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vdas/Library/Mobile Documents/com~apple~CloudDocs/Projects/SHFB_Breakfast_Report_Counts/"/>
    </mc:Choice>
  </mc:AlternateContent>
  <xr:revisionPtr revIDLastSave="0" documentId="12_ncr:500000_{745ABD35-0A53-4D41-AAC5-AC7E24D48331}" xr6:coauthVersionLast="31" xr6:coauthVersionMax="31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2" i="1" l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S2" i="1"/>
  <c r="T2" i="1"/>
  <c r="U2" i="1"/>
  <c r="Q2" i="1"/>
  <c r="P2" i="1"/>
  <c r="O2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<sst xmlns="http://schemas.openxmlformats.org/spreadsheetml/2006/main" count="193" uniqueCount="114">
  <si>
    <t>Pacifica</t>
  </si>
  <si>
    <t>San Mateo</t>
  </si>
  <si>
    <t>South San Francisco Unified</t>
  </si>
  <si>
    <t>Redwood City Elementary</t>
  </si>
  <si>
    <t>Cabrillo Unified</t>
  </si>
  <si>
    <t>Millbrae Elementary</t>
  </si>
  <si>
    <t>San Mateo County Office of Education</t>
  </si>
  <si>
    <t>Hillsborough City Elementary</t>
  </si>
  <si>
    <t>San Bruno Park Elementary</t>
  </si>
  <si>
    <t>Ravenswood City Elementary</t>
  </si>
  <si>
    <t>Burlingame Elementary</t>
  </si>
  <si>
    <t>San Carlos Elementary</t>
  </si>
  <si>
    <t>Jefferson Union High</t>
  </si>
  <si>
    <t>Jefferson Elementary</t>
  </si>
  <si>
    <t>Menlo Park City Elementary</t>
  </si>
  <si>
    <t>Las Lomitas Elementary</t>
  </si>
  <si>
    <t>San Mateo-Foster City</t>
  </si>
  <si>
    <t>Brisbane Elementary</t>
  </si>
  <si>
    <t>Woodside Elementary</t>
  </si>
  <si>
    <t>La Honda-Pescadero Unified</t>
  </si>
  <si>
    <t>Sequoia Union High</t>
  </si>
  <si>
    <t>San Mateo Union High</t>
  </si>
  <si>
    <t>Bayshore Elementary</t>
  </si>
  <si>
    <t>Belmont-Redwood Shores Elementary</t>
  </si>
  <si>
    <t>Portola Valley Elementary</t>
  </si>
  <si>
    <t>Mount Pleasant Elementary</t>
  </si>
  <si>
    <t>Santa Clara</t>
  </si>
  <si>
    <t>Cambrian</t>
  </si>
  <si>
    <t>Sunnyvale</t>
  </si>
  <si>
    <t>Orchard Elementary</t>
  </si>
  <si>
    <t>Campbell Union</t>
  </si>
  <si>
    <t>Santa Clara Unified</t>
  </si>
  <si>
    <t>Loma Prieta Joint Union Elementary</t>
  </si>
  <si>
    <t>Morgan Hill Unified</t>
  </si>
  <si>
    <t>Fremont Union High</t>
  </si>
  <si>
    <t>Saratoga Union Elementary</t>
  </si>
  <si>
    <t>Los Gatos Union Elementary</t>
  </si>
  <si>
    <t>East Side Union High</t>
  </si>
  <si>
    <t>San Jose Unified</t>
  </si>
  <si>
    <t>Milpitas Unified</t>
  </si>
  <si>
    <t>Moreland</t>
  </si>
  <si>
    <t>Lakeside Joint</t>
  </si>
  <si>
    <t>Evergreen Elementary</t>
  </si>
  <si>
    <t>Los Altos Elementary</t>
  </si>
  <si>
    <t>Palo Alto Unified</t>
  </si>
  <si>
    <t>Santa Clara County Office of Education</t>
  </si>
  <si>
    <t xml:space="preserve">Mountain View Whisman </t>
  </si>
  <si>
    <t>Union Elementary</t>
  </si>
  <si>
    <t>Luther Burbank</t>
  </si>
  <si>
    <t>Berryessa Union Elementary</t>
  </si>
  <si>
    <t>Campbell Union High</t>
  </si>
  <si>
    <t>Alum Rock Union Elementary</t>
  </si>
  <si>
    <t>Franklin-McKinley Elementary</t>
  </si>
  <si>
    <t>Oak Grove Elementary</t>
  </si>
  <si>
    <t>Cupertino Union</t>
  </si>
  <si>
    <t>Los Gatos-Saratoga Joint Union High</t>
  </si>
  <si>
    <t>Mountain View-Los Altos Union High</t>
  </si>
  <si>
    <t>Gilroy Unified</t>
  </si>
  <si>
    <t>ALL SOULS CHURCH SCHOOL</t>
  </si>
  <si>
    <t>Summit Public Schools</t>
  </si>
  <si>
    <t>Design Tech High</t>
  </si>
  <si>
    <t>EE S Residential Group Home Inc.</t>
  </si>
  <si>
    <t>ST PATRICK ELEM CATHOLIC</t>
  </si>
  <si>
    <t>ACE Charter School</t>
  </si>
  <si>
    <t>Escuela Popular</t>
  </si>
  <si>
    <t>REBEKAH CHILDRENS SERVICES</t>
  </si>
  <si>
    <t>Rocketship Education</t>
  </si>
  <si>
    <t>Voices College-Bound Language</t>
  </si>
  <si>
    <t>Unity Care Group Inc.</t>
  </si>
  <si>
    <t>Alpha Public Schools Inc</t>
  </si>
  <si>
    <t>South Valley Charter School</t>
  </si>
  <si>
    <t>Sacred Heart Nativity School</t>
  </si>
  <si>
    <t>Navigator Schools</t>
  </si>
  <si>
    <t>Across the Bridge Foundation</t>
  </si>
  <si>
    <t>Cristo Rey San Jose High School</t>
  </si>
  <si>
    <t>St Andrew Residential Programs for Youth (STAR HOUSE)</t>
  </si>
  <si>
    <t>Escuela Xochitl Tonatiul</t>
  </si>
  <si>
    <t>JT Residential Care Facilities</t>
  </si>
  <si>
    <t>Latino College Prep Academy</t>
  </si>
  <si>
    <t>ST ELIZABETH SETON SCHOOL</t>
  </si>
  <si>
    <t>School District</t>
  </si>
  <si>
    <t>County</t>
  </si>
  <si>
    <t>Total Free Breakfasts</t>
  </si>
  <si>
    <t>Total RP Breakfasts</t>
  </si>
  <si>
    <t>Total Free Lunches</t>
  </si>
  <si>
    <t>Total RP Lunches</t>
  </si>
  <si>
    <t>San Mateo CO JUV HALL SCHS</t>
  </si>
  <si>
    <t>Santa Clara CO PROBATION</t>
  </si>
  <si>
    <t>Total Students</t>
  </si>
  <si>
    <t>Free Eligible</t>
  </si>
  <si>
    <t>RP Eligible</t>
  </si>
  <si>
    <t>Jefferson USD</t>
  </si>
  <si>
    <t>Total Paid Breakfasts</t>
  </si>
  <si>
    <t>Total Paid Lunches</t>
  </si>
  <si>
    <t>FRPM Lunches (%)</t>
  </si>
  <si>
    <t>SevereNeed</t>
  </si>
  <si>
    <t>&gt;60% FRPM</t>
  </si>
  <si>
    <t>Free Lunch Reimbursement Rate</t>
  </si>
  <si>
    <t>RP Lunch Reimbursement Rate</t>
  </si>
  <si>
    <t>Paid Lunch Reimbursement Rate</t>
  </si>
  <si>
    <t>Total Lunch Reimbursement</t>
  </si>
  <si>
    <t>Free Breakfast Re. Rate</t>
  </si>
  <si>
    <t>RP Breakfast Re. Rate</t>
  </si>
  <si>
    <t>Paid Breakfast Re. Rate</t>
  </si>
  <si>
    <t>Total Breakfast Reimbursement</t>
  </si>
  <si>
    <t>Total Reimbursement</t>
  </si>
  <si>
    <t>FRPM Eligible Students %</t>
  </si>
  <si>
    <t>FRPM Breakfast %</t>
  </si>
  <si>
    <t>FRPM Lunch %</t>
  </si>
  <si>
    <t>FRPM B : FRPM L</t>
  </si>
  <si>
    <t>Missed Free Breakfasts</t>
  </si>
  <si>
    <t>Missed RP Breakfasts</t>
  </si>
  <si>
    <t>Missed Dollars For Breakfast</t>
  </si>
  <si>
    <t>Lost Breakfasts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</si>
</sst>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0" fillId="5" borderId="1" xfId="1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0" fillId="5" borderId="1" xfId="3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10" fontId="1" fillId="5" borderId="1" xfId="0" applyNumberFormat="1" applyFont="1" applyFill="1" applyBorder="1" applyAlignment="1">
      <alignment horizontal="left"/>
    </xf>
    <xf numFmtId="1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3" fillId="5" borderId="1" xfId="2" applyFill="1" applyBorder="1" applyAlignment="1">
      <alignment horizontal="left"/>
    </xf>
    <xf numFmtId="0" fontId="2" fillId="5" borderId="1" xfId="1" applyFill="1" applyBorder="1" applyAlignment="1">
      <alignment horizontal="left"/>
    </xf>
    <xf numFmtId="0" fontId="4" fillId="5" borderId="1" xfId="3" applyFill="1" applyBorder="1" applyAlignment="1">
      <alignment horizontal="left"/>
    </xf>
    <xf numFmtId="0" fontId="0" fillId="5" borderId="1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2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RowHeight="16" x14ac:dyDescent="0.2"/>
  <cols>
    <col min="1" max="1" width="51.83203125" style="8" customWidth="1"/>
    <col min="2" max="2" width="16.6640625" style="8" customWidth="1"/>
    <col min="3" max="3" width="20.6640625" style="8" customWidth="1"/>
    <col min="4" max="4" width="19.33203125" style="8" customWidth="1"/>
    <col min="5" max="5" width="29.33203125" style="8" customWidth="1"/>
    <col min="6" max="8" width="26.83203125" style="8" customWidth="1"/>
    <col min="9" max="9" width="19.33203125" style="8" customWidth="1"/>
    <col min="10" max="11" width="30.1640625" style="8" customWidth="1"/>
    <col min="12" max="12" width="18.1640625" style="7" customWidth="1"/>
    <col min="13" max="13" width="13.83203125" style="8" customWidth="1"/>
    <col min="14" max="14" width="13.6640625" style="8" customWidth="1"/>
    <col min="15" max="15" width="28" style="8" customWidth="1"/>
    <col min="16" max="16" width="26.5" style="8" customWidth="1"/>
    <col min="17" max="17" width="35" style="8" customWidth="1"/>
    <col min="18" max="18" width="31.33203125" style="8" customWidth="1"/>
    <col min="19" max="19" width="32.6640625" style="8" customWidth="1"/>
    <col min="20" max="20" width="30.5" style="8" customWidth="1"/>
    <col min="21" max="21" width="23.5" style="8" customWidth="1"/>
    <col min="22" max="22" width="48.83203125" style="8" customWidth="1"/>
    <col min="23" max="23" width="27.1640625" style="8" customWidth="1"/>
    <col min="24" max="24" width="26.6640625" style="7" customWidth="1"/>
    <col min="25" max="25" width="21.1640625" style="7" customWidth="1"/>
    <col min="26" max="26" width="15" style="8" customWidth="1"/>
    <col min="27" max="27" width="21.1640625" style="7" customWidth="1"/>
    <col min="28" max="28" width="26.33203125" style="8" customWidth="1"/>
    <col min="29" max="29" width="27.1640625" style="8" customWidth="1"/>
    <col min="30" max="30" width="26.33203125" style="8" customWidth="1"/>
    <col min="31" max="31" width="25.5" style="8" customWidth="1"/>
    <col min="32" max="16384" width="10.83203125" style="8"/>
  </cols>
  <sheetData>
    <row r="1" spans="1:31" s="5" customFormat="1" x14ac:dyDescent="0.2">
      <c r="A1" s="5" t="s">
        <v>80</v>
      </c>
      <c r="B1" s="5" t="s">
        <v>81</v>
      </c>
      <c r="C1" s="5" t="s">
        <v>88</v>
      </c>
      <c r="D1" s="5" t="s">
        <v>89</v>
      </c>
      <c r="E1" s="5" t="s">
        <v>90</v>
      </c>
      <c r="F1" s="5" t="s">
        <v>82</v>
      </c>
      <c r="G1" s="5" t="s">
        <v>83</v>
      </c>
      <c r="H1" s="5" t="s">
        <v>92</v>
      </c>
      <c r="I1" s="5" t="s">
        <v>84</v>
      </c>
      <c r="J1" s="5" t="s">
        <v>85</v>
      </c>
      <c r="K1" s="5" t="s">
        <v>93</v>
      </c>
      <c r="L1" s="6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104</v>
      </c>
      <c r="W1" s="5" t="s">
        <v>105</v>
      </c>
      <c r="X1" s="6" t="s">
        <v>106</v>
      </c>
      <c r="Y1" s="6" t="s">
        <v>107</v>
      </c>
      <c r="Z1" s="5" t="s">
        <v>108</v>
      </c>
      <c r="AA1" s="6" t="s">
        <v>109</v>
      </c>
      <c r="AB1" s="5" t="s">
        <v>110</v>
      </c>
      <c r="AC1" s="5" t="s">
        <v>111</v>
      </c>
      <c r="AD1" s="5" t="s">
        <v>112</v>
      </c>
      <c r="AE1" s="5" t="s">
        <v>113</v>
      </c>
    </row>
    <row r="2" spans="1:31" x14ac:dyDescent="0.2">
      <c r="A2" s="1" t="s">
        <v>63</v>
      </c>
      <c r="B2" s="1" t="s">
        <v>26</v>
      </c>
      <c r="C2" s="1"/>
      <c r="D2" s="1"/>
      <c r="E2" s="1"/>
      <c r="F2" s="2">
        <v>18186</v>
      </c>
      <c r="G2" s="2">
        <v>2280</v>
      </c>
      <c r="H2" s="2">
        <v>1159</v>
      </c>
      <c r="I2" s="2">
        <v>41629</v>
      </c>
      <c r="J2" s="2">
        <v>6377</v>
      </c>
      <c r="K2" s="2">
        <v>3251</v>
      </c>
      <c r="L2" s="7">
        <f>SUM(I2,J2)/SUM(I2:K2)</f>
        <v>0.93657451665138425</v>
      </c>
      <c r="M2" s="8" t="b">
        <f>L2&gt;=0.4</f>
        <v>1</v>
      </c>
      <c r="N2" s="8" t="b">
        <f>L2&gt;=0.6</f>
        <v>1</v>
      </c>
      <c r="O2" s="8">
        <f>SUM(0.1691, IF(N2,3.18,3.16))</f>
        <v>3.3491</v>
      </c>
      <c r="P2" s="8">
        <f>SUM(0.1691, IF(N2,2.78,2.76))</f>
        <v>2.9490999999999996</v>
      </c>
      <c r="Q2" s="8">
        <f>SUM(0, IF(N2,0.32,0.3))</f>
        <v>0.32</v>
      </c>
      <c r="R2" s="8">
        <f>((I2*O2) + (J2*P2) + (K2*Q2))</f>
        <v>159266.41460000002</v>
      </c>
      <c r="S2" s="8">
        <f>SUM(0.1691, IF(M2,2.04,1.71))</f>
        <v>2.2090999999999998</v>
      </c>
      <c r="T2" s="8">
        <f>SUM(0.1691, IF(M2,1.74,1.41))</f>
        <v>1.9091</v>
      </c>
      <c r="U2" s="8">
        <f>SUM(0, IF(M2,0.29,0.29))</f>
        <v>0.28999999999999998</v>
      </c>
      <c r="V2" s="8">
        <f>((S2*F2) + (T2*G2) + (U2*H2))</f>
        <v>44863.550599999995</v>
      </c>
      <c r="W2" s="8">
        <f>SUM(R2,V2)</f>
        <v>204129.96520000001</v>
      </c>
      <c r="X2" s="7" t="e">
        <f>SUM(D2,E2)/C2</f>
        <v>#DIV/0!</v>
      </c>
      <c r="Y2" s="7" t="e">
        <f>SUM(F2,G2)/(180*SUM(D2,E2))</f>
        <v>#DIV/0!</v>
      </c>
      <c r="Z2" s="7" t="e">
        <f>SUM(I2,J2)/(180*SUM(D2,E2))</f>
        <v>#DIV/0!</v>
      </c>
      <c r="AA2" s="7">
        <f>SUM(F2,G2)/SUM(I2,J2)</f>
        <v>0.4263217097862767</v>
      </c>
      <c r="AB2" s="8">
        <f>I2-F2</f>
        <v>23443</v>
      </c>
      <c r="AC2" s="8">
        <f>J2-G2</f>
        <v>4097</v>
      </c>
      <c r="AD2" s="8">
        <f>((AB2*S2) + (AC2*T2))</f>
        <v>59609.513999999996</v>
      </c>
      <c r="AE2" s="8">
        <f>SUM(AB2,AC2)</f>
        <v>27540</v>
      </c>
    </row>
    <row r="3" spans="1:31" x14ac:dyDescent="0.2">
      <c r="A3" s="1" t="s">
        <v>73</v>
      </c>
      <c r="B3" s="1" t="s">
        <v>26</v>
      </c>
      <c r="C3" s="1"/>
      <c r="D3" s="1"/>
      <c r="E3" s="1"/>
      <c r="F3" s="2">
        <v>9941</v>
      </c>
      <c r="G3" s="2">
        <v>1665</v>
      </c>
      <c r="H3" s="2">
        <v>1238</v>
      </c>
      <c r="I3" s="2">
        <v>51986</v>
      </c>
      <c r="J3" s="2">
        <v>10911</v>
      </c>
      <c r="K3" s="2">
        <v>6464</v>
      </c>
      <c r="L3" s="7">
        <f t="shared" ref="L3:L66" si="0">SUM(I3,J3)/SUM(I3:K3)</f>
        <v>0.90680641859258082</v>
      </c>
      <c r="M3" s="8" t="b">
        <f t="shared" ref="M3:M66" si="1">L3&gt;=0.4</f>
        <v>1</v>
      </c>
      <c r="N3" s="8" t="b">
        <f t="shared" ref="N3:N66" si="2">L3&gt;=0.6</f>
        <v>1</v>
      </c>
      <c r="O3" s="8">
        <f t="shared" ref="O3:O66" si="3">SUM(0.1691, IF(M3,3.18,3.16))</f>
        <v>3.3491</v>
      </c>
      <c r="P3" s="8">
        <f t="shared" ref="P3:P66" si="4">SUM(0.1691, IF(M3,2.78,2.76))</f>
        <v>2.9490999999999996</v>
      </c>
      <c r="Q3" s="8">
        <f t="shared" ref="Q3:Q66" si="5">SUM(0, IF(M3,0.32,0.3))</f>
        <v>0.32</v>
      </c>
      <c r="R3" s="8">
        <f t="shared" ref="R3:R66" si="6">((I3*O3) + (J3*P3) + (K3*Q3))</f>
        <v>208352.42270000002</v>
      </c>
      <c r="S3" s="8">
        <f t="shared" ref="S3:S66" si="7">SUM(0.1691, IF(M3,2.04,1.71))</f>
        <v>2.2090999999999998</v>
      </c>
      <c r="T3" s="8">
        <f t="shared" ref="T3:T66" si="8">SUM(0.1691, IF(M3,1.74,1.41))</f>
        <v>1.9091</v>
      </c>
      <c r="U3" s="8">
        <f t="shared" ref="U3:U66" si="9">SUM(0, IF(M3,0.29,0.29))</f>
        <v>0.28999999999999998</v>
      </c>
      <c r="V3" s="8">
        <f t="shared" ref="V3:V66" si="10">((S3*F3) + (T3*G3) + (U3*H3))</f>
        <v>25498.334599999998</v>
      </c>
      <c r="W3" s="8">
        <f t="shared" ref="W3:W66" si="11">SUM(R3,V3)</f>
        <v>233850.75730000003</v>
      </c>
      <c r="X3" s="7" t="e">
        <f t="shared" ref="X3:X66" si="12">SUM(D3,E3)/C3</f>
        <v>#DIV/0!</v>
      </c>
      <c r="Y3" s="7" t="e">
        <f t="shared" ref="Y3:Y66" si="13">SUM(F3,G3)/(180*SUM(D3,E3))</f>
        <v>#DIV/0!</v>
      </c>
      <c r="Z3" s="7" t="e">
        <f t="shared" ref="Z3:Z66" si="14">SUM(I3,J3)/(180*SUM(D3,E3))</f>
        <v>#DIV/0!</v>
      </c>
      <c r="AA3" s="7">
        <f t="shared" ref="AA3:AA66" si="15">SUM(F3,G3)/SUM(I3,J3)</f>
        <v>0.18452390416077077</v>
      </c>
      <c r="AB3" s="8">
        <f t="shared" ref="AB3:AB66" si="16">I3-F3</f>
        <v>42045</v>
      </c>
      <c r="AC3" s="8">
        <f t="shared" ref="AC3:AC66" si="17">J3-G3</f>
        <v>9246</v>
      </c>
      <c r="AD3" s="8">
        <f t="shared" ref="AD3:AD66" si="18">((AB3*S3) + (AC3*T3))</f>
        <v>110533.14809999999</v>
      </c>
      <c r="AE3" s="8">
        <f t="shared" ref="AE3:AE66" si="19">SUM(AB3,AC3)</f>
        <v>51291</v>
      </c>
    </row>
    <row r="4" spans="1:31" x14ac:dyDescent="0.2">
      <c r="A4" s="1" t="s">
        <v>58</v>
      </c>
      <c r="B4" s="1" t="s">
        <v>1</v>
      </c>
      <c r="C4" s="1"/>
      <c r="D4" s="1"/>
      <c r="E4" s="1"/>
      <c r="F4" s="2">
        <v>0</v>
      </c>
      <c r="G4" s="2">
        <v>0</v>
      </c>
      <c r="H4" s="2">
        <v>0</v>
      </c>
      <c r="I4" s="2">
        <v>2213</v>
      </c>
      <c r="J4" s="2">
        <v>1543</v>
      </c>
      <c r="K4" s="2">
        <v>11289</v>
      </c>
      <c r="L4" s="7">
        <f t="shared" si="0"/>
        <v>0.24965104685942174</v>
      </c>
      <c r="M4" s="8" t="b">
        <f t="shared" si="1"/>
        <v>0</v>
      </c>
      <c r="N4" s="8" t="b">
        <f t="shared" si="2"/>
        <v>0</v>
      </c>
      <c r="O4" s="8">
        <f t="shared" si="3"/>
        <v>3.3290999999999999</v>
      </c>
      <c r="P4" s="8">
        <f t="shared" si="4"/>
        <v>2.9290999999999996</v>
      </c>
      <c r="Q4" s="8">
        <f t="shared" si="5"/>
        <v>0.3</v>
      </c>
      <c r="R4" s="8">
        <f t="shared" si="6"/>
        <v>15273.599599999998</v>
      </c>
      <c r="S4" s="8">
        <f t="shared" si="7"/>
        <v>1.8791</v>
      </c>
      <c r="T4" s="8">
        <f t="shared" si="8"/>
        <v>1.5790999999999999</v>
      </c>
      <c r="U4" s="8">
        <f t="shared" si="9"/>
        <v>0.28999999999999998</v>
      </c>
      <c r="V4" s="8">
        <f t="shared" si="10"/>
        <v>0</v>
      </c>
      <c r="W4" s="8">
        <f t="shared" si="11"/>
        <v>15273.599599999998</v>
      </c>
      <c r="X4" s="7" t="e">
        <f t="shared" si="12"/>
        <v>#DIV/0!</v>
      </c>
      <c r="Y4" s="7" t="e">
        <f t="shared" si="13"/>
        <v>#DIV/0!</v>
      </c>
      <c r="Z4" s="7" t="e">
        <f t="shared" si="14"/>
        <v>#DIV/0!</v>
      </c>
      <c r="AA4" s="7">
        <f t="shared" si="15"/>
        <v>0</v>
      </c>
      <c r="AB4" s="8">
        <f t="shared" si="16"/>
        <v>2213</v>
      </c>
      <c r="AC4" s="8">
        <f t="shared" si="17"/>
        <v>1543</v>
      </c>
      <c r="AD4" s="8">
        <f t="shared" si="18"/>
        <v>6594.9996000000001</v>
      </c>
      <c r="AE4" s="8">
        <f t="shared" si="19"/>
        <v>3756</v>
      </c>
    </row>
    <row r="5" spans="1:31" x14ac:dyDescent="0.2">
      <c r="A5" s="1" t="s">
        <v>69</v>
      </c>
      <c r="B5" s="1" t="s">
        <v>26</v>
      </c>
      <c r="C5" s="1"/>
      <c r="D5" s="1"/>
      <c r="E5" s="1"/>
      <c r="F5" s="2">
        <v>29894</v>
      </c>
      <c r="G5" s="2">
        <v>4986</v>
      </c>
      <c r="H5" s="2">
        <v>1789</v>
      </c>
      <c r="I5" s="2">
        <v>98098</v>
      </c>
      <c r="J5" s="2">
        <v>14660</v>
      </c>
      <c r="K5" s="2">
        <v>6928</v>
      </c>
      <c r="L5" s="7">
        <f t="shared" si="0"/>
        <v>0.94211520144377792</v>
      </c>
      <c r="M5" s="8" t="b">
        <f t="shared" si="1"/>
        <v>1</v>
      </c>
      <c r="N5" s="8" t="b">
        <f t="shared" si="2"/>
        <v>1</v>
      </c>
      <c r="O5" s="8">
        <f t="shared" si="3"/>
        <v>3.3491</v>
      </c>
      <c r="P5" s="8">
        <f t="shared" si="4"/>
        <v>2.9490999999999996</v>
      </c>
      <c r="Q5" s="8">
        <f t="shared" si="5"/>
        <v>0.32</v>
      </c>
      <c r="R5" s="8">
        <f t="shared" si="6"/>
        <v>373990.77779999998</v>
      </c>
      <c r="S5" s="8">
        <f t="shared" si="7"/>
        <v>2.2090999999999998</v>
      </c>
      <c r="T5" s="8">
        <f t="shared" si="8"/>
        <v>1.9091</v>
      </c>
      <c r="U5" s="8">
        <f t="shared" si="9"/>
        <v>0.28999999999999998</v>
      </c>
      <c r="V5" s="8">
        <f t="shared" si="10"/>
        <v>76076.417999999991</v>
      </c>
      <c r="W5" s="8">
        <f t="shared" si="11"/>
        <v>450067.19579999999</v>
      </c>
      <c r="X5" s="7" t="e">
        <f t="shared" si="12"/>
        <v>#DIV/0!</v>
      </c>
      <c r="Y5" s="7" t="e">
        <f t="shared" si="13"/>
        <v>#DIV/0!</v>
      </c>
      <c r="Z5" s="7" t="e">
        <f t="shared" si="14"/>
        <v>#DIV/0!</v>
      </c>
      <c r="AA5" s="7">
        <f t="shared" si="15"/>
        <v>0.3093350360949999</v>
      </c>
      <c r="AB5" s="8">
        <f t="shared" si="16"/>
        <v>68204</v>
      </c>
      <c r="AC5" s="8">
        <f t="shared" si="17"/>
        <v>9674</v>
      </c>
      <c r="AD5" s="8">
        <f t="shared" si="18"/>
        <v>169138.08979999999</v>
      </c>
      <c r="AE5" s="8">
        <f t="shared" si="19"/>
        <v>77878</v>
      </c>
    </row>
    <row r="6" spans="1:31" x14ac:dyDescent="0.2">
      <c r="A6" s="2" t="s">
        <v>51</v>
      </c>
      <c r="B6" s="2" t="s">
        <v>26</v>
      </c>
      <c r="C6" s="2">
        <v>23110</v>
      </c>
      <c r="D6" s="2">
        <v>16099</v>
      </c>
      <c r="E6" s="2">
        <v>3613</v>
      </c>
      <c r="F6" s="2">
        <v>619246</v>
      </c>
      <c r="G6" s="2">
        <v>125601</v>
      </c>
      <c r="H6" s="2">
        <v>159556</v>
      </c>
      <c r="I6" s="2">
        <v>1103643</v>
      </c>
      <c r="J6" s="2">
        <v>230446</v>
      </c>
      <c r="K6" s="2">
        <v>263095</v>
      </c>
      <c r="L6" s="7">
        <f t="shared" si="0"/>
        <v>0.8352757102500401</v>
      </c>
      <c r="M6" s="8" t="b">
        <f t="shared" si="1"/>
        <v>1</v>
      </c>
      <c r="N6" s="8" t="b">
        <f t="shared" si="2"/>
        <v>1</v>
      </c>
      <c r="O6" s="8">
        <f t="shared" si="3"/>
        <v>3.3491</v>
      </c>
      <c r="P6" s="8">
        <f t="shared" si="4"/>
        <v>2.9490999999999996</v>
      </c>
      <c r="Q6" s="8">
        <f t="shared" si="5"/>
        <v>0.32</v>
      </c>
      <c r="R6" s="8">
        <f t="shared" si="6"/>
        <v>4460009.4699000008</v>
      </c>
      <c r="S6" s="8">
        <f t="shared" si="7"/>
        <v>2.2090999999999998</v>
      </c>
      <c r="T6" s="8">
        <f t="shared" si="8"/>
        <v>1.9091</v>
      </c>
      <c r="U6" s="8">
        <f t="shared" si="9"/>
        <v>0.28999999999999998</v>
      </c>
      <c r="V6" s="8">
        <f t="shared" si="10"/>
        <v>1654032.4476999999</v>
      </c>
      <c r="W6" s="8">
        <f t="shared" si="11"/>
        <v>6114041.9176000003</v>
      </c>
      <c r="X6" s="7">
        <f t="shared" si="12"/>
        <v>0.85296408481176977</v>
      </c>
      <c r="Y6" s="7">
        <f t="shared" si="13"/>
        <v>0.20992486246392497</v>
      </c>
      <c r="Z6" s="7">
        <f t="shared" si="14"/>
        <v>0.37599460001803753</v>
      </c>
      <c r="AA6" s="7">
        <f t="shared" si="15"/>
        <v>0.55831882280717404</v>
      </c>
      <c r="AB6" s="8">
        <f t="shared" si="16"/>
        <v>484397</v>
      </c>
      <c r="AC6" s="8">
        <f t="shared" si="17"/>
        <v>104845</v>
      </c>
      <c r="AD6" s="8">
        <f t="shared" si="18"/>
        <v>1270241.0022</v>
      </c>
      <c r="AE6" s="8">
        <f t="shared" si="19"/>
        <v>589242</v>
      </c>
    </row>
    <row r="7" spans="1:31" x14ac:dyDescent="0.2">
      <c r="A7" s="2" t="s">
        <v>22</v>
      </c>
      <c r="B7" s="2" t="s">
        <v>1</v>
      </c>
      <c r="C7" s="2">
        <v>731</v>
      </c>
      <c r="D7" s="2">
        <v>368</v>
      </c>
      <c r="E7" s="2">
        <v>102</v>
      </c>
      <c r="F7" s="2">
        <v>6967</v>
      </c>
      <c r="G7" s="2">
        <v>1742</v>
      </c>
      <c r="H7" s="2">
        <v>2205</v>
      </c>
      <c r="I7" s="2">
        <v>20663</v>
      </c>
      <c r="J7" s="2">
        <v>5022</v>
      </c>
      <c r="K7" s="2">
        <v>6486</v>
      </c>
      <c r="L7" s="7">
        <f t="shared" si="0"/>
        <v>0.79838985421653041</v>
      </c>
      <c r="M7" s="8" t="b">
        <f t="shared" si="1"/>
        <v>1</v>
      </c>
      <c r="N7" s="8" t="b">
        <f t="shared" si="2"/>
        <v>1</v>
      </c>
      <c r="O7" s="8">
        <f t="shared" si="3"/>
        <v>3.3491</v>
      </c>
      <c r="P7" s="8">
        <f t="shared" si="4"/>
        <v>2.9490999999999996</v>
      </c>
      <c r="Q7" s="8">
        <f t="shared" si="5"/>
        <v>0.32</v>
      </c>
      <c r="R7" s="8">
        <f t="shared" si="6"/>
        <v>86088.353499999997</v>
      </c>
      <c r="S7" s="8">
        <f t="shared" si="7"/>
        <v>2.2090999999999998</v>
      </c>
      <c r="T7" s="8">
        <f t="shared" si="8"/>
        <v>1.9091</v>
      </c>
      <c r="U7" s="8">
        <f t="shared" si="9"/>
        <v>0.28999999999999998</v>
      </c>
      <c r="V7" s="8">
        <f t="shared" si="10"/>
        <v>19355.901900000001</v>
      </c>
      <c r="W7" s="8">
        <f t="shared" si="11"/>
        <v>105444.25539999999</v>
      </c>
      <c r="X7" s="7">
        <f t="shared" si="12"/>
        <v>0.64295485636114913</v>
      </c>
      <c r="Y7" s="7">
        <f t="shared" si="13"/>
        <v>0.10294326241134752</v>
      </c>
      <c r="Z7" s="7">
        <f t="shared" si="14"/>
        <v>0.30360520094562649</v>
      </c>
      <c r="AA7" s="7">
        <f t="shared" si="15"/>
        <v>0.33906949581467782</v>
      </c>
      <c r="AB7" s="8">
        <f t="shared" si="16"/>
        <v>13696</v>
      </c>
      <c r="AC7" s="8">
        <f t="shared" si="17"/>
        <v>3280</v>
      </c>
      <c r="AD7" s="8">
        <f t="shared" si="18"/>
        <v>36517.681599999996</v>
      </c>
      <c r="AE7" s="8">
        <f t="shared" si="19"/>
        <v>16976</v>
      </c>
    </row>
    <row r="8" spans="1:31" s="9" customFormat="1" x14ac:dyDescent="0.2">
      <c r="A8" s="2" t="s">
        <v>23</v>
      </c>
      <c r="B8" s="2" t="s">
        <v>1</v>
      </c>
      <c r="C8" s="2">
        <v>8423</v>
      </c>
      <c r="D8" s="2">
        <v>403</v>
      </c>
      <c r="E8" s="2">
        <v>132</v>
      </c>
      <c r="F8" s="2">
        <v>0</v>
      </c>
      <c r="G8" s="2">
        <v>0</v>
      </c>
      <c r="H8" s="2">
        <v>0</v>
      </c>
      <c r="I8" s="2">
        <v>27643</v>
      </c>
      <c r="J8" s="2">
        <v>8794</v>
      </c>
      <c r="K8" s="2">
        <v>102558</v>
      </c>
      <c r="L8" s="7">
        <f t="shared" si="0"/>
        <v>0.26214612036404189</v>
      </c>
      <c r="M8" s="8" t="b">
        <f t="shared" si="1"/>
        <v>0</v>
      </c>
      <c r="N8" s="8" t="b">
        <f t="shared" si="2"/>
        <v>0</v>
      </c>
      <c r="O8" s="8">
        <f t="shared" si="3"/>
        <v>3.3290999999999999</v>
      </c>
      <c r="P8" s="8">
        <f t="shared" si="4"/>
        <v>2.9290999999999996</v>
      </c>
      <c r="Q8" s="8">
        <f t="shared" si="5"/>
        <v>0.3</v>
      </c>
      <c r="R8" s="8">
        <f t="shared" si="6"/>
        <v>148552.21669999999</v>
      </c>
      <c r="S8" s="8">
        <f t="shared" si="7"/>
        <v>1.8791</v>
      </c>
      <c r="T8" s="8">
        <f t="shared" si="8"/>
        <v>1.5790999999999999</v>
      </c>
      <c r="U8" s="8">
        <f t="shared" si="9"/>
        <v>0.28999999999999998</v>
      </c>
      <c r="V8" s="8">
        <f t="shared" si="10"/>
        <v>0</v>
      </c>
      <c r="W8" s="8">
        <f t="shared" si="11"/>
        <v>148552.21669999999</v>
      </c>
      <c r="X8" s="7">
        <f t="shared" si="12"/>
        <v>6.3516561795084886E-2</v>
      </c>
      <c r="Y8" s="7">
        <f t="shared" si="13"/>
        <v>0</v>
      </c>
      <c r="Z8" s="7">
        <f t="shared" si="14"/>
        <v>0.37836967808930427</v>
      </c>
      <c r="AA8" s="7">
        <f t="shared" si="15"/>
        <v>0</v>
      </c>
      <c r="AB8" s="8">
        <f t="shared" si="16"/>
        <v>27643</v>
      </c>
      <c r="AC8" s="8">
        <f t="shared" si="17"/>
        <v>8794</v>
      </c>
      <c r="AD8" s="8">
        <f t="shared" si="18"/>
        <v>65830.566699999996</v>
      </c>
      <c r="AE8" s="8">
        <f t="shared" si="19"/>
        <v>36437</v>
      </c>
    </row>
    <row r="9" spans="1:31" x14ac:dyDescent="0.2">
      <c r="A9" s="2" t="s">
        <v>49</v>
      </c>
      <c r="B9" s="2" t="s">
        <v>26</v>
      </c>
      <c r="C9" s="2">
        <v>14507</v>
      </c>
      <c r="D9" s="2">
        <v>3383</v>
      </c>
      <c r="E9" s="2">
        <v>1309</v>
      </c>
      <c r="F9" s="2">
        <v>48679</v>
      </c>
      <c r="G9" s="2">
        <v>9047</v>
      </c>
      <c r="H9" s="2">
        <v>25946</v>
      </c>
      <c r="I9" s="2">
        <v>203068</v>
      </c>
      <c r="J9" s="2">
        <v>71842</v>
      </c>
      <c r="K9" s="2">
        <v>254369</v>
      </c>
      <c r="L9" s="7">
        <f t="shared" si="0"/>
        <v>0.51940469960077762</v>
      </c>
      <c r="M9" s="8" t="b">
        <f t="shared" si="1"/>
        <v>1</v>
      </c>
      <c r="N9" s="8" t="b">
        <f t="shared" si="2"/>
        <v>0</v>
      </c>
      <c r="O9" s="8">
        <f t="shared" si="3"/>
        <v>3.3491</v>
      </c>
      <c r="P9" s="8">
        <f t="shared" si="4"/>
        <v>2.9490999999999996</v>
      </c>
      <c r="Q9" s="8">
        <f t="shared" si="5"/>
        <v>0.32</v>
      </c>
      <c r="R9" s="8">
        <f t="shared" si="6"/>
        <v>973362.36099999992</v>
      </c>
      <c r="S9" s="8">
        <f t="shared" si="7"/>
        <v>2.2090999999999998</v>
      </c>
      <c r="T9" s="8">
        <f t="shared" si="8"/>
        <v>1.9091</v>
      </c>
      <c r="U9" s="8">
        <f t="shared" si="9"/>
        <v>0.28999999999999998</v>
      </c>
      <c r="V9" s="8">
        <f t="shared" si="10"/>
        <v>132332.74659999998</v>
      </c>
      <c r="W9" s="8">
        <f t="shared" si="11"/>
        <v>1105695.1076</v>
      </c>
      <c r="X9" s="7">
        <f t="shared" si="12"/>
        <v>0.3234300682429172</v>
      </c>
      <c r="Y9" s="7">
        <f t="shared" si="13"/>
        <v>6.8350383631713557E-2</v>
      </c>
      <c r="Z9" s="7">
        <f t="shared" si="14"/>
        <v>0.32550677275741213</v>
      </c>
      <c r="AA9" s="7">
        <f t="shared" si="15"/>
        <v>0.20998144847404604</v>
      </c>
      <c r="AB9" s="8">
        <f t="shared" si="16"/>
        <v>154389</v>
      </c>
      <c r="AC9" s="8">
        <f t="shared" si="17"/>
        <v>62795</v>
      </c>
      <c r="AD9" s="8">
        <f t="shared" si="18"/>
        <v>460942.67440000002</v>
      </c>
      <c r="AE9" s="8">
        <f t="shared" si="19"/>
        <v>217184</v>
      </c>
    </row>
    <row r="10" spans="1:31" x14ac:dyDescent="0.2">
      <c r="A10" s="2" t="s">
        <v>17</v>
      </c>
      <c r="B10" s="2" t="s">
        <v>1</v>
      </c>
      <c r="C10" s="2">
        <v>918</v>
      </c>
      <c r="D10" s="2">
        <v>188</v>
      </c>
      <c r="E10" s="2">
        <v>30</v>
      </c>
      <c r="F10" s="2">
        <v>1503</v>
      </c>
      <c r="G10" s="2">
        <v>12</v>
      </c>
      <c r="H10" s="2">
        <v>314</v>
      </c>
      <c r="I10" s="2">
        <v>11436</v>
      </c>
      <c r="J10" s="2">
        <v>1942</v>
      </c>
      <c r="K10" s="2">
        <v>13001</v>
      </c>
      <c r="L10" s="7">
        <f t="shared" si="0"/>
        <v>0.50714583570264227</v>
      </c>
      <c r="M10" s="8" t="b">
        <f t="shared" si="1"/>
        <v>1</v>
      </c>
      <c r="N10" s="8" t="b">
        <f t="shared" si="2"/>
        <v>0</v>
      </c>
      <c r="O10" s="8">
        <f t="shared" si="3"/>
        <v>3.3491</v>
      </c>
      <c r="P10" s="8">
        <f t="shared" si="4"/>
        <v>2.9490999999999996</v>
      </c>
      <c r="Q10" s="8">
        <f t="shared" si="5"/>
        <v>0.32</v>
      </c>
      <c r="R10" s="8">
        <f t="shared" si="6"/>
        <v>48187.779799999997</v>
      </c>
      <c r="S10" s="8">
        <f t="shared" si="7"/>
        <v>2.2090999999999998</v>
      </c>
      <c r="T10" s="8">
        <f t="shared" si="8"/>
        <v>1.9091</v>
      </c>
      <c r="U10" s="8">
        <f t="shared" si="9"/>
        <v>0.28999999999999998</v>
      </c>
      <c r="V10" s="8">
        <f t="shared" si="10"/>
        <v>3434.2464999999997</v>
      </c>
      <c r="W10" s="8">
        <f t="shared" si="11"/>
        <v>51622.026299999998</v>
      </c>
      <c r="X10" s="7">
        <f t="shared" si="12"/>
        <v>0.23747276688453159</v>
      </c>
      <c r="Y10" s="7">
        <f t="shared" si="13"/>
        <v>3.8608562691131498E-2</v>
      </c>
      <c r="Z10" s="7">
        <f t="shared" si="14"/>
        <v>0.34092762487257899</v>
      </c>
      <c r="AA10" s="7">
        <f t="shared" si="15"/>
        <v>0.11324562714905068</v>
      </c>
      <c r="AB10" s="8">
        <f t="shared" si="16"/>
        <v>9933</v>
      </c>
      <c r="AC10" s="8">
        <f t="shared" si="17"/>
        <v>1930</v>
      </c>
      <c r="AD10" s="8">
        <f t="shared" si="18"/>
        <v>25627.5533</v>
      </c>
      <c r="AE10" s="8">
        <f t="shared" si="19"/>
        <v>11863</v>
      </c>
    </row>
    <row r="11" spans="1:31" x14ac:dyDescent="0.2">
      <c r="A11" s="2" t="s">
        <v>10</v>
      </c>
      <c r="B11" s="2" t="s">
        <v>1</v>
      </c>
      <c r="C11" s="2">
        <v>6773</v>
      </c>
      <c r="D11" s="2">
        <v>621</v>
      </c>
      <c r="E11" s="2">
        <v>113</v>
      </c>
      <c r="F11" s="2">
        <v>0</v>
      </c>
      <c r="G11" s="2">
        <v>0</v>
      </c>
      <c r="H11" s="2">
        <v>0</v>
      </c>
      <c r="I11" s="2">
        <v>35626</v>
      </c>
      <c r="J11" s="2">
        <v>7382</v>
      </c>
      <c r="K11" s="2">
        <v>105949</v>
      </c>
      <c r="L11" s="7">
        <f t="shared" si="0"/>
        <v>0.28872761938008956</v>
      </c>
      <c r="M11" s="8" t="b">
        <f t="shared" si="1"/>
        <v>0</v>
      </c>
      <c r="N11" s="8" t="b">
        <f t="shared" si="2"/>
        <v>0</v>
      </c>
      <c r="O11" s="8">
        <f t="shared" si="3"/>
        <v>3.3290999999999999</v>
      </c>
      <c r="P11" s="8">
        <f t="shared" si="4"/>
        <v>2.9290999999999996</v>
      </c>
      <c r="Q11" s="8">
        <f t="shared" si="5"/>
        <v>0.3</v>
      </c>
      <c r="R11" s="8">
        <f t="shared" si="6"/>
        <v>172009.83279999997</v>
      </c>
      <c r="S11" s="8">
        <f t="shared" si="7"/>
        <v>1.8791</v>
      </c>
      <c r="T11" s="8">
        <f t="shared" si="8"/>
        <v>1.5790999999999999</v>
      </c>
      <c r="U11" s="8">
        <f t="shared" si="9"/>
        <v>0.28999999999999998</v>
      </c>
      <c r="V11" s="8">
        <f t="shared" si="10"/>
        <v>0</v>
      </c>
      <c r="W11" s="8">
        <f t="shared" si="11"/>
        <v>172009.83279999997</v>
      </c>
      <c r="X11" s="7">
        <f t="shared" si="12"/>
        <v>0.10837147497416211</v>
      </c>
      <c r="Y11" s="7">
        <f t="shared" si="13"/>
        <v>0</v>
      </c>
      <c r="Z11" s="7">
        <f t="shared" si="14"/>
        <v>0.32552225249772931</v>
      </c>
      <c r="AA11" s="7">
        <f t="shared" si="15"/>
        <v>0</v>
      </c>
      <c r="AB11" s="8">
        <f t="shared" si="16"/>
        <v>35626</v>
      </c>
      <c r="AC11" s="8">
        <f t="shared" si="17"/>
        <v>7382</v>
      </c>
      <c r="AD11" s="8">
        <f t="shared" si="18"/>
        <v>78601.732799999998</v>
      </c>
      <c r="AE11" s="8">
        <f t="shared" si="19"/>
        <v>43008</v>
      </c>
    </row>
    <row r="12" spans="1:31" x14ac:dyDescent="0.2">
      <c r="A12" s="2" t="s">
        <v>4</v>
      </c>
      <c r="B12" s="2" t="s">
        <v>1</v>
      </c>
      <c r="C12" s="2">
        <v>6474</v>
      </c>
      <c r="D12" s="2">
        <v>2059</v>
      </c>
      <c r="E12" s="2">
        <v>483</v>
      </c>
      <c r="F12" s="2">
        <v>75123</v>
      </c>
      <c r="G12" s="2">
        <v>6807</v>
      </c>
      <c r="H12" s="2">
        <v>11288</v>
      </c>
      <c r="I12" s="2">
        <v>119845</v>
      </c>
      <c r="J12" s="2">
        <v>15023</v>
      </c>
      <c r="K12" s="2">
        <v>12527</v>
      </c>
      <c r="L12" s="7">
        <f t="shared" si="0"/>
        <v>0.91501068557278065</v>
      </c>
      <c r="M12" s="8" t="b">
        <f t="shared" si="1"/>
        <v>1</v>
      </c>
      <c r="N12" s="8" t="b">
        <f t="shared" si="2"/>
        <v>1</v>
      </c>
      <c r="O12" s="8">
        <f t="shared" si="3"/>
        <v>3.3491</v>
      </c>
      <c r="P12" s="8">
        <f t="shared" si="4"/>
        <v>2.9490999999999996</v>
      </c>
      <c r="Q12" s="8">
        <f t="shared" si="5"/>
        <v>0.32</v>
      </c>
      <c r="R12" s="8">
        <f t="shared" si="6"/>
        <v>449685.85879999999</v>
      </c>
      <c r="S12" s="8">
        <f t="shared" si="7"/>
        <v>2.2090999999999998</v>
      </c>
      <c r="T12" s="8">
        <f t="shared" si="8"/>
        <v>1.9091</v>
      </c>
      <c r="U12" s="8">
        <f t="shared" si="9"/>
        <v>0.28999999999999998</v>
      </c>
      <c r="V12" s="8">
        <f t="shared" si="10"/>
        <v>182222.98299999998</v>
      </c>
      <c r="W12" s="8">
        <f t="shared" si="11"/>
        <v>631908.84179999994</v>
      </c>
      <c r="X12" s="7">
        <f t="shared" si="12"/>
        <v>0.39264751312944085</v>
      </c>
      <c r="Y12" s="7">
        <f t="shared" si="13"/>
        <v>0.17905848413322842</v>
      </c>
      <c r="Z12" s="7">
        <f t="shared" si="14"/>
        <v>0.29475478625753998</v>
      </c>
      <c r="AA12" s="7">
        <f t="shared" si="15"/>
        <v>0.60748287214164964</v>
      </c>
      <c r="AB12" s="8">
        <f t="shared" si="16"/>
        <v>44722</v>
      </c>
      <c r="AC12" s="8">
        <f t="shared" si="17"/>
        <v>8216</v>
      </c>
      <c r="AD12" s="8">
        <f t="shared" si="18"/>
        <v>114480.53579999998</v>
      </c>
      <c r="AE12" s="8">
        <f t="shared" si="19"/>
        <v>52938</v>
      </c>
    </row>
    <row r="13" spans="1:31" x14ac:dyDescent="0.2">
      <c r="A13" s="2" t="s">
        <v>27</v>
      </c>
      <c r="B13" s="2" t="s">
        <v>26</v>
      </c>
      <c r="C13" s="2">
        <v>6983</v>
      </c>
      <c r="D13" s="2">
        <v>816</v>
      </c>
      <c r="E13" s="2">
        <v>255</v>
      </c>
      <c r="F13" s="2">
        <v>20314</v>
      </c>
      <c r="G13" s="2">
        <v>4779</v>
      </c>
      <c r="H13" s="2">
        <v>21501</v>
      </c>
      <c r="I13" s="2">
        <v>42889</v>
      </c>
      <c r="J13" s="2">
        <v>13795</v>
      </c>
      <c r="K13" s="2">
        <v>97885</v>
      </c>
      <c r="L13" s="7">
        <f t="shared" si="0"/>
        <v>0.36672295220904577</v>
      </c>
      <c r="M13" s="8" t="b">
        <f t="shared" si="1"/>
        <v>0</v>
      </c>
      <c r="N13" s="8" t="b">
        <f t="shared" si="2"/>
        <v>0</v>
      </c>
      <c r="O13" s="8">
        <f t="shared" si="3"/>
        <v>3.3290999999999999</v>
      </c>
      <c r="P13" s="8">
        <f t="shared" si="4"/>
        <v>2.9290999999999996</v>
      </c>
      <c r="Q13" s="8">
        <f t="shared" si="5"/>
        <v>0.3</v>
      </c>
      <c r="R13" s="8">
        <f t="shared" si="6"/>
        <v>212554.20439999999</v>
      </c>
      <c r="S13" s="8">
        <f t="shared" si="7"/>
        <v>1.8791</v>
      </c>
      <c r="T13" s="8">
        <f t="shared" si="8"/>
        <v>1.5790999999999999</v>
      </c>
      <c r="U13" s="8">
        <f t="shared" si="9"/>
        <v>0.28999999999999998</v>
      </c>
      <c r="V13" s="8">
        <f t="shared" si="10"/>
        <v>51953.846300000005</v>
      </c>
      <c r="W13" s="8">
        <f t="shared" si="11"/>
        <v>264508.05070000002</v>
      </c>
      <c r="X13" s="7">
        <f t="shared" si="12"/>
        <v>0.15337247601317486</v>
      </c>
      <c r="Y13" s="7">
        <f t="shared" si="13"/>
        <v>0.13016391741881939</v>
      </c>
      <c r="Z13" s="7">
        <f t="shared" si="14"/>
        <v>0.294034650897396</v>
      </c>
      <c r="AA13" s="7">
        <f t="shared" si="15"/>
        <v>0.44268223837414439</v>
      </c>
      <c r="AB13" s="8">
        <f t="shared" si="16"/>
        <v>22575</v>
      </c>
      <c r="AC13" s="8">
        <f t="shared" si="17"/>
        <v>9016</v>
      </c>
      <c r="AD13" s="8">
        <f t="shared" si="18"/>
        <v>56657.848100000003</v>
      </c>
      <c r="AE13" s="8">
        <f t="shared" si="19"/>
        <v>31591</v>
      </c>
    </row>
    <row r="14" spans="1:31" x14ac:dyDescent="0.2">
      <c r="A14" s="2" t="s">
        <v>30</v>
      </c>
      <c r="B14" s="2" t="s">
        <v>26</v>
      </c>
      <c r="C14" s="2">
        <v>14838</v>
      </c>
      <c r="D14" s="2">
        <v>5015</v>
      </c>
      <c r="E14" s="2">
        <v>1147</v>
      </c>
      <c r="F14" s="2">
        <v>40478</v>
      </c>
      <c r="G14" s="2">
        <v>5148</v>
      </c>
      <c r="H14" s="2">
        <v>8482</v>
      </c>
      <c r="I14" s="2">
        <v>88144</v>
      </c>
      <c r="J14" s="2">
        <v>15146</v>
      </c>
      <c r="K14" s="2">
        <v>25572</v>
      </c>
      <c r="L14" s="7">
        <f t="shared" si="0"/>
        <v>0.80155515202309446</v>
      </c>
      <c r="M14" s="8" t="b">
        <f t="shared" si="1"/>
        <v>1</v>
      </c>
      <c r="N14" s="8" t="b">
        <f t="shared" si="2"/>
        <v>1</v>
      </c>
      <c r="O14" s="8">
        <f t="shared" si="3"/>
        <v>3.3491</v>
      </c>
      <c r="P14" s="8">
        <f t="shared" si="4"/>
        <v>2.9490999999999996</v>
      </c>
      <c r="Q14" s="8">
        <f t="shared" si="5"/>
        <v>0.32</v>
      </c>
      <c r="R14" s="8">
        <f t="shared" si="6"/>
        <v>348053.179</v>
      </c>
      <c r="S14" s="8">
        <f t="shared" si="7"/>
        <v>2.2090999999999998</v>
      </c>
      <c r="T14" s="8">
        <f t="shared" si="8"/>
        <v>1.9091</v>
      </c>
      <c r="U14" s="8">
        <f t="shared" si="9"/>
        <v>0.28999999999999998</v>
      </c>
      <c r="V14" s="8">
        <f t="shared" si="10"/>
        <v>101707.77659999998</v>
      </c>
      <c r="W14" s="8">
        <f t="shared" si="11"/>
        <v>449760.95559999999</v>
      </c>
      <c r="X14" s="7">
        <f t="shared" si="12"/>
        <v>0.41528507885159727</v>
      </c>
      <c r="Y14" s="7">
        <f t="shared" si="13"/>
        <v>4.1135634173608854E-2</v>
      </c>
      <c r="Z14" s="7">
        <f t="shared" si="14"/>
        <v>9.3124526668830462E-2</v>
      </c>
      <c r="AA14" s="7">
        <f t="shared" si="15"/>
        <v>0.44172717591247945</v>
      </c>
      <c r="AB14" s="8">
        <f t="shared" si="16"/>
        <v>47666</v>
      </c>
      <c r="AC14" s="8">
        <f t="shared" si="17"/>
        <v>9998</v>
      </c>
      <c r="AD14" s="8">
        <f t="shared" si="18"/>
        <v>124386.14239999998</v>
      </c>
      <c r="AE14" s="8">
        <f t="shared" si="19"/>
        <v>57664</v>
      </c>
    </row>
    <row r="15" spans="1:31" x14ac:dyDescent="0.2">
      <c r="A15" s="2" t="s">
        <v>50</v>
      </c>
      <c r="B15" s="2" t="s">
        <v>26</v>
      </c>
      <c r="C15" s="2">
        <v>15415</v>
      </c>
      <c r="D15" s="2">
        <v>2439</v>
      </c>
      <c r="E15" s="2">
        <v>458</v>
      </c>
      <c r="F15" s="2">
        <v>85165</v>
      </c>
      <c r="G15" s="2">
        <v>22481</v>
      </c>
      <c r="H15" s="2">
        <v>17680</v>
      </c>
      <c r="I15" s="2">
        <v>310837</v>
      </c>
      <c r="J15" s="2">
        <v>73492</v>
      </c>
      <c r="K15" s="2">
        <v>172534</v>
      </c>
      <c r="L15" s="7">
        <f t="shared" si="0"/>
        <v>0.69016795872593439</v>
      </c>
      <c r="M15" s="8" t="b">
        <f t="shared" si="1"/>
        <v>1</v>
      </c>
      <c r="N15" s="8" t="b">
        <f t="shared" si="2"/>
        <v>1</v>
      </c>
      <c r="O15" s="8">
        <f t="shared" si="3"/>
        <v>3.3491</v>
      </c>
      <c r="P15" s="8">
        <f t="shared" si="4"/>
        <v>2.9490999999999996</v>
      </c>
      <c r="Q15" s="8">
        <f t="shared" si="5"/>
        <v>0.32</v>
      </c>
      <c r="R15" s="8">
        <f t="shared" si="6"/>
        <v>1312970.3339</v>
      </c>
      <c r="S15" s="8">
        <f t="shared" si="7"/>
        <v>2.2090999999999998</v>
      </c>
      <c r="T15" s="8">
        <f t="shared" si="8"/>
        <v>1.9091</v>
      </c>
      <c r="U15" s="8">
        <f t="shared" si="9"/>
        <v>0.28999999999999998</v>
      </c>
      <c r="V15" s="8">
        <f t="shared" si="10"/>
        <v>236183.67859999998</v>
      </c>
      <c r="W15" s="8">
        <f t="shared" si="11"/>
        <v>1549154.0125</v>
      </c>
      <c r="X15" s="7">
        <f t="shared" si="12"/>
        <v>0.18793383068439831</v>
      </c>
      <c r="Y15" s="7">
        <f t="shared" si="13"/>
        <v>0.20643194108848234</v>
      </c>
      <c r="Z15" s="7">
        <f t="shared" si="14"/>
        <v>0.73702489165036633</v>
      </c>
      <c r="AA15" s="7">
        <f t="shared" si="15"/>
        <v>0.28008815363919976</v>
      </c>
      <c r="AB15" s="8">
        <f t="shared" si="16"/>
        <v>225672</v>
      </c>
      <c r="AC15" s="8">
        <f t="shared" si="17"/>
        <v>51011</v>
      </c>
      <c r="AD15" s="8">
        <f t="shared" si="18"/>
        <v>595917.11529999995</v>
      </c>
      <c r="AE15" s="8">
        <f t="shared" si="19"/>
        <v>276683</v>
      </c>
    </row>
    <row r="16" spans="1:31" s="9" customFormat="1" x14ac:dyDescent="0.2">
      <c r="A16" s="1" t="s">
        <v>74</v>
      </c>
      <c r="B16" s="1" t="s">
        <v>26</v>
      </c>
      <c r="C16" s="1"/>
      <c r="D16" s="1"/>
      <c r="E16" s="1"/>
      <c r="F16" s="2">
        <v>13538</v>
      </c>
      <c r="G16" s="2">
        <v>3683</v>
      </c>
      <c r="H16" s="2">
        <v>4917</v>
      </c>
      <c r="I16" s="2">
        <v>19657</v>
      </c>
      <c r="J16" s="2">
        <v>5520</v>
      </c>
      <c r="K16" s="2">
        <v>9545</v>
      </c>
      <c r="L16" s="7">
        <f t="shared" si="0"/>
        <v>0.72510224065434015</v>
      </c>
      <c r="M16" s="8" t="b">
        <f t="shared" si="1"/>
        <v>1</v>
      </c>
      <c r="N16" s="8" t="b">
        <f t="shared" si="2"/>
        <v>1</v>
      </c>
      <c r="O16" s="8">
        <f t="shared" si="3"/>
        <v>3.3491</v>
      </c>
      <c r="P16" s="8">
        <f t="shared" si="4"/>
        <v>2.9490999999999996</v>
      </c>
      <c r="Q16" s="8">
        <f t="shared" si="5"/>
        <v>0.32</v>
      </c>
      <c r="R16" s="8">
        <f t="shared" si="6"/>
        <v>85166.690699999992</v>
      </c>
      <c r="S16" s="8">
        <f t="shared" si="7"/>
        <v>2.2090999999999998</v>
      </c>
      <c r="T16" s="8">
        <f t="shared" si="8"/>
        <v>1.9091</v>
      </c>
      <c r="U16" s="8">
        <f t="shared" si="9"/>
        <v>0.28999999999999998</v>
      </c>
      <c r="V16" s="8">
        <f t="shared" si="10"/>
        <v>38363.941099999996</v>
      </c>
      <c r="W16" s="8">
        <f t="shared" si="11"/>
        <v>123530.63179999999</v>
      </c>
      <c r="X16" s="7" t="e">
        <f t="shared" si="12"/>
        <v>#DIV/0!</v>
      </c>
      <c r="Y16" s="7" t="e">
        <f t="shared" si="13"/>
        <v>#DIV/0!</v>
      </c>
      <c r="Z16" s="7" t="e">
        <f t="shared" si="14"/>
        <v>#DIV/0!</v>
      </c>
      <c r="AA16" s="7">
        <f t="shared" si="15"/>
        <v>0.68399729912221474</v>
      </c>
      <c r="AB16" s="8">
        <f t="shared" si="16"/>
        <v>6119</v>
      </c>
      <c r="AC16" s="8">
        <f t="shared" si="17"/>
        <v>1837</v>
      </c>
      <c r="AD16" s="8">
        <f t="shared" si="18"/>
        <v>17024.499599999999</v>
      </c>
      <c r="AE16" s="8">
        <f t="shared" si="19"/>
        <v>7956</v>
      </c>
    </row>
    <row r="17" spans="1:31" x14ac:dyDescent="0.2">
      <c r="A17" s="2" t="s">
        <v>54</v>
      </c>
      <c r="B17" s="2" t="s">
        <v>26</v>
      </c>
      <c r="C17" s="2">
        <v>37018</v>
      </c>
      <c r="D17" s="2">
        <v>1237</v>
      </c>
      <c r="E17" s="2">
        <v>334</v>
      </c>
      <c r="F17" s="2">
        <v>28412</v>
      </c>
      <c r="G17" s="2">
        <v>4986</v>
      </c>
      <c r="H17" s="2">
        <v>84555</v>
      </c>
      <c r="I17" s="2">
        <v>70955</v>
      </c>
      <c r="J17" s="2">
        <v>17612</v>
      </c>
      <c r="K17" s="2">
        <v>748727</v>
      </c>
      <c r="L17" s="7">
        <f t="shared" si="0"/>
        <v>0.10577765993784739</v>
      </c>
      <c r="M17" s="8" t="b">
        <f t="shared" si="1"/>
        <v>0</v>
      </c>
      <c r="N17" s="8" t="b">
        <f t="shared" si="2"/>
        <v>0</v>
      </c>
      <c r="O17" s="8">
        <f t="shared" si="3"/>
        <v>3.3290999999999999</v>
      </c>
      <c r="P17" s="8">
        <f t="shared" si="4"/>
        <v>2.9290999999999996</v>
      </c>
      <c r="Q17" s="8">
        <f t="shared" si="5"/>
        <v>0.3</v>
      </c>
      <c r="R17" s="8">
        <f t="shared" si="6"/>
        <v>512421.6997</v>
      </c>
      <c r="S17" s="8">
        <f t="shared" si="7"/>
        <v>1.8791</v>
      </c>
      <c r="T17" s="8">
        <f t="shared" si="8"/>
        <v>1.5790999999999999</v>
      </c>
      <c r="U17" s="8">
        <f t="shared" si="9"/>
        <v>0.28999999999999998</v>
      </c>
      <c r="V17" s="8">
        <f t="shared" si="10"/>
        <v>85783.331799999985</v>
      </c>
      <c r="W17" s="8">
        <f t="shared" si="11"/>
        <v>598205.03150000004</v>
      </c>
      <c r="X17" s="7">
        <f t="shared" si="12"/>
        <v>4.2438813550164788E-2</v>
      </c>
      <c r="Y17" s="7">
        <f t="shared" si="13"/>
        <v>0.11810594808685197</v>
      </c>
      <c r="Z17" s="7">
        <f t="shared" si="14"/>
        <v>0.31320107504066763</v>
      </c>
      <c r="AA17" s="7">
        <f t="shared" si="15"/>
        <v>0.37709304820079714</v>
      </c>
      <c r="AB17" s="8">
        <f t="shared" si="16"/>
        <v>42543</v>
      </c>
      <c r="AC17" s="8">
        <f t="shared" si="17"/>
        <v>12626</v>
      </c>
      <c r="AD17" s="8">
        <f t="shared" si="18"/>
        <v>99880.267900000006</v>
      </c>
      <c r="AE17" s="8">
        <f t="shared" si="19"/>
        <v>55169</v>
      </c>
    </row>
    <row r="18" spans="1:31" x14ac:dyDescent="0.2">
      <c r="A18" s="1" t="s">
        <v>60</v>
      </c>
      <c r="B18" s="1" t="s">
        <v>1</v>
      </c>
      <c r="C18" s="1"/>
      <c r="D18" s="1"/>
      <c r="E18" s="1"/>
      <c r="F18" s="2">
        <v>0</v>
      </c>
      <c r="G18" s="2">
        <v>0</v>
      </c>
      <c r="H18" s="2">
        <v>0</v>
      </c>
      <c r="I18" s="2">
        <v>799</v>
      </c>
      <c r="J18" s="2">
        <v>522</v>
      </c>
      <c r="K18" s="2">
        <v>5089</v>
      </c>
      <c r="L18" s="7">
        <f t="shared" si="0"/>
        <v>0.2060842433697348</v>
      </c>
      <c r="M18" s="8" t="b">
        <f t="shared" si="1"/>
        <v>0</v>
      </c>
      <c r="N18" s="8" t="b">
        <f t="shared" si="2"/>
        <v>0</v>
      </c>
      <c r="O18" s="8">
        <f t="shared" si="3"/>
        <v>3.3290999999999999</v>
      </c>
      <c r="P18" s="8">
        <f t="shared" si="4"/>
        <v>2.9290999999999996</v>
      </c>
      <c r="Q18" s="8">
        <f t="shared" si="5"/>
        <v>0.3</v>
      </c>
      <c r="R18" s="8">
        <f t="shared" si="6"/>
        <v>5715.6410999999998</v>
      </c>
      <c r="S18" s="8">
        <f t="shared" si="7"/>
        <v>1.8791</v>
      </c>
      <c r="T18" s="8">
        <f t="shared" si="8"/>
        <v>1.5790999999999999</v>
      </c>
      <c r="U18" s="8">
        <f t="shared" si="9"/>
        <v>0.28999999999999998</v>
      </c>
      <c r="V18" s="8">
        <f t="shared" si="10"/>
        <v>0</v>
      </c>
      <c r="W18" s="8">
        <f t="shared" si="11"/>
        <v>5715.6410999999998</v>
      </c>
      <c r="X18" s="7" t="e">
        <f t="shared" si="12"/>
        <v>#DIV/0!</v>
      </c>
      <c r="Y18" s="7" t="e">
        <f t="shared" si="13"/>
        <v>#DIV/0!</v>
      </c>
      <c r="Z18" s="7" t="e">
        <f t="shared" si="14"/>
        <v>#DIV/0!</v>
      </c>
      <c r="AA18" s="7">
        <f t="shared" si="15"/>
        <v>0</v>
      </c>
      <c r="AB18" s="8">
        <f t="shared" si="16"/>
        <v>799</v>
      </c>
      <c r="AC18" s="8">
        <f t="shared" si="17"/>
        <v>522</v>
      </c>
      <c r="AD18" s="8">
        <f t="shared" si="18"/>
        <v>2325.6911</v>
      </c>
      <c r="AE18" s="8">
        <f t="shared" si="19"/>
        <v>1321</v>
      </c>
    </row>
    <row r="19" spans="1:31" x14ac:dyDescent="0.2">
      <c r="A19" s="2" t="s">
        <v>37</v>
      </c>
      <c r="B19" s="2" t="s">
        <v>26</v>
      </c>
      <c r="C19" s="2">
        <v>52180</v>
      </c>
      <c r="D19" s="2">
        <v>20000</v>
      </c>
      <c r="E19" s="2">
        <v>6132</v>
      </c>
      <c r="F19" s="2">
        <v>456482</v>
      </c>
      <c r="G19" s="2">
        <v>135017</v>
      </c>
      <c r="H19" s="2">
        <v>42387</v>
      </c>
      <c r="I19" s="2">
        <v>703212</v>
      </c>
      <c r="J19" s="2">
        <v>189927</v>
      </c>
      <c r="K19" s="2">
        <v>76738</v>
      </c>
      <c r="L19" s="7">
        <f t="shared" si="0"/>
        <v>0.92087862687742883</v>
      </c>
      <c r="M19" s="8" t="b">
        <f t="shared" si="1"/>
        <v>1</v>
      </c>
      <c r="N19" s="8" t="b">
        <f t="shared" si="2"/>
        <v>1</v>
      </c>
      <c r="O19" s="8">
        <f t="shared" si="3"/>
        <v>3.3491</v>
      </c>
      <c r="P19" s="8">
        <f t="shared" si="4"/>
        <v>2.9490999999999996</v>
      </c>
      <c r="Q19" s="8">
        <f t="shared" si="5"/>
        <v>0.32</v>
      </c>
      <c r="R19" s="8">
        <f t="shared" si="6"/>
        <v>2939797.1849000002</v>
      </c>
      <c r="S19" s="8">
        <f t="shared" si="7"/>
        <v>2.2090999999999998</v>
      </c>
      <c r="T19" s="8">
        <f t="shared" si="8"/>
        <v>1.9091</v>
      </c>
      <c r="U19" s="8">
        <f t="shared" si="9"/>
        <v>0.28999999999999998</v>
      </c>
      <c r="V19" s="8">
        <f t="shared" si="10"/>
        <v>1278467.5708999999</v>
      </c>
      <c r="W19" s="8">
        <f t="shared" si="11"/>
        <v>4218264.7558000004</v>
      </c>
      <c r="X19" s="7">
        <f t="shared" si="12"/>
        <v>0.50080490609428896</v>
      </c>
      <c r="Y19" s="7">
        <f t="shared" si="13"/>
        <v>0.12575025086313926</v>
      </c>
      <c r="Z19" s="7">
        <f t="shared" si="14"/>
        <v>0.18987767233022093</v>
      </c>
      <c r="AA19" s="7">
        <f t="shared" si="15"/>
        <v>0.66226981466490653</v>
      </c>
      <c r="AB19" s="8">
        <f t="shared" si="16"/>
        <v>246730</v>
      </c>
      <c r="AC19" s="8">
        <f t="shared" si="17"/>
        <v>54910</v>
      </c>
      <c r="AD19" s="8">
        <f t="shared" si="18"/>
        <v>649879.924</v>
      </c>
      <c r="AE19" s="8">
        <f t="shared" si="19"/>
        <v>301640</v>
      </c>
    </row>
    <row r="20" spans="1:31" x14ac:dyDescent="0.2">
      <c r="A20" s="1" t="s">
        <v>61</v>
      </c>
      <c r="B20" s="1" t="s">
        <v>26</v>
      </c>
      <c r="C20" s="1"/>
      <c r="D20" s="1"/>
      <c r="E20" s="1"/>
      <c r="F20" s="2">
        <v>4471</v>
      </c>
      <c r="G20" s="2">
        <v>0</v>
      </c>
      <c r="H20" s="2">
        <v>0</v>
      </c>
      <c r="I20" s="2">
        <v>2164</v>
      </c>
      <c r="J20" s="2">
        <v>0</v>
      </c>
      <c r="K20" s="2">
        <v>0</v>
      </c>
      <c r="L20" s="7">
        <f t="shared" si="0"/>
        <v>1</v>
      </c>
      <c r="M20" s="8" t="b">
        <f t="shared" si="1"/>
        <v>1</v>
      </c>
      <c r="N20" s="8" t="b">
        <f t="shared" si="2"/>
        <v>1</v>
      </c>
      <c r="O20" s="8">
        <f t="shared" si="3"/>
        <v>3.3491</v>
      </c>
      <c r="P20" s="8">
        <f t="shared" si="4"/>
        <v>2.9490999999999996</v>
      </c>
      <c r="Q20" s="8">
        <f t="shared" si="5"/>
        <v>0.32</v>
      </c>
      <c r="R20" s="8">
        <f t="shared" si="6"/>
        <v>7247.4524000000001</v>
      </c>
      <c r="S20" s="8">
        <f t="shared" si="7"/>
        <v>2.2090999999999998</v>
      </c>
      <c r="T20" s="8">
        <f t="shared" si="8"/>
        <v>1.9091</v>
      </c>
      <c r="U20" s="8">
        <f t="shared" si="9"/>
        <v>0.28999999999999998</v>
      </c>
      <c r="V20" s="8">
        <f t="shared" si="10"/>
        <v>9876.8860999999997</v>
      </c>
      <c r="W20" s="8">
        <f t="shared" si="11"/>
        <v>17124.338499999998</v>
      </c>
      <c r="X20" s="7" t="e">
        <f t="shared" si="12"/>
        <v>#DIV/0!</v>
      </c>
      <c r="Y20" s="7" t="e">
        <f t="shared" si="13"/>
        <v>#DIV/0!</v>
      </c>
      <c r="Z20" s="7" t="e">
        <f t="shared" si="14"/>
        <v>#DIV/0!</v>
      </c>
      <c r="AA20" s="7">
        <f t="shared" si="15"/>
        <v>2.0660813308687613</v>
      </c>
      <c r="AB20" s="8">
        <f t="shared" si="16"/>
        <v>-2307</v>
      </c>
      <c r="AC20" s="8">
        <f t="shared" si="17"/>
        <v>0</v>
      </c>
      <c r="AD20" s="8">
        <f t="shared" si="18"/>
        <v>-5096.3936999999996</v>
      </c>
      <c r="AE20" s="8">
        <f t="shared" si="19"/>
        <v>-2307</v>
      </c>
    </row>
    <row r="21" spans="1:31" x14ac:dyDescent="0.2">
      <c r="A21" s="1" t="s">
        <v>64</v>
      </c>
      <c r="B21" s="1" t="s">
        <v>26</v>
      </c>
      <c r="C21" s="1"/>
      <c r="D21" s="1"/>
      <c r="E21" s="1"/>
      <c r="F21" s="2">
        <v>11493</v>
      </c>
      <c r="G21" s="2">
        <v>3638</v>
      </c>
      <c r="H21" s="2">
        <v>4546</v>
      </c>
      <c r="I21" s="2">
        <v>28485</v>
      </c>
      <c r="J21" s="2">
        <v>6122</v>
      </c>
      <c r="K21" s="2">
        <v>7578</v>
      </c>
      <c r="L21" s="7">
        <f t="shared" si="0"/>
        <v>0.82036268815929836</v>
      </c>
      <c r="M21" s="8" t="b">
        <f t="shared" si="1"/>
        <v>1</v>
      </c>
      <c r="N21" s="8" t="b">
        <f t="shared" si="2"/>
        <v>1</v>
      </c>
      <c r="O21" s="8">
        <f t="shared" si="3"/>
        <v>3.3491</v>
      </c>
      <c r="P21" s="8">
        <f t="shared" si="4"/>
        <v>2.9490999999999996</v>
      </c>
      <c r="Q21" s="8">
        <f t="shared" si="5"/>
        <v>0.32</v>
      </c>
      <c r="R21" s="8">
        <f t="shared" si="6"/>
        <v>115878.46369999999</v>
      </c>
      <c r="S21" s="8">
        <f t="shared" si="7"/>
        <v>2.2090999999999998</v>
      </c>
      <c r="T21" s="8">
        <f t="shared" si="8"/>
        <v>1.9091</v>
      </c>
      <c r="U21" s="8">
        <f t="shared" si="9"/>
        <v>0.28999999999999998</v>
      </c>
      <c r="V21" s="8">
        <f t="shared" si="10"/>
        <v>33652.832099999992</v>
      </c>
      <c r="W21" s="8">
        <f t="shared" si="11"/>
        <v>149531.29579999999</v>
      </c>
      <c r="X21" s="7" t="e">
        <f t="shared" si="12"/>
        <v>#DIV/0!</v>
      </c>
      <c r="Y21" s="7" t="e">
        <f t="shared" si="13"/>
        <v>#DIV/0!</v>
      </c>
      <c r="Z21" s="7" t="e">
        <f t="shared" si="14"/>
        <v>#DIV/0!</v>
      </c>
      <c r="AA21" s="7">
        <f t="shared" si="15"/>
        <v>0.43722368306989917</v>
      </c>
      <c r="AB21" s="8">
        <f t="shared" si="16"/>
        <v>16992</v>
      </c>
      <c r="AC21" s="8">
        <f t="shared" si="17"/>
        <v>2484</v>
      </c>
      <c r="AD21" s="8">
        <f t="shared" si="18"/>
        <v>42279.231599999999</v>
      </c>
      <c r="AE21" s="8">
        <f t="shared" si="19"/>
        <v>19476</v>
      </c>
    </row>
    <row r="22" spans="1:31" x14ac:dyDescent="0.2">
      <c r="A22" s="1" t="s">
        <v>76</v>
      </c>
      <c r="B22" s="1" t="s">
        <v>26</v>
      </c>
      <c r="C22" s="1"/>
      <c r="D22" s="1"/>
      <c r="E22" s="1"/>
      <c r="F22" s="2">
        <v>17380</v>
      </c>
      <c r="G22" s="2">
        <v>2838</v>
      </c>
      <c r="H22" s="2">
        <v>1395</v>
      </c>
      <c r="I22" s="2">
        <v>17262</v>
      </c>
      <c r="J22" s="2">
        <v>2928</v>
      </c>
      <c r="K22" s="2">
        <v>1478</v>
      </c>
      <c r="L22" s="7">
        <f t="shared" si="0"/>
        <v>0.93178881299612326</v>
      </c>
      <c r="M22" s="8" t="b">
        <f t="shared" si="1"/>
        <v>1</v>
      </c>
      <c r="N22" s="8" t="b">
        <f t="shared" si="2"/>
        <v>1</v>
      </c>
      <c r="O22" s="8">
        <f t="shared" si="3"/>
        <v>3.3491</v>
      </c>
      <c r="P22" s="8">
        <f t="shared" si="4"/>
        <v>2.9490999999999996</v>
      </c>
      <c r="Q22" s="8">
        <f t="shared" si="5"/>
        <v>0.32</v>
      </c>
      <c r="R22" s="8">
        <f t="shared" si="6"/>
        <v>66920.089000000007</v>
      </c>
      <c r="S22" s="8">
        <f t="shared" si="7"/>
        <v>2.2090999999999998</v>
      </c>
      <c r="T22" s="8">
        <f t="shared" si="8"/>
        <v>1.9091</v>
      </c>
      <c r="U22" s="8">
        <f t="shared" si="9"/>
        <v>0.28999999999999998</v>
      </c>
      <c r="V22" s="8">
        <f t="shared" si="10"/>
        <v>44216.733800000002</v>
      </c>
      <c r="W22" s="8">
        <f t="shared" si="11"/>
        <v>111136.82280000001</v>
      </c>
      <c r="X22" s="7" t="e">
        <f t="shared" si="12"/>
        <v>#DIV/0!</v>
      </c>
      <c r="Y22" s="7" t="e">
        <f t="shared" si="13"/>
        <v>#DIV/0!</v>
      </c>
      <c r="Z22" s="7" t="e">
        <f t="shared" si="14"/>
        <v>#DIV/0!</v>
      </c>
      <c r="AA22" s="7">
        <f t="shared" si="15"/>
        <v>1.0013868251609708</v>
      </c>
      <c r="AB22" s="8">
        <f t="shared" si="16"/>
        <v>-118</v>
      </c>
      <c r="AC22" s="8">
        <f t="shared" si="17"/>
        <v>90</v>
      </c>
      <c r="AD22" s="8">
        <f t="shared" si="18"/>
        <v>-88.854799999999983</v>
      </c>
      <c r="AE22" s="8">
        <f t="shared" si="19"/>
        <v>-28</v>
      </c>
    </row>
    <row r="23" spans="1:31" x14ac:dyDescent="0.2">
      <c r="A23" s="2" t="s">
        <v>42</v>
      </c>
      <c r="B23" s="2" t="s">
        <v>26</v>
      </c>
      <c r="C23" s="2">
        <v>23484</v>
      </c>
      <c r="D23" s="2">
        <v>5451</v>
      </c>
      <c r="E23" s="2">
        <v>1318</v>
      </c>
      <c r="F23" s="2">
        <v>109165</v>
      </c>
      <c r="G23" s="2">
        <v>18159</v>
      </c>
      <c r="H23" s="2">
        <v>22073</v>
      </c>
      <c r="I23" s="2">
        <v>349962</v>
      </c>
      <c r="J23" s="2">
        <v>82674</v>
      </c>
      <c r="K23" s="2">
        <v>386970</v>
      </c>
      <c r="L23" s="7">
        <f t="shared" si="0"/>
        <v>0.52785850762439512</v>
      </c>
      <c r="M23" s="8" t="b">
        <f t="shared" si="1"/>
        <v>1</v>
      </c>
      <c r="N23" s="8" t="b">
        <f t="shared" si="2"/>
        <v>0</v>
      </c>
      <c r="O23" s="8">
        <f t="shared" si="3"/>
        <v>3.3491</v>
      </c>
      <c r="P23" s="8">
        <f t="shared" si="4"/>
        <v>2.9490999999999996</v>
      </c>
      <c r="Q23" s="8">
        <f t="shared" si="5"/>
        <v>0.32</v>
      </c>
      <c r="R23" s="8">
        <f t="shared" si="6"/>
        <v>1539702.0275999999</v>
      </c>
      <c r="S23" s="8">
        <f t="shared" si="7"/>
        <v>2.2090999999999998</v>
      </c>
      <c r="T23" s="8">
        <f t="shared" si="8"/>
        <v>1.9091</v>
      </c>
      <c r="U23" s="8">
        <f t="shared" si="9"/>
        <v>0.28999999999999998</v>
      </c>
      <c r="V23" s="8">
        <f t="shared" si="10"/>
        <v>282224.91839999997</v>
      </c>
      <c r="W23" s="8">
        <f t="shared" si="11"/>
        <v>1821926.946</v>
      </c>
      <c r="X23" s="7">
        <f t="shared" si="12"/>
        <v>0.28823880088570941</v>
      </c>
      <c r="Y23" s="7">
        <f t="shared" si="13"/>
        <v>0.10449926954580523</v>
      </c>
      <c r="Z23" s="7">
        <f t="shared" si="14"/>
        <v>0.35507952922637515</v>
      </c>
      <c r="AA23" s="7">
        <f t="shared" si="15"/>
        <v>0.29429820911805765</v>
      </c>
      <c r="AB23" s="8">
        <f t="shared" si="16"/>
        <v>240797</v>
      </c>
      <c r="AC23" s="8">
        <f t="shared" si="17"/>
        <v>64515</v>
      </c>
      <c r="AD23" s="8">
        <f t="shared" si="18"/>
        <v>655110.23919999995</v>
      </c>
      <c r="AE23" s="8">
        <f t="shared" si="19"/>
        <v>305312</v>
      </c>
    </row>
    <row r="24" spans="1:31" x14ac:dyDescent="0.2">
      <c r="A24" s="2" t="s">
        <v>52</v>
      </c>
      <c r="B24" s="2" t="s">
        <v>26</v>
      </c>
      <c r="C24" s="2">
        <v>21376</v>
      </c>
      <c r="D24" s="2">
        <v>13107</v>
      </c>
      <c r="E24" s="2">
        <v>2982</v>
      </c>
      <c r="F24" s="2">
        <v>406234</v>
      </c>
      <c r="G24" s="2">
        <v>67853</v>
      </c>
      <c r="H24" s="2">
        <v>76568</v>
      </c>
      <c r="I24" s="2">
        <v>830791</v>
      </c>
      <c r="J24" s="2">
        <v>163796</v>
      </c>
      <c r="K24" s="2">
        <v>189577</v>
      </c>
      <c r="L24" s="7">
        <f t="shared" si="0"/>
        <v>0.83990646565847293</v>
      </c>
      <c r="M24" s="8" t="b">
        <f t="shared" si="1"/>
        <v>1</v>
      </c>
      <c r="N24" s="8" t="b">
        <f t="shared" si="2"/>
        <v>1</v>
      </c>
      <c r="O24" s="8">
        <f t="shared" si="3"/>
        <v>3.3491</v>
      </c>
      <c r="P24" s="8">
        <f t="shared" si="4"/>
        <v>2.9490999999999996</v>
      </c>
      <c r="Q24" s="8">
        <f t="shared" si="5"/>
        <v>0.32</v>
      </c>
      <c r="R24" s="8">
        <f t="shared" si="6"/>
        <v>3326117.5617</v>
      </c>
      <c r="S24" s="8">
        <f t="shared" si="7"/>
        <v>2.2090999999999998</v>
      </c>
      <c r="T24" s="8">
        <f t="shared" si="8"/>
        <v>1.9091</v>
      </c>
      <c r="U24" s="8">
        <f t="shared" si="9"/>
        <v>0.28999999999999998</v>
      </c>
      <c r="V24" s="8">
        <f t="shared" si="10"/>
        <v>1049154.4116999998</v>
      </c>
      <c r="W24" s="8">
        <f t="shared" si="11"/>
        <v>4375271.9733999996</v>
      </c>
      <c r="X24" s="7">
        <f t="shared" si="12"/>
        <v>0.75266654191616766</v>
      </c>
      <c r="Y24" s="7">
        <f t="shared" si="13"/>
        <v>0.16370294404044172</v>
      </c>
      <c r="Z24" s="7">
        <f t="shared" si="14"/>
        <v>0.34343236579857872</v>
      </c>
      <c r="AA24" s="7">
        <f t="shared" si="15"/>
        <v>0.47666719955117048</v>
      </c>
      <c r="AB24" s="8">
        <f t="shared" si="16"/>
        <v>424557</v>
      </c>
      <c r="AC24" s="8">
        <f t="shared" si="17"/>
        <v>95943</v>
      </c>
      <c r="AD24" s="8">
        <f t="shared" si="18"/>
        <v>1121053.6499999999</v>
      </c>
      <c r="AE24" s="8">
        <f t="shared" si="19"/>
        <v>520500</v>
      </c>
    </row>
    <row r="25" spans="1:31" x14ac:dyDescent="0.2">
      <c r="A25" s="2" t="s">
        <v>34</v>
      </c>
      <c r="B25" s="2" t="s">
        <v>26</v>
      </c>
      <c r="C25" s="2">
        <v>21534</v>
      </c>
      <c r="D25" s="2">
        <v>1832</v>
      </c>
      <c r="E25" s="2">
        <v>616</v>
      </c>
      <c r="F25" s="2">
        <v>62184</v>
      </c>
      <c r="G25" s="2">
        <v>13534</v>
      </c>
      <c r="H25" s="2">
        <v>62753</v>
      </c>
      <c r="I25" s="2">
        <v>77971</v>
      </c>
      <c r="J25" s="2">
        <v>21233</v>
      </c>
      <c r="K25" s="2">
        <v>154257</v>
      </c>
      <c r="L25" s="7">
        <f t="shared" si="0"/>
        <v>0.39139749310544819</v>
      </c>
      <c r="M25" s="8" t="b">
        <f t="shared" si="1"/>
        <v>0</v>
      </c>
      <c r="N25" s="8" t="b">
        <f t="shared" si="2"/>
        <v>0</v>
      </c>
      <c r="O25" s="8">
        <f t="shared" si="3"/>
        <v>3.3290999999999999</v>
      </c>
      <c r="P25" s="8">
        <f t="shared" si="4"/>
        <v>2.9290999999999996</v>
      </c>
      <c r="Q25" s="8">
        <f t="shared" si="5"/>
        <v>0.3</v>
      </c>
      <c r="R25" s="8">
        <f t="shared" si="6"/>
        <v>368043.93639999995</v>
      </c>
      <c r="S25" s="8">
        <f t="shared" si="7"/>
        <v>1.8791</v>
      </c>
      <c r="T25" s="8">
        <f t="shared" si="8"/>
        <v>1.5790999999999999</v>
      </c>
      <c r="U25" s="8">
        <f t="shared" si="9"/>
        <v>0.28999999999999998</v>
      </c>
      <c r="V25" s="8">
        <f t="shared" si="10"/>
        <v>156419.86379999999</v>
      </c>
      <c r="W25" s="8">
        <f t="shared" si="11"/>
        <v>524463.80019999994</v>
      </c>
      <c r="X25" s="7">
        <f t="shared" si="12"/>
        <v>0.11368069100027862</v>
      </c>
      <c r="Y25" s="7">
        <f t="shared" si="13"/>
        <v>0.17183641975308642</v>
      </c>
      <c r="Z25" s="7">
        <f t="shared" si="14"/>
        <v>0.22513616557734203</v>
      </c>
      <c r="AA25" s="7">
        <f t="shared" si="15"/>
        <v>0.76325551389056889</v>
      </c>
      <c r="AB25" s="8">
        <f t="shared" si="16"/>
        <v>15787</v>
      </c>
      <c r="AC25" s="8">
        <f t="shared" si="17"/>
        <v>7699</v>
      </c>
      <c r="AD25" s="8">
        <f t="shared" si="18"/>
        <v>41822.842599999996</v>
      </c>
      <c r="AE25" s="8">
        <f t="shared" si="19"/>
        <v>23486</v>
      </c>
    </row>
    <row r="26" spans="1:31" s="10" customFormat="1" x14ac:dyDescent="0.2">
      <c r="A26" s="2" t="s">
        <v>57</v>
      </c>
      <c r="B26" s="2" t="s">
        <v>26</v>
      </c>
      <c r="C26" s="2">
        <v>23719</v>
      </c>
      <c r="D26" s="2">
        <v>10830</v>
      </c>
      <c r="E26" s="2">
        <v>2324</v>
      </c>
      <c r="F26" s="2">
        <v>407973</v>
      </c>
      <c r="G26" s="2">
        <v>63799</v>
      </c>
      <c r="H26" s="2">
        <v>115907</v>
      </c>
      <c r="I26" s="2">
        <v>672843</v>
      </c>
      <c r="J26" s="2">
        <v>122326</v>
      </c>
      <c r="K26" s="2">
        <v>257689</v>
      </c>
      <c r="L26" s="7">
        <f t="shared" si="0"/>
        <v>0.75524809613452148</v>
      </c>
      <c r="M26" s="8" t="b">
        <f t="shared" si="1"/>
        <v>1</v>
      </c>
      <c r="N26" s="8" t="b">
        <f t="shared" si="2"/>
        <v>1</v>
      </c>
      <c r="O26" s="8">
        <f t="shared" si="3"/>
        <v>3.3491</v>
      </c>
      <c r="P26" s="8">
        <f t="shared" si="4"/>
        <v>2.9490999999999996</v>
      </c>
      <c r="Q26" s="8">
        <f t="shared" si="5"/>
        <v>0.32</v>
      </c>
      <c r="R26" s="8">
        <f t="shared" si="6"/>
        <v>2696630.5778999999</v>
      </c>
      <c r="S26" s="8">
        <f t="shared" si="7"/>
        <v>2.2090999999999998</v>
      </c>
      <c r="T26" s="8">
        <f t="shared" si="8"/>
        <v>1.9091</v>
      </c>
      <c r="U26" s="8">
        <f t="shared" si="9"/>
        <v>0.28999999999999998</v>
      </c>
      <c r="V26" s="8">
        <f t="shared" si="10"/>
        <v>1056664.8551999999</v>
      </c>
      <c r="W26" s="8">
        <f t="shared" si="11"/>
        <v>3753295.4331</v>
      </c>
      <c r="X26" s="7">
        <f t="shared" si="12"/>
        <v>0.55457649985243895</v>
      </c>
      <c r="Y26" s="7">
        <f t="shared" si="13"/>
        <v>0.19925160069602824</v>
      </c>
      <c r="Z26" s="7">
        <f t="shared" si="14"/>
        <v>0.33583743010153227</v>
      </c>
      <c r="AA26" s="7">
        <f t="shared" si="15"/>
        <v>0.59329777695056019</v>
      </c>
      <c r="AB26" s="8">
        <f t="shared" si="16"/>
        <v>264870</v>
      </c>
      <c r="AC26" s="8">
        <f t="shared" si="17"/>
        <v>58527</v>
      </c>
      <c r="AD26" s="8">
        <f t="shared" si="18"/>
        <v>696858.21269999992</v>
      </c>
      <c r="AE26" s="8">
        <f t="shared" si="19"/>
        <v>323397</v>
      </c>
    </row>
    <row r="27" spans="1:31" s="10" customFormat="1" x14ac:dyDescent="0.2">
      <c r="A27" s="3" t="s">
        <v>7</v>
      </c>
      <c r="B27" s="3" t="s">
        <v>1</v>
      </c>
      <c r="C27" s="3">
        <v>2955</v>
      </c>
      <c r="D27" s="3">
        <v>10</v>
      </c>
      <c r="E27" s="3">
        <v>0</v>
      </c>
      <c r="F27" s="3"/>
      <c r="G27" s="3"/>
      <c r="H27" s="3"/>
      <c r="I27" s="3"/>
      <c r="J27" s="3"/>
      <c r="K27" s="3"/>
      <c r="L27" s="7" t="e">
        <f t="shared" si="0"/>
        <v>#DIV/0!</v>
      </c>
      <c r="M27" s="8" t="e">
        <f t="shared" si="1"/>
        <v>#DIV/0!</v>
      </c>
      <c r="N27" s="8" t="e">
        <f t="shared" si="2"/>
        <v>#DIV/0!</v>
      </c>
      <c r="O27" s="8" t="e">
        <f t="shared" si="3"/>
        <v>#DIV/0!</v>
      </c>
      <c r="P27" s="8" t="e">
        <f t="shared" si="4"/>
        <v>#DIV/0!</v>
      </c>
      <c r="Q27" s="8" t="e">
        <f t="shared" si="5"/>
        <v>#DIV/0!</v>
      </c>
      <c r="R27" s="8" t="e">
        <f t="shared" si="6"/>
        <v>#DIV/0!</v>
      </c>
      <c r="S27" s="8" t="e">
        <f t="shared" si="7"/>
        <v>#DIV/0!</v>
      </c>
      <c r="T27" s="8" t="e">
        <f t="shared" si="8"/>
        <v>#DIV/0!</v>
      </c>
      <c r="U27" s="8" t="e">
        <f t="shared" si="9"/>
        <v>#DIV/0!</v>
      </c>
      <c r="V27" s="8" t="e">
        <f t="shared" si="10"/>
        <v>#DIV/0!</v>
      </c>
      <c r="W27" s="8" t="e">
        <f t="shared" si="11"/>
        <v>#DIV/0!</v>
      </c>
      <c r="X27" s="7">
        <f t="shared" si="12"/>
        <v>3.3840947546531302E-3</v>
      </c>
      <c r="Y27" s="7">
        <f t="shared" si="13"/>
        <v>0</v>
      </c>
      <c r="Z27" s="7">
        <f t="shared" si="14"/>
        <v>0</v>
      </c>
      <c r="AA27" s="7" t="e">
        <f t="shared" si="15"/>
        <v>#DIV/0!</v>
      </c>
      <c r="AB27" s="8">
        <f t="shared" si="16"/>
        <v>0</v>
      </c>
      <c r="AC27" s="8">
        <f t="shared" si="17"/>
        <v>0</v>
      </c>
      <c r="AD27" s="8" t="e">
        <f t="shared" si="18"/>
        <v>#DIV/0!</v>
      </c>
      <c r="AE27" s="8">
        <f t="shared" si="19"/>
        <v>0</v>
      </c>
    </row>
    <row r="28" spans="1:31" s="10" customFormat="1" x14ac:dyDescent="0.2">
      <c r="A28" s="2" t="s">
        <v>13</v>
      </c>
      <c r="B28" s="2" t="s">
        <v>1</v>
      </c>
      <c r="C28" s="2">
        <v>18613</v>
      </c>
      <c r="D28" s="2">
        <v>6174</v>
      </c>
      <c r="E28" s="2">
        <v>2340</v>
      </c>
      <c r="F28" s="2">
        <v>81670</v>
      </c>
      <c r="G28" s="2">
        <v>18399</v>
      </c>
      <c r="H28" s="2">
        <v>14164</v>
      </c>
      <c r="I28" s="2">
        <v>313984</v>
      </c>
      <c r="J28" s="2">
        <v>107578</v>
      </c>
      <c r="K28" s="2">
        <v>178939</v>
      </c>
      <c r="L28" s="7">
        <f t="shared" si="0"/>
        <v>0.70201714901390677</v>
      </c>
      <c r="M28" s="8" t="b">
        <f t="shared" si="1"/>
        <v>1</v>
      </c>
      <c r="N28" s="8" t="b">
        <f t="shared" si="2"/>
        <v>1</v>
      </c>
      <c r="O28" s="8">
        <f t="shared" si="3"/>
        <v>3.3491</v>
      </c>
      <c r="P28" s="8">
        <f t="shared" si="4"/>
        <v>2.9490999999999996</v>
      </c>
      <c r="Q28" s="8">
        <f t="shared" si="5"/>
        <v>0.32</v>
      </c>
      <c r="R28" s="8">
        <f t="shared" si="6"/>
        <v>1426082.5741999999</v>
      </c>
      <c r="S28" s="8">
        <f t="shared" si="7"/>
        <v>2.2090999999999998</v>
      </c>
      <c r="T28" s="8">
        <f t="shared" si="8"/>
        <v>1.9091</v>
      </c>
      <c r="U28" s="8">
        <f t="shared" si="9"/>
        <v>0.28999999999999998</v>
      </c>
      <c r="V28" s="8">
        <f t="shared" si="10"/>
        <v>219650.2879</v>
      </c>
      <c r="W28" s="8">
        <f t="shared" si="11"/>
        <v>1645732.8621</v>
      </c>
      <c r="X28" s="7">
        <f t="shared" si="12"/>
        <v>0.45742223177349167</v>
      </c>
      <c r="Y28" s="7">
        <f t="shared" si="13"/>
        <v>6.5297027118732545E-2</v>
      </c>
      <c r="Z28" s="7">
        <f t="shared" si="14"/>
        <v>0.27507764988385142</v>
      </c>
      <c r="AA28" s="7">
        <f t="shared" si="15"/>
        <v>0.23737670852685963</v>
      </c>
      <c r="AB28" s="8">
        <f t="shared" si="16"/>
        <v>232314</v>
      </c>
      <c r="AC28" s="8">
        <f t="shared" si="17"/>
        <v>89179</v>
      </c>
      <c r="AD28" s="8">
        <f t="shared" si="18"/>
        <v>683456.48629999999</v>
      </c>
      <c r="AE28" s="8">
        <f t="shared" si="19"/>
        <v>321493</v>
      </c>
    </row>
    <row r="29" spans="1:31" s="10" customFormat="1" x14ac:dyDescent="0.2">
      <c r="A29" s="2" t="s">
        <v>12</v>
      </c>
      <c r="B29" s="2" t="s">
        <v>1</v>
      </c>
      <c r="C29" s="2">
        <v>9574</v>
      </c>
      <c r="D29" s="2">
        <v>2473</v>
      </c>
      <c r="E29" s="2">
        <v>868</v>
      </c>
      <c r="F29" s="2">
        <v>55344</v>
      </c>
      <c r="G29" s="2">
        <v>10927</v>
      </c>
      <c r="H29" s="2">
        <v>20194</v>
      </c>
      <c r="I29" s="2">
        <v>78881</v>
      </c>
      <c r="J29" s="2">
        <v>19770</v>
      </c>
      <c r="K29" s="2">
        <v>40966</v>
      </c>
      <c r="L29" s="7">
        <f t="shared" si="0"/>
        <v>0.70658300923240003</v>
      </c>
      <c r="M29" s="8" t="b">
        <f t="shared" si="1"/>
        <v>1</v>
      </c>
      <c r="N29" s="8" t="b">
        <f t="shared" si="2"/>
        <v>1</v>
      </c>
      <c r="O29" s="8">
        <f t="shared" si="3"/>
        <v>3.3491</v>
      </c>
      <c r="P29" s="8">
        <f t="shared" si="4"/>
        <v>2.9490999999999996</v>
      </c>
      <c r="Q29" s="8">
        <f t="shared" si="5"/>
        <v>0.32</v>
      </c>
      <c r="R29" s="8">
        <f t="shared" si="6"/>
        <v>335593.18410000001</v>
      </c>
      <c r="S29" s="8">
        <f t="shared" si="7"/>
        <v>2.2090999999999998</v>
      </c>
      <c r="T29" s="8">
        <f t="shared" si="8"/>
        <v>1.9091</v>
      </c>
      <c r="U29" s="8">
        <f t="shared" si="9"/>
        <v>0.28999999999999998</v>
      </c>
      <c r="V29" s="8">
        <f t="shared" si="10"/>
        <v>148977.42610000001</v>
      </c>
      <c r="W29" s="8">
        <f t="shared" si="11"/>
        <v>484570.6102</v>
      </c>
      <c r="X29" s="7">
        <f t="shared" si="12"/>
        <v>0.3489659494464174</v>
      </c>
      <c r="Y29" s="7">
        <f t="shared" si="13"/>
        <v>0.11019821078186837</v>
      </c>
      <c r="Z29" s="7">
        <f t="shared" si="14"/>
        <v>0.16404103894376268</v>
      </c>
      <c r="AA29" s="7">
        <f t="shared" si="15"/>
        <v>0.67177220707342045</v>
      </c>
      <c r="AB29" s="8">
        <f t="shared" si="16"/>
        <v>23537</v>
      </c>
      <c r="AC29" s="8">
        <f t="shared" si="17"/>
        <v>8843</v>
      </c>
      <c r="AD29" s="8">
        <f t="shared" si="18"/>
        <v>68877.758000000002</v>
      </c>
      <c r="AE29" s="8">
        <f t="shared" si="19"/>
        <v>32380</v>
      </c>
    </row>
    <row r="30" spans="1:31" s="11" customFormat="1" x14ac:dyDescent="0.2">
      <c r="A30" s="4" t="s">
        <v>91</v>
      </c>
      <c r="B30" s="4" t="s">
        <v>1</v>
      </c>
      <c r="C30" s="4"/>
      <c r="D30" s="4"/>
      <c r="E30" s="4"/>
      <c r="F30" s="4"/>
      <c r="G30" s="4"/>
      <c r="H30" s="4"/>
      <c r="I30" s="4"/>
      <c r="J30" s="4"/>
      <c r="K30" s="4"/>
      <c r="L30" s="7" t="e">
        <f t="shared" si="0"/>
        <v>#DIV/0!</v>
      </c>
      <c r="M30" s="8" t="e">
        <f t="shared" si="1"/>
        <v>#DIV/0!</v>
      </c>
      <c r="N30" s="8" t="e">
        <f t="shared" si="2"/>
        <v>#DIV/0!</v>
      </c>
      <c r="O30" s="8" t="e">
        <f t="shared" si="3"/>
        <v>#DIV/0!</v>
      </c>
      <c r="P30" s="8" t="e">
        <f t="shared" si="4"/>
        <v>#DIV/0!</v>
      </c>
      <c r="Q30" s="8" t="e">
        <f t="shared" si="5"/>
        <v>#DIV/0!</v>
      </c>
      <c r="R30" s="8" t="e">
        <f t="shared" si="6"/>
        <v>#DIV/0!</v>
      </c>
      <c r="S30" s="8" t="e">
        <f t="shared" si="7"/>
        <v>#DIV/0!</v>
      </c>
      <c r="T30" s="8" t="e">
        <f t="shared" si="8"/>
        <v>#DIV/0!</v>
      </c>
      <c r="U30" s="8" t="e">
        <f t="shared" si="9"/>
        <v>#DIV/0!</v>
      </c>
      <c r="V30" s="8" t="e">
        <f t="shared" si="10"/>
        <v>#DIV/0!</v>
      </c>
      <c r="W30" s="8" t="e">
        <f t="shared" si="11"/>
        <v>#DIV/0!</v>
      </c>
      <c r="X30" s="7" t="e">
        <f t="shared" si="12"/>
        <v>#DIV/0!</v>
      </c>
      <c r="Y30" s="7" t="e">
        <f t="shared" si="13"/>
        <v>#DIV/0!</v>
      </c>
      <c r="Z30" s="7" t="e">
        <f t="shared" si="14"/>
        <v>#DIV/0!</v>
      </c>
      <c r="AA30" s="7" t="e">
        <f t="shared" si="15"/>
        <v>#DIV/0!</v>
      </c>
      <c r="AB30" s="8">
        <f t="shared" si="16"/>
        <v>0</v>
      </c>
      <c r="AC30" s="8">
        <f t="shared" si="17"/>
        <v>0</v>
      </c>
      <c r="AD30" s="8" t="e">
        <f t="shared" si="18"/>
        <v>#DIV/0!</v>
      </c>
      <c r="AE30" s="8">
        <f t="shared" si="19"/>
        <v>0</v>
      </c>
    </row>
    <row r="31" spans="1:31" x14ac:dyDescent="0.2">
      <c r="A31" s="1" t="s">
        <v>77</v>
      </c>
      <c r="B31" s="1" t="s">
        <v>26</v>
      </c>
      <c r="C31" s="1"/>
      <c r="D31" s="1"/>
      <c r="E31" s="1"/>
      <c r="F31" s="2">
        <v>3609</v>
      </c>
      <c r="G31" s="2">
        <v>0</v>
      </c>
      <c r="H31" s="2">
        <v>0</v>
      </c>
      <c r="I31" s="2">
        <v>1524</v>
      </c>
      <c r="J31" s="2">
        <v>0</v>
      </c>
      <c r="K31" s="2">
        <v>0</v>
      </c>
      <c r="L31" s="7">
        <f t="shared" si="0"/>
        <v>1</v>
      </c>
      <c r="M31" s="8" t="b">
        <f t="shared" si="1"/>
        <v>1</v>
      </c>
      <c r="N31" s="8" t="b">
        <f t="shared" si="2"/>
        <v>1</v>
      </c>
      <c r="O31" s="8">
        <f t="shared" si="3"/>
        <v>3.3491</v>
      </c>
      <c r="P31" s="8">
        <f t="shared" si="4"/>
        <v>2.9490999999999996</v>
      </c>
      <c r="Q31" s="8">
        <f t="shared" si="5"/>
        <v>0.32</v>
      </c>
      <c r="R31" s="8">
        <f t="shared" si="6"/>
        <v>5104.0284000000001</v>
      </c>
      <c r="S31" s="8">
        <f t="shared" si="7"/>
        <v>2.2090999999999998</v>
      </c>
      <c r="T31" s="8">
        <f t="shared" si="8"/>
        <v>1.9091</v>
      </c>
      <c r="U31" s="8">
        <f t="shared" si="9"/>
        <v>0.28999999999999998</v>
      </c>
      <c r="V31" s="8">
        <f t="shared" si="10"/>
        <v>7972.6418999999996</v>
      </c>
      <c r="W31" s="8">
        <f t="shared" si="11"/>
        <v>13076.6703</v>
      </c>
      <c r="X31" s="7" t="e">
        <f t="shared" si="12"/>
        <v>#DIV/0!</v>
      </c>
      <c r="Y31" s="7" t="e">
        <f t="shared" si="13"/>
        <v>#DIV/0!</v>
      </c>
      <c r="Z31" s="7" t="e">
        <f t="shared" si="14"/>
        <v>#DIV/0!</v>
      </c>
      <c r="AA31" s="7">
        <f t="shared" si="15"/>
        <v>2.3681102362204722</v>
      </c>
      <c r="AB31" s="8">
        <f t="shared" si="16"/>
        <v>-2085</v>
      </c>
      <c r="AC31" s="8">
        <f t="shared" si="17"/>
        <v>0</v>
      </c>
      <c r="AD31" s="8">
        <f t="shared" si="18"/>
        <v>-4605.9735000000001</v>
      </c>
      <c r="AE31" s="8">
        <f t="shared" si="19"/>
        <v>-2085</v>
      </c>
    </row>
    <row r="32" spans="1:31" x14ac:dyDescent="0.2">
      <c r="A32" s="2" t="s">
        <v>19</v>
      </c>
      <c r="B32" s="2" t="s">
        <v>1</v>
      </c>
      <c r="C32" s="2">
        <v>628</v>
      </c>
      <c r="D32" s="2">
        <v>255</v>
      </c>
      <c r="E32" s="2">
        <v>75</v>
      </c>
      <c r="F32" s="2">
        <v>10538</v>
      </c>
      <c r="G32" s="2">
        <v>1087</v>
      </c>
      <c r="H32" s="2">
        <v>1172</v>
      </c>
      <c r="I32" s="2">
        <v>16069</v>
      </c>
      <c r="J32" s="2">
        <v>3850</v>
      </c>
      <c r="K32" s="2">
        <v>8743</v>
      </c>
      <c r="L32" s="7">
        <f t="shared" si="0"/>
        <v>0.69496197055334585</v>
      </c>
      <c r="M32" s="8" t="b">
        <f t="shared" si="1"/>
        <v>1</v>
      </c>
      <c r="N32" s="8" t="b">
        <f t="shared" si="2"/>
        <v>1</v>
      </c>
      <c r="O32" s="8">
        <f t="shared" si="3"/>
        <v>3.3491</v>
      </c>
      <c r="P32" s="8">
        <f t="shared" si="4"/>
        <v>2.9490999999999996</v>
      </c>
      <c r="Q32" s="8">
        <f t="shared" si="5"/>
        <v>0.32</v>
      </c>
      <c r="R32" s="8">
        <f t="shared" si="6"/>
        <v>67968.482899999988</v>
      </c>
      <c r="S32" s="8">
        <f t="shared" si="7"/>
        <v>2.2090999999999998</v>
      </c>
      <c r="T32" s="8">
        <f t="shared" si="8"/>
        <v>1.9091</v>
      </c>
      <c r="U32" s="8">
        <f t="shared" si="9"/>
        <v>0.28999999999999998</v>
      </c>
      <c r="V32" s="8">
        <f t="shared" si="10"/>
        <v>25694.567499999997</v>
      </c>
      <c r="W32" s="8">
        <f t="shared" si="11"/>
        <v>93663.050399999978</v>
      </c>
      <c r="X32" s="7">
        <f t="shared" si="12"/>
        <v>0.52547770700636942</v>
      </c>
      <c r="Y32" s="7">
        <f t="shared" si="13"/>
        <v>0.19570707070707072</v>
      </c>
      <c r="Z32" s="7">
        <f t="shared" si="14"/>
        <v>0.33533670033670032</v>
      </c>
      <c r="AA32" s="7">
        <f t="shared" si="15"/>
        <v>0.58361363522265175</v>
      </c>
      <c r="AB32" s="8">
        <f t="shared" si="16"/>
        <v>5531</v>
      </c>
      <c r="AC32" s="8">
        <f t="shared" si="17"/>
        <v>2763</v>
      </c>
      <c r="AD32" s="8">
        <f t="shared" si="18"/>
        <v>17493.375399999997</v>
      </c>
      <c r="AE32" s="8">
        <f t="shared" si="19"/>
        <v>8294</v>
      </c>
    </row>
    <row r="33" spans="1:31" x14ac:dyDescent="0.2">
      <c r="A33" s="3" t="s">
        <v>41</v>
      </c>
      <c r="B33" s="3" t="s">
        <v>26</v>
      </c>
      <c r="C33" s="3">
        <v>171</v>
      </c>
      <c r="D33" s="3">
        <v>10</v>
      </c>
      <c r="E33" s="3">
        <v>2</v>
      </c>
      <c r="F33" s="3"/>
      <c r="G33" s="3"/>
      <c r="H33" s="3"/>
      <c r="I33" s="3"/>
      <c r="J33" s="3"/>
      <c r="K33" s="3"/>
      <c r="L33" s="7" t="e">
        <f t="shared" si="0"/>
        <v>#DIV/0!</v>
      </c>
      <c r="M33" s="8" t="e">
        <f t="shared" si="1"/>
        <v>#DIV/0!</v>
      </c>
      <c r="N33" s="8" t="e">
        <f t="shared" si="2"/>
        <v>#DIV/0!</v>
      </c>
      <c r="O33" s="8" t="e">
        <f t="shared" si="3"/>
        <v>#DIV/0!</v>
      </c>
      <c r="P33" s="8" t="e">
        <f t="shared" si="4"/>
        <v>#DIV/0!</v>
      </c>
      <c r="Q33" s="8" t="e">
        <f t="shared" si="5"/>
        <v>#DIV/0!</v>
      </c>
      <c r="R33" s="8" t="e">
        <f t="shared" si="6"/>
        <v>#DIV/0!</v>
      </c>
      <c r="S33" s="8" t="e">
        <f t="shared" si="7"/>
        <v>#DIV/0!</v>
      </c>
      <c r="T33" s="8" t="e">
        <f t="shared" si="8"/>
        <v>#DIV/0!</v>
      </c>
      <c r="U33" s="8" t="e">
        <f t="shared" si="9"/>
        <v>#DIV/0!</v>
      </c>
      <c r="V33" s="8" t="e">
        <f t="shared" si="10"/>
        <v>#DIV/0!</v>
      </c>
      <c r="W33" s="8" t="e">
        <f t="shared" si="11"/>
        <v>#DIV/0!</v>
      </c>
      <c r="X33" s="7">
        <f t="shared" si="12"/>
        <v>7.0175438596491224E-2</v>
      </c>
      <c r="Y33" s="7">
        <f t="shared" si="13"/>
        <v>0</v>
      </c>
      <c r="Z33" s="7">
        <f t="shared" si="14"/>
        <v>0</v>
      </c>
      <c r="AA33" s="7" t="e">
        <f t="shared" si="15"/>
        <v>#DIV/0!</v>
      </c>
      <c r="AB33" s="8">
        <f t="shared" si="16"/>
        <v>0</v>
      </c>
      <c r="AC33" s="8">
        <f t="shared" si="17"/>
        <v>0</v>
      </c>
      <c r="AD33" s="8" t="e">
        <f t="shared" si="18"/>
        <v>#DIV/0!</v>
      </c>
      <c r="AE33" s="8">
        <f t="shared" si="19"/>
        <v>0</v>
      </c>
    </row>
    <row r="34" spans="1:31" x14ac:dyDescent="0.2">
      <c r="A34" s="3" t="s">
        <v>15</v>
      </c>
      <c r="B34" s="3" t="s">
        <v>1</v>
      </c>
      <c r="C34" s="3">
        <v>2772</v>
      </c>
      <c r="D34" s="3">
        <v>104</v>
      </c>
      <c r="E34" s="3">
        <v>12</v>
      </c>
      <c r="F34" s="3"/>
      <c r="G34" s="3"/>
      <c r="H34" s="3"/>
      <c r="I34" s="3"/>
      <c r="J34" s="3"/>
      <c r="K34" s="3"/>
      <c r="L34" s="7" t="e">
        <f t="shared" si="0"/>
        <v>#DIV/0!</v>
      </c>
      <c r="M34" s="8" t="e">
        <f t="shared" si="1"/>
        <v>#DIV/0!</v>
      </c>
      <c r="N34" s="8" t="e">
        <f t="shared" si="2"/>
        <v>#DIV/0!</v>
      </c>
      <c r="O34" s="8" t="e">
        <f t="shared" si="3"/>
        <v>#DIV/0!</v>
      </c>
      <c r="P34" s="8" t="e">
        <f t="shared" si="4"/>
        <v>#DIV/0!</v>
      </c>
      <c r="Q34" s="8" t="e">
        <f t="shared" si="5"/>
        <v>#DIV/0!</v>
      </c>
      <c r="R34" s="8" t="e">
        <f t="shared" si="6"/>
        <v>#DIV/0!</v>
      </c>
      <c r="S34" s="8" t="e">
        <f t="shared" si="7"/>
        <v>#DIV/0!</v>
      </c>
      <c r="T34" s="8" t="e">
        <f t="shared" si="8"/>
        <v>#DIV/0!</v>
      </c>
      <c r="U34" s="8" t="e">
        <f t="shared" si="9"/>
        <v>#DIV/0!</v>
      </c>
      <c r="V34" s="8" t="e">
        <f t="shared" si="10"/>
        <v>#DIV/0!</v>
      </c>
      <c r="W34" s="8" t="e">
        <f t="shared" si="11"/>
        <v>#DIV/0!</v>
      </c>
      <c r="X34" s="7">
        <f t="shared" si="12"/>
        <v>4.1847041847041848E-2</v>
      </c>
      <c r="Y34" s="7">
        <f t="shared" si="13"/>
        <v>0</v>
      </c>
      <c r="Z34" s="7">
        <f t="shared" si="14"/>
        <v>0</v>
      </c>
      <c r="AA34" s="7" t="e">
        <f t="shared" si="15"/>
        <v>#DIV/0!</v>
      </c>
      <c r="AB34" s="8">
        <f t="shared" si="16"/>
        <v>0</v>
      </c>
      <c r="AC34" s="8">
        <f t="shared" si="17"/>
        <v>0</v>
      </c>
      <c r="AD34" s="8" t="e">
        <f t="shared" si="18"/>
        <v>#DIV/0!</v>
      </c>
      <c r="AE34" s="8">
        <f t="shared" si="19"/>
        <v>0</v>
      </c>
    </row>
    <row r="35" spans="1:31" x14ac:dyDescent="0.2">
      <c r="A35" s="1" t="s">
        <v>78</v>
      </c>
      <c r="B35" s="1" t="s">
        <v>26</v>
      </c>
      <c r="C35" s="1"/>
      <c r="D35" s="1"/>
      <c r="E35" s="1"/>
      <c r="F35" s="2">
        <v>31996</v>
      </c>
      <c r="G35" s="2">
        <v>9384</v>
      </c>
      <c r="H35" s="2">
        <v>9282</v>
      </c>
      <c r="I35" s="2">
        <v>37769</v>
      </c>
      <c r="J35" s="2">
        <v>10264</v>
      </c>
      <c r="K35" s="2">
        <v>10520</v>
      </c>
      <c r="L35" s="7">
        <f t="shared" si="0"/>
        <v>0.8203337147541544</v>
      </c>
      <c r="M35" s="8" t="b">
        <f t="shared" si="1"/>
        <v>1</v>
      </c>
      <c r="N35" s="8" t="b">
        <f t="shared" si="2"/>
        <v>1</v>
      </c>
      <c r="O35" s="8">
        <f t="shared" si="3"/>
        <v>3.3491</v>
      </c>
      <c r="P35" s="8">
        <f t="shared" si="4"/>
        <v>2.9490999999999996</v>
      </c>
      <c r="Q35" s="8">
        <f t="shared" si="5"/>
        <v>0.32</v>
      </c>
      <c r="R35" s="8">
        <f t="shared" si="6"/>
        <v>160128.12029999998</v>
      </c>
      <c r="S35" s="8">
        <f t="shared" si="7"/>
        <v>2.2090999999999998</v>
      </c>
      <c r="T35" s="8">
        <f t="shared" si="8"/>
        <v>1.9091</v>
      </c>
      <c r="U35" s="8">
        <f t="shared" si="9"/>
        <v>0.28999999999999998</v>
      </c>
      <c r="V35" s="8">
        <f t="shared" si="10"/>
        <v>91289.137999999992</v>
      </c>
      <c r="W35" s="8">
        <f t="shared" si="11"/>
        <v>251417.25829999999</v>
      </c>
      <c r="X35" s="7" t="e">
        <f t="shared" si="12"/>
        <v>#DIV/0!</v>
      </c>
      <c r="Y35" s="7" t="e">
        <f t="shared" si="13"/>
        <v>#DIV/0!</v>
      </c>
      <c r="Z35" s="7" t="e">
        <f t="shared" si="14"/>
        <v>#DIV/0!</v>
      </c>
      <c r="AA35" s="7">
        <f t="shared" si="15"/>
        <v>0.86149105823079963</v>
      </c>
      <c r="AB35" s="8">
        <f t="shared" si="16"/>
        <v>5773</v>
      </c>
      <c r="AC35" s="8">
        <f t="shared" si="17"/>
        <v>880</v>
      </c>
      <c r="AD35" s="8">
        <f t="shared" si="18"/>
        <v>14433.1423</v>
      </c>
      <c r="AE35" s="8">
        <f t="shared" si="19"/>
        <v>6653</v>
      </c>
    </row>
    <row r="36" spans="1:31" x14ac:dyDescent="0.2">
      <c r="A36" s="3" t="s">
        <v>32</v>
      </c>
      <c r="B36" s="3" t="s">
        <v>26</v>
      </c>
      <c r="C36" s="3">
        <v>1014</v>
      </c>
      <c r="D36" s="3">
        <v>36</v>
      </c>
      <c r="E36" s="3">
        <v>12</v>
      </c>
      <c r="F36" s="3"/>
      <c r="G36" s="3"/>
      <c r="H36" s="3"/>
      <c r="I36" s="3"/>
      <c r="J36" s="3"/>
      <c r="K36" s="3"/>
      <c r="L36" s="7" t="e">
        <f t="shared" si="0"/>
        <v>#DIV/0!</v>
      </c>
      <c r="M36" s="8" t="e">
        <f t="shared" si="1"/>
        <v>#DIV/0!</v>
      </c>
      <c r="N36" s="8" t="e">
        <f t="shared" si="2"/>
        <v>#DIV/0!</v>
      </c>
      <c r="O36" s="8" t="e">
        <f t="shared" si="3"/>
        <v>#DIV/0!</v>
      </c>
      <c r="P36" s="8" t="e">
        <f t="shared" si="4"/>
        <v>#DIV/0!</v>
      </c>
      <c r="Q36" s="8" t="e">
        <f t="shared" si="5"/>
        <v>#DIV/0!</v>
      </c>
      <c r="R36" s="8" t="e">
        <f t="shared" si="6"/>
        <v>#DIV/0!</v>
      </c>
      <c r="S36" s="8" t="e">
        <f t="shared" si="7"/>
        <v>#DIV/0!</v>
      </c>
      <c r="T36" s="8" t="e">
        <f t="shared" si="8"/>
        <v>#DIV/0!</v>
      </c>
      <c r="U36" s="8" t="e">
        <f t="shared" si="9"/>
        <v>#DIV/0!</v>
      </c>
      <c r="V36" s="8" t="e">
        <f t="shared" si="10"/>
        <v>#DIV/0!</v>
      </c>
      <c r="W36" s="8" t="e">
        <f t="shared" si="11"/>
        <v>#DIV/0!</v>
      </c>
      <c r="X36" s="7">
        <f t="shared" si="12"/>
        <v>4.7337278106508875E-2</v>
      </c>
      <c r="Y36" s="7">
        <f t="shared" si="13"/>
        <v>0</v>
      </c>
      <c r="Z36" s="7">
        <f t="shared" si="14"/>
        <v>0</v>
      </c>
      <c r="AA36" s="7" t="e">
        <f t="shared" si="15"/>
        <v>#DIV/0!</v>
      </c>
      <c r="AB36" s="8">
        <f t="shared" si="16"/>
        <v>0</v>
      </c>
      <c r="AC36" s="8">
        <f t="shared" si="17"/>
        <v>0</v>
      </c>
      <c r="AD36" s="8" t="e">
        <f t="shared" si="18"/>
        <v>#DIV/0!</v>
      </c>
      <c r="AE36" s="8">
        <f t="shared" si="19"/>
        <v>0</v>
      </c>
    </row>
    <row r="37" spans="1:31" s="9" customFormat="1" x14ac:dyDescent="0.2">
      <c r="A37" s="3" t="s">
        <v>43</v>
      </c>
      <c r="B37" s="3" t="s">
        <v>26</v>
      </c>
      <c r="C37" s="3">
        <v>9013</v>
      </c>
      <c r="D37" s="3">
        <v>356</v>
      </c>
      <c r="E37" s="3">
        <v>113</v>
      </c>
      <c r="F37" s="3"/>
      <c r="G37" s="3"/>
      <c r="H37" s="3"/>
      <c r="I37" s="3"/>
      <c r="J37" s="3"/>
      <c r="K37" s="3"/>
      <c r="L37" s="7" t="e">
        <f t="shared" si="0"/>
        <v>#DIV/0!</v>
      </c>
      <c r="M37" s="8" t="e">
        <f t="shared" si="1"/>
        <v>#DIV/0!</v>
      </c>
      <c r="N37" s="8" t="e">
        <f t="shared" si="2"/>
        <v>#DIV/0!</v>
      </c>
      <c r="O37" s="8" t="e">
        <f t="shared" si="3"/>
        <v>#DIV/0!</v>
      </c>
      <c r="P37" s="8" t="e">
        <f t="shared" si="4"/>
        <v>#DIV/0!</v>
      </c>
      <c r="Q37" s="8" t="e">
        <f t="shared" si="5"/>
        <v>#DIV/0!</v>
      </c>
      <c r="R37" s="8" t="e">
        <f t="shared" si="6"/>
        <v>#DIV/0!</v>
      </c>
      <c r="S37" s="8" t="e">
        <f t="shared" si="7"/>
        <v>#DIV/0!</v>
      </c>
      <c r="T37" s="8" t="e">
        <f t="shared" si="8"/>
        <v>#DIV/0!</v>
      </c>
      <c r="U37" s="8" t="e">
        <f t="shared" si="9"/>
        <v>#DIV/0!</v>
      </c>
      <c r="V37" s="8" t="e">
        <f t="shared" si="10"/>
        <v>#DIV/0!</v>
      </c>
      <c r="W37" s="8" t="e">
        <f t="shared" si="11"/>
        <v>#DIV/0!</v>
      </c>
      <c r="X37" s="7">
        <f t="shared" si="12"/>
        <v>5.2035948075002773E-2</v>
      </c>
      <c r="Y37" s="7">
        <f t="shared" si="13"/>
        <v>0</v>
      </c>
      <c r="Z37" s="7">
        <f t="shared" si="14"/>
        <v>0</v>
      </c>
      <c r="AA37" s="7" t="e">
        <f t="shared" si="15"/>
        <v>#DIV/0!</v>
      </c>
      <c r="AB37" s="8">
        <f t="shared" si="16"/>
        <v>0</v>
      </c>
      <c r="AC37" s="8">
        <f t="shared" si="17"/>
        <v>0</v>
      </c>
      <c r="AD37" s="8" t="e">
        <f t="shared" si="18"/>
        <v>#DIV/0!</v>
      </c>
      <c r="AE37" s="8">
        <f t="shared" si="19"/>
        <v>0</v>
      </c>
    </row>
    <row r="38" spans="1:31" x14ac:dyDescent="0.2">
      <c r="A38" s="2" t="s">
        <v>36</v>
      </c>
      <c r="B38" s="2" t="s">
        <v>26</v>
      </c>
      <c r="C38" s="2">
        <v>6507</v>
      </c>
      <c r="D38" s="2">
        <v>131</v>
      </c>
      <c r="E38" s="2">
        <v>16</v>
      </c>
      <c r="F38" s="2">
        <v>1561</v>
      </c>
      <c r="G38" s="2">
        <v>529</v>
      </c>
      <c r="H38" s="2">
        <v>22346</v>
      </c>
      <c r="I38" s="2">
        <v>4714</v>
      </c>
      <c r="J38" s="2">
        <v>1514</v>
      </c>
      <c r="K38" s="2">
        <v>70156</v>
      </c>
      <c r="L38" s="7">
        <f t="shared" si="0"/>
        <v>8.153540008378718E-2</v>
      </c>
      <c r="M38" s="8" t="b">
        <f t="shared" si="1"/>
        <v>0</v>
      </c>
      <c r="N38" s="8" t="b">
        <f t="shared" si="2"/>
        <v>0</v>
      </c>
      <c r="O38" s="8">
        <f t="shared" si="3"/>
        <v>3.3290999999999999</v>
      </c>
      <c r="P38" s="8">
        <f t="shared" si="4"/>
        <v>2.9290999999999996</v>
      </c>
      <c r="Q38" s="8">
        <f t="shared" si="5"/>
        <v>0.3</v>
      </c>
      <c r="R38" s="8">
        <f t="shared" si="6"/>
        <v>41174.834799999997</v>
      </c>
      <c r="S38" s="8">
        <f t="shared" si="7"/>
        <v>1.8791</v>
      </c>
      <c r="T38" s="8">
        <f t="shared" si="8"/>
        <v>1.5790999999999999</v>
      </c>
      <c r="U38" s="8">
        <f t="shared" si="9"/>
        <v>0.28999999999999998</v>
      </c>
      <c r="V38" s="8">
        <f t="shared" si="10"/>
        <v>10248.958999999999</v>
      </c>
      <c r="W38" s="8">
        <f t="shared" si="11"/>
        <v>51423.793799999999</v>
      </c>
      <c r="X38" s="7">
        <f t="shared" si="12"/>
        <v>2.2591055786076533E-2</v>
      </c>
      <c r="Y38" s="7">
        <f t="shared" si="13"/>
        <v>7.8987150415721838E-2</v>
      </c>
      <c r="Z38" s="7">
        <f t="shared" si="14"/>
        <v>0.23537414965986395</v>
      </c>
      <c r="AA38" s="7">
        <f t="shared" si="15"/>
        <v>0.33558124598587025</v>
      </c>
      <c r="AB38" s="8">
        <f t="shared" si="16"/>
        <v>3153</v>
      </c>
      <c r="AC38" s="8">
        <f t="shared" si="17"/>
        <v>985</v>
      </c>
      <c r="AD38" s="8">
        <f t="shared" si="18"/>
        <v>7480.2157999999999</v>
      </c>
      <c r="AE38" s="8">
        <f t="shared" si="19"/>
        <v>4138</v>
      </c>
    </row>
    <row r="39" spans="1:31" x14ac:dyDescent="0.2">
      <c r="A39" s="3" t="s">
        <v>55</v>
      </c>
      <c r="B39" s="3" t="s">
        <v>26</v>
      </c>
      <c r="C39" s="3">
        <v>6647</v>
      </c>
      <c r="D39" s="3">
        <v>115</v>
      </c>
      <c r="E39" s="3">
        <v>6</v>
      </c>
      <c r="F39" s="3"/>
      <c r="G39" s="3"/>
      <c r="H39" s="3"/>
      <c r="I39" s="3"/>
      <c r="J39" s="3"/>
      <c r="K39" s="3"/>
      <c r="L39" s="7" t="e">
        <f t="shared" si="0"/>
        <v>#DIV/0!</v>
      </c>
      <c r="M39" s="8" t="e">
        <f t="shared" si="1"/>
        <v>#DIV/0!</v>
      </c>
      <c r="N39" s="8" t="e">
        <f t="shared" si="2"/>
        <v>#DIV/0!</v>
      </c>
      <c r="O39" s="8" t="e">
        <f t="shared" si="3"/>
        <v>#DIV/0!</v>
      </c>
      <c r="P39" s="8" t="e">
        <f t="shared" si="4"/>
        <v>#DIV/0!</v>
      </c>
      <c r="Q39" s="8" t="e">
        <f t="shared" si="5"/>
        <v>#DIV/0!</v>
      </c>
      <c r="R39" s="8" t="e">
        <f t="shared" si="6"/>
        <v>#DIV/0!</v>
      </c>
      <c r="S39" s="8" t="e">
        <f t="shared" si="7"/>
        <v>#DIV/0!</v>
      </c>
      <c r="T39" s="8" t="e">
        <f t="shared" si="8"/>
        <v>#DIV/0!</v>
      </c>
      <c r="U39" s="8" t="e">
        <f t="shared" si="9"/>
        <v>#DIV/0!</v>
      </c>
      <c r="V39" s="8" t="e">
        <f t="shared" si="10"/>
        <v>#DIV/0!</v>
      </c>
      <c r="W39" s="8" t="e">
        <f t="shared" si="11"/>
        <v>#DIV/0!</v>
      </c>
      <c r="X39" s="7">
        <f t="shared" si="12"/>
        <v>1.8203700917707236E-2</v>
      </c>
      <c r="Y39" s="7">
        <f t="shared" si="13"/>
        <v>0</v>
      </c>
      <c r="Z39" s="7">
        <f t="shared" si="14"/>
        <v>0</v>
      </c>
      <c r="AA39" s="7" t="e">
        <f t="shared" si="15"/>
        <v>#DIV/0!</v>
      </c>
      <c r="AB39" s="8">
        <f t="shared" si="16"/>
        <v>0</v>
      </c>
      <c r="AC39" s="8">
        <f t="shared" si="17"/>
        <v>0</v>
      </c>
      <c r="AD39" s="8" t="e">
        <f t="shared" si="18"/>
        <v>#DIV/0!</v>
      </c>
      <c r="AE39" s="8">
        <f t="shared" si="19"/>
        <v>0</v>
      </c>
    </row>
    <row r="40" spans="1:31" x14ac:dyDescent="0.2">
      <c r="A40" s="2" t="s">
        <v>48</v>
      </c>
      <c r="B40" s="2" t="s">
        <v>26</v>
      </c>
      <c r="C40" s="2">
        <v>1037</v>
      </c>
      <c r="D40" s="2">
        <v>727</v>
      </c>
      <c r="E40" s="2">
        <v>174</v>
      </c>
      <c r="F40" s="2">
        <v>62632</v>
      </c>
      <c r="G40" s="2">
        <v>14825</v>
      </c>
      <c r="H40" s="2">
        <v>12928</v>
      </c>
      <c r="I40" s="2">
        <v>62212</v>
      </c>
      <c r="J40" s="2">
        <v>14725</v>
      </c>
      <c r="K40" s="2">
        <v>12808</v>
      </c>
      <c r="L40" s="7">
        <f t="shared" si="0"/>
        <v>0.85728452838598246</v>
      </c>
      <c r="M40" s="8" t="b">
        <f t="shared" si="1"/>
        <v>1</v>
      </c>
      <c r="N40" s="8" t="b">
        <f t="shared" si="2"/>
        <v>1</v>
      </c>
      <c r="O40" s="8">
        <f t="shared" si="3"/>
        <v>3.3491</v>
      </c>
      <c r="P40" s="8">
        <f t="shared" si="4"/>
        <v>2.9490999999999996</v>
      </c>
      <c r="Q40" s="8">
        <f t="shared" si="5"/>
        <v>0.32</v>
      </c>
      <c r="R40" s="8">
        <f t="shared" si="6"/>
        <v>255878.26670000001</v>
      </c>
      <c r="S40" s="8">
        <f t="shared" si="7"/>
        <v>2.2090999999999998</v>
      </c>
      <c r="T40" s="8">
        <f t="shared" si="8"/>
        <v>1.9091</v>
      </c>
      <c r="U40" s="8">
        <f t="shared" si="9"/>
        <v>0.28999999999999998</v>
      </c>
      <c r="V40" s="8">
        <f t="shared" si="10"/>
        <v>170411.8787</v>
      </c>
      <c r="W40" s="8">
        <f t="shared" si="11"/>
        <v>426290.14540000004</v>
      </c>
      <c r="X40" s="7">
        <f t="shared" si="12"/>
        <v>0.86885245901639341</v>
      </c>
      <c r="Y40" s="7">
        <f t="shared" si="13"/>
        <v>0.47759896411394748</v>
      </c>
      <c r="Z40" s="7">
        <f t="shared" si="14"/>
        <v>0.47439265014181775</v>
      </c>
      <c r="AA40" s="7">
        <f t="shared" si="15"/>
        <v>1.0067587766614243</v>
      </c>
      <c r="AB40" s="8">
        <f t="shared" si="16"/>
        <v>-420</v>
      </c>
      <c r="AC40" s="8">
        <f t="shared" si="17"/>
        <v>-100</v>
      </c>
      <c r="AD40" s="8">
        <f t="shared" si="18"/>
        <v>-1118.732</v>
      </c>
      <c r="AE40" s="8">
        <f t="shared" si="19"/>
        <v>-520</v>
      </c>
    </row>
    <row r="41" spans="1:31" x14ac:dyDescent="0.2">
      <c r="A41" s="2" t="s">
        <v>14</v>
      </c>
      <c r="B41" s="2" t="s">
        <v>1</v>
      </c>
      <c r="C41" s="2">
        <v>5993</v>
      </c>
      <c r="D41" s="2">
        <v>342</v>
      </c>
      <c r="E41" s="2">
        <v>80</v>
      </c>
      <c r="F41" s="2">
        <v>0</v>
      </c>
      <c r="G41" s="2">
        <v>0</v>
      </c>
      <c r="H41" s="2">
        <v>0</v>
      </c>
      <c r="I41" s="2">
        <v>21536</v>
      </c>
      <c r="J41" s="2">
        <v>7397</v>
      </c>
      <c r="K41" s="2">
        <v>80116</v>
      </c>
      <c r="L41" s="7">
        <f t="shared" si="0"/>
        <v>0.26532109418701683</v>
      </c>
      <c r="M41" s="8" t="b">
        <f t="shared" si="1"/>
        <v>0</v>
      </c>
      <c r="N41" s="8" t="b">
        <f t="shared" si="2"/>
        <v>0</v>
      </c>
      <c r="O41" s="8">
        <f t="shared" si="3"/>
        <v>3.3290999999999999</v>
      </c>
      <c r="P41" s="8">
        <f t="shared" si="4"/>
        <v>2.9290999999999996</v>
      </c>
      <c r="Q41" s="8">
        <f t="shared" si="5"/>
        <v>0.3</v>
      </c>
      <c r="R41" s="8">
        <f t="shared" si="6"/>
        <v>117396.85030000001</v>
      </c>
      <c r="S41" s="8">
        <f t="shared" si="7"/>
        <v>1.8791</v>
      </c>
      <c r="T41" s="8">
        <f t="shared" si="8"/>
        <v>1.5790999999999999</v>
      </c>
      <c r="U41" s="8">
        <f t="shared" si="9"/>
        <v>0.28999999999999998</v>
      </c>
      <c r="V41" s="8">
        <f t="shared" si="10"/>
        <v>0</v>
      </c>
      <c r="W41" s="8">
        <f t="shared" si="11"/>
        <v>117396.85030000001</v>
      </c>
      <c r="X41" s="7">
        <f t="shared" si="12"/>
        <v>7.0415484732187547E-2</v>
      </c>
      <c r="Y41" s="7">
        <f t="shared" si="13"/>
        <v>0</v>
      </c>
      <c r="Z41" s="7">
        <f t="shared" si="14"/>
        <v>0.38089784096893103</v>
      </c>
      <c r="AA41" s="7">
        <f t="shared" si="15"/>
        <v>0</v>
      </c>
      <c r="AB41" s="8">
        <f t="shared" si="16"/>
        <v>21536</v>
      </c>
      <c r="AC41" s="8">
        <f t="shared" si="17"/>
        <v>7397</v>
      </c>
      <c r="AD41" s="8">
        <f t="shared" si="18"/>
        <v>52148.900299999994</v>
      </c>
      <c r="AE41" s="8">
        <f t="shared" si="19"/>
        <v>28933</v>
      </c>
    </row>
    <row r="42" spans="1:31" x14ac:dyDescent="0.2">
      <c r="A42" s="2" t="s">
        <v>5</v>
      </c>
      <c r="B42" s="2" t="s">
        <v>1</v>
      </c>
      <c r="C42" s="2">
        <v>4831</v>
      </c>
      <c r="D42" s="2">
        <v>759</v>
      </c>
      <c r="E42" s="2">
        <v>226</v>
      </c>
      <c r="F42" s="2">
        <v>24456</v>
      </c>
      <c r="G42" s="2">
        <v>6778</v>
      </c>
      <c r="H42" s="2">
        <v>33700</v>
      </c>
      <c r="I42" s="2">
        <v>40304</v>
      </c>
      <c r="J42" s="2">
        <v>13902</v>
      </c>
      <c r="K42" s="2">
        <v>112814</v>
      </c>
      <c r="L42" s="7">
        <f t="shared" si="0"/>
        <v>0.32454795832834393</v>
      </c>
      <c r="M42" s="8" t="b">
        <f t="shared" si="1"/>
        <v>0</v>
      </c>
      <c r="N42" s="8" t="b">
        <f t="shared" si="2"/>
        <v>0</v>
      </c>
      <c r="O42" s="8">
        <f t="shared" si="3"/>
        <v>3.3290999999999999</v>
      </c>
      <c r="P42" s="8">
        <f t="shared" si="4"/>
        <v>2.9290999999999996</v>
      </c>
      <c r="Q42" s="8">
        <f t="shared" si="5"/>
        <v>0.3</v>
      </c>
      <c r="R42" s="8">
        <f t="shared" si="6"/>
        <v>208740.59460000001</v>
      </c>
      <c r="S42" s="8">
        <f t="shared" si="7"/>
        <v>1.8791</v>
      </c>
      <c r="T42" s="8">
        <f t="shared" si="8"/>
        <v>1.5790999999999999</v>
      </c>
      <c r="U42" s="8">
        <f t="shared" si="9"/>
        <v>0.28999999999999998</v>
      </c>
      <c r="V42" s="8">
        <f t="shared" si="10"/>
        <v>66431.409400000004</v>
      </c>
      <c r="W42" s="8">
        <f t="shared" si="11"/>
        <v>275172.00400000002</v>
      </c>
      <c r="X42" s="7">
        <f t="shared" si="12"/>
        <v>0.20389153384392467</v>
      </c>
      <c r="Y42" s="7">
        <f t="shared" si="13"/>
        <v>0.17616469261139311</v>
      </c>
      <c r="Z42" s="7">
        <f t="shared" si="14"/>
        <v>0.30573040045121264</v>
      </c>
      <c r="AA42" s="7">
        <f t="shared" si="15"/>
        <v>0.57620927572593439</v>
      </c>
      <c r="AB42" s="8">
        <f t="shared" si="16"/>
        <v>15848</v>
      </c>
      <c r="AC42" s="8">
        <f t="shared" si="17"/>
        <v>7124</v>
      </c>
      <c r="AD42" s="8">
        <f t="shared" si="18"/>
        <v>41029.485199999996</v>
      </c>
      <c r="AE42" s="8">
        <f t="shared" si="19"/>
        <v>22972</v>
      </c>
    </row>
    <row r="43" spans="1:31" x14ac:dyDescent="0.2">
      <c r="A43" s="2" t="s">
        <v>39</v>
      </c>
      <c r="B43" s="2" t="s">
        <v>26</v>
      </c>
      <c r="C43" s="2">
        <v>20399</v>
      </c>
      <c r="D43" s="2">
        <v>5092</v>
      </c>
      <c r="E43" s="2">
        <v>1469</v>
      </c>
      <c r="F43" s="2">
        <v>151006</v>
      </c>
      <c r="G43" s="2">
        <v>35402</v>
      </c>
      <c r="H43" s="2">
        <v>110077</v>
      </c>
      <c r="I43" s="2">
        <v>308179</v>
      </c>
      <c r="J43" s="2">
        <v>88638</v>
      </c>
      <c r="K43" s="2">
        <v>399801</v>
      </c>
      <c r="L43" s="7">
        <f t="shared" si="0"/>
        <v>0.49812708224017033</v>
      </c>
      <c r="M43" s="8" t="b">
        <f t="shared" si="1"/>
        <v>1</v>
      </c>
      <c r="N43" s="8" t="b">
        <f t="shared" si="2"/>
        <v>0</v>
      </c>
      <c r="O43" s="8">
        <f t="shared" si="3"/>
        <v>3.3491</v>
      </c>
      <c r="P43" s="8">
        <f t="shared" si="4"/>
        <v>2.9490999999999996</v>
      </c>
      <c r="Q43" s="8">
        <f t="shared" si="5"/>
        <v>0.32</v>
      </c>
      <c r="R43" s="8">
        <f t="shared" si="6"/>
        <v>1421460.9347000001</v>
      </c>
      <c r="S43" s="8">
        <f t="shared" si="7"/>
        <v>2.2090999999999998</v>
      </c>
      <c r="T43" s="8">
        <f t="shared" si="8"/>
        <v>1.9091</v>
      </c>
      <c r="U43" s="8">
        <f t="shared" si="9"/>
        <v>0.28999999999999998</v>
      </c>
      <c r="V43" s="8">
        <f t="shared" si="10"/>
        <v>433095.64279999997</v>
      </c>
      <c r="W43" s="8">
        <f t="shared" si="11"/>
        <v>1854556.5775000001</v>
      </c>
      <c r="X43" s="7">
        <f t="shared" si="12"/>
        <v>0.32163341340261775</v>
      </c>
      <c r="Y43" s="7">
        <f t="shared" si="13"/>
        <v>0.15784179240969365</v>
      </c>
      <c r="Z43" s="7">
        <f t="shared" si="14"/>
        <v>0.33600653694389404</v>
      </c>
      <c r="AA43" s="7">
        <f t="shared" si="15"/>
        <v>0.46975810008139773</v>
      </c>
      <c r="AB43" s="8">
        <f t="shared" si="16"/>
        <v>157173</v>
      </c>
      <c r="AC43" s="8">
        <f t="shared" si="17"/>
        <v>53236</v>
      </c>
      <c r="AD43" s="8">
        <f t="shared" si="18"/>
        <v>448843.7219</v>
      </c>
      <c r="AE43" s="8">
        <f t="shared" si="19"/>
        <v>210409</v>
      </c>
    </row>
    <row r="44" spans="1:31" x14ac:dyDescent="0.2">
      <c r="A44" s="2" t="s">
        <v>40</v>
      </c>
      <c r="B44" s="2" t="s">
        <v>26</v>
      </c>
      <c r="C44" s="2">
        <v>9504</v>
      </c>
      <c r="D44" s="2">
        <v>2172</v>
      </c>
      <c r="E44" s="2">
        <v>558</v>
      </c>
      <c r="F44" s="2">
        <v>94026</v>
      </c>
      <c r="G44" s="2">
        <v>21658</v>
      </c>
      <c r="H44" s="2">
        <v>47567</v>
      </c>
      <c r="I44" s="2">
        <v>137856</v>
      </c>
      <c r="J44" s="2">
        <v>34881</v>
      </c>
      <c r="K44" s="2">
        <v>135362</v>
      </c>
      <c r="L44" s="7">
        <f t="shared" si="0"/>
        <v>0.56065420530413923</v>
      </c>
      <c r="M44" s="8" t="b">
        <f t="shared" si="1"/>
        <v>1</v>
      </c>
      <c r="N44" s="8" t="b">
        <f t="shared" si="2"/>
        <v>0</v>
      </c>
      <c r="O44" s="8">
        <f t="shared" si="3"/>
        <v>3.3491</v>
      </c>
      <c r="P44" s="8">
        <f t="shared" si="4"/>
        <v>2.9490999999999996</v>
      </c>
      <c r="Q44" s="8">
        <f t="shared" si="5"/>
        <v>0.32</v>
      </c>
      <c r="R44" s="8">
        <f t="shared" si="6"/>
        <v>607876.92669999995</v>
      </c>
      <c r="S44" s="8">
        <f t="shared" si="7"/>
        <v>2.2090999999999998</v>
      </c>
      <c r="T44" s="8">
        <f t="shared" si="8"/>
        <v>1.9091</v>
      </c>
      <c r="U44" s="8">
        <f t="shared" si="9"/>
        <v>0.28999999999999998</v>
      </c>
      <c r="V44" s="8">
        <f t="shared" si="10"/>
        <v>262854.55439999996</v>
      </c>
      <c r="W44" s="8">
        <f t="shared" si="11"/>
        <v>870731.48109999998</v>
      </c>
      <c r="X44" s="7">
        <f t="shared" si="12"/>
        <v>0.28724747474747475</v>
      </c>
      <c r="Y44" s="7">
        <f t="shared" si="13"/>
        <v>0.23541717541717541</v>
      </c>
      <c r="Z44" s="7">
        <f t="shared" si="14"/>
        <v>0.35152014652014651</v>
      </c>
      <c r="AA44" s="7">
        <f t="shared" si="15"/>
        <v>0.66971175833781993</v>
      </c>
      <c r="AB44" s="8">
        <f t="shared" si="16"/>
        <v>43830</v>
      </c>
      <c r="AC44" s="8">
        <f t="shared" si="17"/>
        <v>13223</v>
      </c>
      <c r="AD44" s="8">
        <f t="shared" si="18"/>
        <v>122068.8823</v>
      </c>
      <c r="AE44" s="8">
        <f t="shared" si="19"/>
        <v>57053</v>
      </c>
    </row>
    <row r="45" spans="1:31" x14ac:dyDescent="0.2">
      <c r="A45" s="2" t="s">
        <v>33</v>
      </c>
      <c r="B45" s="2" t="s">
        <v>26</v>
      </c>
      <c r="C45" s="2">
        <v>18059</v>
      </c>
      <c r="D45" s="2">
        <v>5710</v>
      </c>
      <c r="E45" s="2">
        <v>903</v>
      </c>
      <c r="F45" s="2">
        <v>200846</v>
      </c>
      <c r="G45" s="2">
        <v>24170</v>
      </c>
      <c r="H45" s="2">
        <v>58589</v>
      </c>
      <c r="I45" s="2">
        <v>273007</v>
      </c>
      <c r="J45" s="2">
        <v>36861</v>
      </c>
      <c r="K45" s="2">
        <v>110823</v>
      </c>
      <c r="L45" s="7">
        <f t="shared" si="0"/>
        <v>0.73656912080363024</v>
      </c>
      <c r="M45" s="8" t="b">
        <f t="shared" si="1"/>
        <v>1</v>
      </c>
      <c r="N45" s="8" t="b">
        <f t="shared" si="2"/>
        <v>1</v>
      </c>
      <c r="O45" s="8">
        <f t="shared" si="3"/>
        <v>3.3491</v>
      </c>
      <c r="P45" s="8">
        <f t="shared" si="4"/>
        <v>2.9490999999999996</v>
      </c>
      <c r="Q45" s="8">
        <f t="shared" si="5"/>
        <v>0.32</v>
      </c>
      <c r="R45" s="8">
        <f t="shared" si="6"/>
        <v>1058497.8788000001</v>
      </c>
      <c r="S45" s="8">
        <f t="shared" si="7"/>
        <v>2.2090999999999998</v>
      </c>
      <c r="T45" s="8">
        <f t="shared" si="8"/>
        <v>1.9091</v>
      </c>
      <c r="U45" s="8">
        <f t="shared" si="9"/>
        <v>0.28999999999999998</v>
      </c>
      <c r="V45" s="8">
        <f t="shared" si="10"/>
        <v>506822.65559999994</v>
      </c>
      <c r="W45" s="8">
        <f t="shared" si="11"/>
        <v>1565320.5344</v>
      </c>
      <c r="X45" s="7">
        <f t="shared" si="12"/>
        <v>0.36618860402015613</v>
      </c>
      <c r="Y45" s="7">
        <f t="shared" si="13"/>
        <v>0.18903506561150596</v>
      </c>
      <c r="Z45" s="7">
        <f t="shared" si="14"/>
        <v>0.26031890048221518</v>
      </c>
      <c r="AA45" s="7">
        <f t="shared" si="15"/>
        <v>0.72616727122516689</v>
      </c>
      <c r="AB45" s="8">
        <f t="shared" si="16"/>
        <v>72161</v>
      </c>
      <c r="AC45" s="8">
        <f t="shared" si="17"/>
        <v>12691</v>
      </c>
      <c r="AD45" s="8">
        <f t="shared" si="18"/>
        <v>183639.25320000001</v>
      </c>
      <c r="AE45" s="8">
        <f t="shared" si="19"/>
        <v>84852</v>
      </c>
    </row>
    <row r="46" spans="1:31" s="9" customFormat="1" x14ac:dyDescent="0.2">
      <c r="A46" s="2" t="s">
        <v>25</v>
      </c>
      <c r="B46" s="2" t="s">
        <v>26</v>
      </c>
      <c r="C46" s="2">
        <v>4701</v>
      </c>
      <c r="D46" s="2">
        <v>2893</v>
      </c>
      <c r="E46" s="2">
        <v>647</v>
      </c>
      <c r="F46" s="2">
        <v>135418</v>
      </c>
      <c r="G46" s="2">
        <v>23809</v>
      </c>
      <c r="H46" s="2">
        <v>33108</v>
      </c>
      <c r="I46" s="2">
        <v>202953</v>
      </c>
      <c r="J46" s="2">
        <v>41996</v>
      </c>
      <c r="K46" s="2">
        <v>58284</v>
      </c>
      <c r="L46" s="7">
        <f t="shared" si="0"/>
        <v>0.80779136835370824</v>
      </c>
      <c r="M46" s="8" t="b">
        <f t="shared" si="1"/>
        <v>1</v>
      </c>
      <c r="N46" s="8" t="b">
        <f t="shared" si="2"/>
        <v>1</v>
      </c>
      <c r="O46" s="8">
        <f t="shared" si="3"/>
        <v>3.3491</v>
      </c>
      <c r="P46" s="8">
        <f t="shared" si="4"/>
        <v>2.9490999999999996</v>
      </c>
      <c r="Q46" s="8">
        <f t="shared" si="5"/>
        <v>0.32</v>
      </c>
      <c r="R46" s="8">
        <f t="shared" si="6"/>
        <v>822211.17589999991</v>
      </c>
      <c r="S46" s="8">
        <f t="shared" si="7"/>
        <v>2.2090999999999998</v>
      </c>
      <c r="T46" s="8">
        <f t="shared" si="8"/>
        <v>1.9091</v>
      </c>
      <c r="U46" s="8">
        <f t="shared" si="9"/>
        <v>0.28999999999999998</v>
      </c>
      <c r="V46" s="8">
        <f t="shared" si="10"/>
        <v>354206.98569999996</v>
      </c>
      <c r="W46" s="8">
        <f t="shared" si="11"/>
        <v>1176418.1615999998</v>
      </c>
      <c r="X46" s="7">
        <f t="shared" si="12"/>
        <v>0.75303126994256542</v>
      </c>
      <c r="Y46" s="7">
        <f t="shared" si="13"/>
        <v>0.24988543628374138</v>
      </c>
      <c r="Z46" s="7">
        <f t="shared" si="14"/>
        <v>0.38441462649089769</v>
      </c>
      <c r="AA46" s="7">
        <f t="shared" si="15"/>
        <v>0.65004143719713081</v>
      </c>
      <c r="AB46" s="8">
        <f t="shared" si="16"/>
        <v>67535</v>
      </c>
      <c r="AC46" s="8">
        <f t="shared" si="17"/>
        <v>18187</v>
      </c>
      <c r="AD46" s="8">
        <f t="shared" si="18"/>
        <v>183912.3702</v>
      </c>
      <c r="AE46" s="8">
        <f t="shared" si="19"/>
        <v>85722</v>
      </c>
    </row>
    <row r="47" spans="1:31" x14ac:dyDescent="0.2">
      <c r="A47" s="2" t="s">
        <v>46</v>
      </c>
      <c r="B47" s="2" t="s">
        <v>26</v>
      </c>
      <c r="C47" s="2">
        <v>10206</v>
      </c>
      <c r="D47" s="2">
        <v>2857</v>
      </c>
      <c r="E47" s="2">
        <v>651</v>
      </c>
      <c r="F47" s="2">
        <v>171026</v>
      </c>
      <c r="G47" s="2">
        <v>22162</v>
      </c>
      <c r="H47" s="2">
        <v>32471</v>
      </c>
      <c r="I47" s="2">
        <v>211659</v>
      </c>
      <c r="J47" s="2">
        <v>37583</v>
      </c>
      <c r="K47" s="2">
        <v>109967</v>
      </c>
      <c r="L47" s="7">
        <f t="shared" si="0"/>
        <v>0.69386346110481645</v>
      </c>
      <c r="M47" s="8" t="b">
        <f t="shared" si="1"/>
        <v>1</v>
      </c>
      <c r="N47" s="8" t="b">
        <f t="shared" si="2"/>
        <v>1</v>
      </c>
      <c r="O47" s="8">
        <f t="shared" si="3"/>
        <v>3.3491</v>
      </c>
      <c r="P47" s="8">
        <f t="shared" si="4"/>
        <v>2.9490999999999996</v>
      </c>
      <c r="Q47" s="8">
        <f t="shared" si="5"/>
        <v>0.32</v>
      </c>
      <c r="R47" s="8">
        <f t="shared" si="6"/>
        <v>854892.62219999987</v>
      </c>
      <c r="S47" s="8">
        <f t="shared" si="7"/>
        <v>2.2090999999999998</v>
      </c>
      <c r="T47" s="8">
        <f t="shared" si="8"/>
        <v>1.9091</v>
      </c>
      <c r="U47" s="8">
        <f t="shared" si="9"/>
        <v>0.28999999999999998</v>
      </c>
      <c r="V47" s="8">
        <f t="shared" si="10"/>
        <v>429539.60080000001</v>
      </c>
      <c r="W47" s="8">
        <f t="shared" si="11"/>
        <v>1284432.2229999998</v>
      </c>
      <c r="X47" s="7">
        <f t="shared" si="12"/>
        <v>0.34371938075641778</v>
      </c>
      <c r="Y47" s="7">
        <f t="shared" si="13"/>
        <v>0.30594830862789812</v>
      </c>
      <c r="Z47" s="7">
        <f t="shared" si="14"/>
        <v>0.3947200050677816</v>
      </c>
      <c r="AA47" s="7">
        <f t="shared" si="15"/>
        <v>0.775102109596296</v>
      </c>
      <c r="AB47" s="8">
        <f t="shared" si="16"/>
        <v>40633</v>
      </c>
      <c r="AC47" s="8">
        <f t="shared" si="17"/>
        <v>15421</v>
      </c>
      <c r="AD47" s="8">
        <f t="shared" si="18"/>
        <v>119202.5914</v>
      </c>
      <c r="AE47" s="8">
        <f t="shared" si="19"/>
        <v>56054</v>
      </c>
    </row>
    <row r="48" spans="1:31" s="9" customFormat="1" x14ac:dyDescent="0.2">
      <c r="A48" s="2" t="s">
        <v>56</v>
      </c>
      <c r="B48" s="2" t="s">
        <v>26</v>
      </c>
      <c r="C48" s="2">
        <v>8088</v>
      </c>
      <c r="D48" s="2">
        <v>1043</v>
      </c>
      <c r="E48" s="2">
        <v>213</v>
      </c>
      <c r="F48" s="2">
        <v>32914</v>
      </c>
      <c r="G48" s="2">
        <v>4837</v>
      </c>
      <c r="H48" s="2">
        <v>5219</v>
      </c>
      <c r="I48" s="2">
        <v>43420</v>
      </c>
      <c r="J48" s="2">
        <v>8255</v>
      </c>
      <c r="K48" s="2">
        <v>38189</v>
      </c>
      <c r="L48" s="7">
        <f t="shared" si="0"/>
        <v>0.5750356093652631</v>
      </c>
      <c r="M48" s="8" t="b">
        <f t="shared" si="1"/>
        <v>1</v>
      </c>
      <c r="N48" s="8" t="b">
        <f t="shared" si="2"/>
        <v>0</v>
      </c>
      <c r="O48" s="8">
        <f t="shared" si="3"/>
        <v>3.3491</v>
      </c>
      <c r="P48" s="8">
        <f t="shared" si="4"/>
        <v>2.9490999999999996</v>
      </c>
      <c r="Q48" s="8">
        <f t="shared" si="5"/>
        <v>0.32</v>
      </c>
      <c r="R48" s="8">
        <f t="shared" si="6"/>
        <v>181983.2225</v>
      </c>
      <c r="S48" s="8">
        <f t="shared" si="7"/>
        <v>2.2090999999999998</v>
      </c>
      <c r="T48" s="8">
        <f t="shared" si="8"/>
        <v>1.9091</v>
      </c>
      <c r="U48" s="8">
        <f t="shared" si="9"/>
        <v>0.28999999999999998</v>
      </c>
      <c r="V48" s="8">
        <f t="shared" si="10"/>
        <v>83458.14409999999</v>
      </c>
      <c r="W48" s="8">
        <f t="shared" si="11"/>
        <v>265441.36660000001</v>
      </c>
      <c r="X48" s="7">
        <f t="shared" si="12"/>
        <v>0.1552917903066271</v>
      </c>
      <c r="Y48" s="7">
        <f t="shared" si="13"/>
        <v>0.16698071479122434</v>
      </c>
      <c r="Z48" s="7">
        <f t="shared" si="14"/>
        <v>0.22856953290870488</v>
      </c>
      <c r="AA48" s="7">
        <f t="shared" si="15"/>
        <v>0.73054668601838413</v>
      </c>
      <c r="AB48" s="8">
        <f t="shared" si="16"/>
        <v>10506</v>
      </c>
      <c r="AC48" s="8">
        <f t="shared" si="17"/>
        <v>3418</v>
      </c>
      <c r="AD48" s="8">
        <f t="shared" si="18"/>
        <v>29734.108399999997</v>
      </c>
      <c r="AE48" s="8">
        <f t="shared" si="19"/>
        <v>13924</v>
      </c>
    </row>
    <row r="49" spans="1:31" x14ac:dyDescent="0.2">
      <c r="A49" s="1" t="s">
        <v>72</v>
      </c>
      <c r="B49" s="1" t="s">
        <v>26</v>
      </c>
      <c r="C49" s="1"/>
      <c r="D49" s="1"/>
      <c r="E49" s="1"/>
      <c r="F49" s="2">
        <v>4421</v>
      </c>
      <c r="G49" s="2">
        <v>74</v>
      </c>
      <c r="H49" s="2">
        <v>192</v>
      </c>
      <c r="I49" s="2">
        <v>27679</v>
      </c>
      <c r="J49" s="2">
        <v>3595</v>
      </c>
      <c r="K49" s="2">
        <v>5594</v>
      </c>
      <c r="L49" s="7">
        <f t="shared" si="0"/>
        <v>0.84826950200716067</v>
      </c>
      <c r="M49" s="8" t="b">
        <f t="shared" si="1"/>
        <v>1</v>
      </c>
      <c r="N49" s="8" t="b">
        <f t="shared" si="2"/>
        <v>1</v>
      </c>
      <c r="O49" s="8">
        <f t="shared" si="3"/>
        <v>3.3491</v>
      </c>
      <c r="P49" s="8">
        <f t="shared" si="4"/>
        <v>2.9490999999999996</v>
      </c>
      <c r="Q49" s="8">
        <f t="shared" si="5"/>
        <v>0.32</v>
      </c>
      <c r="R49" s="8">
        <f t="shared" si="6"/>
        <v>105091.8334</v>
      </c>
      <c r="S49" s="8">
        <f t="shared" si="7"/>
        <v>2.2090999999999998</v>
      </c>
      <c r="T49" s="8">
        <f t="shared" si="8"/>
        <v>1.9091</v>
      </c>
      <c r="U49" s="8">
        <f t="shared" si="9"/>
        <v>0.28999999999999998</v>
      </c>
      <c r="V49" s="8">
        <f t="shared" si="10"/>
        <v>9963.3845000000001</v>
      </c>
      <c r="W49" s="8">
        <f t="shared" si="11"/>
        <v>115055.2179</v>
      </c>
      <c r="X49" s="7" t="e">
        <f t="shared" si="12"/>
        <v>#DIV/0!</v>
      </c>
      <c r="Y49" s="7" t="e">
        <f t="shared" si="13"/>
        <v>#DIV/0!</v>
      </c>
      <c r="Z49" s="7" t="e">
        <f t="shared" si="14"/>
        <v>#DIV/0!</v>
      </c>
      <c r="AA49" s="7">
        <f t="shared" si="15"/>
        <v>0.14372961565517683</v>
      </c>
      <c r="AB49" s="8">
        <f t="shared" si="16"/>
        <v>23258</v>
      </c>
      <c r="AC49" s="8">
        <f t="shared" si="17"/>
        <v>3521</v>
      </c>
      <c r="AD49" s="8">
        <f t="shared" si="18"/>
        <v>58101.188899999994</v>
      </c>
      <c r="AE49" s="8">
        <f t="shared" si="19"/>
        <v>26779</v>
      </c>
    </row>
    <row r="50" spans="1:31" s="12" customFormat="1" x14ac:dyDescent="0.2">
      <c r="A50" s="2" t="s">
        <v>53</v>
      </c>
      <c r="B50" s="2" t="s">
        <v>26</v>
      </c>
      <c r="C50" s="2">
        <v>20615</v>
      </c>
      <c r="D50" s="2">
        <v>6646</v>
      </c>
      <c r="E50" s="2">
        <v>1700</v>
      </c>
      <c r="F50" s="2">
        <v>215883</v>
      </c>
      <c r="G50" s="2">
        <v>38778</v>
      </c>
      <c r="H50" s="2">
        <v>66180</v>
      </c>
      <c r="I50" s="2">
        <v>443983</v>
      </c>
      <c r="J50" s="2">
        <v>101296</v>
      </c>
      <c r="K50" s="2">
        <v>312376</v>
      </c>
      <c r="L50" s="7">
        <f t="shared" si="0"/>
        <v>0.63577895540747742</v>
      </c>
      <c r="M50" s="8" t="b">
        <f t="shared" si="1"/>
        <v>1</v>
      </c>
      <c r="N50" s="8" t="b">
        <f t="shared" si="2"/>
        <v>1</v>
      </c>
      <c r="O50" s="8">
        <f t="shared" si="3"/>
        <v>3.3491</v>
      </c>
      <c r="P50" s="8">
        <f t="shared" si="4"/>
        <v>2.9490999999999996</v>
      </c>
      <c r="Q50" s="8">
        <f t="shared" si="5"/>
        <v>0.32</v>
      </c>
      <c r="R50" s="8">
        <f t="shared" si="6"/>
        <v>1885635.8189000001</v>
      </c>
      <c r="S50" s="8">
        <f t="shared" si="7"/>
        <v>2.2090999999999998</v>
      </c>
      <c r="T50" s="8">
        <f t="shared" si="8"/>
        <v>1.9091</v>
      </c>
      <c r="U50" s="8">
        <f t="shared" si="9"/>
        <v>0.28999999999999998</v>
      </c>
      <c r="V50" s="8">
        <f t="shared" si="10"/>
        <v>570130.41509999987</v>
      </c>
      <c r="W50" s="8">
        <f t="shared" si="11"/>
        <v>2455766.2340000002</v>
      </c>
      <c r="X50" s="7">
        <f t="shared" si="12"/>
        <v>0.40485083676934269</v>
      </c>
      <c r="Y50" s="7">
        <f t="shared" si="13"/>
        <v>0.16951633517054077</v>
      </c>
      <c r="Z50" s="7">
        <f t="shared" si="14"/>
        <v>0.36296762254706177</v>
      </c>
      <c r="AA50" s="7">
        <f t="shared" si="15"/>
        <v>0.46702880543721653</v>
      </c>
      <c r="AB50" s="8">
        <f t="shared" si="16"/>
        <v>228100</v>
      </c>
      <c r="AC50" s="8">
        <f t="shared" si="17"/>
        <v>62518</v>
      </c>
      <c r="AD50" s="8">
        <f t="shared" si="18"/>
        <v>623248.82380000001</v>
      </c>
      <c r="AE50" s="8">
        <f t="shared" si="19"/>
        <v>290618</v>
      </c>
    </row>
    <row r="51" spans="1:31" x14ac:dyDescent="0.2">
      <c r="A51" s="2" t="s">
        <v>29</v>
      </c>
      <c r="B51" s="2" t="s">
        <v>26</v>
      </c>
      <c r="C51" s="2">
        <v>1776</v>
      </c>
      <c r="D51" s="2">
        <v>618</v>
      </c>
      <c r="E51" s="2">
        <v>219</v>
      </c>
      <c r="F51" s="2">
        <v>16934</v>
      </c>
      <c r="G51" s="2">
        <v>4961</v>
      </c>
      <c r="H51" s="2">
        <v>7032</v>
      </c>
      <c r="I51" s="2">
        <v>36105</v>
      </c>
      <c r="J51" s="2">
        <v>13456</v>
      </c>
      <c r="K51" s="2">
        <v>26664</v>
      </c>
      <c r="L51" s="7">
        <f t="shared" si="0"/>
        <v>0.6501935060675631</v>
      </c>
      <c r="M51" s="8" t="b">
        <f t="shared" si="1"/>
        <v>1</v>
      </c>
      <c r="N51" s="8" t="b">
        <f t="shared" si="2"/>
        <v>1</v>
      </c>
      <c r="O51" s="8">
        <f t="shared" si="3"/>
        <v>3.3491</v>
      </c>
      <c r="P51" s="8">
        <f t="shared" si="4"/>
        <v>2.9490999999999996</v>
      </c>
      <c r="Q51" s="8">
        <f t="shared" si="5"/>
        <v>0.32</v>
      </c>
      <c r="R51" s="8">
        <f t="shared" si="6"/>
        <v>169134.82509999999</v>
      </c>
      <c r="S51" s="8">
        <f t="shared" si="7"/>
        <v>2.2090999999999998</v>
      </c>
      <c r="T51" s="8">
        <f t="shared" si="8"/>
        <v>1.9091</v>
      </c>
      <c r="U51" s="8">
        <f t="shared" si="9"/>
        <v>0.28999999999999998</v>
      </c>
      <c r="V51" s="8">
        <f t="shared" si="10"/>
        <v>48919.224499999997</v>
      </c>
      <c r="W51" s="8">
        <f t="shared" si="11"/>
        <v>218054.04959999997</v>
      </c>
      <c r="X51" s="7">
        <f t="shared" si="12"/>
        <v>0.47128378378378377</v>
      </c>
      <c r="Y51" s="7">
        <f t="shared" si="13"/>
        <v>0.14532722686844551</v>
      </c>
      <c r="Z51" s="7">
        <f t="shared" si="14"/>
        <v>0.32895924598433557</v>
      </c>
      <c r="AA51" s="7">
        <f t="shared" si="15"/>
        <v>0.44177881802223523</v>
      </c>
      <c r="AB51" s="8">
        <f t="shared" si="16"/>
        <v>19171</v>
      </c>
      <c r="AC51" s="8">
        <f t="shared" si="17"/>
        <v>8495</v>
      </c>
      <c r="AD51" s="8">
        <f t="shared" si="18"/>
        <v>58568.460599999999</v>
      </c>
      <c r="AE51" s="8">
        <f t="shared" si="19"/>
        <v>27666</v>
      </c>
    </row>
    <row r="52" spans="1:31" x14ac:dyDescent="0.2">
      <c r="A52" s="2" t="s">
        <v>0</v>
      </c>
      <c r="B52" s="2" t="s">
        <v>1</v>
      </c>
      <c r="C52" s="2">
        <v>6272</v>
      </c>
      <c r="D52" s="2">
        <v>796</v>
      </c>
      <c r="E52" s="2">
        <v>363</v>
      </c>
      <c r="F52" s="2">
        <v>13566</v>
      </c>
      <c r="G52" s="2">
        <v>4183</v>
      </c>
      <c r="H52" s="2">
        <v>15624</v>
      </c>
      <c r="I52" s="2">
        <v>46925</v>
      </c>
      <c r="J52" s="2">
        <v>20371</v>
      </c>
      <c r="K52" s="2">
        <v>132146</v>
      </c>
      <c r="L52" s="7">
        <f t="shared" si="0"/>
        <v>0.33742140572196427</v>
      </c>
      <c r="M52" s="8" t="b">
        <f t="shared" si="1"/>
        <v>0</v>
      </c>
      <c r="N52" s="8" t="b">
        <f t="shared" si="2"/>
        <v>0</v>
      </c>
      <c r="O52" s="8">
        <f t="shared" si="3"/>
        <v>3.3290999999999999</v>
      </c>
      <c r="P52" s="8">
        <f t="shared" si="4"/>
        <v>2.9290999999999996</v>
      </c>
      <c r="Q52" s="8">
        <f t="shared" si="5"/>
        <v>0.3</v>
      </c>
      <c r="R52" s="8">
        <f t="shared" si="6"/>
        <v>255530.51359999998</v>
      </c>
      <c r="S52" s="8">
        <f t="shared" si="7"/>
        <v>1.8791</v>
      </c>
      <c r="T52" s="8">
        <f t="shared" si="8"/>
        <v>1.5790999999999999</v>
      </c>
      <c r="U52" s="8">
        <f t="shared" si="9"/>
        <v>0.28999999999999998</v>
      </c>
      <c r="V52" s="8">
        <f t="shared" si="10"/>
        <v>36628.205900000001</v>
      </c>
      <c r="W52" s="8">
        <f t="shared" si="11"/>
        <v>292158.71950000001</v>
      </c>
      <c r="X52" s="7">
        <f t="shared" si="12"/>
        <v>0.18478954081632654</v>
      </c>
      <c r="Y52" s="7">
        <f t="shared" si="13"/>
        <v>8.5078132489694175E-2</v>
      </c>
      <c r="Z52" s="7">
        <f t="shared" si="14"/>
        <v>0.32257693413862526</v>
      </c>
      <c r="AA52" s="7">
        <f t="shared" si="15"/>
        <v>0.26374524488825485</v>
      </c>
      <c r="AB52" s="8">
        <f t="shared" si="16"/>
        <v>33359</v>
      </c>
      <c r="AC52" s="8">
        <f t="shared" si="17"/>
        <v>16188</v>
      </c>
      <c r="AD52" s="8">
        <f t="shared" si="18"/>
        <v>88247.367700000003</v>
      </c>
      <c r="AE52" s="8">
        <f t="shared" si="19"/>
        <v>49547</v>
      </c>
    </row>
    <row r="53" spans="1:31" x14ac:dyDescent="0.2">
      <c r="A53" s="2" t="s">
        <v>44</v>
      </c>
      <c r="B53" s="2" t="s">
        <v>26</v>
      </c>
      <c r="C53" s="2">
        <v>24424</v>
      </c>
      <c r="D53" s="2">
        <v>1787</v>
      </c>
      <c r="E53" s="2">
        <v>555</v>
      </c>
      <c r="F53" s="2">
        <v>29192</v>
      </c>
      <c r="G53" s="2">
        <v>7637</v>
      </c>
      <c r="H53" s="2">
        <v>29466</v>
      </c>
      <c r="I53" s="2">
        <v>79009</v>
      </c>
      <c r="J53" s="2">
        <v>27350</v>
      </c>
      <c r="K53" s="2">
        <v>290478</v>
      </c>
      <c r="L53" s="7">
        <f t="shared" si="0"/>
        <v>0.26801684318750518</v>
      </c>
      <c r="M53" s="8" t="b">
        <f t="shared" si="1"/>
        <v>0</v>
      </c>
      <c r="N53" s="8" t="b">
        <f t="shared" si="2"/>
        <v>0</v>
      </c>
      <c r="O53" s="8">
        <f t="shared" si="3"/>
        <v>3.3290999999999999</v>
      </c>
      <c r="P53" s="8">
        <f t="shared" si="4"/>
        <v>2.9290999999999996</v>
      </c>
      <c r="Q53" s="8">
        <f t="shared" si="5"/>
        <v>0.3</v>
      </c>
      <c r="R53" s="8">
        <f t="shared" si="6"/>
        <v>430283.14690000005</v>
      </c>
      <c r="S53" s="8">
        <f t="shared" si="7"/>
        <v>1.8791</v>
      </c>
      <c r="T53" s="8">
        <f t="shared" si="8"/>
        <v>1.5790999999999999</v>
      </c>
      <c r="U53" s="8">
        <f t="shared" si="9"/>
        <v>0.28999999999999998</v>
      </c>
      <c r="V53" s="8">
        <f t="shared" si="10"/>
        <v>75459.4139</v>
      </c>
      <c r="W53" s="8">
        <f t="shared" si="11"/>
        <v>505742.56080000004</v>
      </c>
      <c r="X53" s="7">
        <f t="shared" si="12"/>
        <v>9.5889289223714383E-2</v>
      </c>
      <c r="Y53" s="7">
        <f t="shared" si="13"/>
        <v>8.7363601859758985E-2</v>
      </c>
      <c r="Z53" s="7">
        <f t="shared" si="14"/>
        <v>0.2522986051807572</v>
      </c>
      <c r="AA53" s="7">
        <f t="shared" si="15"/>
        <v>0.34627064940437574</v>
      </c>
      <c r="AB53" s="8">
        <f t="shared" si="16"/>
        <v>49817</v>
      </c>
      <c r="AC53" s="8">
        <f t="shared" si="17"/>
        <v>19713</v>
      </c>
      <c r="AD53" s="8">
        <f t="shared" si="18"/>
        <v>124739.923</v>
      </c>
      <c r="AE53" s="8">
        <f t="shared" si="19"/>
        <v>69530</v>
      </c>
    </row>
    <row r="54" spans="1:31" x14ac:dyDescent="0.2">
      <c r="A54" s="2" t="s">
        <v>24</v>
      </c>
      <c r="B54" s="2" t="s">
        <v>1</v>
      </c>
      <c r="C54" s="2">
        <v>1249</v>
      </c>
      <c r="D54" s="2">
        <v>64</v>
      </c>
      <c r="E54" s="2">
        <v>42</v>
      </c>
      <c r="F54" s="2">
        <v>0</v>
      </c>
      <c r="G54" s="2">
        <v>0</v>
      </c>
      <c r="H54" s="2">
        <v>0</v>
      </c>
      <c r="I54" s="2">
        <v>4890</v>
      </c>
      <c r="J54" s="2">
        <v>3253</v>
      </c>
      <c r="K54" s="2">
        <v>20241</v>
      </c>
      <c r="L54" s="7">
        <f t="shared" si="0"/>
        <v>0.28688697857948142</v>
      </c>
      <c r="M54" s="8" t="b">
        <f t="shared" si="1"/>
        <v>0</v>
      </c>
      <c r="N54" s="8" t="b">
        <f t="shared" si="2"/>
        <v>0</v>
      </c>
      <c r="O54" s="8">
        <f t="shared" si="3"/>
        <v>3.3290999999999999</v>
      </c>
      <c r="P54" s="8">
        <f t="shared" si="4"/>
        <v>2.9290999999999996</v>
      </c>
      <c r="Q54" s="8">
        <f t="shared" si="5"/>
        <v>0.3</v>
      </c>
      <c r="R54" s="8">
        <f t="shared" si="6"/>
        <v>31879.961299999999</v>
      </c>
      <c r="S54" s="8">
        <f t="shared" si="7"/>
        <v>1.8791</v>
      </c>
      <c r="T54" s="8">
        <f t="shared" si="8"/>
        <v>1.5790999999999999</v>
      </c>
      <c r="U54" s="8">
        <f t="shared" si="9"/>
        <v>0.28999999999999998</v>
      </c>
      <c r="V54" s="8">
        <f t="shared" si="10"/>
        <v>0</v>
      </c>
      <c r="W54" s="8">
        <f t="shared" si="11"/>
        <v>31879.961299999999</v>
      </c>
      <c r="X54" s="7">
        <f t="shared" si="12"/>
        <v>8.4867894315452358E-2</v>
      </c>
      <c r="Y54" s="7">
        <f t="shared" si="13"/>
        <v>0</v>
      </c>
      <c r="Z54" s="7">
        <f t="shared" si="14"/>
        <v>0.4267819706498952</v>
      </c>
      <c r="AA54" s="7">
        <f t="shared" si="15"/>
        <v>0</v>
      </c>
      <c r="AB54" s="8">
        <f t="shared" si="16"/>
        <v>4890</v>
      </c>
      <c r="AC54" s="8">
        <f t="shared" si="17"/>
        <v>3253</v>
      </c>
      <c r="AD54" s="8">
        <f t="shared" si="18"/>
        <v>14325.611299999999</v>
      </c>
      <c r="AE54" s="8">
        <f t="shared" si="19"/>
        <v>8143</v>
      </c>
    </row>
    <row r="55" spans="1:31" x14ac:dyDescent="0.2">
      <c r="A55" s="2" t="s">
        <v>9</v>
      </c>
      <c r="B55" s="2" t="s">
        <v>1</v>
      </c>
      <c r="C55" s="2">
        <v>7656</v>
      </c>
      <c r="D55" s="2">
        <v>6192</v>
      </c>
      <c r="E55" s="2">
        <v>631</v>
      </c>
      <c r="F55" s="2">
        <v>367202</v>
      </c>
      <c r="G55" s="2">
        <v>27953</v>
      </c>
      <c r="H55" s="2">
        <v>54677</v>
      </c>
      <c r="I55" s="2">
        <v>377310</v>
      </c>
      <c r="J55" s="2">
        <v>30457</v>
      </c>
      <c r="K55" s="2">
        <v>54038</v>
      </c>
      <c r="L55" s="7">
        <f t="shared" si="0"/>
        <v>0.88298524268901379</v>
      </c>
      <c r="M55" s="8" t="b">
        <f t="shared" si="1"/>
        <v>1</v>
      </c>
      <c r="N55" s="8" t="b">
        <f t="shared" si="2"/>
        <v>1</v>
      </c>
      <c r="O55" s="8">
        <f t="shared" si="3"/>
        <v>3.3491</v>
      </c>
      <c r="P55" s="8">
        <f t="shared" si="4"/>
        <v>2.9490999999999996</v>
      </c>
      <c r="Q55" s="8">
        <f t="shared" si="5"/>
        <v>0.32</v>
      </c>
      <c r="R55" s="8">
        <f t="shared" si="6"/>
        <v>1370761.8197000001</v>
      </c>
      <c r="S55" s="8">
        <f t="shared" si="7"/>
        <v>2.2090999999999998</v>
      </c>
      <c r="T55" s="8">
        <f t="shared" si="8"/>
        <v>1.9091</v>
      </c>
      <c r="U55" s="8">
        <f t="shared" si="9"/>
        <v>0.28999999999999998</v>
      </c>
      <c r="V55" s="8">
        <f t="shared" si="10"/>
        <v>880407.34049999993</v>
      </c>
      <c r="W55" s="8">
        <f t="shared" si="11"/>
        <v>2251169.1601999998</v>
      </c>
      <c r="X55" s="7">
        <f t="shared" si="12"/>
        <v>0.89119644723092994</v>
      </c>
      <c r="Y55" s="7">
        <f t="shared" si="13"/>
        <v>0.32175077759864512</v>
      </c>
      <c r="Z55" s="7">
        <f t="shared" si="14"/>
        <v>0.33201996515055288</v>
      </c>
      <c r="AA55" s="7">
        <f t="shared" si="15"/>
        <v>0.96907057216498638</v>
      </c>
      <c r="AB55" s="8">
        <f t="shared" si="16"/>
        <v>10108</v>
      </c>
      <c r="AC55" s="8">
        <f t="shared" si="17"/>
        <v>2504</v>
      </c>
      <c r="AD55" s="8">
        <f t="shared" si="18"/>
        <v>27109.9692</v>
      </c>
      <c r="AE55" s="8">
        <f t="shared" si="19"/>
        <v>12612</v>
      </c>
    </row>
    <row r="56" spans="1:31" x14ac:dyDescent="0.2">
      <c r="A56" s="1" t="s">
        <v>65</v>
      </c>
      <c r="B56" s="1" t="s">
        <v>26</v>
      </c>
      <c r="C56" s="1"/>
      <c r="D56" s="1"/>
      <c r="E56" s="1"/>
      <c r="F56" s="2">
        <v>350</v>
      </c>
      <c r="G56" s="2">
        <v>0</v>
      </c>
      <c r="H56" s="2">
        <v>47</v>
      </c>
      <c r="I56" s="2">
        <v>350</v>
      </c>
      <c r="J56" s="2">
        <v>0</v>
      </c>
      <c r="K56" s="2">
        <v>61</v>
      </c>
      <c r="L56" s="7">
        <f t="shared" si="0"/>
        <v>0.85158150851581504</v>
      </c>
      <c r="M56" s="8" t="b">
        <f t="shared" si="1"/>
        <v>1</v>
      </c>
      <c r="N56" s="8" t="b">
        <f t="shared" si="2"/>
        <v>1</v>
      </c>
      <c r="O56" s="8">
        <f t="shared" si="3"/>
        <v>3.3491</v>
      </c>
      <c r="P56" s="8">
        <f t="shared" si="4"/>
        <v>2.9490999999999996</v>
      </c>
      <c r="Q56" s="8">
        <f t="shared" si="5"/>
        <v>0.32</v>
      </c>
      <c r="R56" s="8">
        <f t="shared" si="6"/>
        <v>1191.7049999999999</v>
      </c>
      <c r="S56" s="8">
        <f t="shared" si="7"/>
        <v>2.2090999999999998</v>
      </c>
      <c r="T56" s="8">
        <f t="shared" si="8"/>
        <v>1.9091</v>
      </c>
      <c r="U56" s="8">
        <f t="shared" si="9"/>
        <v>0.28999999999999998</v>
      </c>
      <c r="V56" s="8">
        <f t="shared" si="10"/>
        <v>786.81499999999994</v>
      </c>
      <c r="W56" s="8">
        <f t="shared" si="11"/>
        <v>1978.52</v>
      </c>
      <c r="X56" s="7" t="e">
        <f t="shared" si="12"/>
        <v>#DIV/0!</v>
      </c>
      <c r="Y56" s="7" t="e">
        <f t="shared" si="13"/>
        <v>#DIV/0!</v>
      </c>
      <c r="Z56" s="7" t="e">
        <f t="shared" si="14"/>
        <v>#DIV/0!</v>
      </c>
      <c r="AA56" s="7">
        <f t="shared" si="15"/>
        <v>1</v>
      </c>
      <c r="AB56" s="8">
        <f t="shared" si="16"/>
        <v>0</v>
      </c>
      <c r="AC56" s="8">
        <f t="shared" si="17"/>
        <v>0</v>
      </c>
      <c r="AD56" s="8">
        <f t="shared" si="18"/>
        <v>0</v>
      </c>
      <c r="AE56" s="8">
        <f t="shared" si="19"/>
        <v>0</v>
      </c>
    </row>
    <row r="57" spans="1:31" x14ac:dyDescent="0.2">
      <c r="A57" s="2" t="s">
        <v>3</v>
      </c>
      <c r="B57" s="2" t="s">
        <v>1</v>
      </c>
      <c r="C57" s="2">
        <v>17880</v>
      </c>
      <c r="D57" s="2">
        <v>8118</v>
      </c>
      <c r="E57" s="2">
        <v>2112</v>
      </c>
      <c r="F57" s="2">
        <v>366260</v>
      </c>
      <c r="G57" s="2">
        <v>74538</v>
      </c>
      <c r="H57" s="2">
        <v>87602</v>
      </c>
      <c r="I57" s="2">
        <v>579919</v>
      </c>
      <c r="J57" s="2">
        <v>124595</v>
      </c>
      <c r="K57" s="2">
        <v>152720</v>
      </c>
      <c r="L57" s="7">
        <f t="shared" si="0"/>
        <v>0.82184561041675896</v>
      </c>
      <c r="M57" s="8" t="b">
        <f t="shared" si="1"/>
        <v>1</v>
      </c>
      <c r="N57" s="8" t="b">
        <f t="shared" si="2"/>
        <v>1</v>
      </c>
      <c r="O57" s="8">
        <f t="shared" si="3"/>
        <v>3.3491</v>
      </c>
      <c r="P57" s="8">
        <f t="shared" si="4"/>
        <v>2.9490999999999996</v>
      </c>
      <c r="Q57" s="8">
        <f t="shared" si="5"/>
        <v>0.32</v>
      </c>
      <c r="R57" s="8">
        <f t="shared" si="6"/>
        <v>2358520.2374</v>
      </c>
      <c r="S57" s="8">
        <f t="shared" si="7"/>
        <v>2.2090999999999998</v>
      </c>
      <c r="T57" s="8">
        <f t="shared" si="8"/>
        <v>1.9091</v>
      </c>
      <c r="U57" s="8">
        <f t="shared" si="9"/>
        <v>0.28999999999999998</v>
      </c>
      <c r="V57" s="8">
        <f t="shared" si="10"/>
        <v>976810.04179999989</v>
      </c>
      <c r="W57" s="8">
        <f t="shared" si="11"/>
        <v>3335330.2791999998</v>
      </c>
      <c r="X57" s="7">
        <f t="shared" si="12"/>
        <v>0.57214765100671139</v>
      </c>
      <c r="Y57" s="7">
        <f t="shared" si="13"/>
        <v>0.23938199196263713</v>
      </c>
      <c r="Z57" s="7">
        <f t="shared" si="14"/>
        <v>0.38259693711306614</v>
      </c>
      <c r="AA57" s="7">
        <f t="shared" si="15"/>
        <v>0.62567670763107619</v>
      </c>
      <c r="AB57" s="8">
        <f t="shared" si="16"/>
        <v>213659</v>
      </c>
      <c r="AC57" s="8">
        <f t="shared" si="17"/>
        <v>50057</v>
      </c>
      <c r="AD57" s="8">
        <f t="shared" si="18"/>
        <v>567557.91559999995</v>
      </c>
      <c r="AE57" s="8">
        <f t="shared" si="19"/>
        <v>263716</v>
      </c>
    </row>
    <row r="58" spans="1:31" x14ac:dyDescent="0.2">
      <c r="A58" s="1" t="s">
        <v>66</v>
      </c>
      <c r="B58" s="1" t="s">
        <v>26</v>
      </c>
      <c r="C58" s="1"/>
      <c r="D58" s="1"/>
      <c r="E58" s="1"/>
      <c r="F58" s="2">
        <v>619411</v>
      </c>
      <c r="G58" s="2">
        <v>145870</v>
      </c>
      <c r="H58" s="2">
        <v>179339</v>
      </c>
      <c r="I58" s="2">
        <v>502867</v>
      </c>
      <c r="J58" s="2">
        <v>111155</v>
      </c>
      <c r="K58" s="2">
        <v>95339</v>
      </c>
      <c r="L58" s="7">
        <f t="shared" si="0"/>
        <v>0.86559875719133139</v>
      </c>
      <c r="M58" s="8" t="b">
        <f t="shared" si="1"/>
        <v>1</v>
      </c>
      <c r="N58" s="8" t="b">
        <f t="shared" si="2"/>
        <v>1</v>
      </c>
      <c r="O58" s="8">
        <f t="shared" si="3"/>
        <v>3.3491</v>
      </c>
      <c r="P58" s="8">
        <f t="shared" si="4"/>
        <v>2.9490999999999996</v>
      </c>
      <c r="Q58" s="8">
        <f t="shared" si="5"/>
        <v>0.32</v>
      </c>
      <c r="R58" s="8">
        <f t="shared" si="6"/>
        <v>2042467.5601999997</v>
      </c>
      <c r="S58" s="8">
        <f t="shared" si="7"/>
        <v>2.2090999999999998</v>
      </c>
      <c r="T58" s="8">
        <f t="shared" si="8"/>
        <v>1.9091</v>
      </c>
      <c r="U58" s="8">
        <f t="shared" si="9"/>
        <v>0.28999999999999998</v>
      </c>
      <c r="V58" s="8">
        <f t="shared" si="10"/>
        <v>1698829.5671000001</v>
      </c>
      <c r="W58" s="8">
        <f t="shared" si="11"/>
        <v>3741297.1272999998</v>
      </c>
      <c r="X58" s="7" t="e">
        <f t="shared" si="12"/>
        <v>#DIV/0!</v>
      </c>
      <c r="Y58" s="7" t="e">
        <f t="shared" si="13"/>
        <v>#DIV/0!</v>
      </c>
      <c r="Z58" s="7" t="e">
        <f t="shared" si="14"/>
        <v>#DIV/0!</v>
      </c>
      <c r="AA58" s="7">
        <f t="shared" si="15"/>
        <v>1.2463413363039109</v>
      </c>
      <c r="AB58" s="8">
        <f t="shared" si="16"/>
        <v>-116544</v>
      </c>
      <c r="AC58" s="8">
        <f t="shared" si="17"/>
        <v>-34715</v>
      </c>
      <c r="AD58" s="8">
        <f t="shared" si="18"/>
        <v>-323731.75689999998</v>
      </c>
      <c r="AE58" s="8">
        <f t="shared" si="19"/>
        <v>-151259</v>
      </c>
    </row>
    <row r="59" spans="1:31" x14ac:dyDescent="0.2">
      <c r="A59" s="1" t="s">
        <v>71</v>
      </c>
      <c r="B59" s="1" t="s">
        <v>26</v>
      </c>
      <c r="C59" s="1"/>
      <c r="D59" s="1"/>
      <c r="E59" s="1"/>
      <c r="F59" s="2">
        <v>13079</v>
      </c>
      <c r="G59" s="2">
        <v>4655</v>
      </c>
      <c r="H59" s="2">
        <v>1828</v>
      </c>
      <c r="I59" s="2">
        <v>13001</v>
      </c>
      <c r="J59" s="2">
        <v>4640</v>
      </c>
      <c r="K59" s="2">
        <v>1827</v>
      </c>
      <c r="L59" s="7">
        <f t="shared" si="0"/>
        <v>0.90615368810355457</v>
      </c>
      <c r="M59" s="8" t="b">
        <f t="shared" si="1"/>
        <v>1</v>
      </c>
      <c r="N59" s="8" t="b">
        <f t="shared" si="2"/>
        <v>1</v>
      </c>
      <c r="O59" s="8">
        <f t="shared" si="3"/>
        <v>3.3491</v>
      </c>
      <c r="P59" s="8">
        <f t="shared" si="4"/>
        <v>2.9490999999999996</v>
      </c>
      <c r="Q59" s="8">
        <f t="shared" si="5"/>
        <v>0.32</v>
      </c>
      <c r="R59" s="8">
        <f t="shared" si="6"/>
        <v>57810.113100000002</v>
      </c>
      <c r="S59" s="8">
        <f t="shared" si="7"/>
        <v>2.2090999999999998</v>
      </c>
      <c r="T59" s="8">
        <f t="shared" si="8"/>
        <v>1.9091</v>
      </c>
      <c r="U59" s="8">
        <f t="shared" si="9"/>
        <v>0.28999999999999998</v>
      </c>
      <c r="V59" s="8">
        <f t="shared" si="10"/>
        <v>38309.799400000004</v>
      </c>
      <c r="W59" s="8">
        <f t="shared" si="11"/>
        <v>96119.912500000006</v>
      </c>
      <c r="X59" s="7" t="e">
        <f t="shared" si="12"/>
        <v>#DIV/0!</v>
      </c>
      <c r="Y59" s="7" t="e">
        <f t="shared" si="13"/>
        <v>#DIV/0!</v>
      </c>
      <c r="Z59" s="7" t="e">
        <f t="shared" si="14"/>
        <v>#DIV/0!</v>
      </c>
      <c r="AA59" s="7">
        <f t="shared" si="15"/>
        <v>1.005271809988096</v>
      </c>
      <c r="AB59" s="8">
        <f t="shared" si="16"/>
        <v>-78</v>
      </c>
      <c r="AC59" s="8">
        <f t="shared" si="17"/>
        <v>-15</v>
      </c>
      <c r="AD59" s="8">
        <f t="shared" si="18"/>
        <v>-200.94630000000001</v>
      </c>
      <c r="AE59" s="8">
        <f t="shared" si="19"/>
        <v>-93</v>
      </c>
    </row>
    <row r="60" spans="1:31" s="9" customFormat="1" x14ac:dyDescent="0.2">
      <c r="A60" s="2" t="s">
        <v>8</v>
      </c>
      <c r="B60" s="2" t="s">
        <v>1</v>
      </c>
      <c r="C60" s="2">
        <v>5303</v>
      </c>
      <c r="D60" s="2">
        <v>1423</v>
      </c>
      <c r="E60" s="2">
        <v>411</v>
      </c>
      <c r="F60" s="2">
        <v>45187</v>
      </c>
      <c r="G60" s="2">
        <v>9321</v>
      </c>
      <c r="H60" s="2">
        <v>11559</v>
      </c>
      <c r="I60" s="2">
        <v>90282</v>
      </c>
      <c r="J60" s="2">
        <v>24913</v>
      </c>
      <c r="K60" s="2">
        <v>92339</v>
      </c>
      <c r="L60" s="7">
        <f t="shared" si="0"/>
        <v>0.55506567598562162</v>
      </c>
      <c r="M60" s="8" t="b">
        <f t="shared" si="1"/>
        <v>1</v>
      </c>
      <c r="N60" s="8" t="b">
        <f t="shared" si="2"/>
        <v>0</v>
      </c>
      <c r="O60" s="8">
        <f t="shared" si="3"/>
        <v>3.3491</v>
      </c>
      <c r="P60" s="8">
        <f t="shared" si="4"/>
        <v>2.9490999999999996</v>
      </c>
      <c r="Q60" s="8">
        <f t="shared" si="5"/>
        <v>0.32</v>
      </c>
      <c r="R60" s="8">
        <f t="shared" si="6"/>
        <v>405382.85449999996</v>
      </c>
      <c r="S60" s="8">
        <f t="shared" si="7"/>
        <v>2.2090999999999998</v>
      </c>
      <c r="T60" s="8">
        <f t="shared" si="8"/>
        <v>1.9091</v>
      </c>
      <c r="U60" s="8">
        <f t="shared" si="9"/>
        <v>0.28999999999999998</v>
      </c>
      <c r="V60" s="8">
        <f t="shared" si="10"/>
        <v>120969.4328</v>
      </c>
      <c r="W60" s="8">
        <f t="shared" si="11"/>
        <v>526352.28729999997</v>
      </c>
      <c r="X60" s="7">
        <f t="shared" si="12"/>
        <v>0.34584197623986423</v>
      </c>
      <c r="Y60" s="7">
        <f t="shared" si="13"/>
        <v>0.1651157154973949</v>
      </c>
      <c r="Z60" s="7">
        <f t="shared" si="14"/>
        <v>0.34894886707863809</v>
      </c>
      <c r="AA60" s="7">
        <f t="shared" si="15"/>
        <v>0.47318025955987675</v>
      </c>
      <c r="AB60" s="8">
        <f t="shared" si="16"/>
        <v>45095</v>
      </c>
      <c r="AC60" s="8">
        <f t="shared" si="17"/>
        <v>15592</v>
      </c>
      <c r="AD60" s="8">
        <f t="shared" si="18"/>
        <v>129386.0517</v>
      </c>
      <c r="AE60" s="8">
        <f t="shared" si="19"/>
        <v>60687</v>
      </c>
    </row>
    <row r="61" spans="1:31" x14ac:dyDescent="0.2">
      <c r="A61" s="2" t="s">
        <v>11</v>
      </c>
      <c r="B61" s="2" t="s">
        <v>1</v>
      </c>
      <c r="C61" s="2">
        <v>6994</v>
      </c>
      <c r="D61" s="2">
        <v>285</v>
      </c>
      <c r="E61" s="2">
        <v>52</v>
      </c>
      <c r="F61" s="2">
        <v>0</v>
      </c>
      <c r="G61" s="2">
        <v>0</v>
      </c>
      <c r="H61" s="2">
        <v>0</v>
      </c>
      <c r="I61" s="2">
        <v>14445</v>
      </c>
      <c r="J61" s="2">
        <v>3325</v>
      </c>
      <c r="K61" s="2">
        <v>43699</v>
      </c>
      <c r="L61" s="7">
        <f t="shared" si="0"/>
        <v>0.28908880899315104</v>
      </c>
      <c r="M61" s="8" t="b">
        <f t="shared" si="1"/>
        <v>0</v>
      </c>
      <c r="N61" s="8" t="b">
        <f t="shared" si="2"/>
        <v>0</v>
      </c>
      <c r="O61" s="8">
        <f t="shared" si="3"/>
        <v>3.3290999999999999</v>
      </c>
      <c r="P61" s="8">
        <f t="shared" si="4"/>
        <v>2.9290999999999996</v>
      </c>
      <c r="Q61" s="8">
        <f t="shared" si="5"/>
        <v>0.3</v>
      </c>
      <c r="R61" s="8">
        <f t="shared" si="6"/>
        <v>70937.807000000001</v>
      </c>
      <c r="S61" s="8">
        <f t="shared" si="7"/>
        <v>1.8791</v>
      </c>
      <c r="T61" s="8">
        <f t="shared" si="8"/>
        <v>1.5790999999999999</v>
      </c>
      <c r="U61" s="8">
        <f t="shared" si="9"/>
        <v>0.28999999999999998</v>
      </c>
      <c r="V61" s="8">
        <f t="shared" si="10"/>
        <v>0</v>
      </c>
      <c r="W61" s="8">
        <f t="shared" si="11"/>
        <v>70937.807000000001</v>
      </c>
      <c r="X61" s="7">
        <f t="shared" si="12"/>
        <v>4.8184157849585359E-2</v>
      </c>
      <c r="Y61" s="7">
        <f t="shared" si="13"/>
        <v>0</v>
      </c>
      <c r="Z61" s="7">
        <f t="shared" si="14"/>
        <v>0.29294427959116387</v>
      </c>
      <c r="AA61" s="7">
        <f t="shared" si="15"/>
        <v>0</v>
      </c>
      <c r="AB61" s="8">
        <f t="shared" si="16"/>
        <v>14445</v>
      </c>
      <c r="AC61" s="8">
        <f t="shared" si="17"/>
        <v>3325</v>
      </c>
      <c r="AD61" s="8">
        <f t="shared" si="18"/>
        <v>32394.107</v>
      </c>
      <c r="AE61" s="8">
        <f t="shared" si="19"/>
        <v>17770</v>
      </c>
    </row>
    <row r="62" spans="1:31" x14ac:dyDescent="0.2">
      <c r="A62" s="2" t="s">
        <v>38</v>
      </c>
      <c r="B62" s="2" t="s">
        <v>26</v>
      </c>
      <c r="C62" s="2">
        <v>63318</v>
      </c>
      <c r="D62" s="2">
        <v>23075</v>
      </c>
      <c r="E62" s="2">
        <v>5290</v>
      </c>
      <c r="F62" s="2">
        <v>681932</v>
      </c>
      <c r="G62" s="2">
        <v>110143</v>
      </c>
      <c r="H62" s="2">
        <v>94787</v>
      </c>
      <c r="I62" s="2">
        <v>1298179</v>
      </c>
      <c r="J62" s="2">
        <v>245113</v>
      </c>
      <c r="K62" s="2">
        <v>522625</v>
      </c>
      <c r="L62" s="7">
        <f t="shared" si="0"/>
        <v>0.7470251709047363</v>
      </c>
      <c r="M62" s="8" t="b">
        <f t="shared" si="1"/>
        <v>1</v>
      </c>
      <c r="N62" s="8" t="b">
        <f t="shared" si="2"/>
        <v>1</v>
      </c>
      <c r="O62" s="8">
        <f t="shared" si="3"/>
        <v>3.3491</v>
      </c>
      <c r="P62" s="8">
        <f t="shared" si="4"/>
        <v>2.9490999999999996</v>
      </c>
      <c r="Q62" s="8">
        <f t="shared" si="5"/>
        <v>0.32</v>
      </c>
      <c r="R62" s="8">
        <f t="shared" si="6"/>
        <v>5237834.0372000001</v>
      </c>
      <c r="S62" s="8">
        <f t="shared" si="7"/>
        <v>2.2090999999999998</v>
      </c>
      <c r="T62" s="8">
        <f t="shared" si="8"/>
        <v>1.9091</v>
      </c>
      <c r="U62" s="8">
        <f t="shared" si="9"/>
        <v>0.28999999999999998</v>
      </c>
      <c r="V62" s="8">
        <f t="shared" si="10"/>
        <v>1744218.2124999999</v>
      </c>
      <c r="W62" s="8">
        <f t="shared" si="11"/>
        <v>6982052.2497000005</v>
      </c>
      <c r="X62" s="7">
        <f t="shared" si="12"/>
        <v>0.44797687861271679</v>
      </c>
      <c r="Y62" s="7">
        <f t="shared" si="13"/>
        <v>0.15513543686468065</v>
      </c>
      <c r="Z62" s="7">
        <f t="shared" si="14"/>
        <v>0.30226844507119494</v>
      </c>
      <c r="AA62" s="7">
        <f t="shared" si="15"/>
        <v>0.51323728756450493</v>
      </c>
      <c r="AB62" s="8">
        <f t="shared" si="16"/>
        <v>616247</v>
      </c>
      <c r="AC62" s="8">
        <f t="shared" si="17"/>
        <v>134970</v>
      </c>
      <c r="AD62" s="8">
        <f t="shared" si="18"/>
        <v>1619022.4746999999</v>
      </c>
      <c r="AE62" s="8">
        <f t="shared" si="19"/>
        <v>751217</v>
      </c>
    </row>
    <row r="63" spans="1:31" s="10" customFormat="1" x14ac:dyDescent="0.2">
      <c r="A63" s="1" t="s">
        <v>86</v>
      </c>
      <c r="B63" s="1" t="s">
        <v>1</v>
      </c>
      <c r="C63" s="1"/>
      <c r="D63" s="1"/>
      <c r="E63" s="1"/>
      <c r="F63" s="2">
        <v>29179</v>
      </c>
      <c r="G63" s="2">
        <v>0</v>
      </c>
      <c r="H63" s="2">
        <v>0</v>
      </c>
      <c r="I63" s="2">
        <v>31447</v>
      </c>
      <c r="J63" s="2">
        <v>0</v>
      </c>
      <c r="K63" s="2">
        <v>0</v>
      </c>
      <c r="L63" s="7">
        <f t="shared" si="0"/>
        <v>1</v>
      </c>
      <c r="M63" s="8" t="b">
        <f t="shared" si="1"/>
        <v>1</v>
      </c>
      <c r="N63" s="8" t="b">
        <f t="shared" si="2"/>
        <v>1</v>
      </c>
      <c r="O63" s="8">
        <f t="shared" si="3"/>
        <v>3.3491</v>
      </c>
      <c r="P63" s="8">
        <f t="shared" si="4"/>
        <v>2.9490999999999996</v>
      </c>
      <c r="Q63" s="8">
        <f t="shared" si="5"/>
        <v>0.32</v>
      </c>
      <c r="R63" s="8">
        <f t="shared" si="6"/>
        <v>105319.1477</v>
      </c>
      <c r="S63" s="8">
        <f t="shared" si="7"/>
        <v>2.2090999999999998</v>
      </c>
      <c r="T63" s="8">
        <f t="shared" si="8"/>
        <v>1.9091</v>
      </c>
      <c r="U63" s="8">
        <f t="shared" si="9"/>
        <v>0.28999999999999998</v>
      </c>
      <c r="V63" s="8">
        <f t="shared" si="10"/>
        <v>64459.328899999993</v>
      </c>
      <c r="W63" s="8">
        <f t="shared" si="11"/>
        <v>169778.47659999999</v>
      </c>
      <c r="X63" s="7" t="e">
        <f t="shared" si="12"/>
        <v>#DIV/0!</v>
      </c>
      <c r="Y63" s="7" t="e">
        <f t="shared" si="13"/>
        <v>#DIV/0!</v>
      </c>
      <c r="Z63" s="7" t="e">
        <f t="shared" si="14"/>
        <v>#DIV/0!</v>
      </c>
      <c r="AA63" s="7">
        <f t="shared" si="15"/>
        <v>0.92787865297166661</v>
      </c>
      <c r="AB63" s="8">
        <f t="shared" si="16"/>
        <v>2268</v>
      </c>
      <c r="AC63" s="8">
        <f t="shared" si="17"/>
        <v>0</v>
      </c>
      <c r="AD63" s="8">
        <f t="shared" si="18"/>
        <v>5010.2388000000001</v>
      </c>
      <c r="AE63" s="8">
        <f t="shared" si="19"/>
        <v>2268</v>
      </c>
    </row>
    <row r="64" spans="1:31" s="10" customFormat="1" x14ac:dyDescent="0.2">
      <c r="A64" s="2" t="s">
        <v>6</v>
      </c>
      <c r="B64" s="2" t="s">
        <v>1</v>
      </c>
      <c r="C64" s="2">
        <v>530</v>
      </c>
      <c r="D64" s="2">
        <v>258</v>
      </c>
      <c r="E64" s="2">
        <v>13</v>
      </c>
      <c r="F64" s="2">
        <v>6209</v>
      </c>
      <c r="G64" s="2">
        <v>1246</v>
      </c>
      <c r="H64" s="2">
        <v>19169</v>
      </c>
      <c r="I64" s="2">
        <v>9177</v>
      </c>
      <c r="J64" s="2">
        <v>2194</v>
      </c>
      <c r="K64" s="2">
        <v>19335</v>
      </c>
      <c r="L64" s="7">
        <f t="shared" si="0"/>
        <v>0.37031850452680259</v>
      </c>
      <c r="M64" s="8" t="b">
        <f t="shared" si="1"/>
        <v>0</v>
      </c>
      <c r="N64" s="8" t="b">
        <f t="shared" si="2"/>
        <v>0</v>
      </c>
      <c r="O64" s="8">
        <f t="shared" si="3"/>
        <v>3.3290999999999999</v>
      </c>
      <c r="P64" s="8">
        <f t="shared" si="4"/>
        <v>2.9290999999999996</v>
      </c>
      <c r="Q64" s="8">
        <f t="shared" si="5"/>
        <v>0.3</v>
      </c>
      <c r="R64" s="8">
        <f t="shared" si="6"/>
        <v>42778.096099999995</v>
      </c>
      <c r="S64" s="8">
        <f t="shared" si="7"/>
        <v>1.8791</v>
      </c>
      <c r="T64" s="8">
        <f t="shared" si="8"/>
        <v>1.5790999999999999</v>
      </c>
      <c r="U64" s="8">
        <f t="shared" si="9"/>
        <v>0.28999999999999998</v>
      </c>
      <c r="V64" s="8">
        <f t="shared" si="10"/>
        <v>19193.9005</v>
      </c>
      <c r="W64" s="8">
        <f t="shared" si="11"/>
        <v>61971.996599999999</v>
      </c>
      <c r="X64" s="7">
        <f t="shared" si="12"/>
        <v>0.51132075471698113</v>
      </c>
      <c r="Y64" s="7">
        <f t="shared" si="13"/>
        <v>0.15282902829028291</v>
      </c>
      <c r="Z64" s="7">
        <f t="shared" si="14"/>
        <v>0.23310783107831079</v>
      </c>
      <c r="AA64" s="7">
        <f t="shared" si="15"/>
        <v>0.65561516137542875</v>
      </c>
      <c r="AB64" s="8">
        <f t="shared" si="16"/>
        <v>2968</v>
      </c>
      <c r="AC64" s="8">
        <f t="shared" si="17"/>
        <v>948</v>
      </c>
      <c r="AD64" s="8">
        <f t="shared" si="18"/>
        <v>7074.1556</v>
      </c>
      <c r="AE64" s="8">
        <f t="shared" si="19"/>
        <v>3916</v>
      </c>
    </row>
    <row r="65" spans="1:31" s="10" customFormat="1" x14ac:dyDescent="0.2">
      <c r="A65" s="2" t="s">
        <v>21</v>
      </c>
      <c r="B65" s="2" t="s">
        <v>1</v>
      </c>
      <c r="C65" s="2">
        <v>17992</v>
      </c>
      <c r="D65" s="2">
        <v>2572</v>
      </c>
      <c r="E65" s="2">
        <v>682</v>
      </c>
      <c r="F65" s="2">
        <v>84944</v>
      </c>
      <c r="G65" s="2">
        <v>14084</v>
      </c>
      <c r="H65" s="2">
        <v>29735</v>
      </c>
      <c r="I65" s="2">
        <v>112151</v>
      </c>
      <c r="J65" s="2">
        <v>24470</v>
      </c>
      <c r="K65" s="2">
        <v>100384</v>
      </c>
      <c r="L65" s="7">
        <f t="shared" si="0"/>
        <v>0.57644775426678763</v>
      </c>
      <c r="M65" s="8" t="b">
        <f t="shared" si="1"/>
        <v>1</v>
      </c>
      <c r="N65" s="8" t="b">
        <f t="shared" si="2"/>
        <v>0</v>
      </c>
      <c r="O65" s="8">
        <f t="shared" si="3"/>
        <v>3.3491</v>
      </c>
      <c r="P65" s="8">
        <f t="shared" si="4"/>
        <v>2.9490999999999996</v>
      </c>
      <c r="Q65" s="8">
        <f t="shared" si="5"/>
        <v>0.32</v>
      </c>
      <c r="R65" s="8">
        <f t="shared" si="6"/>
        <v>479892.27110000001</v>
      </c>
      <c r="S65" s="8">
        <f t="shared" si="7"/>
        <v>2.2090999999999998</v>
      </c>
      <c r="T65" s="8">
        <f t="shared" si="8"/>
        <v>1.9091</v>
      </c>
      <c r="U65" s="8">
        <f t="shared" si="9"/>
        <v>0.28999999999999998</v>
      </c>
      <c r="V65" s="8">
        <f t="shared" si="10"/>
        <v>223160.70479999998</v>
      </c>
      <c r="W65" s="8">
        <f t="shared" si="11"/>
        <v>703052.97589999996</v>
      </c>
      <c r="X65" s="7">
        <f t="shared" si="12"/>
        <v>0.1808581591818586</v>
      </c>
      <c r="Y65" s="7">
        <f t="shared" si="13"/>
        <v>0.16907054565321314</v>
      </c>
      <c r="Z65" s="7">
        <f t="shared" si="14"/>
        <v>0.23325309021375401</v>
      </c>
      <c r="AA65" s="7">
        <f t="shared" si="15"/>
        <v>0.724837323691087</v>
      </c>
      <c r="AB65" s="8">
        <f t="shared" si="16"/>
        <v>27207</v>
      </c>
      <c r="AC65" s="8">
        <f t="shared" si="17"/>
        <v>10386</v>
      </c>
      <c r="AD65" s="8">
        <f t="shared" si="18"/>
        <v>79930.896299999993</v>
      </c>
      <c r="AE65" s="8">
        <f t="shared" si="19"/>
        <v>37593</v>
      </c>
    </row>
    <row r="66" spans="1:31" s="10" customFormat="1" x14ac:dyDescent="0.2">
      <c r="A66" s="2" t="s">
        <v>16</v>
      </c>
      <c r="B66" s="2" t="s">
        <v>1</v>
      </c>
      <c r="C66" s="2">
        <v>23758</v>
      </c>
      <c r="D66" s="2">
        <v>6238</v>
      </c>
      <c r="E66" s="2">
        <v>804</v>
      </c>
      <c r="F66" s="2">
        <v>168269</v>
      </c>
      <c r="G66" s="2">
        <v>23543</v>
      </c>
      <c r="H66" s="2">
        <v>47021</v>
      </c>
      <c r="I66" s="2">
        <v>326812</v>
      </c>
      <c r="J66" s="2">
        <v>45074</v>
      </c>
      <c r="K66" s="2">
        <v>227928</v>
      </c>
      <c r="L66" s="7">
        <f t="shared" si="0"/>
        <v>0.62000220068221146</v>
      </c>
      <c r="M66" s="8" t="b">
        <f t="shared" si="1"/>
        <v>1</v>
      </c>
      <c r="N66" s="8" t="b">
        <f t="shared" si="2"/>
        <v>1</v>
      </c>
      <c r="O66" s="8">
        <f t="shared" si="3"/>
        <v>3.3491</v>
      </c>
      <c r="P66" s="8">
        <f t="shared" si="4"/>
        <v>2.9490999999999996</v>
      </c>
      <c r="Q66" s="8">
        <f t="shared" si="5"/>
        <v>0.32</v>
      </c>
      <c r="R66" s="8">
        <f t="shared" si="6"/>
        <v>1300390.7626</v>
      </c>
      <c r="S66" s="8">
        <f t="shared" si="7"/>
        <v>2.2090999999999998</v>
      </c>
      <c r="T66" s="8">
        <f t="shared" si="8"/>
        <v>1.9091</v>
      </c>
      <c r="U66" s="8">
        <f t="shared" si="9"/>
        <v>0.28999999999999998</v>
      </c>
      <c r="V66" s="8">
        <f t="shared" si="10"/>
        <v>430305.07919999998</v>
      </c>
      <c r="W66" s="8">
        <f t="shared" si="11"/>
        <v>1730695.8418000001</v>
      </c>
      <c r="X66" s="7">
        <f t="shared" si="12"/>
        <v>0.29640542133176195</v>
      </c>
      <c r="Y66" s="7">
        <f t="shared" si="13"/>
        <v>0.15132380321247121</v>
      </c>
      <c r="Z66" s="7">
        <f t="shared" si="14"/>
        <v>0.29338729527596324</v>
      </c>
      <c r="AA66" s="7">
        <f t="shared" si="15"/>
        <v>0.51578171805338191</v>
      </c>
      <c r="AB66" s="8">
        <f t="shared" si="16"/>
        <v>158543</v>
      </c>
      <c r="AC66" s="8">
        <f t="shared" si="17"/>
        <v>21531</v>
      </c>
      <c r="AD66" s="8">
        <f t="shared" si="18"/>
        <v>391342.17339999997</v>
      </c>
      <c r="AE66" s="8">
        <f t="shared" si="19"/>
        <v>180074</v>
      </c>
    </row>
    <row r="67" spans="1:31" s="10" customFormat="1" x14ac:dyDescent="0.2">
      <c r="A67" s="1" t="s">
        <v>87</v>
      </c>
      <c r="B67" s="1" t="s">
        <v>26</v>
      </c>
      <c r="C67" s="1"/>
      <c r="D67" s="1"/>
      <c r="E67" s="1"/>
      <c r="F67" s="2">
        <v>39845</v>
      </c>
      <c r="G67" s="2">
        <v>0</v>
      </c>
      <c r="H67" s="2">
        <v>0</v>
      </c>
      <c r="I67" s="2">
        <v>38719</v>
      </c>
      <c r="J67" s="2">
        <v>0</v>
      </c>
      <c r="K67" s="2">
        <v>0</v>
      </c>
      <c r="L67" s="7">
        <f t="shared" ref="L67:L82" si="20">SUM(I67,J67)/SUM(I67:K67)</f>
        <v>1</v>
      </c>
      <c r="M67" s="8" t="b">
        <f t="shared" ref="M67:M82" si="21">L67&gt;=0.4</f>
        <v>1</v>
      </c>
      <c r="N67" s="8" t="b">
        <f t="shared" ref="N67:N82" si="22">L67&gt;=0.6</f>
        <v>1</v>
      </c>
      <c r="O67" s="8">
        <f t="shared" ref="O67:O82" si="23">SUM(0.1691, IF(M67,3.18,3.16))</f>
        <v>3.3491</v>
      </c>
      <c r="P67" s="8">
        <f t="shared" ref="P67:P82" si="24">SUM(0.1691, IF(M67,2.78,2.76))</f>
        <v>2.9490999999999996</v>
      </c>
      <c r="Q67" s="8">
        <f t="shared" ref="Q67:Q82" si="25">SUM(0, IF(M67,0.32,0.3))</f>
        <v>0.32</v>
      </c>
      <c r="R67" s="8">
        <f t="shared" ref="R67:R82" si="26">((I67*O67) + (J67*P67) + (K67*Q67))</f>
        <v>129673.8029</v>
      </c>
      <c r="S67" s="8">
        <f t="shared" ref="S67:S82" si="27">SUM(0.1691, IF(M67,2.04,1.71))</f>
        <v>2.2090999999999998</v>
      </c>
      <c r="T67" s="8">
        <f t="shared" ref="T67:T82" si="28">SUM(0.1691, IF(M67,1.74,1.41))</f>
        <v>1.9091</v>
      </c>
      <c r="U67" s="8">
        <f t="shared" ref="U67:U82" si="29">SUM(0, IF(M67,0.29,0.29))</f>
        <v>0.28999999999999998</v>
      </c>
      <c r="V67" s="8">
        <f t="shared" ref="V67:V82" si="30">((S67*F67) + (T67*G67) + (U67*H67))</f>
        <v>88021.589499999987</v>
      </c>
      <c r="W67" s="8">
        <f t="shared" ref="W67:W82" si="31">SUM(R67,V67)</f>
        <v>217695.39239999998</v>
      </c>
      <c r="X67" s="7" t="e">
        <f t="shared" ref="X67:X82" si="32">SUM(D67,E67)/C67</f>
        <v>#DIV/0!</v>
      </c>
      <c r="Y67" s="7" t="e">
        <f t="shared" ref="Y67:Y82" si="33">SUM(F67,G67)/(180*SUM(D67,E67))</f>
        <v>#DIV/0!</v>
      </c>
      <c r="Z67" s="7" t="e">
        <f t="shared" ref="Z67:Z82" si="34">SUM(I67,J67)/(180*SUM(D67,E67))</f>
        <v>#DIV/0!</v>
      </c>
      <c r="AA67" s="7">
        <f t="shared" ref="AA67:AA82" si="35">SUM(F67,G67)/SUM(I67,J67)</f>
        <v>1.0290813295797929</v>
      </c>
      <c r="AB67" s="8">
        <f t="shared" ref="AB67:AB82" si="36">I67-F67</f>
        <v>-1126</v>
      </c>
      <c r="AC67" s="8">
        <f t="shared" ref="AC67:AC82" si="37">J67-G67</f>
        <v>0</v>
      </c>
      <c r="AD67" s="8">
        <f t="shared" ref="AD67:AD82" si="38">((AB67*S67) + (AC67*T67))</f>
        <v>-2487.4465999999998</v>
      </c>
      <c r="AE67" s="8">
        <f t="shared" ref="AE67:AE82" si="39">SUM(AB67,AC67)</f>
        <v>-1126</v>
      </c>
    </row>
    <row r="68" spans="1:31" s="10" customFormat="1" x14ac:dyDescent="0.2">
      <c r="A68" s="2" t="s">
        <v>45</v>
      </c>
      <c r="B68" s="2" t="s">
        <v>26</v>
      </c>
      <c r="C68" s="2">
        <v>22109</v>
      </c>
      <c r="D68" s="2">
        <v>10243</v>
      </c>
      <c r="E68" s="2">
        <v>1975</v>
      </c>
      <c r="F68" s="2">
        <v>16802</v>
      </c>
      <c r="G68" s="2">
        <v>2417</v>
      </c>
      <c r="H68" s="2">
        <v>25476</v>
      </c>
      <c r="I68" s="2">
        <v>28678</v>
      </c>
      <c r="J68" s="2">
        <v>3996</v>
      </c>
      <c r="K68" s="2">
        <v>27683</v>
      </c>
      <c r="L68" s="7">
        <f t="shared" si="20"/>
        <v>0.54134565998972783</v>
      </c>
      <c r="M68" s="8" t="b">
        <f t="shared" si="21"/>
        <v>1</v>
      </c>
      <c r="N68" s="8" t="b">
        <f t="shared" si="22"/>
        <v>0</v>
      </c>
      <c r="O68" s="8">
        <f t="shared" si="23"/>
        <v>3.3491</v>
      </c>
      <c r="P68" s="8">
        <f t="shared" si="24"/>
        <v>2.9490999999999996</v>
      </c>
      <c r="Q68" s="8">
        <f t="shared" si="25"/>
        <v>0.32</v>
      </c>
      <c r="R68" s="8">
        <f t="shared" si="26"/>
        <v>116688.6534</v>
      </c>
      <c r="S68" s="8">
        <f t="shared" si="27"/>
        <v>2.2090999999999998</v>
      </c>
      <c r="T68" s="8">
        <f t="shared" si="28"/>
        <v>1.9091</v>
      </c>
      <c r="U68" s="8">
        <f t="shared" si="29"/>
        <v>0.28999999999999998</v>
      </c>
      <c r="V68" s="8">
        <f t="shared" si="30"/>
        <v>49119.632899999997</v>
      </c>
      <c r="W68" s="8">
        <f t="shared" si="31"/>
        <v>165808.28629999998</v>
      </c>
      <c r="X68" s="7">
        <f t="shared" si="32"/>
        <v>0.55262562757248179</v>
      </c>
      <c r="Y68" s="7">
        <f t="shared" si="33"/>
        <v>8.7389279933067793E-3</v>
      </c>
      <c r="Z68" s="7">
        <f t="shared" si="34"/>
        <v>1.4856950582928649E-2</v>
      </c>
      <c r="AA68" s="7">
        <f t="shared" si="35"/>
        <v>0.58820468874334331</v>
      </c>
      <c r="AB68" s="8">
        <f t="shared" si="36"/>
        <v>11876</v>
      </c>
      <c r="AC68" s="8">
        <f t="shared" si="37"/>
        <v>1579</v>
      </c>
      <c r="AD68" s="8">
        <f t="shared" si="38"/>
        <v>29249.740499999996</v>
      </c>
      <c r="AE68" s="8">
        <f t="shared" si="39"/>
        <v>13455</v>
      </c>
    </row>
    <row r="69" spans="1:31" s="10" customFormat="1" x14ac:dyDescent="0.2">
      <c r="A69" s="2" t="s">
        <v>31</v>
      </c>
      <c r="B69" s="2" t="s">
        <v>26</v>
      </c>
      <c r="C69" s="2">
        <v>30536</v>
      </c>
      <c r="D69" s="2">
        <v>8358</v>
      </c>
      <c r="E69" s="2">
        <v>2564</v>
      </c>
      <c r="F69" s="2">
        <v>250036</v>
      </c>
      <c r="G69" s="2">
        <v>70816</v>
      </c>
      <c r="H69" s="2">
        <v>81805</v>
      </c>
      <c r="I69" s="2">
        <v>572287</v>
      </c>
      <c r="J69" s="2">
        <v>171268</v>
      </c>
      <c r="K69" s="2">
        <v>562921</v>
      </c>
      <c r="L69" s="7">
        <f t="shared" si="20"/>
        <v>0.56913024043304283</v>
      </c>
      <c r="M69" s="8" t="b">
        <f t="shared" si="21"/>
        <v>1</v>
      </c>
      <c r="N69" s="8" t="b">
        <f t="shared" si="22"/>
        <v>0</v>
      </c>
      <c r="O69" s="8">
        <f t="shared" si="23"/>
        <v>3.3491</v>
      </c>
      <c r="P69" s="8">
        <f t="shared" si="24"/>
        <v>2.9490999999999996</v>
      </c>
      <c r="Q69" s="8">
        <f t="shared" si="25"/>
        <v>0.32</v>
      </c>
      <c r="R69" s="8">
        <f t="shared" si="26"/>
        <v>2601867.5704999999</v>
      </c>
      <c r="S69" s="8">
        <f t="shared" si="27"/>
        <v>2.2090999999999998</v>
      </c>
      <c r="T69" s="8">
        <f t="shared" si="28"/>
        <v>1.9091</v>
      </c>
      <c r="U69" s="8">
        <f t="shared" si="29"/>
        <v>0.28999999999999998</v>
      </c>
      <c r="V69" s="8">
        <f t="shared" si="30"/>
        <v>711272.80319999985</v>
      </c>
      <c r="W69" s="8">
        <f t="shared" si="31"/>
        <v>3313140.3736999999</v>
      </c>
      <c r="X69" s="7">
        <f t="shared" si="32"/>
        <v>0.35767618548598373</v>
      </c>
      <c r="Y69" s="7">
        <f t="shared" si="33"/>
        <v>0.16320372744104661</v>
      </c>
      <c r="Z69" s="7">
        <f t="shared" si="34"/>
        <v>0.37821471443976479</v>
      </c>
      <c r="AA69" s="7">
        <f t="shared" si="35"/>
        <v>0.43151078265898285</v>
      </c>
      <c r="AB69" s="8">
        <f t="shared" si="36"/>
        <v>322251</v>
      </c>
      <c r="AC69" s="8">
        <f t="shared" si="37"/>
        <v>100452</v>
      </c>
      <c r="AD69" s="8">
        <f t="shared" si="38"/>
        <v>903657.59730000002</v>
      </c>
      <c r="AE69" s="8">
        <f t="shared" si="39"/>
        <v>422703</v>
      </c>
    </row>
    <row r="70" spans="1:31" s="10" customFormat="1" x14ac:dyDescent="0.2">
      <c r="A70" s="2" t="s">
        <v>35</v>
      </c>
      <c r="B70" s="2" t="s">
        <v>26</v>
      </c>
      <c r="C70" s="2">
        <v>3797</v>
      </c>
      <c r="D70" s="2">
        <v>44</v>
      </c>
      <c r="E70" s="2">
        <v>0</v>
      </c>
      <c r="F70" s="2">
        <v>474</v>
      </c>
      <c r="G70" s="2">
        <v>57</v>
      </c>
      <c r="H70" s="2">
        <v>10733</v>
      </c>
      <c r="I70" s="2">
        <v>2062</v>
      </c>
      <c r="J70" s="2">
        <v>108</v>
      </c>
      <c r="K70" s="2">
        <v>67251</v>
      </c>
      <c r="L70" s="7">
        <f t="shared" si="20"/>
        <v>3.1258552887454806E-2</v>
      </c>
      <c r="M70" s="8" t="b">
        <f t="shared" si="21"/>
        <v>0</v>
      </c>
      <c r="N70" s="8" t="b">
        <f t="shared" si="22"/>
        <v>0</v>
      </c>
      <c r="O70" s="8">
        <f t="shared" si="23"/>
        <v>3.3290999999999999</v>
      </c>
      <c r="P70" s="8">
        <f t="shared" si="24"/>
        <v>2.9290999999999996</v>
      </c>
      <c r="Q70" s="8">
        <f t="shared" si="25"/>
        <v>0.3</v>
      </c>
      <c r="R70" s="8">
        <f t="shared" si="26"/>
        <v>27356.246999999999</v>
      </c>
      <c r="S70" s="8">
        <f t="shared" si="27"/>
        <v>1.8791</v>
      </c>
      <c r="T70" s="8">
        <f t="shared" si="28"/>
        <v>1.5790999999999999</v>
      </c>
      <c r="U70" s="8">
        <f t="shared" si="29"/>
        <v>0.28999999999999998</v>
      </c>
      <c r="V70" s="8">
        <f t="shared" si="30"/>
        <v>4093.2720999999997</v>
      </c>
      <c r="W70" s="8">
        <f t="shared" si="31"/>
        <v>31449.519099999998</v>
      </c>
      <c r="X70" s="7">
        <f t="shared" si="32"/>
        <v>1.1588095865156703E-2</v>
      </c>
      <c r="Y70" s="7">
        <f t="shared" si="33"/>
        <v>6.7045454545454547E-2</v>
      </c>
      <c r="Z70" s="7">
        <f t="shared" si="34"/>
        <v>0.27398989898989901</v>
      </c>
      <c r="AA70" s="7">
        <f t="shared" si="35"/>
        <v>0.24470046082949309</v>
      </c>
      <c r="AB70" s="8">
        <f t="shared" si="36"/>
        <v>1588</v>
      </c>
      <c r="AC70" s="8">
        <f t="shared" si="37"/>
        <v>51</v>
      </c>
      <c r="AD70" s="8">
        <f t="shared" si="38"/>
        <v>3064.5448999999999</v>
      </c>
      <c r="AE70" s="8">
        <f t="shared" si="39"/>
        <v>1639</v>
      </c>
    </row>
    <row r="71" spans="1:31" s="10" customFormat="1" x14ac:dyDescent="0.2">
      <c r="A71" s="2" t="s">
        <v>20</v>
      </c>
      <c r="B71" s="2" t="s">
        <v>1</v>
      </c>
      <c r="C71" s="2">
        <v>19420</v>
      </c>
      <c r="D71" s="2">
        <v>5254</v>
      </c>
      <c r="E71" s="2">
        <v>1086</v>
      </c>
      <c r="F71" s="2">
        <v>155177</v>
      </c>
      <c r="G71" s="2">
        <v>19576</v>
      </c>
      <c r="H71" s="2">
        <v>18708</v>
      </c>
      <c r="I71" s="2">
        <v>230934</v>
      </c>
      <c r="J71" s="2">
        <v>33984</v>
      </c>
      <c r="K71" s="2">
        <v>98959</v>
      </c>
      <c r="L71" s="7">
        <f t="shared" si="20"/>
        <v>0.72804271773154117</v>
      </c>
      <c r="M71" s="8" t="b">
        <f t="shared" si="21"/>
        <v>1</v>
      </c>
      <c r="N71" s="8" t="b">
        <f t="shared" si="22"/>
        <v>1</v>
      </c>
      <c r="O71" s="8">
        <f t="shared" si="23"/>
        <v>3.3491</v>
      </c>
      <c r="P71" s="8">
        <f t="shared" si="24"/>
        <v>2.9490999999999996</v>
      </c>
      <c r="Q71" s="8">
        <f t="shared" si="25"/>
        <v>0.32</v>
      </c>
      <c r="R71" s="8">
        <f t="shared" si="26"/>
        <v>905310.15379999997</v>
      </c>
      <c r="S71" s="8">
        <f t="shared" si="27"/>
        <v>2.2090999999999998</v>
      </c>
      <c r="T71" s="8">
        <f t="shared" si="28"/>
        <v>1.9091</v>
      </c>
      <c r="U71" s="8">
        <f t="shared" si="29"/>
        <v>0.28999999999999998</v>
      </c>
      <c r="V71" s="8">
        <f t="shared" si="30"/>
        <v>385599.37229999999</v>
      </c>
      <c r="W71" s="8">
        <f t="shared" si="31"/>
        <v>1290909.5260999999</v>
      </c>
      <c r="X71" s="7">
        <f t="shared" si="32"/>
        <v>0.32646755921730175</v>
      </c>
      <c r="Y71" s="7">
        <f t="shared" si="33"/>
        <v>0.15313091482649843</v>
      </c>
      <c r="Z71" s="7">
        <f t="shared" si="34"/>
        <v>0.23213985278654048</v>
      </c>
      <c r="AA71" s="7">
        <f t="shared" si="35"/>
        <v>0.65964940094670799</v>
      </c>
      <c r="AB71" s="8">
        <f t="shared" si="36"/>
        <v>75757</v>
      </c>
      <c r="AC71" s="8">
        <f t="shared" si="37"/>
        <v>14408</v>
      </c>
      <c r="AD71" s="8">
        <f t="shared" si="38"/>
        <v>194861.10149999999</v>
      </c>
      <c r="AE71" s="8">
        <f t="shared" si="39"/>
        <v>90165</v>
      </c>
    </row>
    <row r="72" spans="1:31" s="10" customFormat="1" x14ac:dyDescent="0.2">
      <c r="A72" s="2" t="s">
        <v>2</v>
      </c>
      <c r="B72" s="2" t="s">
        <v>1</v>
      </c>
      <c r="C72" s="2">
        <v>17635</v>
      </c>
      <c r="D72" s="2">
        <v>5043</v>
      </c>
      <c r="E72" s="2">
        <v>1319</v>
      </c>
      <c r="F72" s="2">
        <v>99187</v>
      </c>
      <c r="G72" s="2">
        <v>16858</v>
      </c>
      <c r="H72" s="2">
        <v>22118</v>
      </c>
      <c r="I72" s="2">
        <v>295024</v>
      </c>
      <c r="J72" s="2">
        <v>78006</v>
      </c>
      <c r="K72" s="2">
        <v>205090</v>
      </c>
      <c r="L72" s="7">
        <f t="shared" si="20"/>
        <v>0.6452466615927489</v>
      </c>
      <c r="M72" s="8" t="b">
        <f t="shared" si="21"/>
        <v>1</v>
      </c>
      <c r="N72" s="8" t="b">
        <f t="shared" si="22"/>
        <v>1</v>
      </c>
      <c r="O72" s="8">
        <f t="shared" si="23"/>
        <v>3.3491</v>
      </c>
      <c r="P72" s="8">
        <f t="shared" si="24"/>
        <v>2.9490999999999996</v>
      </c>
      <c r="Q72" s="8">
        <f t="shared" si="25"/>
        <v>0.32</v>
      </c>
      <c r="R72" s="8">
        <f t="shared" si="26"/>
        <v>1283741.1730000002</v>
      </c>
      <c r="S72" s="8">
        <f t="shared" si="27"/>
        <v>2.2090999999999998</v>
      </c>
      <c r="T72" s="8">
        <f t="shared" si="28"/>
        <v>1.9091</v>
      </c>
      <c r="U72" s="8">
        <f t="shared" si="29"/>
        <v>0.28999999999999998</v>
      </c>
      <c r="V72" s="8">
        <f t="shared" si="30"/>
        <v>257711.82949999999</v>
      </c>
      <c r="W72" s="8">
        <f t="shared" si="31"/>
        <v>1541453.0025000002</v>
      </c>
      <c r="X72" s="7">
        <f t="shared" si="32"/>
        <v>0.36075985256592003</v>
      </c>
      <c r="Y72" s="7">
        <f t="shared" si="33"/>
        <v>0.1013351846030249</v>
      </c>
      <c r="Z72" s="7">
        <f t="shared" si="34"/>
        <v>0.32574487407873137</v>
      </c>
      <c r="AA72" s="7">
        <f t="shared" si="35"/>
        <v>0.31108758008739246</v>
      </c>
      <c r="AB72" s="8">
        <f t="shared" si="36"/>
        <v>195837</v>
      </c>
      <c r="AC72" s="8">
        <f t="shared" si="37"/>
        <v>61148</v>
      </c>
      <c r="AD72" s="8">
        <f t="shared" si="38"/>
        <v>549361.16350000002</v>
      </c>
      <c r="AE72" s="8">
        <f t="shared" si="39"/>
        <v>256985</v>
      </c>
    </row>
    <row r="73" spans="1:31" s="10" customFormat="1" x14ac:dyDescent="0.2">
      <c r="A73" s="1" t="s">
        <v>70</v>
      </c>
      <c r="B73" s="1" t="s">
        <v>26</v>
      </c>
      <c r="C73" s="1"/>
      <c r="D73" s="1"/>
      <c r="E73" s="1"/>
      <c r="F73" s="2">
        <v>0</v>
      </c>
      <c r="G73" s="2">
        <v>0</v>
      </c>
      <c r="H73" s="2">
        <v>0</v>
      </c>
      <c r="I73" s="2">
        <v>2327</v>
      </c>
      <c r="J73" s="2">
        <v>409</v>
      </c>
      <c r="K73" s="2">
        <v>16173</v>
      </c>
      <c r="L73" s="7">
        <f t="shared" si="20"/>
        <v>0.14469300333174678</v>
      </c>
      <c r="M73" s="8" t="b">
        <f t="shared" si="21"/>
        <v>0</v>
      </c>
      <c r="N73" s="8" t="b">
        <f t="shared" si="22"/>
        <v>0</v>
      </c>
      <c r="O73" s="8">
        <f t="shared" si="23"/>
        <v>3.3290999999999999</v>
      </c>
      <c r="P73" s="8">
        <f t="shared" si="24"/>
        <v>2.9290999999999996</v>
      </c>
      <c r="Q73" s="8">
        <f t="shared" si="25"/>
        <v>0.3</v>
      </c>
      <c r="R73" s="8">
        <f t="shared" si="26"/>
        <v>13796.7176</v>
      </c>
      <c r="S73" s="8">
        <f t="shared" si="27"/>
        <v>1.8791</v>
      </c>
      <c r="T73" s="8">
        <f t="shared" si="28"/>
        <v>1.5790999999999999</v>
      </c>
      <c r="U73" s="8">
        <f t="shared" si="29"/>
        <v>0.28999999999999998</v>
      </c>
      <c r="V73" s="8">
        <f t="shared" si="30"/>
        <v>0</v>
      </c>
      <c r="W73" s="8">
        <f t="shared" si="31"/>
        <v>13796.7176</v>
      </c>
      <c r="X73" s="7" t="e">
        <f t="shared" si="32"/>
        <v>#DIV/0!</v>
      </c>
      <c r="Y73" s="7" t="e">
        <f t="shared" si="33"/>
        <v>#DIV/0!</v>
      </c>
      <c r="Z73" s="7" t="e">
        <f t="shared" si="34"/>
        <v>#DIV/0!</v>
      </c>
      <c r="AA73" s="7">
        <f t="shared" si="35"/>
        <v>0</v>
      </c>
      <c r="AB73" s="8">
        <f t="shared" si="36"/>
        <v>2327</v>
      </c>
      <c r="AC73" s="8">
        <f t="shared" si="37"/>
        <v>409</v>
      </c>
      <c r="AD73" s="8">
        <f t="shared" si="38"/>
        <v>5018.5175999999992</v>
      </c>
      <c r="AE73" s="8">
        <f t="shared" si="39"/>
        <v>2736</v>
      </c>
    </row>
    <row r="74" spans="1:31" s="10" customFormat="1" x14ac:dyDescent="0.2">
      <c r="A74" s="1" t="s">
        <v>75</v>
      </c>
      <c r="B74" s="1" t="s">
        <v>26</v>
      </c>
      <c r="C74" s="1"/>
      <c r="D74" s="1"/>
      <c r="E74" s="1"/>
      <c r="F74" s="2">
        <v>2589</v>
      </c>
      <c r="G74" s="2">
        <v>0</v>
      </c>
      <c r="H74" s="2">
        <v>0</v>
      </c>
      <c r="I74" s="2">
        <v>1916</v>
      </c>
      <c r="J74" s="2">
        <v>0</v>
      </c>
      <c r="K74" s="2">
        <v>0</v>
      </c>
      <c r="L74" s="7">
        <f t="shared" si="20"/>
        <v>1</v>
      </c>
      <c r="M74" s="8" t="b">
        <f t="shared" si="21"/>
        <v>1</v>
      </c>
      <c r="N74" s="8" t="b">
        <f t="shared" si="22"/>
        <v>1</v>
      </c>
      <c r="O74" s="8">
        <f t="shared" si="23"/>
        <v>3.3491</v>
      </c>
      <c r="P74" s="8">
        <f t="shared" si="24"/>
        <v>2.9490999999999996</v>
      </c>
      <c r="Q74" s="8">
        <f t="shared" si="25"/>
        <v>0.32</v>
      </c>
      <c r="R74" s="8">
        <f t="shared" si="26"/>
        <v>6416.8756000000003</v>
      </c>
      <c r="S74" s="8">
        <f t="shared" si="27"/>
        <v>2.2090999999999998</v>
      </c>
      <c r="T74" s="8">
        <f t="shared" si="28"/>
        <v>1.9091</v>
      </c>
      <c r="U74" s="8">
        <f t="shared" si="29"/>
        <v>0.28999999999999998</v>
      </c>
      <c r="V74" s="8">
        <f t="shared" si="30"/>
        <v>5719.3598999999995</v>
      </c>
      <c r="W74" s="8">
        <f t="shared" si="31"/>
        <v>12136.235499999999</v>
      </c>
      <c r="X74" s="7" t="e">
        <f t="shared" si="32"/>
        <v>#DIV/0!</v>
      </c>
      <c r="Y74" s="7" t="e">
        <f t="shared" si="33"/>
        <v>#DIV/0!</v>
      </c>
      <c r="Z74" s="7" t="e">
        <f t="shared" si="34"/>
        <v>#DIV/0!</v>
      </c>
      <c r="AA74" s="7">
        <f t="shared" si="35"/>
        <v>1.3512526096033404</v>
      </c>
      <c r="AB74" s="8">
        <f t="shared" si="36"/>
        <v>-673</v>
      </c>
      <c r="AC74" s="8">
        <f t="shared" si="37"/>
        <v>0</v>
      </c>
      <c r="AD74" s="8">
        <f t="shared" si="38"/>
        <v>-1486.7242999999999</v>
      </c>
      <c r="AE74" s="8">
        <f t="shared" si="39"/>
        <v>-673</v>
      </c>
    </row>
    <row r="75" spans="1:31" s="10" customFormat="1" x14ac:dyDescent="0.2">
      <c r="A75" s="1" t="s">
        <v>79</v>
      </c>
      <c r="B75" s="1" t="s">
        <v>26</v>
      </c>
      <c r="C75" s="1"/>
      <c r="D75" s="1"/>
      <c r="E75" s="1"/>
      <c r="F75" s="2">
        <v>18147</v>
      </c>
      <c r="G75" s="2">
        <v>5835</v>
      </c>
      <c r="H75" s="2">
        <v>4123</v>
      </c>
      <c r="I75" s="2">
        <v>20816</v>
      </c>
      <c r="J75" s="2">
        <v>6778</v>
      </c>
      <c r="K75" s="2">
        <v>4381</v>
      </c>
      <c r="L75" s="7">
        <f t="shared" si="20"/>
        <v>0.86298670836591085</v>
      </c>
      <c r="M75" s="8" t="b">
        <f t="shared" si="21"/>
        <v>1</v>
      </c>
      <c r="N75" s="8" t="b">
        <f t="shared" si="22"/>
        <v>1</v>
      </c>
      <c r="O75" s="8">
        <f t="shared" si="23"/>
        <v>3.3491</v>
      </c>
      <c r="P75" s="8">
        <f t="shared" si="24"/>
        <v>2.9490999999999996</v>
      </c>
      <c r="Q75" s="8">
        <f t="shared" si="25"/>
        <v>0.32</v>
      </c>
      <c r="R75" s="8">
        <f t="shared" si="26"/>
        <v>91105.785400000008</v>
      </c>
      <c r="S75" s="8">
        <f t="shared" si="27"/>
        <v>2.2090999999999998</v>
      </c>
      <c r="T75" s="8">
        <f t="shared" si="28"/>
        <v>1.9091</v>
      </c>
      <c r="U75" s="8">
        <f t="shared" si="29"/>
        <v>0.28999999999999998</v>
      </c>
      <c r="V75" s="8">
        <f t="shared" si="30"/>
        <v>52423.806199999992</v>
      </c>
      <c r="W75" s="8">
        <f t="shared" si="31"/>
        <v>143529.59159999999</v>
      </c>
      <c r="X75" s="7" t="e">
        <f t="shared" si="32"/>
        <v>#DIV/0!</v>
      </c>
      <c r="Y75" s="7" t="e">
        <f t="shared" si="33"/>
        <v>#DIV/0!</v>
      </c>
      <c r="Z75" s="7" t="e">
        <f t="shared" si="34"/>
        <v>#DIV/0!</v>
      </c>
      <c r="AA75" s="7">
        <f t="shared" si="35"/>
        <v>0.86910197869101979</v>
      </c>
      <c r="AB75" s="8">
        <f t="shared" si="36"/>
        <v>2669</v>
      </c>
      <c r="AC75" s="8">
        <f t="shared" si="37"/>
        <v>943</v>
      </c>
      <c r="AD75" s="8">
        <f t="shared" si="38"/>
        <v>7696.3691999999992</v>
      </c>
      <c r="AE75" s="8">
        <f t="shared" si="39"/>
        <v>3612</v>
      </c>
    </row>
    <row r="76" spans="1:31" s="10" customFormat="1" x14ac:dyDescent="0.2">
      <c r="A76" s="1" t="s">
        <v>62</v>
      </c>
      <c r="B76" s="1" t="s">
        <v>26</v>
      </c>
      <c r="C76" s="1"/>
      <c r="D76" s="1"/>
      <c r="E76" s="1"/>
      <c r="F76" s="2">
        <v>0</v>
      </c>
      <c r="G76" s="2">
        <v>0</v>
      </c>
      <c r="H76" s="2">
        <v>0</v>
      </c>
      <c r="I76" s="2">
        <v>17326</v>
      </c>
      <c r="J76" s="2">
        <v>5205</v>
      </c>
      <c r="K76" s="2">
        <v>5013</v>
      </c>
      <c r="L76" s="7">
        <f t="shared" si="20"/>
        <v>0.81800029044437994</v>
      </c>
      <c r="M76" s="8" t="b">
        <f t="shared" si="21"/>
        <v>1</v>
      </c>
      <c r="N76" s="8" t="b">
        <f t="shared" si="22"/>
        <v>1</v>
      </c>
      <c r="O76" s="8">
        <f t="shared" si="23"/>
        <v>3.3491</v>
      </c>
      <c r="P76" s="8">
        <f t="shared" si="24"/>
        <v>2.9490999999999996</v>
      </c>
      <c r="Q76" s="8">
        <f t="shared" si="25"/>
        <v>0.32</v>
      </c>
      <c r="R76" s="8">
        <f t="shared" si="26"/>
        <v>74980.732100000008</v>
      </c>
      <c r="S76" s="8">
        <f t="shared" si="27"/>
        <v>2.2090999999999998</v>
      </c>
      <c r="T76" s="8">
        <f t="shared" si="28"/>
        <v>1.9091</v>
      </c>
      <c r="U76" s="8">
        <f t="shared" si="29"/>
        <v>0.28999999999999998</v>
      </c>
      <c r="V76" s="8">
        <f t="shared" si="30"/>
        <v>0</v>
      </c>
      <c r="W76" s="8">
        <f t="shared" si="31"/>
        <v>74980.732100000008</v>
      </c>
      <c r="X76" s="7" t="e">
        <f t="shared" si="32"/>
        <v>#DIV/0!</v>
      </c>
      <c r="Y76" s="7" t="e">
        <f t="shared" si="33"/>
        <v>#DIV/0!</v>
      </c>
      <c r="Z76" s="7" t="e">
        <f t="shared" si="34"/>
        <v>#DIV/0!</v>
      </c>
      <c r="AA76" s="7">
        <f t="shared" si="35"/>
        <v>0</v>
      </c>
      <c r="AB76" s="8">
        <f t="shared" si="36"/>
        <v>17326</v>
      </c>
      <c r="AC76" s="8">
        <f t="shared" si="37"/>
        <v>5205</v>
      </c>
      <c r="AD76" s="8">
        <f t="shared" si="38"/>
        <v>48211.732099999994</v>
      </c>
      <c r="AE76" s="8">
        <f t="shared" si="39"/>
        <v>22531</v>
      </c>
    </row>
    <row r="77" spans="1:31" s="10" customFormat="1" x14ac:dyDescent="0.2">
      <c r="A77" s="1" t="s">
        <v>59</v>
      </c>
      <c r="B77" s="1" t="s">
        <v>1</v>
      </c>
      <c r="C77" s="1"/>
      <c r="D77" s="1"/>
      <c r="E77" s="1"/>
      <c r="F77" s="2">
        <v>36588</v>
      </c>
      <c r="G77" s="2">
        <v>15493</v>
      </c>
      <c r="H77" s="2">
        <v>19778</v>
      </c>
      <c r="I77" s="2">
        <v>49903</v>
      </c>
      <c r="J77" s="2">
        <v>23696</v>
      </c>
      <c r="K77" s="2">
        <v>33174</v>
      </c>
      <c r="L77" s="7">
        <f t="shared" si="20"/>
        <v>0.6893034755977635</v>
      </c>
      <c r="M77" s="8" t="b">
        <f t="shared" si="21"/>
        <v>1</v>
      </c>
      <c r="N77" s="8" t="b">
        <f t="shared" si="22"/>
        <v>1</v>
      </c>
      <c r="O77" s="8">
        <f t="shared" si="23"/>
        <v>3.3491</v>
      </c>
      <c r="P77" s="8">
        <f t="shared" si="24"/>
        <v>2.9490999999999996</v>
      </c>
      <c r="Q77" s="8">
        <f t="shared" si="25"/>
        <v>0.32</v>
      </c>
      <c r="R77" s="8">
        <f t="shared" si="26"/>
        <v>247627.69089999999</v>
      </c>
      <c r="S77" s="8">
        <f t="shared" si="27"/>
        <v>2.2090999999999998</v>
      </c>
      <c r="T77" s="8">
        <f t="shared" si="28"/>
        <v>1.9091</v>
      </c>
      <c r="U77" s="8">
        <f t="shared" si="29"/>
        <v>0.28999999999999998</v>
      </c>
      <c r="V77" s="8">
        <f t="shared" si="30"/>
        <v>116139.85709999999</v>
      </c>
      <c r="W77" s="8">
        <f t="shared" si="31"/>
        <v>363767.54799999995</v>
      </c>
      <c r="X77" s="7" t="e">
        <f t="shared" si="32"/>
        <v>#DIV/0!</v>
      </c>
      <c r="Y77" s="7" t="e">
        <f t="shared" si="33"/>
        <v>#DIV/0!</v>
      </c>
      <c r="Z77" s="7" t="e">
        <f t="shared" si="34"/>
        <v>#DIV/0!</v>
      </c>
      <c r="AA77" s="7">
        <f t="shared" si="35"/>
        <v>0.70763189717251596</v>
      </c>
      <c r="AB77" s="8">
        <f t="shared" si="36"/>
        <v>13315</v>
      </c>
      <c r="AC77" s="8">
        <f t="shared" si="37"/>
        <v>8203</v>
      </c>
      <c r="AD77" s="8">
        <f t="shared" si="38"/>
        <v>45074.513800000001</v>
      </c>
      <c r="AE77" s="8">
        <f t="shared" si="39"/>
        <v>21518</v>
      </c>
    </row>
    <row r="78" spans="1:31" s="10" customFormat="1" x14ac:dyDescent="0.2">
      <c r="A78" s="2" t="s">
        <v>28</v>
      </c>
      <c r="B78" s="2" t="s">
        <v>26</v>
      </c>
      <c r="C78" s="2">
        <v>12990</v>
      </c>
      <c r="D78" s="2">
        <v>3088</v>
      </c>
      <c r="E78" s="2">
        <v>893</v>
      </c>
      <c r="F78" s="2">
        <v>131451</v>
      </c>
      <c r="G78" s="2">
        <v>28800</v>
      </c>
      <c r="H78" s="2">
        <v>41294</v>
      </c>
      <c r="I78" s="2">
        <v>234557</v>
      </c>
      <c r="J78" s="2">
        <v>60483</v>
      </c>
      <c r="K78" s="2">
        <v>138276</v>
      </c>
      <c r="L78" s="7">
        <f t="shared" si="20"/>
        <v>0.68088877401249892</v>
      </c>
      <c r="M78" s="8" t="b">
        <f t="shared" si="21"/>
        <v>1</v>
      </c>
      <c r="N78" s="8" t="b">
        <f t="shared" si="22"/>
        <v>1</v>
      </c>
      <c r="O78" s="8">
        <f t="shared" si="23"/>
        <v>3.3491</v>
      </c>
      <c r="P78" s="8">
        <f t="shared" si="24"/>
        <v>2.9490999999999996</v>
      </c>
      <c r="Q78" s="8">
        <f t="shared" si="25"/>
        <v>0.32</v>
      </c>
      <c r="R78" s="8">
        <f t="shared" si="26"/>
        <v>1008173.5839999999</v>
      </c>
      <c r="S78" s="8">
        <f t="shared" si="27"/>
        <v>2.2090999999999998</v>
      </c>
      <c r="T78" s="8">
        <f t="shared" si="28"/>
        <v>1.9091</v>
      </c>
      <c r="U78" s="8">
        <f t="shared" si="29"/>
        <v>0.28999999999999998</v>
      </c>
      <c r="V78" s="8">
        <f t="shared" si="30"/>
        <v>357345.74410000001</v>
      </c>
      <c r="W78" s="8">
        <f t="shared" si="31"/>
        <v>1365519.3281</v>
      </c>
      <c r="X78" s="7">
        <f t="shared" si="32"/>
        <v>0.30646651270207853</v>
      </c>
      <c r="Y78" s="7">
        <f t="shared" si="33"/>
        <v>0.22363309051327138</v>
      </c>
      <c r="Z78" s="7">
        <f t="shared" si="34"/>
        <v>0.4117335119595858</v>
      </c>
      <c r="AA78" s="7">
        <f t="shared" si="35"/>
        <v>0.54315008134490239</v>
      </c>
      <c r="AB78" s="8">
        <f t="shared" si="36"/>
        <v>103106</v>
      </c>
      <c r="AC78" s="8">
        <f t="shared" si="37"/>
        <v>31683</v>
      </c>
      <c r="AD78" s="8">
        <f t="shared" si="38"/>
        <v>288257.47989999998</v>
      </c>
      <c r="AE78" s="8">
        <f t="shared" si="39"/>
        <v>134789</v>
      </c>
    </row>
    <row r="79" spans="1:31" s="10" customFormat="1" x14ac:dyDescent="0.2">
      <c r="A79" s="2" t="s">
        <v>47</v>
      </c>
      <c r="B79" s="2" t="s">
        <v>26</v>
      </c>
      <c r="C79" s="2">
        <v>11455</v>
      </c>
      <c r="D79" s="2">
        <v>936</v>
      </c>
      <c r="E79" s="2">
        <v>168</v>
      </c>
      <c r="F79" s="2">
        <v>18177</v>
      </c>
      <c r="G79" s="2">
        <v>5087</v>
      </c>
      <c r="H79" s="2">
        <v>9633</v>
      </c>
      <c r="I79" s="2">
        <v>46334</v>
      </c>
      <c r="J79" s="2">
        <v>12857</v>
      </c>
      <c r="K79" s="2">
        <v>111391</v>
      </c>
      <c r="L79" s="7">
        <f t="shared" si="20"/>
        <v>0.34699440738178705</v>
      </c>
      <c r="M79" s="8" t="b">
        <f t="shared" si="21"/>
        <v>0</v>
      </c>
      <c r="N79" s="8" t="b">
        <f t="shared" si="22"/>
        <v>0</v>
      </c>
      <c r="O79" s="8">
        <f t="shared" si="23"/>
        <v>3.3290999999999999</v>
      </c>
      <c r="P79" s="8">
        <f t="shared" si="24"/>
        <v>2.9290999999999996</v>
      </c>
      <c r="Q79" s="8">
        <f t="shared" si="25"/>
        <v>0.3</v>
      </c>
      <c r="R79" s="8">
        <f t="shared" si="26"/>
        <v>225327.25809999998</v>
      </c>
      <c r="S79" s="8">
        <f t="shared" si="27"/>
        <v>1.8791</v>
      </c>
      <c r="T79" s="8">
        <f t="shared" si="28"/>
        <v>1.5790999999999999</v>
      </c>
      <c r="U79" s="8">
        <f t="shared" si="29"/>
        <v>0.28999999999999998</v>
      </c>
      <c r="V79" s="8">
        <f t="shared" si="30"/>
        <v>44982.852399999996</v>
      </c>
      <c r="W79" s="8">
        <f t="shared" si="31"/>
        <v>270310.11049999995</v>
      </c>
      <c r="X79" s="7">
        <f t="shared" si="32"/>
        <v>9.6377127891750333E-2</v>
      </c>
      <c r="Y79" s="7">
        <f t="shared" si="33"/>
        <v>0.11706924315619968</v>
      </c>
      <c r="Z79" s="7">
        <f t="shared" si="34"/>
        <v>0.29786131239935587</v>
      </c>
      <c r="AA79" s="7">
        <f t="shared" si="35"/>
        <v>0.39303272456961363</v>
      </c>
      <c r="AB79" s="8">
        <f t="shared" si="36"/>
        <v>28157</v>
      </c>
      <c r="AC79" s="8">
        <f t="shared" si="37"/>
        <v>7770</v>
      </c>
      <c r="AD79" s="8">
        <f t="shared" si="38"/>
        <v>65179.425699999993</v>
      </c>
      <c r="AE79" s="8">
        <f t="shared" si="39"/>
        <v>35927</v>
      </c>
    </row>
    <row r="80" spans="1:31" s="10" customFormat="1" x14ac:dyDescent="0.2">
      <c r="A80" s="1" t="s">
        <v>68</v>
      </c>
      <c r="B80" s="1" t="s">
        <v>26</v>
      </c>
      <c r="C80" s="1"/>
      <c r="D80" s="1"/>
      <c r="E80" s="1"/>
      <c r="F80" s="2">
        <v>5302</v>
      </c>
      <c r="G80" s="2">
        <v>0</v>
      </c>
      <c r="H80" s="2">
        <v>0</v>
      </c>
      <c r="I80" s="2">
        <v>3384</v>
      </c>
      <c r="J80" s="2">
        <v>0</v>
      </c>
      <c r="K80" s="2">
        <v>0</v>
      </c>
      <c r="L80" s="7">
        <f t="shared" si="20"/>
        <v>1</v>
      </c>
      <c r="M80" s="8" t="b">
        <f t="shared" si="21"/>
        <v>1</v>
      </c>
      <c r="N80" s="8" t="b">
        <f t="shared" si="22"/>
        <v>1</v>
      </c>
      <c r="O80" s="8">
        <f t="shared" si="23"/>
        <v>3.3491</v>
      </c>
      <c r="P80" s="8">
        <f t="shared" si="24"/>
        <v>2.9490999999999996</v>
      </c>
      <c r="Q80" s="8">
        <f t="shared" si="25"/>
        <v>0.32</v>
      </c>
      <c r="R80" s="8">
        <f t="shared" si="26"/>
        <v>11333.3544</v>
      </c>
      <c r="S80" s="8">
        <f t="shared" si="27"/>
        <v>2.2090999999999998</v>
      </c>
      <c r="T80" s="8">
        <f t="shared" si="28"/>
        <v>1.9091</v>
      </c>
      <c r="U80" s="8">
        <f t="shared" si="29"/>
        <v>0.28999999999999998</v>
      </c>
      <c r="V80" s="8">
        <f t="shared" si="30"/>
        <v>11712.6482</v>
      </c>
      <c r="W80" s="8">
        <f t="shared" si="31"/>
        <v>23046.0026</v>
      </c>
      <c r="X80" s="7" t="e">
        <f t="shared" si="32"/>
        <v>#DIV/0!</v>
      </c>
      <c r="Y80" s="7" t="e">
        <f t="shared" si="33"/>
        <v>#DIV/0!</v>
      </c>
      <c r="Z80" s="7" t="e">
        <f t="shared" si="34"/>
        <v>#DIV/0!</v>
      </c>
      <c r="AA80" s="7">
        <f t="shared" si="35"/>
        <v>1.5667848699763594</v>
      </c>
      <c r="AB80" s="8">
        <f t="shared" si="36"/>
        <v>-1918</v>
      </c>
      <c r="AC80" s="8">
        <f t="shared" si="37"/>
        <v>0</v>
      </c>
      <c r="AD80" s="8">
        <f t="shared" si="38"/>
        <v>-4237.0537999999997</v>
      </c>
      <c r="AE80" s="8">
        <f t="shared" si="39"/>
        <v>-1918</v>
      </c>
    </row>
    <row r="81" spans="1:31" s="10" customFormat="1" x14ac:dyDescent="0.2">
      <c r="A81" s="1" t="s">
        <v>67</v>
      </c>
      <c r="B81" s="1" t="s">
        <v>26</v>
      </c>
      <c r="C81" s="1"/>
      <c r="D81" s="1"/>
      <c r="E81" s="1"/>
      <c r="F81" s="2">
        <v>6311</v>
      </c>
      <c r="G81" s="2">
        <v>1422</v>
      </c>
      <c r="H81" s="2">
        <v>1913</v>
      </c>
      <c r="I81" s="2">
        <v>48303</v>
      </c>
      <c r="J81" s="2">
        <v>14496</v>
      </c>
      <c r="K81" s="2">
        <v>17119</v>
      </c>
      <c r="L81" s="7">
        <f t="shared" si="20"/>
        <v>0.78579293776120529</v>
      </c>
      <c r="M81" s="8" t="b">
        <f t="shared" si="21"/>
        <v>1</v>
      </c>
      <c r="N81" s="8" t="b">
        <f t="shared" si="22"/>
        <v>1</v>
      </c>
      <c r="O81" s="8">
        <f t="shared" si="23"/>
        <v>3.3491</v>
      </c>
      <c r="P81" s="8">
        <f t="shared" si="24"/>
        <v>2.9490999999999996</v>
      </c>
      <c r="Q81" s="8">
        <f t="shared" si="25"/>
        <v>0.32</v>
      </c>
      <c r="R81" s="8">
        <f t="shared" si="26"/>
        <v>209999.81089999998</v>
      </c>
      <c r="S81" s="8">
        <f t="shared" si="27"/>
        <v>2.2090999999999998</v>
      </c>
      <c r="T81" s="8">
        <f t="shared" si="28"/>
        <v>1.9091</v>
      </c>
      <c r="U81" s="8">
        <f t="shared" si="29"/>
        <v>0.28999999999999998</v>
      </c>
      <c r="V81" s="8">
        <f t="shared" si="30"/>
        <v>17211.140299999999</v>
      </c>
      <c r="W81" s="8">
        <f t="shared" si="31"/>
        <v>227210.95119999998</v>
      </c>
      <c r="X81" s="7" t="e">
        <f t="shared" si="32"/>
        <v>#DIV/0!</v>
      </c>
      <c r="Y81" s="7" t="e">
        <f t="shared" si="33"/>
        <v>#DIV/0!</v>
      </c>
      <c r="Z81" s="7" t="e">
        <f t="shared" si="34"/>
        <v>#DIV/0!</v>
      </c>
      <c r="AA81" s="7">
        <f t="shared" si="35"/>
        <v>0.12313890348572429</v>
      </c>
      <c r="AB81" s="8">
        <f t="shared" si="36"/>
        <v>41992</v>
      </c>
      <c r="AC81" s="8">
        <f t="shared" si="37"/>
        <v>13074</v>
      </c>
      <c r="AD81" s="8">
        <f t="shared" si="38"/>
        <v>117724.10060000001</v>
      </c>
      <c r="AE81" s="8">
        <f t="shared" si="39"/>
        <v>55066</v>
      </c>
    </row>
    <row r="82" spans="1:31" s="10" customFormat="1" x14ac:dyDescent="0.2">
      <c r="A82" s="2" t="s">
        <v>18</v>
      </c>
      <c r="B82" s="2" t="s">
        <v>1</v>
      </c>
      <c r="C82" s="2">
        <v>798</v>
      </c>
      <c r="D82" s="2">
        <v>58</v>
      </c>
      <c r="E82" s="2">
        <v>30</v>
      </c>
      <c r="F82" s="2">
        <v>0</v>
      </c>
      <c r="G82" s="2">
        <v>0</v>
      </c>
      <c r="H82" s="2">
        <v>0</v>
      </c>
      <c r="I82" s="2">
        <v>4082</v>
      </c>
      <c r="J82" s="2">
        <v>1643</v>
      </c>
      <c r="K82" s="2">
        <v>11556</v>
      </c>
      <c r="L82" s="7">
        <f t="shared" si="20"/>
        <v>0.33128869857068455</v>
      </c>
      <c r="M82" s="8" t="b">
        <f t="shared" si="21"/>
        <v>0</v>
      </c>
      <c r="N82" s="8" t="b">
        <f t="shared" si="22"/>
        <v>0</v>
      </c>
      <c r="O82" s="8">
        <f t="shared" si="23"/>
        <v>3.3290999999999999</v>
      </c>
      <c r="P82" s="8">
        <f t="shared" si="24"/>
        <v>2.9290999999999996</v>
      </c>
      <c r="Q82" s="8">
        <f t="shared" si="25"/>
        <v>0.3</v>
      </c>
      <c r="R82" s="8">
        <f t="shared" si="26"/>
        <v>21868.697499999998</v>
      </c>
      <c r="S82" s="8">
        <f t="shared" si="27"/>
        <v>1.8791</v>
      </c>
      <c r="T82" s="8">
        <f t="shared" si="28"/>
        <v>1.5790999999999999</v>
      </c>
      <c r="U82" s="8">
        <f t="shared" si="29"/>
        <v>0.28999999999999998</v>
      </c>
      <c r="V82" s="8">
        <f t="shared" si="30"/>
        <v>0</v>
      </c>
      <c r="W82" s="8">
        <f t="shared" si="31"/>
        <v>21868.697499999998</v>
      </c>
      <c r="X82" s="7">
        <f t="shared" si="32"/>
        <v>0.11027568922305764</v>
      </c>
      <c r="Y82" s="7">
        <f t="shared" si="33"/>
        <v>0</v>
      </c>
      <c r="Z82" s="7">
        <f t="shared" si="34"/>
        <v>0.36142676767676768</v>
      </c>
      <c r="AA82" s="7">
        <f t="shared" si="35"/>
        <v>0</v>
      </c>
      <c r="AB82" s="8">
        <f t="shared" si="36"/>
        <v>4082</v>
      </c>
      <c r="AC82" s="8">
        <f t="shared" si="37"/>
        <v>1643</v>
      </c>
      <c r="AD82" s="8">
        <f t="shared" si="38"/>
        <v>10264.9475</v>
      </c>
      <c r="AE82" s="8">
        <f t="shared" si="39"/>
        <v>5725</v>
      </c>
    </row>
  </sheetData>
  <sortState ref="A2:K82">
    <sortCondition ref="A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2018-03-11T14:10:44Z</dcterms:created>
  <dcterms:modified xsi:type="dcterms:W3CDTF">2018-03-15T04:09:45Z</dcterms:modified>
</cp:coreProperties>
</file>