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baf97e2cc17f34/Learning/Hedge Funds Investing/Investing-Book-Reviews/"/>
    </mc:Choice>
  </mc:AlternateContent>
  <xr:revisionPtr revIDLastSave="295" documentId="8_{8D635E08-F4F6-054C-A515-FDBC3C6A750B}" xr6:coauthVersionLast="47" xr6:coauthVersionMax="47" xr10:uidLastSave="{BA4EFFA6-3CF7-C941-B06F-23A3BF87710B}"/>
  <bookViews>
    <workbookView xWindow="0" yWindow="0" windowWidth="28800" windowHeight="18000" activeTab="1" xr2:uid="{B1D2A5AE-3681-6B4B-9AEC-96F86D74C8E2}"/>
  </bookViews>
  <sheets>
    <sheet name="Sheet1" sheetId="1" r:id="rId1"/>
    <sheet name="Sheet2" sheetId="2" r:id="rId2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2" l="1"/>
  <c r="G10" i="2" s="1"/>
  <c r="H10" i="2" s="1"/>
  <c r="I10" i="2" s="1"/>
  <c r="F9" i="2"/>
  <c r="G9" i="2" s="1"/>
  <c r="H9" i="2" s="1"/>
  <c r="I9" i="2" s="1"/>
  <c r="D6" i="2"/>
  <c r="D7" i="2" s="1"/>
  <c r="E4" i="2"/>
  <c r="E5" i="2" s="1"/>
  <c r="D34" i="1"/>
  <c r="E3" i="2"/>
  <c r="F3" i="2" s="1"/>
  <c r="G3" i="2" s="1"/>
  <c r="H3" i="2" s="1"/>
  <c r="I3" i="2" s="1"/>
  <c r="D8" i="2" l="1"/>
  <c r="F4" i="2"/>
  <c r="E6" i="2"/>
  <c r="E7" i="2" s="1"/>
  <c r="L6" i="2"/>
  <c r="E30" i="1"/>
  <c r="D30" i="1"/>
  <c r="E29" i="1"/>
  <c r="D29" i="1"/>
  <c r="E26" i="1"/>
  <c r="D26" i="1"/>
  <c r="D25" i="1"/>
  <c r="E25" i="1"/>
  <c r="E24" i="1"/>
  <c r="D24" i="1"/>
  <c r="D23" i="1"/>
  <c r="E20" i="1"/>
  <c r="E22" i="1"/>
  <c r="L4" i="1"/>
  <c r="H4" i="1"/>
  <c r="H5" i="1" s="1"/>
  <c r="D6" i="1"/>
  <c r="G4" i="2" l="1"/>
  <c r="F5" i="2"/>
  <c r="F6" i="2" s="1"/>
  <c r="E8" i="2"/>
  <c r="E11" i="2" s="1"/>
  <c r="E12" i="2" s="1"/>
  <c r="E13" i="2" s="1"/>
  <c r="E23" i="1"/>
  <c r="L5" i="1"/>
  <c r="L6" i="1" s="1"/>
  <c r="L8" i="1" s="1"/>
  <c r="L9" i="1" s="1"/>
  <c r="D7" i="1"/>
  <c r="D8" i="1"/>
  <c r="D9" i="1" s="1"/>
  <c r="D13" i="1" s="1"/>
  <c r="F7" i="2" l="1"/>
  <c r="F8" i="2"/>
  <c r="F11" i="2" s="1"/>
  <c r="F12" i="2" s="1"/>
  <c r="F13" i="2"/>
  <c r="G5" i="2"/>
  <c r="H4" i="2"/>
  <c r="G6" i="2"/>
  <c r="D35" i="1"/>
  <c r="D36" i="1" s="1"/>
  <c r="H12" i="1"/>
  <c r="L12" i="1"/>
  <c r="L13" i="1" s="1"/>
  <c r="L14" i="1" s="1"/>
  <c r="G7" i="2" l="1"/>
  <c r="G8" i="2" s="1"/>
  <c r="G11" i="2" s="1"/>
  <c r="G12" i="2" s="1"/>
  <c r="G13" i="2" s="1"/>
  <c r="H5" i="2"/>
  <c r="H6" i="2" s="1"/>
  <c r="I4" i="2"/>
  <c r="H7" i="2" l="1"/>
  <c r="H8" i="2" s="1"/>
  <c r="H11" i="2" s="1"/>
  <c r="H12" i="2" s="1"/>
  <c r="H13" i="2" s="1"/>
  <c r="I5" i="2"/>
  <c r="I6" i="2" s="1"/>
  <c r="I7" i="2" l="1"/>
  <c r="I8" i="2" s="1"/>
  <c r="I11" i="2" l="1"/>
  <c r="I12" i="2" s="1"/>
  <c r="I13" i="2" s="1"/>
  <c r="I15" i="2"/>
  <c r="I16" i="2"/>
  <c r="I18" i="2" s="1"/>
  <c r="H6" i="1" l="1"/>
  <c r="H7" i="1" s="1"/>
  <c r="H8" i="1"/>
  <c r="H9" i="1" s="1"/>
  <c r="H13" i="1" s="1"/>
  <c r="H14" i="1" s="1"/>
</calcChain>
</file>

<file path=xl/sharedStrings.xml><?xml version="1.0" encoding="utf-8"?>
<sst xmlns="http://schemas.openxmlformats.org/spreadsheetml/2006/main" count="93" uniqueCount="41">
  <si>
    <t>(-)</t>
  </si>
  <si>
    <t xml:space="preserve">Operating Profit </t>
  </si>
  <si>
    <t>$ in millions</t>
  </si>
  <si>
    <t>% Operating profit margin [OPM]</t>
  </si>
  <si>
    <t>Taxes (@ 20%)</t>
  </si>
  <si>
    <t>Earnings</t>
  </si>
  <si>
    <t>Discount Rate</t>
  </si>
  <si>
    <t>Implied Shareholder Value</t>
  </si>
  <si>
    <t>Earnings [E]</t>
  </si>
  <si>
    <t>Discount Rate [r]</t>
  </si>
  <si>
    <t>Implied Shareholder Value [E/r]</t>
  </si>
  <si>
    <t>Implied Shareholder Value [E/r - O]</t>
  </si>
  <si>
    <t>Investment Opportunity Cost [O]</t>
  </si>
  <si>
    <t>Pre-Tax margin on incremental sales [m]</t>
  </si>
  <si>
    <t>% Sales growth [g]</t>
  </si>
  <si>
    <t>Sales [S]</t>
  </si>
  <si>
    <t>Operating expenses [C]</t>
  </si>
  <si>
    <t>Sales [S*(1+g)]</t>
  </si>
  <si>
    <t>Operating expenses [C + S*g*(1-m)]</t>
  </si>
  <si>
    <t>△ in Shareholder value</t>
  </si>
  <si>
    <t>Cash Tax Rate</t>
  </si>
  <si>
    <t>Incremental fixed capital investment</t>
  </si>
  <si>
    <t>Incremental working capital investment</t>
  </si>
  <si>
    <t>NOPAT</t>
  </si>
  <si>
    <t>Free Cash Flow</t>
  </si>
  <si>
    <t xml:space="preserve">Taxes </t>
  </si>
  <si>
    <t>% FCF margin</t>
  </si>
  <si>
    <t>NM</t>
  </si>
  <si>
    <t>Assumptions</t>
  </si>
  <si>
    <t>Incremental fixed-capital investment rate</t>
  </si>
  <si>
    <t>Incremental working-capital investment rate</t>
  </si>
  <si>
    <t>Operating Profit [OP]</t>
  </si>
  <si>
    <t>Cash Taxes on OP</t>
  </si>
  <si>
    <t>Net Operating Profit after Tax [NOPAT]</t>
  </si>
  <si>
    <t>PV of FCFs</t>
  </si>
  <si>
    <t>Cumulative PV of FCFs</t>
  </si>
  <si>
    <t>Shareholder Value</t>
  </si>
  <si>
    <r>
      <t>Terminal Value = NOP</t>
    </r>
    <r>
      <rPr>
        <b/>
        <vertAlign val="subscript"/>
        <sz val="12"/>
        <color theme="1"/>
        <rFont val="Arial"/>
        <family val="2"/>
      </rPr>
      <t>5</t>
    </r>
    <r>
      <rPr>
        <b/>
        <sz val="12"/>
        <color theme="1"/>
        <rFont val="Arial"/>
        <family val="2"/>
      </rPr>
      <t>*(1+y)/(r-y)</t>
    </r>
  </si>
  <si>
    <t>PV of Terminal Value = TV/(1+r)^5</t>
  </si>
  <si>
    <t>Inflation Rate [y]</t>
  </si>
  <si>
    <t>Forecast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</si>
</sst>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6" formatCode="&quot;$&quot;#,##0.00"/>
    <numFmt numFmtId="167" formatCode="&quot;$&quot;#,##0.0"/>
    <numFmt numFmtId="168" formatCode="&quot;$&quot;#,##0"/>
    <numFmt numFmtId="169" formatCode="0.0"/>
    <numFmt numFmtId="170" formatCode="&quot;Year&quot;\ 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Arial"/>
      <family val="2"/>
    </font>
    <font>
      <sz val="12"/>
      <color rgb="FF0432FF"/>
      <name val="Arial"/>
      <family val="2"/>
    </font>
    <font>
      <i/>
      <sz val="10"/>
      <color theme="1"/>
      <name val="Arial"/>
      <family val="2"/>
    </font>
    <font>
      <i/>
      <sz val="10"/>
      <color rgb="FF0432FF"/>
      <name val="Arial"/>
      <family val="2"/>
    </font>
    <font>
      <i/>
      <sz val="11"/>
      <color rgb="FF0432FF"/>
      <name val="Arial"/>
      <family val="2"/>
    </font>
    <font>
      <b/>
      <vertAlign val="subscript"/>
      <sz val="12"/>
      <color theme="1"/>
      <name val="Arial"/>
      <family val="2"/>
    </font>
    <font>
      <i/>
      <sz val="12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4" fillId="0" borderId="0" xfId="0" applyFont="1"/>
    <xf numFmtId="0" fontId="2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168" fontId="2" fillId="0" borderId="0" xfId="0" applyNumberFormat="1" applyFont="1"/>
    <xf numFmtId="168" fontId="5" fillId="0" borderId="0" xfId="0" applyNumberFormat="1" applyFont="1"/>
    <xf numFmtId="0" fontId="5" fillId="0" borderId="0" xfId="0" applyFont="1"/>
    <xf numFmtId="9" fontId="6" fillId="0" borderId="0" xfId="1" applyFont="1"/>
    <xf numFmtId="166" fontId="3" fillId="0" borderId="1" xfId="0" applyNumberFormat="1" applyFont="1" applyBorder="1"/>
    <xf numFmtId="0" fontId="3" fillId="0" borderId="2" xfId="0" applyFont="1" applyBorder="1"/>
    <xf numFmtId="9" fontId="7" fillId="0" borderId="0" xfId="1" applyFont="1"/>
    <xf numFmtId="167" fontId="3" fillId="0" borderId="2" xfId="0" applyNumberFormat="1" applyFont="1" applyBorder="1"/>
    <xf numFmtId="9" fontId="5" fillId="0" borderId="0" xfId="0" applyNumberFormat="1" applyFont="1"/>
    <xf numFmtId="0" fontId="3" fillId="0" borderId="3" xfId="0" applyFont="1" applyBorder="1"/>
    <xf numFmtId="167" fontId="3" fillId="0" borderId="4" xfId="0" applyNumberFormat="1" applyFont="1" applyBorder="1"/>
    <xf numFmtId="0" fontId="3" fillId="0" borderId="3" xfId="0" applyFont="1" applyBorder="1" applyAlignment="1">
      <alignment wrapText="1"/>
    </xf>
    <xf numFmtId="0" fontId="6" fillId="0" borderId="0" xfId="0" applyFont="1" applyAlignment="1">
      <alignment horizontal="left" indent="1"/>
    </xf>
    <xf numFmtId="9" fontId="8" fillId="0" borderId="0" xfId="0" applyNumberFormat="1" applyFont="1"/>
    <xf numFmtId="9" fontId="7" fillId="0" borderId="0" xfId="0" applyNumberFormat="1" applyFont="1"/>
    <xf numFmtId="2" fontId="2" fillId="0" borderId="0" xfId="0" applyNumberFormat="1" applyFont="1"/>
    <xf numFmtId="169" fontId="2" fillId="0" borderId="0" xfId="0" applyNumberFormat="1" applyFont="1"/>
    <xf numFmtId="167" fontId="6" fillId="0" borderId="0" xfId="0" applyNumberFormat="1" applyFont="1"/>
    <xf numFmtId="169" fontId="5" fillId="0" borderId="0" xfId="0" applyNumberFormat="1" applyFont="1"/>
    <xf numFmtId="170" fontId="3" fillId="0" borderId="5" xfId="0" applyNumberFormat="1" applyFont="1" applyBorder="1"/>
    <xf numFmtId="169" fontId="2" fillId="0" borderId="5" xfId="0" applyNumberFormat="1" applyFont="1" applyBorder="1"/>
    <xf numFmtId="167" fontId="2" fillId="0" borderId="1" xfId="0" applyNumberFormat="1" applyFont="1" applyBorder="1"/>
    <xf numFmtId="9" fontId="6" fillId="0" borderId="0" xfId="1" applyFont="1" applyBorder="1"/>
    <xf numFmtId="2" fontId="2" fillId="0" borderId="5" xfId="0" applyNumberFormat="1" applyFont="1" applyBorder="1"/>
    <xf numFmtId="9" fontId="7" fillId="0" borderId="0" xfId="0" applyNumberFormat="1" applyFont="1" applyAlignment="1">
      <alignment horizontal="right"/>
    </xf>
    <xf numFmtId="9" fontId="8" fillId="0" borderId="0" xfId="0" applyNumberFormat="1" applyFont="1" applyAlignment="1">
      <alignment horizontal="right"/>
    </xf>
    <xf numFmtId="9" fontId="4" fillId="0" borderId="0" xfId="1" applyFont="1" applyBorder="1"/>
    <xf numFmtId="0" fontId="4" fillId="0" borderId="0" xfId="0" applyFont="1" applyAlignment="1">
      <alignment horizontal="left"/>
    </xf>
    <xf numFmtId="0" fontId="3" fillId="0" borderId="5" xfId="0" applyFont="1" applyBorder="1" applyAlignment="1">
      <alignment horizontal="center"/>
    </xf>
    <xf numFmtId="166" fontId="2" fillId="0" borderId="1" xfId="0" applyNumberFormat="1" applyFont="1" applyBorder="1"/>
    <xf numFmtId="170" fontId="3" fillId="0" borderId="7" xfId="0" applyNumberFormat="1" applyFont="1" applyBorder="1"/>
    <xf numFmtId="168" fontId="5" fillId="0" borderId="6" xfId="0" applyNumberFormat="1" applyFont="1" applyBorder="1"/>
    <xf numFmtId="169" fontId="5" fillId="0" borderId="6" xfId="0" applyNumberFormat="1" applyFont="1" applyBorder="1"/>
    <xf numFmtId="166" fontId="2" fillId="0" borderId="8" xfId="0" applyNumberFormat="1" applyFont="1" applyBorder="1"/>
    <xf numFmtId="2" fontId="2" fillId="0" borderId="6" xfId="0" applyNumberFormat="1" applyFont="1" applyBorder="1"/>
    <xf numFmtId="166" fontId="3" fillId="0" borderId="8" xfId="0" applyNumberFormat="1" applyFont="1" applyBorder="1"/>
    <xf numFmtId="0" fontId="3" fillId="0" borderId="0" xfId="0" applyFont="1"/>
    <xf numFmtId="2" fontId="3" fillId="0" borderId="0" xfId="0" applyNumberFormat="1" applyFont="1"/>
    <xf numFmtId="0" fontId="3" fillId="0" borderId="9" xfId="0" applyFont="1" applyBorder="1"/>
    <xf numFmtId="166" fontId="3" fillId="0" borderId="4" xfId="0" applyNumberFormat="1" applyFont="1" applyBorder="1"/>
    <xf numFmtId="0" fontId="10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120650</xdr:colOff>
      <xdr:row>21</xdr:row>
      <xdr:rowOff>31750</xdr:rowOff>
    </xdr:from>
    <xdr:ext cx="3516155" cy="4936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4C35665-BAD0-194E-991D-1BE1AD386DBC}"/>
                </a:ext>
              </a:extLst>
            </xdr:cNvPr>
            <xdr:cNvSpPr txBox="1"/>
          </xdr:nvSpPr>
          <xdr:spPr>
            <a:xfrm>
              <a:off x="7588250" y="4324350"/>
              <a:ext cx="3516155" cy="4936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Present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Value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of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a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perpetuity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Annual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Cash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Flow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Rate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of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return</m:t>
                        </m:r>
                      </m:den>
                    </m:f>
                  </m:oMath>
                </m:oMathPara>
              </a14:m>
              <a:endParaRPr lang="en-US" sz="1100" b="0" i="0"/>
            </a:p>
            <a:p>
              <a:endParaRPr lang="en-US" sz="1100" i="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4C35665-BAD0-194E-991D-1BE1AD386DBC}"/>
                </a:ext>
              </a:extLst>
            </xdr:cNvPr>
            <xdr:cNvSpPr txBox="1"/>
          </xdr:nvSpPr>
          <xdr:spPr>
            <a:xfrm>
              <a:off x="7588250" y="4324350"/>
              <a:ext cx="3516155" cy="4936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Present Value of a perpetuity=(Annual Cash Flow)/(Rate of return)</a:t>
              </a:r>
              <a:endParaRPr lang="en-US" sz="1100" b="0" i="0"/>
            </a:p>
            <a:p>
              <a:endParaRPr lang="en-US" sz="1100" i="0"/>
            </a:p>
          </xdr:txBody>
        </xdr:sp>
      </mc:Fallback>
    </mc:AlternateContent>
    <xdr:clientData/>
  </xdr:oneCellAnchor>
  <xdr:oneCellAnchor>
    <xdr:from>
      <xdr:col>8</xdr:col>
      <xdr:colOff>351513</xdr:colOff>
      <xdr:row>23</xdr:row>
      <xdr:rowOff>75908</xdr:rowOff>
    </xdr:from>
    <xdr:ext cx="2807692" cy="3912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1DB5CF8-DE64-974C-B621-42227C6E9AD3}"/>
                </a:ext>
              </a:extLst>
            </xdr:cNvPr>
            <xdr:cNvSpPr txBox="1"/>
          </xdr:nvSpPr>
          <xdr:spPr>
            <a:xfrm>
              <a:off x="7818237" y="4801914"/>
              <a:ext cx="2807692" cy="3912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Perpetuity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of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Terminal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Value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NOPAT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Cost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of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Capital</m:t>
                        </m:r>
                      </m:den>
                    </m:f>
                  </m:oMath>
                </m:oMathPara>
              </a14:m>
              <a:endParaRPr lang="en-US" sz="1100" b="0" i="0"/>
            </a:p>
            <a:p>
              <a:endParaRPr lang="en-US" sz="1100" i="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1DB5CF8-DE64-974C-B621-42227C6E9AD3}"/>
                </a:ext>
              </a:extLst>
            </xdr:cNvPr>
            <xdr:cNvSpPr txBox="1"/>
          </xdr:nvSpPr>
          <xdr:spPr>
            <a:xfrm>
              <a:off x="7818237" y="4801914"/>
              <a:ext cx="2807692" cy="3912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Perpetuity of Terminal Value=NOPAT/(Cost of Capital)</a:t>
              </a:r>
              <a:endParaRPr lang="en-US" sz="1100" b="0" i="0"/>
            </a:p>
            <a:p>
              <a:endParaRPr lang="en-US" sz="1100" i="0"/>
            </a:p>
          </xdr:txBody>
        </xdr:sp>
      </mc:Fallback>
    </mc:AlternateContent>
    <xdr:clientData/>
  </xdr:oneCellAnchor>
  <xdr:oneCellAnchor>
    <xdr:from>
      <xdr:col>8</xdr:col>
      <xdr:colOff>349615</xdr:colOff>
      <xdr:row>25</xdr:row>
      <xdr:rowOff>101892</xdr:rowOff>
    </xdr:from>
    <xdr:ext cx="3548536" cy="39078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6C15CDD6-56E1-7246-9D5D-7701692A25D2}"/>
                </a:ext>
              </a:extLst>
            </xdr:cNvPr>
            <xdr:cNvSpPr txBox="1"/>
          </xdr:nvSpPr>
          <xdr:spPr>
            <a:xfrm>
              <a:off x="7816339" y="5236633"/>
              <a:ext cx="3548536" cy="390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Perpetuity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with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Inflation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NOPAT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 ∗(1+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inflation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rate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Cost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of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Capital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inflation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rate</m:t>
                        </m:r>
                      </m:den>
                    </m:f>
                  </m:oMath>
                </m:oMathPara>
              </a14:m>
              <a:endParaRPr lang="en-US" sz="1100" b="0" i="0"/>
            </a:p>
            <a:p>
              <a:endParaRPr lang="en-US" sz="1100" i="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6C15CDD6-56E1-7246-9D5D-7701692A25D2}"/>
                </a:ext>
              </a:extLst>
            </xdr:cNvPr>
            <xdr:cNvSpPr txBox="1"/>
          </xdr:nvSpPr>
          <xdr:spPr>
            <a:xfrm>
              <a:off x="7816339" y="5236633"/>
              <a:ext cx="3548536" cy="390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Perpetuity with Inflation=(NOPAT ∗(1+inflation rate))/(Cost of Capital −inflation rate)</a:t>
              </a:r>
              <a:endParaRPr lang="en-US" sz="1100" b="0" i="0"/>
            </a:p>
            <a:p>
              <a:endParaRPr lang="en-US" sz="1100" i="0"/>
            </a:p>
          </xdr:txBody>
        </xdr:sp>
      </mc:Fallback>
    </mc:AlternateContent>
    <xdr:clientData/>
  </xdr:oneCellAnchor>
  <xdr:oneCellAnchor>
    <xdr:from>
      <xdr:col>8</xdr:col>
      <xdr:colOff>333265</xdr:colOff>
      <xdr:row>27</xdr:row>
      <xdr:rowOff>105831</xdr:rowOff>
    </xdr:from>
    <xdr:ext cx="4367606" cy="38319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46333A8-AB85-0443-B1D9-2DC2A515C13D}"/>
                </a:ext>
              </a:extLst>
            </xdr:cNvPr>
            <xdr:cNvSpPr txBox="1"/>
          </xdr:nvSpPr>
          <xdr:spPr>
            <a:xfrm>
              <a:off x="7799989" y="5649308"/>
              <a:ext cx="4367606" cy="3831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Perpetuity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with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partial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Inflation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NOPAT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 ∗(1+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p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 ∗ 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inflation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rate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Cost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of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Capital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 −[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p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 ∗ 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inflation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rate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]</m:t>
                        </m:r>
                      </m:den>
                    </m:f>
                  </m:oMath>
                </m:oMathPara>
              </a14:m>
              <a:endParaRPr lang="en-US" sz="1100" b="0" i="0"/>
            </a:p>
            <a:p>
              <a:endParaRPr lang="en-US" sz="1100" i="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46333A8-AB85-0443-B1D9-2DC2A515C13D}"/>
                </a:ext>
              </a:extLst>
            </xdr:cNvPr>
            <xdr:cNvSpPr txBox="1"/>
          </xdr:nvSpPr>
          <xdr:spPr>
            <a:xfrm>
              <a:off x="7799989" y="5649308"/>
              <a:ext cx="4367606" cy="3831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Perpetuity with partial Inflation=(NOPAT ∗(1+p ∗ inflation rate))/(Cost of Capital −[p ∗ inflation rate])</a:t>
              </a:r>
              <a:endParaRPr lang="en-US" sz="1100" b="0" i="0"/>
            </a:p>
            <a:p>
              <a:endParaRPr lang="en-US" sz="1100" i="0"/>
            </a:p>
          </xdr:txBody>
        </xdr:sp>
      </mc:Fallback>
    </mc:AlternateContent>
    <xdr:clientData/>
  </xdr:oneCellAnchor>
  <xdr:oneCellAnchor>
    <xdr:from>
      <xdr:col>8</xdr:col>
      <xdr:colOff>220134</xdr:colOff>
      <xdr:row>29</xdr:row>
      <xdr:rowOff>104957</xdr:rowOff>
    </xdr:from>
    <xdr:ext cx="3626634" cy="5250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536B48BE-F721-8C41-BF77-7394630360EF}"/>
                </a:ext>
              </a:extLst>
            </xdr:cNvPr>
            <xdr:cNvSpPr txBox="1"/>
          </xdr:nvSpPr>
          <xdr:spPr>
            <a:xfrm>
              <a:off x="7686858" y="6057170"/>
              <a:ext cx="3626634" cy="5250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Perpetuity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with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decline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NOPAT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 ∗(1 − 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decline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rate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Cost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of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Capital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decline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rate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]</m:t>
                        </m:r>
                      </m:den>
                    </m:f>
                  </m:oMath>
                </m:oMathPara>
              </a14:m>
              <a:endParaRPr lang="en-US" sz="1100" b="0" i="0"/>
            </a:p>
            <a:p>
              <a:endParaRPr lang="en-US" sz="1100" i="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536B48BE-F721-8C41-BF77-7394630360EF}"/>
                </a:ext>
              </a:extLst>
            </xdr:cNvPr>
            <xdr:cNvSpPr txBox="1"/>
          </xdr:nvSpPr>
          <xdr:spPr>
            <a:xfrm>
              <a:off x="7686858" y="6057170"/>
              <a:ext cx="3626634" cy="5250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Perpetuity with decline=(NOPAT ∗(1 − decline rate))/(Cost of Capital+decline rate])</a:t>
              </a:r>
              <a:endParaRPr lang="en-US" sz="1100" b="0" i="0"/>
            </a:p>
            <a:p>
              <a:endParaRPr lang="en-US" sz="1100" i="0"/>
            </a:p>
          </xdr:txBody>
        </xdr:sp>
      </mc:Fallback>
    </mc:AlternateContent>
    <xdr:clientData/>
  </xdr:oneCellAnchor>
  <xdr:twoCellAnchor editAs="oneCell">
    <xdr:from>
      <xdr:col>10</xdr:col>
      <xdr:colOff>607129</xdr:colOff>
      <xdr:row>36</xdr:row>
      <xdr:rowOff>190798</xdr:rowOff>
    </xdr:from>
    <xdr:to>
      <xdr:col>13</xdr:col>
      <xdr:colOff>337951</xdr:colOff>
      <xdr:row>47</xdr:row>
      <xdr:rowOff>149895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1CD6742-6966-3143-BB7D-3271708013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1777" y="7512676"/>
          <a:ext cx="4262277" cy="2189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91361-A301-5247-A999-FF4A0578B3FB}">
  <dimension ref="B1:L36"/>
  <sheetViews>
    <sheetView showGridLines="0" topLeftCell="A13" zoomScale="136" workbookViewId="0">
      <selection activeCell="D35" sqref="D35"/>
    </sheetView>
  </sheetViews>
  <sheetFormatPr baseColWidth="10" defaultRowHeight="16" x14ac:dyDescent="0.2"/>
  <cols>
    <col min="1" max="2" width="3.33203125" style="1" customWidth="1"/>
    <col min="3" max="3" width="34.33203125" style="1" bestFit="1" customWidth="1"/>
    <col min="4" max="5" width="10.83203125" style="1"/>
    <col min="6" max="6" width="3.33203125" style="1" customWidth="1"/>
    <col min="7" max="7" width="34.33203125" style="1" bestFit="1" customWidth="1"/>
    <col min="8" max="9" width="10.83203125" style="1"/>
    <col min="10" max="10" width="3.33203125" style="1" customWidth="1"/>
    <col min="11" max="11" width="34.33203125" style="1" bestFit="1" customWidth="1"/>
    <col min="12" max="16384" width="10.83203125" style="1"/>
  </cols>
  <sheetData>
    <row r="1" spans="2:12" customFormat="1" x14ac:dyDescent="0.2"/>
    <row r="2" spans="2:12" x14ac:dyDescent="0.2">
      <c r="C2" s="4" t="s">
        <v>2</v>
      </c>
      <c r="G2" s="19" t="s">
        <v>14</v>
      </c>
      <c r="H2" s="21">
        <v>0.1</v>
      </c>
      <c r="K2" s="19" t="s">
        <v>14</v>
      </c>
      <c r="L2" s="21">
        <v>0.2</v>
      </c>
    </row>
    <row r="3" spans="2:12" x14ac:dyDescent="0.2">
      <c r="G3" s="19" t="s">
        <v>13</v>
      </c>
      <c r="H3" s="21">
        <v>0.15</v>
      </c>
      <c r="K3" s="19" t="s">
        <v>13</v>
      </c>
      <c r="L3" s="21">
        <v>0.1</v>
      </c>
    </row>
    <row r="4" spans="2:12" x14ac:dyDescent="0.2">
      <c r="C4" s="1" t="s">
        <v>15</v>
      </c>
      <c r="D4" s="8">
        <v>100</v>
      </c>
      <c r="G4" s="1" t="s">
        <v>17</v>
      </c>
      <c r="H4" s="7">
        <f>$D$4*(1+H2)</f>
        <v>110.00000000000001</v>
      </c>
      <c r="K4" s="1" t="s">
        <v>17</v>
      </c>
      <c r="L4" s="7">
        <f>$D$4*(1+L2)</f>
        <v>120</v>
      </c>
    </row>
    <row r="5" spans="2:12" x14ac:dyDescent="0.2">
      <c r="B5" s="1" t="s">
        <v>0</v>
      </c>
      <c r="C5" s="1" t="s">
        <v>16</v>
      </c>
      <c r="D5" s="9">
        <v>85</v>
      </c>
      <c r="F5" s="1" t="s">
        <v>0</v>
      </c>
      <c r="G5" s="1" t="s">
        <v>18</v>
      </c>
      <c r="H5" s="23">
        <f>$D$5+(H4-$D$4)*(1-H3)</f>
        <v>93.500000000000014</v>
      </c>
      <c r="J5" s="1" t="s">
        <v>0</v>
      </c>
      <c r="K5" s="1" t="s">
        <v>18</v>
      </c>
      <c r="L5" s="23">
        <f>$D$5+(L4-$D$4)*(1-L3)</f>
        <v>103</v>
      </c>
    </row>
    <row r="6" spans="2:12" x14ac:dyDescent="0.2">
      <c r="C6" s="3" t="s">
        <v>1</v>
      </c>
      <c r="D6" s="2">
        <f>D4-D5</f>
        <v>15</v>
      </c>
      <c r="G6" s="3" t="s">
        <v>1</v>
      </c>
      <c r="H6" s="2">
        <f>H4-H5</f>
        <v>16.5</v>
      </c>
      <c r="K6" s="3" t="s">
        <v>1</v>
      </c>
      <c r="L6" s="2">
        <f>L4-L5</f>
        <v>17</v>
      </c>
    </row>
    <row r="7" spans="2:12" x14ac:dyDescent="0.2">
      <c r="C7" s="6" t="s">
        <v>3</v>
      </c>
      <c r="D7" s="10">
        <f>D6/D4</f>
        <v>0.15</v>
      </c>
      <c r="G7" s="6" t="s">
        <v>3</v>
      </c>
      <c r="H7" s="10">
        <f>H6/H4</f>
        <v>0.15</v>
      </c>
      <c r="K7" s="6" t="s">
        <v>3</v>
      </c>
      <c r="L7" s="13">
        <v>0.15</v>
      </c>
    </row>
    <row r="8" spans="2:12" x14ac:dyDescent="0.2">
      <c r="B8" s="1" t="s">
        <v>0</v>
      </c>
      <c r="C8" s="1" t="s">
        <v>4</v>
      </c>
      <c r="D8" s="1">
        <f>D6*20%</f>
        <v>3</v>
      </c>
      <c r="F8" s="1" t="s">
        <v>0</v>
      </c>
      <c r="G8" s="1" t="s">
        <v>4</v>
      </c>
      <c r="H8" s="1">
        <f>H6*20%</f>
        <v>3.3000000000000003</v>
      </c>
      <c r="J8" s="1" t="s">
        <v>0</v>
      </c>
      <c r="K8" s="1" t="s">
        <v>4</v>
      </c>
      <c r="L8" s="1">
        <f>L6*20%</f>
        <v>3.4000000000000004</v>
      </c>
    </row>
    <row r="9" spans="2:12" ht="17" thickBot="1" x14ac:dyDescent="0.25">
      <c r="C9" s="12" t="s">
        <v>8</v>
      </c>
      <c r="D9" s="14">
        <f>D6-D8</f>
        <v>12</v>
      </c>
      <c r="G9" s="12" t="s">
        <v>5</v>
      </c>
      <c r="H9" s="14">
        <f>H6-H8</f>
        <v>13.2</v>
      </c>
      <c r="K9" s="12" t="s">
        <v>5</v>
      </c>
      <c r="L9" s="14">
        <f>L6-L8</f>
        <v>13.6</v>
      </c>
    </row>
    <row r="10" spans="2:12" ht="17" thickTop="1" x14ac:dyDescent="0.2"/>
    <row r="11" spans="2:12" x14ac:dyDescent="0.2">
      <c r="C11" s="1" t="s">
        <v>9</v>
      </c>
      <c r="D11" s="15">
        <v>0.08</v>
      </c>
      <c r="G11" s="1" t="s">
        <v>6</v>
      </c>
      <c r="H11" s="15">
        <v>0.08</v>
      </c>
      <c r="K11" s="1" t="s">
        <v>6</v>
      </c>
      <c r="L11" s="15">
        <v>0.08</v>
      </c>
    </row>
    <row r="12" spans="2:12" x14ac:dyDescent="0.2">
      <c r="D12" s="15"/>
      <c r="F12" s="1" t="s">
        <v>0</v>
      </c>
      <c r="G12" s="1" t="s">
        <v>12</v>
      </c>
      <c r="H12" s="7">
        <f>H2*$D$13</f>
        <v>15</v>
      </c>
      <c r="J12" s="1" t="s">
        <v>0</v>
      </c>
      <c r="K12" s="1" t="s">
        <v>12</v>
      </c>
      <c r="L12" s="7">
        <f>L2*$D$13</f>
        <v>30</v>
      </c>
    </row>
    <row r="13" spans="2:12" ht="16" customHeight="1" x14ac:dyDescent="0.2">
      <c r="C13" s="18" t="s">
        <v>10</v>
      </c>
      <c r="D13" s="17">
        <f>D9/D11</f>
        <v>150</v>
      </c>
      <c r="G13" s="16" t="s">
        <v>11</v>
      </c>
      <c r="H13" s="17">
        <f>H9/H11-H12</f>
        <v>150</v>
      </c>
      <c r="K13" s="16" t="s">
        <v>7</v>
      </c>
      <c r="L13" s="17">
        <f>L9/L11-L12</f>
        <v>140</v>
      </c>
    </row>
    <row r="14" spans="2:12" ht="16" customHeight="1" x14ac:dyDescent="0.2">
      <c r="G14" s="19" t="s">
        <v>19</v>
      </c>
      <c r="H14" s="24">
        <f>H13-$D$13</f>
        <v>0</v>
      </c>
      <c r="K14" s="19" t="s">
        <v>19</v>
      </c>
      <c r="L14" s="24">
        <f>L13-$D$13</f>
        <v>-10</v>
      </c>
    </row>
    <row r="15" spans="2:12" x14ac:dyDescent="0.2">
      <c r="D15" s="9"/>
    </row>
    <row r="16" spans="2:12" x14ac:dyDescent="0.2">
      <c r="C16" s="4" t="s">
        <v>2</v>
      </c>
    </row>
    <row r="17" spans="2:5" x14ac:dyDescent="0.2">
      <c r="D17" s="26">
        <v>0</v>
      </c>
      <c r="E17" s="26">
        <v>1</v>
      </c>
    </row>
    <row r="18" spans="2:5" x14ac:dyDescent="0.2">
      <c r="C18" s="19" t="s">
        <v>13</v>
      </c>
      <c r="D18" s="21">
        <v>0.15</v>
      </c>
      <c r="E18" s="21">
        <v>0.15</v>
      </c>
    </row>
    <row r="19" spans="2:5" x14ac:dyDescent="0.2">
      <c r="C19" s="19" t="s">
        <v>20</v>
      </c>
      <c r="D19" s="21">
        <v>0.2</v>
      </c>
      <c r="E19" s="21">
        <v>0.25</v>
      </c>
    </row>
    <row r="20" spans="2:5" x14ac:dyDescent="0.2">
      <c r="C20" s="1" t="s">
        <v>15</v>
      </c>
      <c r="D20" s="8">
        <v>100</v>
      </c>
      <c r="E20" s="7">
        <f>$D$20*(1+E21)</f>
        <v>110.00000000000001</v>
      </c>
    </row>
    <row r="21" spans="2:5" x14ac:dyDescent="0.2">
      <c r="C21" s="19" t="s">
        <v>14</v>
      </c>
      <c r="D21" s="31" t="s">
        <v>27</v>
      </c>
      <c r="E21" s="21">
        <v>0.1</v>
      </c>
    </row>
    <row r="22" spans="2:5" x14ac:dyDescent="0.2">
      <c r="B22" s="1" t="s">
        <v>0</v>
      </c>
      <c r="C22" s="1" t="s">
        <v>18</v>
      </c>
      <c r="D22" s="25">
        <v>85</v>
      </c>
      <c r="E22" s="27">
        <f>$D$22+(E20-$D$4)*(1-D18)</f>
        <v>93.500000000000014</v>
      </c>
    </row>
    <row r="23" spans="2:5" x14ac:dyDescent="0.2">
      <c r="C23" s="3" t="s">
        <v>1</v>
      </c>
      <c r="D23" s="28">
        <f>D20-D22</f>
        <v>15</v>
      </c>
      <c r="E23" s="28">
        <f>E20-E22</f>
        <v>16.5</v>
      </c>
    </row>
    <row r="24" spans="2:5" x14ac:dyDescent="0.2">
      <c r="C24" s="6" t="s">
        <v>3</v>
      </c>
      <c r="D24" s="29">
        <f>D23/D20</f>
        <v>0.15</v>
      </c>
      <c r="E24" s="29">
        <f>E23/E20</f>
        <v>0.15</v>
      </c>
    </row>
    <row r="25" spans="2:5" x14ac:dyDescent="0.2">
      <c r="B25" s="1" t="s">
        <v>0</v>
      </c>
      <c r="C25" s="1" t="s">
        <v>25</v>
      </c>
      <c r="D25" s="22">
        <f>D23*D19</f>
        <v>3</v>
      </c>
      <c r="E25" s="30">
        <f>E23*E19</f>
        <v>4.125</v>
      </c>
    </row>
    <row r="26" spans="2:5" x14ac:dyDescent="0.2">
      <c r="C26" s="3" t="s">
        <v>23</v>
      </c>
      <c r="D26" s="11">
        <f>D23-D25</f>
        <v>12</v>
      </c>
      <c r="E26" s="11">
        <f>E23-E25</f>
        <v>12.375</v>
      </c>
    </row>
    <row r="27" spans="2:5" x14ac:dyDescent="0.2">
      <c r="B27" s="1" t="s">
        <v>0</v>
      </c>
      <c r="C27" s="1" t="s">
        <v>21</v>
      </c>
      <c r="D27" s="25">
        <v>0</v>
      </c>
      <c r="E27" s="25">
        <v>1.5</v>
      </c>
    </row>
    <row r="28" spans="2:5" x14ac:dyDescent="0.2">
      <c r="B28" s="1" t="s">
        <v>0</v>
      </c>
      <c r="C28" s="1" t="s">
        <v>22</v>
      </c>
      <c r="D28" s="25">
        <v>0</v>
      </c>
      <c r="E28" s="25">
        <v>1</v>
      </c>
    </row>
    <row r="29" spans="2:5" x14ac:dyDescent="0.2">
      <c r="C29" s="3" t="s">
        <v>24</v>
      </c>
      <c r="D29" s="11">
        <f>D26-D27-D28</f>
        <v>12</v>
      </c>
      <c r="E29" s="11">
        <f>E26-E27-E28</f>
        <v>9.875</v>
      </c>
    </row>
    <row r="30" spans="2:5" x14ac:dyDescent="0.2">
      <c r="C30" s="6" t="s">
        <v>26</v>
      </c>
      <c r="D30" s="29">
        <f>D29/D20</f>
        <v>0.12</v>
      </c>
      <c r="E30" s="29">
        <f>E29/E20</f>
        <v>8.9772727272727268E-2</v>
      </c>
    </row>
    <row r="33" spans="2:4" x14ac:dyDescent="0.2">
      <c r="C33" s="1" t="s">
        <v>6</v>
      </c>
      <c r="D33" s="15">
        <v>0.08</v>
      </c>
    </row>
    <row r="34" spans="2:4" x14ac:dyDescent="0.2">
      <c r="B34" s="1" t="s">
        <v>0</v>
      </c>
      <c r="C34" s="1" t="s">
        <v>12</v>
      </c>
      <c r="D34" s="7">
        <f>E21*$D$13</f>
        <v>15</v>
      </c>
    </row>
    <row r="35" spans="2:4" x14ac:dyDescent="0.2">
      <c r="C35" s="16" t="s">
        <v>11</v>
      </c>
      <c r="D35" s="17">
        <f>D26/D33-D34</f>
        <v>135</v>
      </c>
    </row>
    <row r="36" spans="2:4" x14ac:dyDescent="0.2">
      <c r="C36" s="19" t="s">
        <v>19</v>
      </c>
      <c r="D36" s="24">
        <f>D35-$D$13</f>
        <v>-15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EEF4D-E518-0A48-A734-05C7FC987D83}">
  <dimension ref="B2:L19"/>
  <sheetViews>
    <sheetView showGridLines="0" tabSelected="1" topLeftCell="E25" zoomScale="213" workbookViewId="0">
      <selection activeCell="H35" sqref="H35"/>
    </sheetView>
  </sheetViews>
  <sheetFormatPr baseColWidth="10" defaultRowHeight="16" x14ac:dyDescent="0.2"/>
  <cols>
    <col min="1" max="2" width="3.33203125" style="1" customWidth="1"/>
    <col min="3" max="3" width="37.1640625" style="1" bestFit="1" customWidth="1"/>
    <col min="4" max="10" width="10.83203125" style="1"/>
    <col min="11" max="11" width="37.83203125" style="1" bestFit="1" customWidth="1"/>
    <col min="12" max="16384" width="10.83203125" style="1"/>
  </cols>
  <sheetData>
    <row r="2" spans="2:12" x14ac:dyDescent="0.2">
      <c r="C2" s="4" t="s">
        <v>2</v>
      </c>
      <c r="E2" s="47" t="s">
        <v>40</v>
      </c>
      <c r="F2" s="47"/>
      <c r="G2" s="47"/>
      <c r="H2" s="47"/>
      <c r="I2" s="47"/>
    </row>
    <row r="3" spans="2:12" x14ac:dyDescent="0.2">
      <c r="D3" s="37">
        <v>0</v>
      </c>
      <c r="E3" s="26">
        <f>D3+1</f>
        <v>1</v>
      </c>
      <c r="F3" s="26">
        <f t="shared" ref="F3:I3" si="0">E3+1</f>
        <v>2</v>
      </c>
      <c r="G3" s="26">
        <f t="shared" si="0"/>
        <v>3</v>
      </c>
      <c r="H3" s="26">
        <f t="shared" si="0"/>
        <v>4</v>
      </c>
      <c r="I3" s="26">
        <f t="shared" si="0"/>
        <v>5</v>
      </c>
      <c r="K3" s="35" t="s">
        <v>28</v>
      </c>
      <c r="L3" s="35"/>
    </row>
    <row r="4" spans="2:12" x14ac:dyDescent="0.2">
      <c r="C4" s="1" t="s">
        <v>15</v>
      </c>
      <c r="D4" s="38">
        <v>100</v>
      </c>
      <c r="E4" s="7">
        <f>D4*(1+$L$4)</f>
        <v>110.00000000000001</v>
      </c>
      <c r="F4" s="7">
        <f>E4*(1+$L$4)</f>
        <v>121.00000000000003</v>
      </c>
      <c r="G4" s="7">
        <f>F4*(1+$L$4)</f>
        <v>133.10000000000005</v>
      </c>
      <c r="H4" s="7">
        <f>G4*(1+$L$4)</f>
        <v>146.41000000000008</v>
      </c>
      <c r="I4" s="7">
        <f>H4*(1+$L$4)</f>
        <v>161.0510000000001</v>
      </c>
      <c r="K4" s="34" t="s">
        <v>14</v>
      </c>
      <c r="L4" s="32">
        <v>0.1</v>
      </c>
    </row>
    <row r="5" spans="2:12" x14ac:dyDescent="0.2">
      <c r="B5" s="1" t="s">
        <v>0</v>
      </c>
      <c r="C5" s="1" t="s">
        <v>18</v>
      </c>
      <c r="D5" s="39">
        <v>85</v>
      </c>
      <c r="E5" s="27">
        <f>$D$5+(E4-$D$4)*(1-$L$5)</f>
        <v>93.500000000000014</v>
      </c>
      <c r="F5" s="27">
        <f>$D$5+(F4-$D$4)*(1-$L$5)</f>
        <v>102.85000000000002</v>
      </c>
      <c r="G5" s="27">
        <f>$D$5+(G4-$D$4)*(1-$L$5)</f>
        <v>113.13500000000005</v>
      </c>
      <c r="H5" s="27">
        <f>$D$5+(H4-$D$4)*(1-$L$5)</f>
        <v>124.44850000000007</v>
      </c>
      <c r="I5" s="27">
        <f>$D$5+(I4-$D$4)*(1-$L$5)</f>
        <v>136.89335000000008</v>
      </c>
      <c r="K5" s="34" t="s">
        <v>13</v>
      </c>
      <c r="L5" s="20">
        <v>0.15</v>
      </c>
    </row>
    <row r="6" spans="2:12" x14ac:dyDescent="0.2">
      <c r="C6" s="3" t="s">
        <v>31</v>
      </c>
      <c r="D6" s="40">
        <f>D4-D5</f>
        <v>15</v>
      </c>
      <c r="E6" s="36">
        <f>E4-E5</f>
        <v>16.5</v>
      </c>
      <c r="F6" s="36">
        <f t="shared" ref="F6:I6" si="1">F4-F5</f>
        <v>18.150000000000006</v>
      </c>
      <c r="G6" s="36">
        <f t="shared" si="1"/>
        <v>19.965000000000003</v>
      </c>
      <c r="H6" s="36">
        <f t="shared" si="1"/>
        <v>21.961500000000015</v>
      </c>
      <c r="I6" s="36">
        <f t="shared" si="1"/>
        <v>24.157650000000018</v>
      </c>
      <c r="K6" s="34" t="s">
        <v>3</v>
      </c>
      <c r="L6" s="33">
        <f>D6/D4</f>
        <v>0.15</v>
      </c>
    </row>
    <row r="7" spans="2:12" x14ac:dyDescent="0.2">
      <c r="B7" s="1" t="s">
        <v>0</v>
      </c>
      <c r="C7" s="1" t="s">
        <v>32</v>
      </c>
      <c r="D7" s="41">
        <f>D6*$L$7</f>
        <v>3.75</v>
      </c>
      <c r="E7" s="22">
        <f>E6*$L$7</f>
        <v>4.125</v>
      </c>
      <c r="F7" s="22">
        <f>F6*$L$7</f>
        <v>4.5375000000000014</v>
      </c>
      <c r="G7" s="22">
        <f>G6*$L$7</f>
        <v>4.9912500000000009</v>
      </c>
      <c r="H7" s="22">
        <f>H6*$L$7</f>
        <v>5.4903750000000038</v>
      </c>
      <c r="I7" s="22">
        <f>I6*$L$7</f>
        <v>6.0394125000000045</v>
      </c>
      <c r="K7" s="34" t="s">
        <v>20</v>
      </c>
      <c r="L7" s="20">
        <v>0.25</v>
      </c>
    </row>
    <row r="8" spans="2:12" x14ac:dyDescent="0.2">
      <c r="C8" s="3" t="s">
        <v>33</v>
      </c>
      <c r="D8" s="42">
        <f>D6-D7</f>
        <v>11.25</v>
      </c>
      <c r="E8" s="11">
        <f>E6-E7</f>
        <v>12.375</v>
      </c>
      <c r="F8" s="11">
        <f t="shared" ref="F8:I8" si="2">F6-F7</f>
        <v>13.612500000000004</v>
      </c>
      <c r="G8" s="11">
        <f t="shared" si="2"/>
        <v>14.973750000000003</v>
      </c>
      <c r="H8" s="11">
        <f t="shared" si="2"/>
        <v>16.471125000000011</v>
      </c>
      <c r="I8" s="11">
        <f t="shared" si="2"/>
        <v>18.118237500000014</v>
      </c>
      <c r="K8" s="34" t="s">
        <v>29</v>
      </c>
      <c r="L8" s="20">
        <v>0.15</v>
      </c>
    </row>
    <row r="9" spans="2:12" x14ac:dyDescent="0.2">
      <c r="B9" s="1" t="s">
        <v>0</v>
      </c>
      <c r="C9" s="1" t="s">
        <v>21</v>
      </c>
      <c r="D9" s="39">
        <v>0</v>
      </c>
      <c r="E9" s="25">
        <v>1.5</v>
      </c>
      <c r="F9" s="22">
        <f>E9*(1+$L$8)</f>
        <v>1.7249999999999999</v>
      </c>
      <c r="G9" s="22">
        <f>F9*(1+$L$8)</f>
        <v>1.9837499999999997</v>
      </c>
      <c r="H9" s="22">
        <f>G9*(1+$L$8)</f>
        <v>2.2813124999999994</v>
      </c>
      <c r="I9" s="22">
        <f>H9*(1+$L$8)</f>
        <v>2.6235093749999989</v>
      </c>
      <c r="K9" s="34" t="s">
        <v>30</v>
      </c>
      <c r="L9" s="20">
        <v>0.1</v>
      </c>
    </row>
    <row r="10" spans="2:12" x14ac:dyDescent="0.2">
      <c r="B10" s="1" t="s">
        <v>0</v>
      </c>
      <c r="C10" s="1" t="s">
        <v>22</v>
      </c>
      <c r="D10" s="39">
        <v>0</v>
      </c>
      <c r="E10" s="25">
        <v>1</v>
      </c>
      <c r="F10" s="22">
        <f>E10*(1+$L$9)</f>
        <v>1.1000000000000001</v>
      </c>
      <c r="G10" s="22">
        <f>F10*(1+$L$9)</f>
        <v>1.2100000000000002</v>
      </c>
      <c r="H10" s="22">
        <f>G10*(1+$L$9)</f>
        <v>1.3310000000000004</v>
      </c>
      <c r="I10" s="22">
        <f>H10*(1+$L$9)</f>
        <v>1.4641000000000006</v>
      </c>
      <c r="K10" s="4" t="s">
        <v>9</v>
      </c>
      <c r="L10" s="20">
        <v>0.08</v>
      </c>
    </row>
    <row r="11" spans="2:12" x14ac:dyDescent="0.2">
      <c r="C11" s="3" t="s">
        <v>24</v>
      </c>
      <c r="D11" s="42"/>
      <c r="E11" s="11">
        <f>E8-E9-E10</f>
        <v>9.875</v>
      </c>
      <c r="F11" s="11">
        <f t="shared" ref="F11:I11" si="3">F8-F9-F10</f>
        <v>10.787500000000005</v>
      </c>
      <c r="G11" s="11">
        <f t="shared" si="3"/>
        <v>11.780000000000001</v>
      </c>
      <c r="H11" s="11">
        <f t="shared" si="3"/>
        <v>12.858812500000013</v>
      </c>
      <c r="I11" s="11">
        <f t="shared" si="3"/>
        <v>14.030628125000014</v>
      </c>
      <c r="K11" s="4" t="s">
        <v>39</v>
      </c>
      <c r="L11" s="20">
        <v>0.02</v>
      </c>
    </row>
    <row r="12" spans="2:12" x14ac:dyDescent="0.2">
      <c r="C12" s="5" t="s">
        <v>34</v>
      </c>
      <c r="E12" s="22">
        <f>E11/(1+$L$10)^(E3-$D$3)</f>
        <v>9.1435185185185173</v>
      </c>
      <c r="F12" s="22">
        <f>F11/(1+$L$10)^(F3-$D$3)</f>
        <v>9.2485425240054902</v>
      </c>
      <c r="G12" s="22">
        <f>G11/(1+$L$10)^(G3-$D$3)</f>
        <v>9.3513437992175987</v>
      </c>
      <c r="H12" s="22">
        <f>H11/(1+$L$10)^(H3-$D$3)</f>
        <v>9.4516110590122029</v>
      </c>
      <c r="I12" s="22">
        <f>I11/(1+$L$10)^(I3-$D$3)</f>
        <v>9.5490097457042005</v>
      </c>
    </row>
    <row r="13" spans="2:12" x14ac:dyDescent="0.2">
      <c r="C13" s="5" t="s">
        <v>35</v>
      </c>
      <c r="E13" s="22">
        <f>E12</f>
        <v>9.1435185185185173</v>
      </c>
      <c r="F13" s="22">
        <f>E13+F12</f>
        <v>18.392061042524006</v>
      </c>
      <c r="G13" s="22">
        <f t="shared" ref="G13:I13" si="4">F13+G12</f>
        <v>27.743404841741604</v>
      </c>
      <c r="H13" s="22">
        <f t="shared" si="4"/>
        <v>37.195015900753809</v>
      </c>
      <c r="I13" s="22">
        <f t="shared" si="4"/>
        <v>46.744025646458013</v>
      </c>
    </row>
    <row r="14" spans="2:12" x14ac:dyDescent="0.2">
      <c r="I14" s="1">
        <v>14.46</v>
      </c>
    </row>
    <row r="15" spans="2:12" ht="18" x14ac:dyDescent="0.25">
      <c r="C15" s="43" t="s">
        <v>37</v>
      </c>
      <c r="D15" s="43"/>
      <c r="E15" s="43"/>
      <c r="F15" s="43"/>
      <c r="G15" s="43"/>
      <c r="H15" s="43"/>
      <c r="I15" s="44">
        <f>(I8*(1+$L$11)/(L10-L11))</f>
        <v>308.01003750000024</v>
      </c>
    </row>
    <row r="16" spans="2:12" x14ac:dyDescent="0.2">
      <c r="C16" s="5" t="s">
        <v>38</v>
      </c>
      <c r="I16" s="22">
        <f>(I8*(1+$L$11)/(L10-L11))/(1+L10)^(I3-D3)</f>
        <v>209.62645604023632</v>
      </c>
    </row>
    <row r="18" spans="3:9" x14ac:dyDescent="0.2">
      <c r="C18" s="16" t="s">
        <v>36</v>
      </c>
      <c r="D18" s="45"/>
      <c r="E18" s="45"/>
      <c r="F18" s="45"/>
      <c r="G18" s="45"/>
      <c r="H18" s="45"/>
      <c r="I18" s="46">
        <f>I16+I13</f>
        <v>256.37048168669435</v>
      </c>
    </row>
    <row r="19" spans="3:9" x14ac:dyDescent="0.2">
      <c r="C19" s="19"/>
      <c r="D19" s="24"/>
    </row>
  </sheetData>
  <mergeCells count="2">
    <mergeCell ref="K3:L3"/>
    <mergeCell ref="E2:I2"/>
  </mergeCells>
  <pageMargins left="0.7" right="0.7" top="0.75" bottom="0.75" header="0.3" footer="0.3"/>
  <ignoredErrors>
    <ignoredError sqref="D7:I7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Ratan</dc:creator>
  <cp:lastModifiedBy>Rishi Ratan</cp:lastModifiedBy>
  <dcterms:created xsi:type="dcterms:W3CDTF">2022-01-04T01:36:51Z</dcterms:created>
  <dcterms:modified xsi:type="dcterms:W3CDTF">2022-01-04T07:59:37Z</dcterms:modified>
</cp:coreProperties>
</file>