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Rishi\Downloads\Personal\Analysis\Dahboard\"/>
    </mc:Choice>
  </mc:AlternateContent>
  <xr:revisionPtr revIDLastSave="0" documentId="8_{F5FA7E53-3E35-429A-9904-350D1204AEBC}" xr6:coauthVersionLast="47" xr6:coauthVersionMax="47" xr10:uidLastSave="{00000000-0000-0000-0000-000000000000}"/>
  <bookViews>
    <workbookView xWindow="-108" yWindow="-108" windowWidth="23256" windowHeight="12576" xr2:uid="{00000000-000D-0000-FFFF-FFFF00000000}"/>
  </bookViews>
  <sheets>
    <sheet name="Dashbaord" sheetId="3" r:id="rId1"/>
    <sheet name="Summary" sheetId="1" r:id="rId2"/>
    <sheet name="Data" sheetId="2" r:id="rId3"/>
    <sheet name="Pivot" sheetId="4" r:id="rId4"/>
  </sheets>
  <definedNames>
    <definedName name="_xlnm._FilterDatabase" localSheetId="2" hidden="1">Data!$A$1:$T$51</definedName>
    <definedName name="NativeTimeline_Open_Date">#N/A</definedName>
    <definedName name="Slicer_Base_BLT">#N/A</definedName>
    <definedName name="Slicer_Current_Status">#N/A</definedName>
    <definedName name="Slicer_Grade">#N/A</definedName>
    <definedName name="Slicer_Job_Owner">#N/A</definedName>
    <definedName name="Slicer_Zone">#N/A</definedName>
  </definedNames>
  <calcPr calcId="191029"/>
  <pivotCaches>
    <pivotCache cacheId="3" r:id="rId5"/>
    <pivotCache cacheId="4"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 i="2" l="1"/>
  <c r="X3"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50" i="2"/>
  <c r="X51" i="2"/>
  <c r="W51" i="2"/>
  <c r="W47" i="2"/>
  <c r="W44" i="2"/>
  <c r="W42" i="2"/>
  <c r="W40" i="2"/>
  <c r="W39" i="2"/>
  <c r="W34" i="2"/>
  <c r="W24" i="2"/>
  <c r="W23" i="2"/>
  <c r="W22" i="2"/>
  <c r="W20" i="2"/>
  <c r="W18" i="2"/>
  <c r="W16" i="2"/>
  <c r="W13" i="2"/>
  <c r="W6" i="2"/>
  <c r="W7" i="2"/>
  <c r="W9" i="2"/>
  <c r="W10" i="2"/>
  <c r="W12" i="2"/>
  <c r="W14" i="2"/>
  <c r="W15" i="2"/>
  <c r="W21" i="2"/>
  <c r="W27" i="2"/>
  <c r="W30" i="2"/>
  <c r="W43" i="2"/>
  <c r="W48" i="2"/>
  <c r="V51" i="2" l="1"/>
  <c r="U51" i="2"/>
  <c r="V50" i="2"/>
  <c r="U50" i="2"/>
  <c r="V49" i="2"/>
  <c r="U49" i="2"/>
  <c r="V48" i="2"/>
  <c r="U48" i="2"/>
  <c r="V47" i="2"/>
  <c r="U47" i="2"/>
  <c r="V46" i="2"/>
  <c r="U46" i="2"/>
  <c r="V45" i="2"/>
  <c r="U45" i="2"/>
  <c r="V44" i="2"/>
  <c r="U44" i="2"/>
  <c r="V43" i="2"/>
  <c r="U43" i="2"/>
  <c r="V42" i="2"/>
  <c r="U42" i="2"/>
  <c r="V41" i="2"/>
  <c r="U41" i="2"/>
  <c r="V40" i="2"/>
  <c r="U40" i="2"/>
  <c r="V39" i="2"/>
  <c r="U39" i="2"/>
  <c r="V38" i="2"/>
  <c r="U38" i="2"/>
  <c r="V37" i="2"/>
  <c r="U37" i="2"/>
  <c r="V36" i="2"/>
  <c r="U36" i="2"/>
  <c r="V35" i="2"/>
  <c r="U35" i="2"/>
  <c r="V34" i="2"/>
  <c r="U34" i="2"/>
  <c r="V33" i="2"/>
  <c r="U33" i="2"/>
  <c r="V32" i="2"/>
  <c r="U32" i="2"/>
  <c r="V31" i="2"/>
  <c r="U31" i="2"/>
  <c r="V30" i="2"/>
  <c r="U30" i="2"/>
  <c r="V29" i="2"/>
  <c r="U29" i="2"/>
  <c r="V28" i="2"/>
  <c r="U28" i="2"/>
  <c r="V27" i="2"/>
  <c r="U27" i="2"/>
  <c r="V26" i="2"/>
  <c r="U26" i="2"/>
  <c r="V25" i="2"/>
  <c r="U25" i="2"/>
  <c r="V24" i="2"/>
  <c r="U24" i="2"/>
  <c r="V23" i="2"/>
  <c r="U23" i="2"/>
  <c r="V22" i="2"/>
  <c r="U22" i="2"/>
  <c r="V21" i="2"/>
  <c r="U21" i="2"/>
  <c r="V20" i="2"/>
  <c r="U20" i="2"/>
  <c r="V19" i="2"/>
  <c r="U19" i="2"/>
  <c r="V18" i="2"/>
  <c r="U18" i="2"/>
  <c r="V17" i="2"/>
  <c r="U17" i="2"/>
  <c r="V16" i="2"/>
  <c r="U16" i="2"/>
  <c r="V15" i="2"/>
  <c r="U15" i="2"/>
  <c r="V14" i="2"/>
  <c r="U14" i="2"/>
  <c r="V13" i="2"/>
  <c r="U13" i="2"/>
  <c r="V12" i="2"/>
  <c r="U12" i="2"/>
  <c r="V11" i="2"/>
  <c r="U11" i="2"/>
  <c r="V10" i="2"/>
  <c r="U10" i="2"/>
  <c r="V9" i="2"/>
  <c r="U9" i="2"/>
  <c r="V8" i="2"/>
  <c r="U8" i="2"/>
  <c r="V7" i="2"/>
  <c r="U7" i="2"/>
  <c r="V6" i="2"/>
  <c r="U6" i="2"/>
  <c r="V5" i="2"/>
  <c r="U5" i="2"/>
  <c r="V4" i="2"/>
  <c r="U4" i="2"/>
  <c r="V3" i="2"/>
  <c r="U3" i="2"/>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V2" i="2"/>
  <c r="U2" i="2"/>
  <c r="H14" i="1"/>
  <c r="G14" i="1"/>
  <c r="F14" i="1"/>
  <c r="E14" i="1"/>
  <c r="D14" i="1"/>
  <c r="C25" i="4"/>
  <c r="C24" i="4"/>
  <c r="C22" i="4"/>
  <c r="C23" i="4"/>
  <c r="C26" i="4"/>
</calcChain>
</file>

<file path=xl/sharedStrings.xml><?xml version="1.0" encoding="utf-8"?>
<sst xmlns="http://schemas.openxmlformats.org/spreadsheetml/2006/main" count="748" uniqueCount="308">
  <si>
    <t>New Auto - Non Tech</t>
  </si>
  <si>
    <t>Non Tech</t>
  </si>
  <si>
    <t>SBU</t>
  </si>
  <si>
    <t>Closed</t>
  </si>
  <si>
    <t>Hold</t>
  </si>
  <si>
    <t>Offered</t>
  </si>
  <si>
    <t>Open</t>
  </si>
  <si>
    <t>Grand Total</t>
  </si>
  <si>
    <t>NCBD</t>
  </si>
  <si>
    <t>Expected Upcoming Joinees - Non Tech</t>
  </si>
  <si>
    <t>No</t>
  </si>
  <si>
    <t>Division</t>
  </si>
  <si>
    <t>Name</t>
  </si>
  <si>
    <t>Role</t>
  </si>
  <si>
    <t>DOJ</t>
  </si>
  <si>
    <t>Work Location</t>
  </si>
  <si>
    <t>New Joinees - Non Tech</t>
  </si>
  <si>
    <t>Enterprise</t>
  </si>
  <si>
    <t>Fresh</t>
  </si>
  <si>
    <t>Replacement</t>
  </si>
  <si>
    <t>BAND</t>
  </si>
  <si>
    <t>30 - 60 days</t>
  </si>
  <si>
    <t>60 - 90 days</t>
  </si>
  <si>
    <t>Above 90</t>
  </si>
  <si>
    <t>Below 30 days</t>
  </si>
  <si>
    <t>S.No</t>
  </si>
  <si>
    <t>Base BLT</t>
  </si>
  <si>
    <t>Region</t>
  </si>
  <si>
    <t>Requisition Name</t>
  </si>
  <si>
    <t>Job Code</t>
  </si>
  <si>
    <t>Job Location</t>
  </si>
  <si>
    <t>Job Owner</t>
  </si>
  <si>
    <t>Vacancy Type</t>
  </si>
  <si>
    <t>Replacement of</t>
  </si>
  <si>
    <t>TA TAT</t>
  </si>
  <si>
    <t>Band</t>
  </si>
  <si>
    <t>Open Date</t>
  </si>
  <si>
    <t>Current Status</t>
  </si>
  <si>
    <t>Remarks</t>
  </si>
  <si>
    <t>Candidate</t>
  </si>
  <si>
    <t>Offer Date</t>
  </si>
  <si>
    <t>TAT Group</t>
  </si>
  <si>
    <t>DATE OF JOINING</t>
  </si>
  <si>
    <t>Hiring Panel</t>
  </si>
  <si>
    <t>Budget</t>
  </si>
  <si>
    <t>Power Drift</t>
  </si>
  <si>
    <t>Cluster Lead - Content</t>
  </si>
  <si>
    <t>CD/REQ/244</t>
  </si>
  <si>
    <t>Gurugram</t>
  </si>
  <si>
    <t>Navya</t>
  </si>
  <si>
    <t>Omkar</t>
  </si>
  <si>
    <t>Shreshth Dropped on 19th Apr 23 | 1 in R2</t>
  </si>
  <si>
    <t>90+Days</t>
  </si>
  <si>
    <t>Shoumodip / Rohan or Tanuj / Onais / Manasi / Mayank</t>
  </si>
  <si>
    <t>Enterprise Sales</t>
  </si>
  <si>
    <t>Client Lead</t>
  </si>
  <si>
    <t>CD/REQ/305</t>
  </si>
  <si>
    <t>Bangalore</t>
  </si>
  <si>
    <t>Kartik</t>
  </si>
  <si>
    <t>Abhinav Garg</t>
  </si>
  <si>
    <t>1 in R3, More to be added &gt; Hiting template to be shared with business for ref</t>
  </si>
  <si>
    <t>61-90 Days</t>
  </si>
  <si>
    <t>Nitin Sharma / Tanuj Luthra</t>
  </si>
  <si>
    <t>COE Lead- Strategy</t>
  </si>
  <si>
    <t>CD/Req/222</t>
  </si>
  <si>
    <t>Gurgaon</t>
  </si>
  <si>
    <t>Shivi</t>
  </si>
  <si>
    <t>Total 19 Profiles Shared || 17 Reject at Different Stages || 1 Offer Drop || 1 In Interview Stage</t>
  </si>
  <si>
    <t>Mayank</t>
  </si>
  <si>
    <t>NCBD West</t>
  </si>
  <si>
    <t>Dealer Success Manager</t>
  </si>
  <si>
    <t>CD/REQ/259</t>
  </si>
  <si>
    <t>Mumbai</t>
  </si>
  <si>
    <t>Sunil Bhatt</t>
  </si>
  <si>
    <t>TBO</t>
  </si>
  <si>
    <t>5 Rejected | 3 in R1 | 1 in R3 Feedback awaited. To be reraised as KAM</t>
  </si>
  <si>
    <t>Vishal</t>
  </si>
  <si>
    <t>Mohit / Farhan / Harminder</t>
  </si>
  <si>
    <t>NCBD North</t>
  </si>
  <si>
    <t>Key Account Manager</t>
  </si>
  <si>
    <t>CD/REQ/294</t>
  </si>
  <si>
    <t>Delhi</t>
  </si>
  <si>
    <t>Mohd Kashif</t>
  </si>
  <si>
    <t>Drive planned for Tue, 27 Jun 2023. 2 profiles to be shared 0n 28th Jun</t>
  </si>
  <si>
    <t>Varun / Vaibhav Mittal / Harminder</t>
  </si>
  <si>
    <t>CD/REQ/350</t>
  </si>
  <si>
    <t>Varun Pandey</t>
  </si>
  <si>
    <t>Dharmender / Vaibhav Mittal / Harminder</t>
  </si>
  <si>
    <t>Non Auto</t>
  </si>
  <si>
    <t>Senior Executive - Client Solutions</t>
  </si>
  <si>
    <t>CD/REQ/291</t>
  </si>
  <si>
    <t>Rishi</t>
  </si>
  <si>
    <t>Pranshu Agarwal</t>
  </si>
  <si>
    <t>8 Rejected | 1 R1 to be aligned | Fatema TBO - Under Negotiation</t>
  </si>
  <si>
    <t>Fatema</t>
  </si>
  <si>
    <t>Apurva / Tridib / Abhay / Gagan Tahiliani</t>
  </si>
  <si>
    <t>RO</t>
  </si>
  <si>
    <t>RO East</t>
  </si>
  <si>
    <t>RO Kol</t>
  </si>
  <si>
    <t>CD/REQ/343</t>
  </si>
  <si>
    <t>Kolkata</t>
  </si>
  <si>
    <t>Rajarshi Modak</t>
  </si>
  <si>
    <t>1 selected but beyond budget by 2 Lac. 1 more shared on 13th Jun</t>
  </si>
  <si>
    <t>Nancy Mehra / Harminder</t>
  </si>
  <si>
    <t>NCBD East</t>
  </si>
  <si>
    <t>CD/REQ/372</t>
  </si>
  <si>
    <t>Bhubneshwar</t>
  </si>
  <si>
    <t>Bikesh Mishra</t>
  </si>
  <si>
    <t>9 Rejected | Ashis TBO</t>
  </si>
  <si>
    <t>Ashis</t>
  </si>
  <si>
    <t>46-60 Days</t>
  </si>
  <si>
    <t>Arindam Das / Soumik / Harminder</t>
  </si>
  <si>
    <t>Sr. Manager - Program Manager</t>
  </si>
  <si>
    <t>CD/REQ/447</t>
  </si>
  <si>
    <t>Pune</t>
  </si>
  <si>
    <t>Pranav Khosla</t>
  </si>
  <si>
    <t>31-45 Days</t>
  </si>
  <si>
    <t>Rohan / Mayank / Tanuj / Manasi</t>
  </si>
  <si>
    <t>NCBD South</t>
  </si>
  <si>
    <t>CD/REQ/515</t>
  </si>
  <si>
    <t>Chennai</t>
  </si>
  <si>
    <t>Ananth P</t>
  </si>
  <si>
    <t>2 Rejected | Pradeep Offered</t>
  </si>
  <si>
    <t>Pradeep</t>
  </si>
  <si>
    <t>16-30 Days</t>
  </si>
  <si>
    <t>Srinivas / Kiran Arava / Harminder</t>
  </si>
  <si>
    <t>CD/REQ/518</t>
  </si>
  <si>
    <t>Sreedhar R</t>
  </si>
  <si>
    <t>3 Rejected | 2 Dropped | Prakash offered</t>
  </si>
  <si>
    <t>Prakash</t>
  </si>
  <si>
    <t>Sreedhar / Kiran Arava / Harminder</t>
  </si>
  <si>
    <t>CD/REQ/511</t>
  </si>
  <si>
    <t>Mayank Arora</t>
  </si>
  <si>
    <t>Sumbul Rafi</t>
  </si>
  <si>
    <t>CD/REQ/525</t>
  </si>
  <si>
    <t>Rahul Yadav</t>
  </si>
  <si>
    <t>Drive planned for Tue, 27 Jun 2023. Aligned with Harminder on 28th Jun</t>
  </si>
  <si>
    <t>CD/REQ/549</t>
  </si>
  <si>
    <t>Tirupati</t>
  </si>
  <si>
    <t>N Shyamkumar</t>
  </si>
  <si>
    <t>1 Rejected | 3 profiles shared on 26th Jun.</t>
  </si>
  <si>
    <t>Vema / Kiran Arava / Harminder</t>
  </si>
  <si>
    <t>NCBD Central</t>
  </si>
  <si>
    <t>CD/REQ/524</t>
  </si>
  <si>
    <t>Raipur</t>
  </si>
  <si>
    <t>Pratiksha Patel</t>
  </si>
  <si>
    <t>2 at R1</t>
  </si>
  <si>
    <t>Anurag / Harminder</t>
  </si>
  <si>
    <t>CD/REQ/548</t>
  </si>
  <si>
    <t>Sriram</t>
  </si>
  <si>
    <t>3 Rej | 3 more shared on 28th Jun</t>
  </si>
  <si>
    <t>CPS</t>
  </si>
  <si>
    <t>Business Analyst</t>
  </si>
  <si>
    <t>CD/REQ/559</t>
  </si>
  <si>
    <t>2 in R2, 3 in R1</t>
  </si>
  <si>
    <t>0-15 Days</t>
  </si>
  <si>
    <t>Aditya / Sonam</t>
  </si>
  <si>
    <t>CD/REQ/590</t>
  </si>
  <si>
    <t>Ajish Unnikrishnan</t>
  </si>
  <si>
    <t>2 to be shared on 28th Jun</t>
  </si>
  <si>
    <t>CD/REQ/585</t>
  </si>
  <si>
    <t>Mohammad Siddiqui</t>
  </si>
  <si>
    <t>Varun/Vaibhav/Harminder</t>
  </si>
  <si>
    <t>CD/REQ/591</t>
  </si>
  <si>
    <t>Kochi</t>
  </si>
  <si>
    <t>Dipin G</t>
  </si>
  <si>
    <t>WIP</t>
  </si>
  <si>
    <t>CD/REQ/626</t>
  </si>
  <si>
    <t>Mangalore</t>
  </si>
  <si>
    <t>Adithya Arun</t>
  </si>
  <si>
    <t>CD/REQ/627</t>
  </si>
  <si>
    <t>Monika Raj</t>
  </si>
  <si>
    <t>Rahul Pujari to be looked at from the earlier interviews</t>
  </si>
  <si>
    <t>REQ_34</t>
  </si>
  <si>
    <t>Indore</t>
  </si>
  <si>
    <t>Abhinav Shrimal</t>
  </si>
  <si>
    <t>Joined</t>
  </si>
  <si>
    <t>Junaid Mansoori</t>
  </si>
  <si>
    <t>Anurag Tiwari</t>
  </si>
  <si>
    <t>REQ_29</t>
  </si>
  <si>
    <t>Jabalpur</t>
  </si>
  <si>
    <t>Abhishek Rai</t>
  </si>
  <si>
    <t>Som Asati</t>
  </si>
  <si>
    <t>REQ_175</t>
  </si>
  <si>
    <t>Ankit Tiwari</t>
  </si>
  <si>
    <t>Vaibhav Mittal</t>
  </si>
  <si>
    <t>REQ_112</t>
  </si>
  <si>
    <t>Aurangabad</t>
  </si>
  <si>
    <t>Saurabh Dhandarphale</t>
  </si>
  <si>
    <t>Sakshi</t>
  </si>
  <si>
    <t>Swapnil Patil</t>
  </si>
  <si>
    <t>REQ_32</t>
  </si>
  <si>
    <t>Bariely</t>
  </si>
  <si>
    <t>Shiv Kumar</t>
  </si>
  <si>
    <t>Aman Roy</t>
  </si>
  <si>
    <t>REQ_37</t>
  </si>
  <si>
    <t>Chandigarh</t>
  </si>
  <si>
    <t>Hitesh Goyal</t>
  </si>
  <si>
    <t>Rajat</t>
  </si>
  <si>
    <t>REQ_113</t>
  </si>
  <si>
    <t>Vadodara</t>
  </si>
  <si>
    <t>Pallav Sharma</t>
  </si>
  <si>
    <t>Vishnu</t>
  </si>
  <si>
    <t>Client Partner</t>
  </si>
  <si>
    <t>#KL-MMX5AY6T</t>
  </si>
  <si>
    <t>Gagandeep Singh</t>
  </si>
  <si>
    <t>Sayantan Ghosh</t>
  </si>
  <si>
    <t>Kritika</t>
  </si>
  <si>
    <t>Video Editor Online Powerdrift</t>
  </si>
  <si>
    <t>#KL-RUVMJJ4E</t>
  </si>
  <si>
    <t>Priyanshu Bose</t>
  </si>
  <si>
    <t>Anant B Avhad</t>
  </si>
  <si>
    <t>Rohan Albal</t>
  </si>
  <si>
    <t>REQ_109</t>
  </si>
  <si>
    <t>Tapas</t>
  </si>
  <si>
    <t>Monika</t>
  </si>
  <si>
    <t>Kiran Arava</t>
  </si>
  <si>
    <t>CD/REQ/285</t>
  </si>
  <si>
    <t>Sankalp Anand</t>
  </si>
  <si>
    <t>Dhruv Shukla</t>
  </si>
  <si>
    <t>CD/REQ/90</t>
  </si>
  <si>
    <t>Jackson Joseph</t>
  </si>
  <si>
    <t>Prabhdeep</t>
  </si>
  <si>
    <t>CD/REQ/96</t>
  </si>
  <si>
    <t>Lucknow</t>
  </si>
  <si>
    <t>Shubham Singh</t>
  </si>
  <si>
    <t>Falak</t>
  </si>
  <si>
    <t>Business Analyst-Sales</t>
  </si>
  <si>
    <t>CD/REQ/79</t>
  </si>
  <si>
    <t>Pravin Kumar</t>
  </si>
  <si>
    <t>Shivam Khard</t>
  </si>
  <si>
    <t>CD/REQ/169</t>
  </si>
  <si>
    <t>Rajamundri</t>
  </si>
  <si>
    <t>1 Dropped | Vinodh joined</t>
  </si>
  <si>
    <t>Vinodh</t>
  </si>
  <si>
    <t>CD/REQ/168</t>
  </si>
  <si>
    <t>Vijaywada</t>
  </si>
  <si>
    <t>2 Rejected | Siva Teja joined</t>
  </si>
  <si>
    <t>Siva Teja</t>
  </si>
  <si>
    <t>Zig Wheels</t>
  </si>
  <si>
    <t>Trainee - ZigWheels Brand Solutions</t>
  </si>
  <si>
    <t>CD/REQ/109</t>
  </si>
  <si>
    <t>4 Rejected | Lovely Joined</t>
  </si>
  <si>
    <t>Lovely</t>
  </si>
  <si>
    <t>Muntaser / Onais</t>
  </si>
  <si>
    <t>CD/REQ/223</t>
  </si>
  <si>
    <t>Trivandrum</t>
  </si>
  <si>
    <t>Akhil Babu</t>
  </si>
  <si>
    <t>3 Rejected | Rajath jonied</t>
  </si>
  <si>
    <t>Rajath</t>
  </si>
  <si>
    <t>CD/REQ/307</t>
  </si>
  <si>
    <t>Delhi /Hissar</t>
  </si>
  <si>
    <t>Purushottam</t>
  </si>
  <si>
    <t>Akash</t>
  </si>
  <si>
    <t>CD/REQ/224</t>
  </si>
  <si>
    <t>Hubli</t>
  </si>
  <si>
    <t>Somalingappa Guddadavar</t>
  </si>
  <si>
    <t>Abhishek Annigeri</t>
  </si>
  <si>
    <t>AM-Content</t>
  </si>
  <si>
    <t>CD/REQ/301</t>
  </si>
  <si>
    <t>Animesh Kundaji -offroll employee</t>
  </si>
  <si>
    <t>Raj Illikal</t>
  </si>
  <si>
    <t>Jagatpriyan</t>
  </si>
  <si>
    <t>Deputy Manager - Client Servicing</t>
  </si>
  <si>
    <t>CD/REQ/323</t>
  </si>
  <si>
    <t>Shaunak Dadhe</t>
  </si>
  <si>
    <t>Hyderabad</t>
  </si>
  <si>
    <t>CD/REQ/182</t>
  </si>
  <si>
    <t>Utkarsh</t>
  </si>
  <si>
    <t>1 dropped | 2 Rejected | Sita Rama Joined</t>
  </si>
  <si>
    <t>Sita Rama</t>
  </si>
  <si>
    <t>Venkata Sai / Kiran Arava / Harminder</t>
  </si>
  <si>
    <t>CD/REQ/254</t>
  </si>
  <si>
    <t>Amritsar</t>
  </si>
  <si>
    <t>Rishi Mahajan</t>
  </si>
  <si>
    <t>Ricky</t>
  </si>
  <si>
    <t>CD/REQ/280</t>
  </si>
  <si>
    <t>Balaji G</t>
  </si>
  <si>
    <t>Nupur</t>
  </si>
  <si>
    <t>Raminder / Kritika / Manasi / Onais or Mayank</t>
  </si>
  <si>
    <t>CD/REQ/54</t>
  </si>
  <si>
    <t>Asif Nadeem</t>
  </si>
  <si>
    <t>12 Rejected | Zaid TBO - Docs pending | Backup CVs to be shared || Joined</t>
  </si>
  <si>
    <t>Zaid</t>
  </si>
  <si>
    <t>Anurag Tiwari / Akhand / Saboor / Harminder</t>
  </si>
  <si>
    <t>CD/REQ/513</t>
  </si>
  <si>
    <t>Syed Ali</t>
  </si>
  <si>
    <t>V Vamsi</t>
  </si>
  <si>
    <t>Row Labels</t>
  </si>
  <si>
    <t>Count of TAT Group</t>
  </si>
  <si>
    <t>Month</t>
  </si>
  <si>
    <t>Year</t>
  </si>
  <si>
    <t>Count of Current Status</t>
  </si>
  <si>
    <t>Count of Vacancy Type</t>
  </si>
  <si>
    <t>Total Requisition</t>
  </si>
  <si>
    <t>Requistion Status</t>
  </si>
  <si>
    <t>BU</t>
  </si>
  <si>
    <t>Recruiter</t>
  </si>
  <si>
    <t>Central</t>
  </si>
  <si>
    <t>West</t>
  </si>
  <si>
    <t>North</t>
  </si>
  <si>
    <t>Zone</t>
  </si>
  <si>
    <t>South</t>
  </si>
  <si>
    <t>Grade</t>
  </si>
  <si>
    <t>Requisition vs TAT Group</t>
  </si>
  <si>
    <t xml:space="preserve"> East</t>
  </si>
  <si>
    <t>Count of Zone</t>
  </si>
  <si>
    <t>Requisition vs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</si>
</sst>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0"/>
      <color rgb="FF000000"/>
      <name val="Calibri"/>
      <family val="2"/>
    </font>
    <font>
      <sz val="10"/>
      <color rgb="FF000000"/>
      <name val="Calibri"/>
      <family val="2"/>
    </font>
    <font>
      <b/>
      <sz val="11"/>
      <color theme="1"/>
      <name val="Calibri"/>
      <family val="2"/>
      <scheme val="minor"/>
    </font>
    <font>
      <b/>
      <u/>
      <sz val="11"/>
      <color theme="1"/>
      <name val="Calibri"/>
      <family val="2"/>
    </font>
    <font>
      <b/>
      <sz val="11"/>
      <color theme="1"/>
      <name val="Calibri"/>
      <family val="2"/>
    </font>
    <font>
      <sz val="10"/>
      <color theme="1"/>
      <name val="Montserrat"/>
    </font>
    <font>
      <sz val="10"/>
      <color theme="1"/>
      <name val="Arial"/>
      <family val="2"/>
    </font>
    <font>
      <sz val="11"/>
      <color theme="1"/>
      <name val="Calibri"/>
      <family val="2"/>
    </font>
    <font>
      <u/>
      <sz val="11"/>
      <color theme="10"/>
      <name val="Calibri"/>
      <family val="2"/>
      <scheme val="minor"/>
    </font>
    <font>
      <b/>
      <u/>
      <sz val="11"/>
      <color theme="10"/>
      <name val="Calibri"/>
      <family val="2"/>
      <scheme val="minor"/>
    </font>
    <font>
      <b/>
      <u/>
      <sz val="11"/>
      <color theme="1"/>
      <name val="Calibri"/>
      <family val="2"/>
    </font>
  </fonts>
  <fills count="7">
    <fill>
      <patternFill patternType="none"/>
    </fill>
    <fill>
      <patternFill patternType="gray125"/>
    </fill>
    <fill>
      <patternFill patternType="solid">
        <fgColor theme="6" tint="0.39997558519241921"/>
        <bgColor indexed="64"/>
      </patternFill>
    </fill>
    <fill>
      <patternFill patternType="solid">
        <fgColor rgb="FFD9E1F2"/>
        <bgColor rgb="FFD9E1F2"/>
      </patternFill>
    </fill>
    <fill>
      <patternFill patternType="solid">
        <fgColor rgb="FFFFFFFF"/>
        <bgColor indexed="64"/>
      </patternFill>
    </fill>
    <fill>
      <patternFill patternType="solid">
        <fgColor rgb="FFFFFF00"/>
        <bgColor indexed="64"/>
      </patternFill>
    </fill>
    <fill>
      <patternFill patternType="solid">
        <fgColor rgb="FFF3F3F3"/>
        <bgColor indexed="64"/>
      </patternFill>
    </fill>
  </fills>
  <borders count="15">
    <border>
      <left/>
      <right/>
      <top/>
      <bottom/>
      <diagonal/>
    </border>
    <border>
      <left style="thin">
        <color theme="0" tint="-0.34998626667073579"/>
      </left>
      <right/>
      <top style="thin">
        <color theme="0" tint="-0.34998626667073579"/>
      </top>
      <bottom style="thin">
        <color indexed="64"/>
      </bottom>
      <diagonal/>
    </border>
    <border>
      <left/>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style="thin">
        <color indexed="64"/>
      </left>
      <right style="thin">
        <color indexed="64"/>
      </right>
      <top style="thin">
        <color indexed="64"/>
      </top>
      <bottom style="thin">
        <color indexed="64"/>
      </bottom>
      <diagonal/>
    </border>
    <border>
      <left style="thin">
        <color theme="0" tint="-0.34998626667073579"/>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indexed="64"/>
      </bottom>
      <diagonal/>
    </border>
    <border>
      <left/>
      <right/>
      <top/>
      <bottom style="medium">
        <color rgb="FF000000"/>
      </bottom>
      <diagonal/>
    </border>
    <border>
      <left style="medium">
        <color rgb="FFCCCCCC"/>
      </left>
      <right style="medium">
        <color rgb="FF000000"/>
      </right>
      <top/>
      <bottom/>
      <diagonal/>
    </border>
    <border>
      <left/>
      <right style="medium">
        <color rgb="FF000000"/>
      </right>
      <top/>
      <bottom/>
      <diagonal/>
    </border>
    <border>
      <left style="medium">
        <color rgb="FFCCCCCC"/>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37">
    <xf numFmtId="0" fontId="0" fillId="0" borderId="0" xfId="0"/>
    <xf numFmtId="0" fontId="0" fillId="0" borderId="4" xfId="0" applyBorder="1"/>
    <xf numFmtId="0" fontId="1" fillId="3" borderId="6" xfId="0" applyFont="1" applyFill="1" applyBorder="1" applyAlignment="1">
      <alignment horizontal="center"/>
    </xf>
    <xf numFmtId="0" fontId="2" fillId="0" borderId="6" xfId="0" applyFont="1" applyBorder="1" applyAlignment="1">
      <alignment horizontal="center"/>
    </xf>
    <xf numFmtId="0" fontId="1" fillId="3" borderId="4" xfId="0" applyFont="1" applyFill="1" applyBorder="1" applyAlignment="1">
      <alignment horizontal="center"/>
    </xf>
    <xf numFmtId="0" fontId="2" fillId="0" borderId="4" xfId="0" applyFont="1" applyBorder="1"/>
    <xf numFmtId="0" fontId="2" fillId="0" borderId="6" xfId="0" applyFont="1" applyBorder="1"/>
    <xf numFmtId="0" fontId="0" fillId="0" borderId="4" xfId="0" applyBorder="1" applyAlignment="1">
      <alignment horizontal="left"/>
    </xf>
    <xf numFmtId="0" fontId="0" fillId="0" borderId="0" xfId="0" applyAlignment="1">
      <alignment horizontal="left"/>
    </xf>
    <xf numFmtId="0" fontId="0" fillId="0" borderId="0" xfId="0" pivotButton="1"/>
    <xf numFmtId="0" fontId="3" fillId="0" borderId="0" xfId="0" applyFont="1"/>
    <xf numFmtId="0" fontId="10" fillId="5" borderId="11" xfId="1" applyFont="1" applyFill="1" applyBorder="1" applyAlignment="1">
      <alignment horizontal="left" vertical="center"/>
    </xf>
    <xf numFmtId="0" fontId="4" fillId="5" borderId="10" xfId="0" applyFont="1" applyFill="1" applyBorder="1" applyAlignment="1">
      <alignment horizontal="left" vertical="center"/>
    </xf>
    <xf numFmtId="0" fontId="5" fillId="5" borderId="10" xfId="0" applyFont="1" applyFill="1" applyBorder="1" applyAlignment="1">
      <alignment horizontal="left" vertical="center"/>
    </xf>
    <xf numFmtId="0" fontId="5" fillId="5" borderId="12" xfId="0" applyFont="1" applyFill="1" applyBorder="1" applyAlignment="1">
      <alignment horizontal="left" vertical="center"/>
    </xf>
    <xf numFmtId="0" fontId="11" fillId="5" borderId="0" xfId="0" applyFont="1" applyFill="1" applyAlignment="1">
      <alignment horizontal="left" vertical="center"/>
    </xf>
    <xf numFmtId="0" fontId="6" fillId="4" borderId="4" xfId="0" applyFont="1" applyFill="1" applyBorder="1" applyAlignment="1">
      <alignment horizontal="left" vertical="center"/>
    </xf>
    <xf numFmtId="15" fontId="6" fillId="4" borderId="4" xfId="0" applyNumberFormat="1" applyFont="1" applyFill="1" applyBorder="1" applyAlignment="1">
      <alignment horizontal="left" vertical="center"/>
    </xf>
    <xf numFmtId="0" fontId="7" fillId="4" borderId="4" xfId="0" applyFont="1" applyFill="1" applyBorder="1" applyAlignment="1">
      <alignment horizontal="left" vertical="center"/>
    </xf>
    <xf numFmtId="0" fontId="8" fillId="4" borderId="4" xfId="0" applyFont="1" applyFill="1" applyBorder="1" applyAlignment="1">
      <alignment horizontal="left" vertical="center"/>
    </xf>
    <xf numFmtId="0" fontId="6" fillId="0" borderId="4" xfId="0" applyFont="1" applyBorder="1" applyAlignment="1">
      <alignment horizontal="left" vertical="center"/>
    </xf>
    <xf numFmtId="15" fontId="7" fillId="4" borderId="4" xfId="0" applyNumberFormat="1" applyFont="1" applyFill="1" applyBorder="1" applyAlignment="1">
      <alignment horizontal="left" vertical="center"/>
    </xf>
    <xf numFmtId="14" fontId="6" fillId="4" borderId="4" xfId="0" applyNumberFormat="1" applyFont="1" applyFill="1" applyBorder="1" applyAlignment="1">
      <alignment horizontal="left" vertical="center"/>
    </xf>
    <xf numFmtId="0" fontId="6" fillId="6" borderId="4" xfId="0" applyFont="1" applyFill="1" applyBorder="1" applyAlignment="1">
      <alignment horizontal="left" vertical="center"/>
    </xf>
    <xf numFmtId="15" fontId="6" fillId="6" borderId="4" xfId="0" applyNumberFormat="1" applyFont="1" applyFill="1" applyBorder="1" applyAlignment="1">
      <alignment horizontal="left" vertical="center"/>
    </xf>
    <xf numFmtId="0" fontId="7" fillId="6" borderId="4" xfId="0" applyFont="1" applyFill="1" applyBorder="1" applyAlignment="1">
      <alignment horizontal="left" vertical="center"/>
    </xf>
    <xf numFmtId="0" fontId="6" fillId="4" borderId="13" xfId="0" applyFont="1" applyFill="1" applyBorder="1" applyAlignment="1">
      <alignment horizontal="left" vertical="center"/>
    </xf>
    <xf numFmtId="0" fontId="6" fillId="4" borderId="14" xfId="0" applyFont="1" applyFill="1" applyBorder="1" applyAlignment="1">
      <alignment horizontal="left" vertical="center"/>
    </xf>
    <xf numFmtId="0" fontId="4" fillId="5" borderId="9" xfId="0" applyFont="1" applyFill="1" applyBorder="1" applyAlignment="1">
      <alignment horizontal="left"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1" fillId="2" borderId="6" xfId="0" applyFont="1" applyFill="1" applyBorder="1" applyAlignment="1">
      <alignment horizontal="center"/>
    </xf>
    <xf numFmtId="0" fontId="0" fillId="0" borderId="0" xfId="0" applyNumberFormat="1"/>
  </cellXfs>
  <cellStyles count="2">
    <cellStyle name="Hyperlink" xfId="1" builtinId="8"/>
    <cellStyle name="Normal" xfId="0" builtinId="0"/>
  </cellStyles>
  <dxfs count="31">
    <dxf>
      <font>
        <b val="0"/>
        <i val="0"/>
        <strike val="0"/>
        <condense val="0"/>
        <extend val="0"/>
        <outline val="0"/>
        <shadow val="0"/>
        <u val="none"/>
        <vertAlign val="baseline"/>
        <sz val="10"/>
        <color theme="1"/>
        <name val="Montserrat"/>
        <scheme val="none"/>
      </font>
      <numFmt numFmtId="0" formatCode="General"/>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numFmt numFmtId="0" formatCode="General"/>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numFmt numFmtId="0" formatCode="General"/>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numFmt numFmtId="20" formatCode="dd/mmm/yy"/>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numFmt numFmtId="20" formatCode="dd/mmm/yy"/>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numFmt numFmtId="20" formatCode="dd/mmm/yy"/>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Montserrat"/>
        <scheme val="none"/>
      </font>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medium">
          <color rgb="FFCCCCCC"/>
        </top>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0"/>
        <color theme="1"/>
        <name val="Montserrat"/>
        <scheme val="none"/>
      </font>
      <fill>
        <patternFill patternType="solid">
          <fgColor indexed="64"/>
          <bgColor rgb="FFFFFFFF"/>
        </patternFill>
      </fill>
      <alignment horizontal="left" vertical="center" textRotation="0" wrapText="0" indent="0" justifyLastLine="0" shrinkToFit="0" readingOrder="0"/>
    </dxf>
    <dxf>
      <border outline="0">
        <bottom style="medium">
          <color rgb="FF000000"/>
        </bottom>
      </border>
    </dxf>
    <dxf>
      <font>
        <b/>
        <i val="0"/>
        <strike val="0"/>
        <condense val="0"/>
        <extend val="0"/>
        <outline val="0"/>
        <shadow val="0"/>
        <u/>
        <vertAlign val="baseline"/>
        <sz val="11"/>
        <color theme="1"/>
        <name val="Calibri"/>
        <scheme val="none"/>
      </font>
      <fill>
        <patternFill patternType="solid">
          <fgColor indexed="64"/>
          <bgColor rgb="FFFFFF00"/>
        </patternFill>
      </fill>
      <alignment horizontal="left" vertical="center" textRotation="0" wrapText="0" indent="0" justifyLastLine="0" shrinkToFit="0" readingOrder="0"/>
    </dxf>
    <dxf>
      <fill>
        <patternFill patternType="solid">
          <fgColor rgb="FFEBEFF1"/>
          <bgColor rgb="FFEBEFF1"/>
        </patternFill>
      </fill>
    </dxf>
    <dxf>
      <fill>
        <patternFill patternType="solid">
          <fgColor rgb="FFFFFFFF"/>
          <bgColor rgb="FFFFFFFF"/>
        </patternFill>
      </fill>
    </dxf>
  </dxfs>
  <tableStyles count="2" defaultTableStyle="TableStyleMedium2" defaultPivotStyle="PivotStyleLight16">
    <tableStyle name="Invisible" pivot="0" table="0" count="0" xr9:uid="{E0D5DE61-2582-4F11-968F-92D5A025A898}"/>
    <tableStyle name="Sheet4-style 2" pivot="0" count="2" xr9:uid="{00000000-0011-0000-FFFF-FFFF00000000}">
      <tableStyleElement type="firstRowStripe" dxfId="30"/>
      <tableStyleElement type="secondRowStripe" dxfId="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5.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New Auto Dashboard_Updated.xlsx]Pivot!PivotTable1</c:name>
    <c:fmtId val="2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s>
    <c:plotArea>
      <c:layout>
        <c:manualLayout>
          <c:layoutTarget val="inner"/>
          <c:xMode val="edge"/>
          <c:yMode val="edge"/>
          <c:x val="5.8403603205837845E-2"/>
          <c:y val="4.7290799676656399E-2"/>
          <c:w val="0.54823048638029481"/>
          <c:h val="0.91302296338432998"/>
        </c:manualLayout>
      </c:layout>
      <c:doughnutChart>
        <c:varyColors val="1"/>
        <c:ser>
          <c:idx val="0"/>
          <c:order val="0"/>
          <c:tx>
            <c:strRef>
              <c:f>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CB-44C7-AFCD-610C514276E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CB-44C7-AFCD-610C514276E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0CB-44C7-AFCD-610C514276E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0CB-44C7-AFCD-610C514276E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0CB-44C7-AFCD-610C514276E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0CB-44C7-AFCD-610C514276E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Pivot!$A$4:$A$10</c:f>
              <c:strCache>
                <c:ptCount val="6"/>
                <c:pt idx="0">
                  <c:v>90+Days</c:v>
                </c:pt>
                <c:pt idx="1">
                  <c:v>61-90 Days</c:v>
                </c:pt>
                <c:pt idx="2">
                  <c:v>0-15 Days</c:v>
                </c:pt>
                <c:pt idx="3">
                  <c:v>16-30 Days</c:v>
                </c:pt>
                <c:pt idx="4">
                  <c:v>46-60 Days</c:v>
                </c:pt>
                <c:pt idx="5">
                  <c:v>31-45 Days</c:v>
                </c:pt>
              </c:strCache>
            </c:strRef>
          </c:cat>
          <c:val>
            <c:numRef>
              <c:f>Pivot!$B$4:$B$10</c:f>
              <c:numCache>
                <c:formatCode>General</c:formatCode>
                <c:ptCount val="6"/>
                <c:pt idx="0">
                  <c:v>13</c:v>
                </c:pt>
                <c:pt idx="1">
                  <c:v>12</c:v>
                </c:pt>
                <c:pt idx="2">
                  <c:v>10</c:v>
                </c:pt>
                <c:pt idx="3">
                  <c:v>8</c:v>
                </c:pt>
                <c:pt idx="4">
                  <c:v>6</c:v>
                </c:pt>
                <c:pt idx="5">
                  <c:v>1</c:v>
                </c:pt>
              </c:numCache>
            </c:numRef>
          </c:val>
          <c:extLst>
            <c:ext xmlns:c16="http://schemas.microsoft.com/office/drawing/2014/chart" uri="{C3380CC4-5D6E-409C-BE32-E72D297353CC}">
              <c16:uniqueId val="{0000000C-40CB-44C7-AFCD-610C514276EC}"/>
            </c:ext>
          </c:extLst>
        </c:ser>
        <c:dLbls>
          <c:showLegendKey val="0"/>
          <c:showVal val="0"/>
          <c:showCatName val="0"/>
          <c:showSerName val="0"/>
          <c:showPercent val="0"/>
          <c:showBubbleSize val="0"/>
          <c:showLeaderLines val="1"/>
        </c:dLbls>
        <c:firstSliceAng val="65"/>
        <c:holeSize val="61"/>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New Auto Dashboard_Updated.xlsx]Pivot!PivotTable4</c:name>
    <c:fmtId val="30"/>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s>
    <c:plotArea>
      <c:layout>
        <c:manualLayout>
          <c:layoutTarget val="inner"/>
          <c:xMode val="edge"/>
          <c:yMode val="edge"/>
          <c:x val="4.1824511519393412E-2"/>
          <c:y val="0"/>
          <c:w val="0.52314814814814814"/>
          <c:h val="0.93388429752066116"/>
        </c:manualLayout>
      </c:layout>
      <c:pieChart>
        <c:varyColors val="1"/>
        <c:ser>
          <c:idx val="0"/>
          <c:order val="0"/>
          <c:tx>
            <c:strRef>
              <c:f>Pivot!$B$28</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A83-4547-80EC-E54C52FE2E2D}"/>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A83-4547-80EC-E54C52FE2E2D}"/>
              </c:ext>
            </c:extLst>
          </c:dPt>
          <c:dLbls>
            <c:dLbl>
              <c:idx val="0"/>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DA83-4547-80EC-E54C52FE2E2D}"/>
                </c:ext>
              </c:extLst>
            </c:dLbl>
            <c:dLbl>
              <c:idx val="1"/>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DA83-4547-80EC-E54C52FE2E2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Pivot!$A$29:$A$31</c:f>
              <c:strCache>
                <c:ptCount val="2"/>
                <c:pt idx="0">
                  <c:v>Fresh</c:v>
                </c:pt>
                <c:pt idx="1">
                  <c:v>Replacement</c:v>
                </c:pt>
              </c:strCache>
            </c:strRef>
          </c:cat>
          <c:val>
            <c:numRef>
              <c:f>Pivot!$B$29:$B$31</c:f>
              <c:numCache>
                <c:formatCode>General</c:formatCode>
                <c:ptCount val="2"/>
                <c:pt idx="0">
                  <c:v>8</c:v>
                </c:pt>
                <c:pt idx="1">
                  <c:v>42</c:v>
                </c:pt>
              </c:numCache>
            </c:numRef>
          </c:val>
          <c:extLst>
            <c:ext xmlns:c16="http://schemas.microsoft.com/office/drawing/2014/chart" uri="{C3380CC4-5D6E-409C-BE32-E72D297353CC}">
              <c16:uniqueId val="{00000004-DA83-4547-80EC-E54C52FE2E2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5914406532516778"/>
          <c:y val="2.8240385241101066E-2"/>
          <c:w val="0.33159667541557303"/>
          <c:h val="0.29889113034424414"/>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New Auto Dashboard_Updated.xlsx]Pivot!PivotTable3</c:name>
    <c:fmtId val="44"/>
  </c:pivotSource>
  <c:chart>
    <c:autoTitleDeleted val="1"/>
    <c:pivotFmts>
      <c:pivotFmt>
        <c:idx val="0"/>
        <c:spPr>
          <a:solidFill>
            <a:schemeClr val="accent6"/>
          </a:solidFill>
          <a:ln>
            <a:noFill/>
          </a:ln>
          <a:effectLst/>
          <a:sp3d/>
        </c:spPr>
        <c:marker>
          <c:symbol val="none"/>
        </c:marker>
        <c:dLbl>
          <c:idx val="0"/>
          <c:spPr>
            <a:noFill/>
            <a:ln>
              <a:noFill/>
            </a:ln>
            <a:effectLst/>
          </c:spPr>
          <c:txPr>
            <a:bodyPr rot="0" spcFirstLastPara="1" vertOverflow="ellipsis" horzOverflow="clip" vert="horz" wrap="square" lIns="72000" tIns="90000" rIns="38100" bIns="180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6"/>
          </a:solidFill>
          <a:ln>
            <a:noFill/>
          </a:ln>
          <a:effectLst/>
          <a:sp3d/>
        </c:spPr>
        <c:dLbl>
          <c:idx val="0"/>
          <c:layout>
            <c:manualLayout>
              <c:x val="0"/>
              <c:y val="-2.3148148148148192E-2"/>
            </c:manualLayout>
          </c:layout>
          <c:spPr>
            <a:noFill/>
            <a:ln>
              <a:noFill/>
            </a:ln>
            <a:effectLst/>
          </c:spPr>
          <c:txPr>
            <a:bodyPr rot="0" spcFirstLastPara="1" vertOverflow="ellipsis" horzOverflow="clip" vert="horz" wrap="square" lIns="72000" tIns="90000" rIns="38100" bIns="180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6"/>
          </a:solidFill>
          <a:ln>
            <a:noFill/>
          </a:ln>
          <a:effectLst/>
          <a:sp3d/>
        </c:spPr>
        <c:dLbl>
          <c:idx val="0"/>
          <c:layout>
            <c:manualLayout>
              <c:x val="0"/>
              <c:y val="-1.8518518518518517E-2"/>
            </c:manualLayout>
          </c:layout>
          <c:spPr>
            <a:noFill/>
            <a:ln>
              <a:noFill/>
            </a:ln>
            <a:effectLst/>
          </c:spPr>
          <c:txPr>
            <a:bodyPr rot="0" spcFirstLastPara="1" vertOverflow="ellipsis" horzOverflow="clip" vert="horz" wrap="square" lIns="72000" tIns="90000" rIns="38100" bIns="180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6"/>
          </a:solidFill>
          <a:ln>
            <a:noFill/>
          </a:ln>
          <a:effectLst/>
          <a:sp3d/>
        </c:spPr>
        <c:marker>
          <c:symbol val="none"/>
        </c:marker>
        <c:dLbl>
          <c:idx val="0"/>
          <c:spPr>
            <a:noFill/>
            <a:ln>
              <a:noFill/>
            </a:ln>
            <a:effectLst/>
          </c:spPr>
          <c:txPr>
            <a:bodyPr rot="0" spcFirstLastPara="1" vertOverflow="ellipsis" horzOverflow="clip" vert="horz" wrap="square" lIns="72000" tIns="90000" rIns="38100" bIns="180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6"/>
          </a:solidFill>
          <a:ln>
            <a:noFill/>
          </a:ln>
          <a:effectLst/>
          <a:sp3d/>
        </c:spPr>
        <c:dLbl>
          <c:idx val="0"/>
          <c:layout>
            <c:manualLayout>
              <c:x val="0"/>
              <c:y val="-1.8518518518518517E-2"/>
            </c:manualLayout>
          </c:layout>
          <c:spPr>
            <a:noFill/>
            <a:ln>
              <a:noFill/>
            </a:ln>
            <a:effectLst/>
          </c:spPr>
          <c:txPr>
            <a:bodyPr rot="0" spcFirstLastPara="1" vertOverflow="ellipsis" horzOverflow="clip" vert="horz" wrap="square" lIns="72000" tIns="90000" rIns="38100" bIns="180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6"/>
          </a:solidFill>
          <a:ln>
            <a:noFill/>
          </a:ln>
          <a:effectLst/>
          <a:sp3d/>
        </c:spPr>
        <c:dLbl>
          <c:idx val="0"/>
          <c:layout>
            <c:manualLayout>
              <c:x val="0"/>
              <c:y val="-2.3148148148148192E-2"/>
            </c:manualLayout>
          </c:layout>
          <c:spPr>
            <a:noFill/>
            <a:ln>
              <a:noFill/>
            </a:ln>
            <a:effectLst/>
          </c:spPr>
          <c:txPr>
            <a:bodyPr rot="0" spcFirstLastPara="1" vertOverflow="ellipsis" horzOverflow="clip" vert="horz" wrap="square" lIns="72000" tIns="90000" rIns="38100" bIns="180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horzOverflow="clip" vert="horz" wrap="square" lIns="72000" tIns="90000" rIns="38100" bIns="18000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solidFill>
            <a:schemeClr val="accent6"/>
          </a:solidFill>
          <a:ln>
            <a:noFill/>
          </a:ln>
          <a:effectLst/>
        </c:spPr>
        <c:dLbl>
          <c:idx val="0"/>
          <c:layout>
            <c:manualLayout>
              <c:x val="0"/>
              <c:y val="-1.8518518518518517E-2"/>
            </c:manualLayout>
          </c:layout>
          <c:spPr>
            <a:noFill/>
            <a:ln>
              <a:noFill/>
            </a:ln>
            <a:effectLst/>
          </c:spPr>
          <c:txPr>
            <a:bodyPr rot="0" spcFirstLastPara="1" vertOverflow="ellipsis" horzOverflow="clip" vert="horz" wrap="square" lIns="72000" tIns="90000" rIns="38100" bIns="18000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solidFill>
            <a:schemeClr val="accent6"/>
          </a:solidFill>
          <a:ln>
            <a:noFill/>
          </a:ln>
          <a:effectLst/>
        </c:spPr>
        <c:dLbl>
          <c:idx val="0"/>
          <c:layout>
            <c:manualLayout>
              <c:x val="0"/>
              <c:y val="-2.3148148148148192E-2"/>
            </c:manualLayout>
          </c:layout>
          <c:spPr>
            <a:noFill/>
            <a:ln>
              <a:noFill/>
            </a:ln>
            <a:effectLst/>
          </c:spPr>
          <c:txPr>
            <a:bodyPr rot="0" spcFirstLastPara="1" vertOverflow="ellipsis" horzOverflow="clip" vert="horz" wrap="square" lIns="72000" tIns="90000" rIns="38100" bIns="18000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horzOverflow="clip" vert="horz" wrap="square" lIns="72000" tIns="90000" rIns="38100" bIns="18000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0"/>
        <c:spPr>
          <a:solidFill>
            <a:schemeClr val="accent6"/>
          </a:solidFill>
          <a:ln>
            <a:noFill/>
          </a:ln>
          <a:effectLst/>
        </c:spPr>
        <c:dLbl>
          <c:idx val="0"/>
          <c:layout>
            <c:manualLayout>
              <c:x val="0"/>
              <c:y val="-1.8518518518518517E-2"/>
            </c:manualLayout>
          </c:layout>
          <c:spPr>
            <a:noFill/>
            <a:ln>
              <a:noFill/>
            </a:ln>
            <a:effectLst/>
          </c:spPr>
          <c:txPr>
            <a:bodyPr rot="0" spcFirstLastPara="1" vertOverflow="ellipsis" horzOverflow="clip" vert="horz" wrap="square" lIns="72000" tIns="90000" rIns="38100" bIns="18000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1"/>
        <c:spPr>
          <a:solidFill>
            <a:schemeClr val="accent6"/>
          </a:solidFill>
          <a:ln>
            <a:noFill/>
          </a:ln>
          <a:effectLst/>
        </c:spPr>
        <c:dLbl>
          <c:idx val="0"/>
          <c:layout>
            <c:manualLayout>
              <c:x val="0"/>
              <c:y val="-2.3148148148148192E-2"/>
            </c:manualLayout>
          </c:layout>
          <c:spPr>
            <a:noFill/>
            <a:ln>
              <a:noFill/>
            </a:ln>
            <a:effectLst/>
          </c:spPr>
          <c:txPr>
            <a:bodyPr rot="0" spcFirstLastPara="1" vertOverflow="ellipsis" horzOverflow="clip" vert="horz" wrap="square" lIns="72000" tIns="90000" rIns="38100" bIns="18000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horzOverflow="clip" vert="horz" wrap="square" lIns="72000" tIns="90000" rIns="38100" bIns="18000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3"/>
        <c:spPr>
          <a:solidFill>
            <a:schemeClr val="accent6"/>
          </a:solidFill>
          <a:ln>
            <a:noFill/>
          </a:ln>
          <a:effectLst/>
        </c:spPr>
        <c:dLbl>
          <c:idx val="0"/>
          <c:layout>
            <c:manualLayout>
              <c:x val="0"/>
              <c:y val="-1.8518518518518517E-2"/>
            </c:manualLayout>
          </c:layout>
          <c:spPr>
            <a:noFill/>
            <a:ln>
              <a:noFill/>
            </a:ln>
            <a:effectLst/>
          </c:spPr>
          <c:txPr>
            <a:bodyPr rot="0" spcFirstLastPara="1" vertOverflow="ellipsis" horzOverflow="clip" vert="horz" wrap="square" lIns="72000" tIns="90000" rIns="38100" bIns="18000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4"/>
        <c:spPr>
          <a:solidFill>
            <a:schemeClr val="accent6"/>
          </a:solidFill>
          <a:ln>
            <a:noFill/>
          </a:ln>
          <a:effectLst/>
        </c:spPr>
        <c:dLbl>
          <c:idx val="0"/>
          <c:layout>
            <c:manualLayout>
              <c:x val="0"/>
              <c:y val="-2.3148148148148192E-2"/>
            </c:manualLayout>
          </c:layout>
          <c:spPr>
            <a:noFill/>
            <a:ln>
              <a:noFill/>
            </a:ln>
            <a:effectLst/>
          </c:spPr>
          <c:txPr>
            <a:bodyPr rot="0" spcFirstLastPara="1" vertOverflow="ellipsis" horzOverflow="clip" vert="horz" wrap="square" lIns="72000" tIns="90000" rIns="38100" bIns="18000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manualLayout>
          <c:layoutTarget val="inner"/>
          <c:xMode val="edge"/>
          <c:yMode val="edge"/>
          <c:x val="0.16378498356996715"/>
          <c:y val="8.1180811808118078E-2"/>
          <c:w val="0.80156934713869432"/>
          <c:h val="0.83763837638376382"/>
        </c:manualLayout>
      </c:layout>
      <c:barChart>
        <c:barDir val="bar"/>
        <c:grouping val="clustered"/>
        <c:varyColors val="0"/>
        <c:ser>
          <c:idx val="0"/>
          <c:order val="0"/>
          <c:tx>
            <c:strRef>
              <c:f>Pivot!$B$21</c:f>
              <c:strCache>
                <c:ptCount val="1"/>
                <c:pt idx="0">
                  <c:v>Total</c:v>
                </c:pt>
              </c:strCache>
            </c:strRef>
          </c:tx>
          <c:spPr>
            <a:solidFill>
              <a:schemeClr val="accent6"/>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1-17FD-4BC5-BA58-CE6817A0EE67}"/>
              </c:ext>
            </c:extLst>
          </c:dPt>
          <c:dPt>
            <c:idx val="1"/>
            <c:invertIfNegative val="0"/>
            <c:bubble3D val="0"/>
            <c:spPr>
              <a:solidFill>
                <a:schemeClr val="accent6"/>
              </a:solidFill>
              <a:ln>
                <a:noFill/>
              </a:ln>
              <a:effectLst/>
            </c:spPr>
            <c:extLst>
              <c:ext xmlns:c16="http://schemas.microsoft.com/office/drawing/2014/chart" uri="{C3380CC4-5D6E-409C-BE32-E72D297353CC}">
                <c16:uniqueId val="{00000003-17FD-4BC5-BA58-CE6817A0EE67}"/>
              </c:ext>
            </c:extLst>
          </c:dPt>
          <c:dPt>
            <c:idx val="2"/>
            <c:invertIfNegative val="0"/>
            <c:bubble3D val="0"/>
            <c:extLst>
              <c:ext xmlns:c16="http://schemas.microsoft.com/office/drawing/2014/chart" uri="{C3380CC4-5D6E-409C-BE32-E72D297353CC}">
                <c16:uniqueId val="{00000004-17FD-4BC5-BA58-CE6817A0EE67}"/>
              </c:ext>
            </c:extLst>
          </c:dPt>
          <c:dLbls>
            <c:dLbl>
              <c:idx val="0"/>
              <c:layout>
                <c:manualLayout>
                  <c:x val="0"/>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7FD-4BC5-BA58-CE6817A0EE67}"/>
                </c:ext>
              </c:extLst>
            </c:dLbl>
            <c:dLbl>
              <c:idx val="1"/>
              <c:layout>
                <c:manualLayout>
                  <c:x val="0"/>
                  <c:y val="-2.31481481481481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7FD-4BC5-BA58-CE6817A0EE67}"/>
                </c:ext>
              </c:extLst>
            </c:dLbl>
            <c:spPr>
              <a:noFill/>
              <a:ln>
                <a:noFill/>
              </a:ln>
              <a:effectLst/>
            </c:spPr>
            <c:txPr>
              <a:bodyPr rot="0" spcFirstLastPara="1" vertOverflow="ellipsis" horzOverflow="clip" vert="horz" wrap="square" lIns="72000" tIns="90000" rIns="38100" bIns="18000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Pivot!$A$22:$A$26</c:f>
              <c:strCache>
                <c:ptCount val="4"/>
                <c:pt idx="0">
                  <c:v>Joined</c:v>
                </c:pt>
                <c:pt idx="1">
                  <c:v>Open</c:v>
                </c:pt>
                <c:pt idx="2">
                  <c:v>Offered</c:v>
                </c:pt>
                <c:pt idx="3">
                  <c:v>TBO</c:v>
                </c:pt>
              </c:strCache>
            </c:strRef>
          </c:cat>
          <c:val>
            <c:numRef>
              <c:f>Pivot!$B$22:$B$26</c:f>
              <c:numCache>
                <c:formatCode>General</c:formatCode>
                <c:ptCount val="4"/>
                <c:pt idx="0">
                  <c:v>27</c:v>
                </c:pt>
                <c:pt idx="1">
                  <c:v>16</c:v>
                </c:pt>
                <c:pt idx="2">
                  <c:v>4</c:v>
                </c:pt>
                <c:pt idx="3">
                  <c:v>3</c:v>
                </c:pt>
              </c:numCache>
            </c:numRef>
          </c:val>
          <c:extLst>
            <c:ext xmlns:c16="http://schemas.microsoft.com/office/drawing/2014/chart" uri="{C3380CC4-5D6E-409C-BE32-E72D297353CC}">
              <c16:uniqueId val="{00000005-17FD-4BC5-BA58-CE6817A0EE67}"/>
            </c:ext>
          </c:extLst>
        </c:ser>
        <c:dLbls>
          <c:showLegendKey val="0"/>
          <c:showVal val="0"/>
          <c:showCatName val="0"/>
          <c:showSerName val="0"/>
          <c:showPercent val="0"/>
          <c:showBubbleSize val="0"/>
        </c:dLbls>
        <c:gapWidth val="150"/>
        <c:axId val="380595808"/>
        <c:axId val="380599336"/>
      </c:barChart>
      <c:catAx>
        <c:axId val="380595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380599336"/>
        <c:crosses val="autoZero"/>
        <c:auto val="1"/>
        <c:lblAlgn val="ctr"/>
        <c:lblOffset val="100"/>
        <c:noMultiLvlLbl val="0"/>
      </c:catAx>
      <c:valAx>
        <c:axId val="380599336"/>
        <c:scaling>
          <c:orientation val="minMax"/>
        </c:scaling>
        <c:delete val="1"/>
        <c:axPos val="b"/>
        <c:numFmt formatCode="General" sourceLinked="1"/>
        <c:majorTickMark val="none"/>
        <c:minorTickMark val="none"/>
        <c:tickLblPos val="nextTo"/>
        <c:crossAx val="38059580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New Auto Dashboard_Updated.xlsx]Pivot!PivotTable5</c:name>
    <c:fmtId val="4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391226814351553E-2"/>
          <c:y val="0.13476522241002598"/>
          <c:w val="0.90286351706036749"/>
          <c:h val="0.61357889585835668"/>
        </c:manualLayout>
      </c:layout>
      <c:barChart>
        <c:barDir val="col"/>
        <c:grouping val="clustered"/>
        <c:varyColors val="0"/>
        <c:ser>
          <c:idx val="0"/>
          <c:order val="0"/>
          <c:tx>
            <c:strRef>
              <c:f>Pivot!$B$34</c:f>
              <c:strCache>
                <c:ptCount val="1"/>
                <c:pt idx="0">
                  <c:v>Total</c:v>
                </c:pt>
              </c:strCache>
            </c:strRef>
          </c:tx>
          <c:spPr>
            <a:solidFill>
              <a:schemeClr val="accent1"/>
            </a:solidFill>
            <a:ln>
              <a:noFill/>
            </a:ln>
            <a:effectLst/>
          </c:spPr>
          <c:invertIfNegative val="0"/>
          <c:cat>
            <c:strRef>
              <c:f>Pivot!$A$35:$A$40</c:f>
              <c:strCache>
                <c:ptCount val="5"/>
                <c:pt idx="0">
                  <c:v>North</c:v>
                </c:pt>
                <c:pt idx="1">
                  <c:v>South</c:v>
                </c:pt>
                <c:pt idx="2">
                  <c:v>West</c:v>
                </c:pt>
                <c:pt idx="3">
                  <c:v>Central</c:v>
                </c:pt>
                <c:pt idx="4">
                  <c:v> East</c:v>
                </c:pt>
              </c:strCache>
            </c:strRef>
          </c:cat>
          <c:val>
            <c:numRef>
              <c:f>Pivot!$B$35:$B$40</c:f>
              <c:numCache>
                <c:formatCode>General</c:formatCode>
                <c:ptCount val="5"/>
                <c:pt idx="0">
                  <c:v>16</c:v>
                </c:pt>
                <c:pt idx="1">
                  <c:v>15</c:v>
                </c:pt>
                <c:pt idx="2">
                  <c:v>11</c:v>
                </c:pt>
                <c:pt idx="3">
                  <c:v>6</c:v>
                </c:pt>
                <c:pt idx="4">
                  <c:v>2</c:v>
                </c:pt>
              </c:numCache>
            </c:numRef>
          </c:val>
          <c:extLst>
            <c:ext xmlns:c16="http://schemas.microsoft.com/office/drawing/2014/chart" uri="{C3380CC4-5D6E-409C-BE32-E72D297353CC}">
              <c16:uniqueId val="{00000000-2F05-4EF5-A338-D039CF48CDF3}"/>
            </c:ext>
          </c:extLst>
        </c:ser>
        <c:dLbls>
          <c:showLegendKey val="0"/>
          <c:showVal val="0"/>
          <c:showCatName val="0"/>
          <c:showSerName val="0"/>
          <c:showPercent val="0"/>
          <c:showBubbleSize val="0"/>
        </c:dLbls>
        <c:gapWidth val="219"/>
        <c:overlap val="-27"/>
        <c:axId val="617087744"/>
        <c:axId val="617088528"/>
      </c:barChart>
      <c:catAx>
        <c:axId val="617087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ysClr val="windowText" lastClr="000000"/>
                </a:solidFill>
                <a:latin typeface="+mn-lt"/>
                <a:ea typeface="+mn-ea"/>
                <a:cs typeface="+mn-cs"/>
              </a:defRPr>
            </a:pPr>
            <a:endParaRPr lang="en-US"/>
          </a:p>
        </c:txPr>
        <c:crossAx val="617088528"/>
        <c:crosses val="autoZero"/>
        <c:auto val="1"/>
        <c:lblAlgn val="ctr"/>
        <c:lblOffset val="100"/>
        <c:noMultiLvlLbl val="0"/>
      </c:catAx>
      <c:valAx>
        <c:axId val="6170885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ysClr val="windowText" lastClr="000000"/>
                </a:solidFill>
                <a:latin typeface="+mn-lt"/>
                <a:ea typeface="+mn-ea"/>
                <a:cs typeface="+mn-cs"/>
              </a:defRPr>
            </a:pPr>
            <a:endParaRPr lang="en-US"/>
          </a:p>
        </c:txPr>
        <c:crossAx val="61708774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ln>
            <a:noFill/>
          </a:ln>
          <a:solidFill>
            <a:sysClr val="windowText" lastClr="000000"/>
          </a:solidFill>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New Auto Dashboard_Updated.xlsx]Pivot!PivotTable4</c:name>
    <c:fmtId val="2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Pivot!$B$28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8AF-4ACD-8686-D2FF0B9FE72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8AF-4ACD-8686-D2FF0B9FE72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Pivot!$A$29:$A$31</c:f>
              <c:strCache>
                <c:ptCount val="2"/>
                <c:pt idx="0">
                  <c:v>Fresh</c:v>
                </c:pt>
                <c:pt idx="1">
                  <c:v>Replacement</c:v>
                </c:pt>
              </c:strCache>
            </c:strRef>
          </c:cat>
          <c:val>
            <c:numRef>
              <c:f>Pivot!$B$29:$B$31</c:f>
              <c:numCache>
                <c:formatCode>General</c:formatCode>
                <c:ptCount val="2"/>
                <c:pt idx="0">
                  <c:v>8</c:v>
                </c:pt>
                <c:pt idx="1">
                  <c:v>42</c:v>
                </c:pt>
              </c:numCache>
            </c:numRef>
          </c:val>
          <c:extLst>
            <c:ext xmlns:c16="http://schemas.microsoft.com/office/drawing/2014/chart" uri="{C3380CC4-5D6E-409C-BE32-E72D297353CC}">
              <c16:uniqueId val="{00000004-98AF-4ACD-8686-D2FF0B9FE72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New Auto Dashboard_Updated.xlsx]Pivot!PivotTable5</c:name>
    <c:fmtId val="36"/>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Pivot!$B$34</c:f>
              <c:strCache>
                <c:ptCount val="1"/>
                <c:pt idx="0">
                  <c:v>Total</c:v>
                </c:pt>
              </c:strCache>
            </c:strRef>
          </c:tx>
          <c:spPr>
            <a:solidFill>
              <a:schemeClr val="accent1"/>
            </a:solidFill>
            <a:ln>
              <a:noFill/>
            </a:ln>
            <a:effectLst/>
          </c:spPr>
          <c:invertIfNegative val="0"/>
          <c:cat>
            <c:strRef>
              <c:f>Pivot!$A$35:$A$40</c:f>
              <c:strCache>
                <c:ptCount val="5"/>
                <c:pt idx="0">
                  <c:v>North</c:v>
                </c:pt>
                <c:pt idx="1">
                  <c:v>South</c:v>
                </c:pt>
                <c:pt idx="2">
                  <c:v>West</c:v>
                </c:pt>
                <c:pt idx="3">
                  <c:v>Central</c:v>
                </c:pt>
                <c:pt idx="4">
                  <c:v> East</c:v>
                </c:pt>
              </c:strCache>
            </c:strRef>
          </c:cat>
          <c:val>
            <c:numRef>
              <c:f>Pivot!$B$35:$B$40</c:f>
              <c:numCache>
                <c:formatCode>General</c:formatCode>
                <c:ptCount val="5"/>
                <c:pt idx="0">
                  <c:v>16</c:v>
                </c:pt>
                <c:pt idx="1">
                  <c:v>15</c:v>
                </c:pt>
                <c:pt idx="2">
                  <c:v>11</c:v>
                </c:pt>
                <c:pt idx="3">
                  <c:v>6</c:v>
                </c:pt>
                <c:pt idx="4">
                  <c:v>2</c:v>
                </c:pt>
              </c:numCache>
            </c:numRef>
          </c:val>
          <c:extLst>
            <c:ext xmlns:c16="http://schemas.microsoft.com/office/drawing/2014/chart" uri="{C3380CC4-5D6E-409C-BE32-E72D297353CC}">
              <c16:uniqueId val="{00000000-E452-45AA-A04E-D9C3BE31171B}"/>
            </c:ext>
          </c:extLst>
        </c:ser>
        <c:dLbls>
          <c:showLegendKey val="0"/>
          <c:showVal val="0"/>
          <c:showCatName val="0"/>
          <c:showSerName val="0"/>
          <c:showPercent val="0"/>
          <c:showBubbleSize val="0"/>
        </c:dLbls>
        <c:gapWidth val="219"/>
        <c:overlap val="-27"/>
        <c:axId val="500376024"/>
        <c:axId val="500379552"/>
      </c:barChart>
      <c:catAx>
        <c:axId val="500376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379552"/>
        <c:crosses val="autoZero"/>
        <c:auto val="1"/>
        <c:lblAlgn val="ctr"/>
        <c:lblOffset val="100"/>
        <c:noMultiLvlLbl val="0"/>
      </c:catAx>
      <c:valAx>
        <c:axId val="5003795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3760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emf"/><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xdr:col>
      <xdr:colOff>260349</xdr:colOff>
      <xdr:row>0</xdr:row>
      <xdr:rowOff>0</xdr:rowOff>
    </xdr:from>
    <xdr:to>
      <xdr:col>3</xdr:col>
      <xdr:colOff>501649</xdr:colOff>
      <xdr:row>1</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69949" y="0"/>
          <a:ext cx="1460500" cy="184150"/>
        </a:xfrm>
        <a:prstGeom prst="rect">
          <a:avLst/>
        </a:prstGeom>
      </xdr:spPr>
    </xdr:pic>
    <xdr:clientData/>
  </xdr:twoCellAnchor>
  <xdr:twoCellAnchor editAs="oneCell">
    <xdr:from>
      <xdr:col>2</xdr:col>
      <xdr:colOff>349250</xdr:colOff>
      <xdr:row>44</xdr:row>
      <xdr:rowOff>165100</xdr:rowOff>
    </xdr:from>
    <xdr:to>
      <xdr:col>20</xdr:col>
      <xdr:colOff>143510</xdr:colOff>
      <xdr:row>78</xdr:row>
      <xdr:rowOff>2381</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68450" y="8267700"/>
          <a:ext cx="10767060" cy="6098381"/>
        </a:xfrm>
        <a:prstGeom prst="rect">
          <a:avLst/>
        </a:prstGeom>
      </xdr:spPr>
    </xdr:pic>
    <xdr:clientData/>
  </xdr:twoCellAnchor>
  <xdr:twoCellAnchor>
    <xdr:from>
      <xdr:col>7</xdr:col>
      <xdr:colOff>533400</xdr:colOff>
      <xdr:row>54</xdr:row>
      <xdr:rowOff>158750</xdr:rowOff>
    </xdr:from>
    <xdr:to>
      <xdr:col>12</xdr:col>
      <xdr:colOff>406400</xdr:colOff>
      <xdr:row>64</xdr:row>
      <xdr:rowOff>107950</xdr:rowOff>
    </xdr:to>
    <xdr:graphicFrame macro="">
      <xdr:nvGraphicFramePr>
        <xdr:cNvPr id="15" name="Chart 14">
          <a:extLst>
            <a:ext uri="{FF2B5EF4-FFF2-40B4-BE49-F238E27FC236}">
              <a16:creationId xmlns:a16="http://schemas.microsoft.com/office/drawing/2014/main" id="{00000000-0008-0000-00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50800</xdr:colOff>
      <xdr:row>49</xdr:row>
      <xdr:rowOff>63500</xdr:rowOff>
    </xdr:from>
    <xdr:to>
      <xdr:col>5</xdr:col>
      <xdr:colOff>311151</xdr:colOff>
      <xdr:row>58</xdr:row>
      <xdr:rowOff>171450</xdr:rowOff>
    </xdr:to>
    <mc:AlternateContent xmlns:mc="http://schemas.openxmlformats.org/markup-compatibility/2006" xmlns:a14="http://schemas.microsoft.com/office/drawing/2010/main">
      <mc:Choice Requires="a14">
        <xdr:graphicFrame macro="">
          <xdr:nvGraphicFramePr>
            <xdr:cNvPr id="16" name="Status vs TAT">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microsoft.com/office/drawing/2010/slicer">
              <sle:slicer xmlns:sle="http://schemas.microsoft.com/office/drawing/2010/slicer" name="Status vs TAT"/>
            </a:graphicData>
          </a:graphic>
        </xdr:graphicFrame>
      </mc:Choice>
      <mc:Fallback xmlns="">
        <xdr:sp macro="" textlink="">
          <xdr:nvSpPr>
            <xdr:cNvPr id="0" name=""/>
            <xdr:cNvSpPr>
              <a:spLocks noTextEdit="1"/>
            </xdr:cNvSpPr>
          </xdr:nvSpPr>
          <xdr:spPr>
            <a:xfrm>
              <a:off x="1879600" y="9086850"/>
              <a:ext cx="1479551" cy="1765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508000</xdr:colOff>
      <xdr:row>49</xdr:row>
      <xdr:rowOff>76201</xdr:rowOff>
    </xdr:from>
    <xdr:to>
      <xdr:col>7</xdr:col>
      <xdr:colOff>393700</xdr:colOff>
      <xdr:row>57</xdr:row>
      <xdr:rowOff>38100</xdr:rowOff>
    </xdr:to>
    <mc:AlternateContent xmlns:mc="http://schemas.openxmlformats.org/markup-compatibility/2006" xmlns:a14="http://schemas.microsoft.com/office/drawing/2010/main">
      <mc:Choice Requires="a14">
        <xdr:graphicFrame macro="">
          <xdr:nvGraphicFramePr>
            <xdr:cNvPr id="17" name="Base BLT 1">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microsoft.com/office/drawing/2010/slicer">
              <sle:slicer xmlns:sle="http://schemas.microsoft.com/office/drawing/2010/slicer" name="Base BLT 1"/>
            </a:graphicData>
          </a:graphic>
        </xdr:graphicFrame>
      </mc:Choice>
      <mc:Fallback xmlns="">
        <xdr:sp macro="" textlink="">
          <xdr:nvSpPr>
            <xdr:cNvPr id="0" name=""/>
            <xdr:cNvSpPr>
              <a:spLocks noTextEdit="1"/>
            </xdr:cNvSpPr>
          </xdr:nvSpPr>
          <xdr:spPr>
            <a:xfrm>
              <a:off x="3556000" y="9099551"/>
              <a:ext cx="1104900" cy="1435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546099</xdr:colOff>
      <xdr:row>57</xdr:row>
      <xdr:rowOff>82550</xdr:rowOff>
    </xdr:from>
    <xdr:to>
      <xdr:col>7</xdr:col>
      <xdr:colOff>400050</xdr:colOff>
      <xdr:row>64</xdr:row>
      <xdr:rowOff>146050</xdr:rowOff>
    </xdr:to>
    <mc:AlternateContent xmlns:mc="http://schemas.openxmlformats.org/markup-compatibility/2006" xmlns:a14="http://schemas.microsoft.com/office/drawing/2010/main">
      <mc:Choice Requires="a14">
        <xdr:graphicFrame macro="">
          <xdr:nvGraphicFramePr>
            <xdr:cNvPr id="18" name="Job Owner 1">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microsoft.com/office/drawing/2010/slicer">
              <sle:slicer xmlns:sle="http://schemas.microsoft.com/office/drawing/2010/slicer" name="Job Owner 1"/>
            </a:graphicData>
          </a:graphic>
        </xdr:graphicFrame>
      </mc:Choice>
      <mc:Fallback xmlns="">
        <xdr:sp macro="" textlink="">
          <xdr:nvSpPr>
            <xdr:cNvPr id="0" name=""/>
            <xdr:cNvSpPr>
              <a:spLocks noTextEdit="1"/>
            </xdr:cNvSpPr>
          </xdr:nvSpPr>
          <xdr:spPr>
            <a:xfrm>
              <a:off x="3594099" y="10579100"/>
              <a:ext cx="1073151" cy="1352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50800</xdr:colOff>
      <xdr:row>50</xdr:row>
      <xdr:rowOff>152400</xdr:rowOff>
    </xdr:from>
    <xdr:to>
      <xdr:col>8</xdr:col>
      <xdr:colOff>577850</xdr:colOff>
      <xdr:row>53</xdr:row>
      <xdr:rowOff>44450</xdr:rowOff>
    </xdr:to>
    <xdr:sp macro="" textlink="Pivot!C22">
      <xdr:nvSpPr>
        <xdr:cNvPr id="22" name="Rectangle 21">
          <a:extLst>
            <a:ext uri="{FF2B5EF4-FFF2-40B4-BE49-F238E27FC236}">
              <a16:creationId xmlns:a16="http://schemas.microsoft.com/office/drawing/2014/main" id="{00000000-0008-0000-0000-000016000000}"/>
            </a:ext>
          </a:extLst>
        </xdr:cNvPr>
        <xdr:cNvSpPr/>
      </xdr:nvSpPr>
      <xdr:spPr>
        <a:xfrm>
          <a:off x="4927600" y="9359900"/>
          <a:ext cx="527050" cy="444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3BD0FED8-262A-4A09-B491-52FCE366B782}" type="TxLink">
            <a:rPr lang="en-US" sz="2400" b="1" i="0" u="none" strike="noStrike"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latin typeface="Calibri"/>
              <a:cs typeface="Calibri"/>
            </a:rPr>
            <a:pPr algn="ctr"/>
            <a:t>27</a:t>
          </a:fld>
          <a:endParaRPr lang="en-IN" sz="44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endParaRPr>
        </a:p>
      </xdr:txBody>
    </xdr:sp>
    <xdr:clientData/>
  </xdr:twoCellAnchor>
  <xdr:twoCellAnchor>
    <xdr:from>
      <xdr:col>9</xdr:col>
      <xdr:colOff>120650</xdr:colOff>
      <xdr:row>50</xdr:row>
      <xdr:rowOff>146050</xdr:rowOff>
    </xdr:from>
    <xdr:to>
      <xdr:col>10</xdr:col>
      <xdr:colOff>38100</xdr:colOff>
      <xdr:row>53</xdr:row>
      <xdr:rowOff>38100</xdr:rowOff>
    </xdr:to>
    <xdr:sp macro="" textlink="Pivot!C24">
      <xdr:nvSpPr>
        <xdr:cNvPr id="24" name="Rectangle 23">
          <a:extLst>
            <a:ext uri="{FF2B5EF4-FFF2-40B4-BE49-F238E27FC236}">
              <a16:creationId xmlns:a16="http://schemas.microsoft.com/office/drawing/2014/main" id="{00000000-0008-0000-0000-000018000000}"/>
            </a:ext>
          </a:extLst>
        </xdr:cNvPr>
        <xdr:cNvSpPr/>
      </xdr:nvSpPr>
      <xdr:spPr>
        <a:xfrm>
          <a:off x="5607050" y="9353550"/>
          <a:ext cx="527050" cy="444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8F75E8B7-9B66-4D21-B133-F2D4FC3C5A9E}" type="TxLink">
            <a:rPr lang="en-US" sz="2400" b="1" i="0" u="none" strike="noStrike"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latin typeface="Calibri"/>
              <a:cs typeface="Calibri"/>
            </a:rPr>
            <a:pPr algn="ctr"/>
            <a:t>16</a:t>
          </a:fld>
          <a:endParaRPr lang="en-IN" sz="72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endParaRPr>
        </a:p>
      </xdr:txBody>
    </xdr:sp>
    <xdr:clientData/>
  </xdr:twoCellAnchor>
  <xdr:twoCellAnchor>
    <xdr:from>
      <xdr:col>8</xdr:col>
      <xdr:colOff>0</xdr:colOff>
      <xdr:row>49</xdr:row>
      <xdr:rowOff>57150</xdr:rowOff>
    </xdr:from>
    <xdr:to>
      <xdr:col>9</xdr:col>
      <xdr:colOff>95250</xdr:colOff>
      <xdr:row>50</xdr:row>
      <xdr:rowOff>114300</xdr:rowOff>
    </xdr:to>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4876800" y="9080500"/>
          <a:ext cx="704850" cy="2413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accent2"/>
              </a:solidFill>
            </a:rPr>
            <a:t>Joined</a:t>
          </a:r>
        </a:p>
      </xdr:txBody>
    </xdr:sp>
    <xdr:clientData/>
  </xdr:twoCellAnchor>
  <xdr:twoCellAnchor>
    <xdr:from>
      <xdr:col>9</xdr:col>
      <xdr:colOff>95250</xdr:colOff>
      <xdr:row>49</xdr:row>
      <xdr:rowOff>57150</xdr:rowOff>
    </xdr:from>
    <xdr:to>
      <xdr:col>10</xdr:col>
      <xdr:colOff>120650</xdr:colOff>
      <xdr:row>50</xdr:row>
      <xdr:rowOff>114300</xdr:rowOff>
    </xdr:to>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5581650" y="9080500"/>
          <a:ext cx="635000" cy="2413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accent2"/>
              </a:solidFill>
            </a:rPr>
            <a:t>Open</a:t>
          </a:r>
        </a:p>
      </xdr:txBody>
    </xdr:sp>
    <xdr:clientData/>
  </xdr:twoCellAnchor>
  <xdr:twoCellAnchor>
    <xdr:from>
      <xdr:col>10</xdr:col>
      <xdr:colOff>292100</xdr:colOff>
      <xdr:row>49</xdr:row>
      <xdr:rowOff>50800</xdr:rowOff>
    </xdr:from>
    <xdr:to>
      <xdr:col>11</xdr:col>
      <xdr:colOff>387350</xdr:colOff>
      <xdr:row>50</xdr:row>
      <xdr:rowOff>107950</xdr:rowOff>
    </xdr:to>
    <xdr:sp macro="" textlink="">
      <xdr:nvSpPr>
        <xdr:cNvPr id="28" name="TextBox 27">
          <a:extLst>
            <a:ext uri="{FF2B5EF4-FFF2-40B4-BE49-F238E27FC236}">
              <a16:creationId xmlns:a16="http://schemas.microsoft.com/office/drawing/2014/main" id="{00000000-0008-0000-0000-00001C000000}"/>
            </a:ext>
          </a:extLst>
        </xdr:cNvPr>
        <xdr:cNvSpPr txBox="1"/>
      </xdr:nvSpPr>
      <xdr:spPr>
        <a:xfrm>
          <a:off x="6388100" y="9074150"/>
          <a:ext cx="704850" cy="2413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accent2"/>
              </a:solidFill>
            </a:rPr>
            <a:t>Offered</a:t>
          </a:r>
        </a:p>
      </xdr:txBody>
    </xdr:sp>
    <xdr:clientData/>
  </xdr:twoCellAnchor>
  <xdr:twoCellAnchor>
    <xdr:from>
      <xdr:col>11</xdr:col>
      <xdr:colOff>387350</xdr:colOff>
      <xdr:row>49</xdr:row>
      <xdr:rowOff>50800</xdr:rowOff>
    </xdr:from>
    <xdr:to>
      <xdr:col>12</xdr:col>
      <xdr:colOff>412750</xdr:colOff>
      <xdr:row>50</xdr:row>
      <xdr:rowOff>107950</xdr:rowOff>
    </xdr:to>
    <xdr:sp macro="" textlink="">
      <xdr:nvSpPr>
        <xdr:cNvPr id="29" name="TextBox 28">
          <a:extLst>
            <a:ext uri="{FF2B5EF4-FFF2-40B4-BE49-F238E27FC236}">
              <a16:creationId xmlns:a16="http://schemas.microsoft.com/office/drawing/2014/main" id="{00000000-0008-0000-0000-00001D000000}"/>
            </a:ext>
          </a:extLst>
        </xdr:cNvPr>
        <xdr:cNvSpPr txBox="1"/>
      </xdr:nvSpPr>
      <xdr:spPr>
        <a:xfrm>
          <a:off x="7092950" y="9074150"/>
          <a:ext cx="635000" cy="2413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accent2"/>
              </a:solidFill>
            </a:rPr>
            <a:t>TBO</a:t>
          </a:r>
        </a:p>
      </xdr:txBody>
    </xdr:sp>
    <xdr:clientData/>
  </xdr:twoCellAnchor>
  <xdr:twoCellAnchor>
    <xdr:from>
      <xdr:col>10</xdr:col>
      <xdr:colOff>381000</xdr:colOff>
      <xdr:row>50</xdr:row>
      <xdr:rowOff>120650</xdr:rowOff>
    </xdr:from>
    <xdr:to>
      <xdr:col>11</xdr:col>
      <xdr:colOff>298450</xdr:colOff>
      <xdr:row>53</xdr:row>
      <xdr:rowOff>12700</xdr:rowOff>
    </xdr:to>
    <xdr:sp macro="" textlink="Pivot!C23">
      <xdr:nvSpPr>
        <xdr:cNvPr id="30" name="Rectangle 29">
          <a:extLst>
            <a:ext uri="{FF2B5EF4-FFF2-40B4-BE49-F238E27FC236}">
              <a16:creationId xmlns:a16="http://schemas.microsoft.com/office/drawing/2014/main" id="{00000000-0008-0000-0000-00001E000000}"/>
            </a:ext>
          </a:extLst>
        </xdr:cNvPr>
        <xdr:cNvSpPr/>
      </xdr:nvSpPr>
      <xdr:spPr>
        <a:xfrm>
          <a:off x="6477000" y="9328150"/>
          <a:ext cx="527050" cy="444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BE228811-4AC1-49B3-BDB1-C7892747117D}" type="TxLink">
            <a:rPr lang="en-US" sz="2400" b="0" i="0" u="none" strike="noStrike"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latin typeface="Calibri"/>
              <a:cs typeface="Calibri"/>
            </a:rPr>
            <a:pPr algn="ctr"/>
            <a:t>4</a:t>
          </a:fld>
          <a:endParaRPr lang="en-IN" sz="72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twoCellAnchor>
  <xdr:twoCellAnchor>
    <xdr:from>
      <xdr:col>11</xdr:col>
      <xdr:colOff>450850</xdr:colOff>
      <xdr:row>50</xdr:row>
      <xdr:rowOff>114300</xdr:rowOff>
    </xdr:from>
    <xdr:to>
      <xdr:col>12</xdr:col>
      <xdr:colOff>368300</xdr:colOff>
      <xdr:row>53</xdr:row>
      <xdr:rowOff>6350</xdr:rowOff>
    </xdr:to>
    <xdr:sp macro="" textlink="Pivot!C25">
      <xdr:nvSpPr>
        <xdr:cNvPr id="31" name="Rectangle 30">
          <a:extLst>
            <a:ext uri="{FF2B5EF4-FFF2-40B4-BE49-F238E27FC236}">
              <a16:creationId xmlns:a16="http://schemas.microsoft.com/office/drawing/2014/main" id="{00000000-0008-0000-0000-00001F000000}"/>
            </a:ext>
          </a:extLst>
        </xdr:cNvPr>
        <xdr:cNvSpPr/>
      </xdr:nvSpPr>
      <xdr:spPr>
        <a:xfrm>
          <a:off x="7156450" y="9321800"/>
          <a:ext cx="527050" cy="444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F37A76FD-1FBE-4E78-8BE4-2E8751E88CC1}" type="TxLink">
            <a:rPr lang="en-US" sz="2400" b="0" i="0" u="none" strike="noStrike"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latin typeface="Calibri"/>
              <a:cs typeface="Calibri"/>
            </a:rPr>
            <a:pPr algn="ctr"/>
            <a:t>3</a:t>
          </a:fld>
          <a:endParaRPr lang="en-IN" sz="138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twoCellAnchor>
  <xdr:twoCellAnchor>
    <xdr:from>
      <xdr:col>8</xdr:col>
      <xdr:colOff>25400</xdr:colOff>
      <xdr:row>67</xdr:row>
      <xdr:rowOff>50800</xdr:rowOff>
    </xdr:from>
    <xdr:to>
      <xdr:col>12</xdr:col>
      <xdr:colOff>330200</xdr:colOff>
      <xdr:row>75</xdr:row>
      <xdr:rowOff>114300</xdr:rowOff>
    </xdr:to>
    <xdr:graphicFrame macro="">
      <xdr:nvGraphicFramePr>
        <xdr:cNvPr id="33" name="Chart 32">
          <a:extLst>
            <a:ext uri="{FF2B5EF4-FFF2-40B4-BE49-F238E27FC236}">
              <a16:creationId xmlns:a16="http://schemas.microsoft.com/office/drawing/2014/main" id="{00000000-0008-0000-00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69850</xdr:colOff>
      <xdr:row>61</xdr:row>
      <xdr:rowOff>50800</xdr:rowOff>
    </xdr:from>
    <xdr:to>
      <xdr:col>5</xdr:col>
      <xdr:colOff>31750</xdr:colOff>
      <xdr:row>64</xdr:row>
      <xdr:rowOff>133350</xdr:rowOff>
    </xdr:to>
    <xdr:sp macro="" textlink="Pivot!C26">
      <xdr:nvSpPr>
        <xdr:cNvPr id="3" name="Rounded Rectangle 2">
          <a:extLst>
            <a:ext uri="{FF2B5EF4-FFF2-40B4-BE49-F238E27FC236}">
              <a16:creationId xmlns:a16="http://schemas.microsoft.com/office/drawing/2014/main" id="{00000000-0008-0000-0000-000003000000}"/>
            </a:ext>
          </a:extLst>
        </xdr:cNvPr>
        <xdr:cNvSpPr/>
      </xdr:nvSpPr>
      <xdr:spPr>
        <a:xfrm>
          <a:off x="1898650" y="11283950"/>
          <a:ext cx="1181100" cy="6350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AB48E4A6-AFF9-4366-9039-3F0FE0B8D76E}" type="TxLink">
            <a:rPr lang="en-US" sz="4400" b="1" i="0" u="none" strike="noStrike"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latin typeface="Calibri"/>
              <a:cs typeface="Calibri"/>
            </a:rPr>
            <a:pPr algn="ctr"/>
            <a:t>50</a:t>
          </a:fld>
          <a:endParaRPr lang="en-IN" sz="4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endParaRPr>
        </a:p>
      </xdr:txBody>
    </xdr:sp>
    <xdr:clientData/>
  </xdr:twoCellAnchor>
  <xdr:twoCellAnchor>
    <xdr:from>
      <xdr:col>3</xdr:col>
      <xdr:colOff>44450</xdr:colOff>
      <xdr:row>60</xdr:row>
      <xdr:rowOff>0</xdr:rowOff>
    </xdr:from>
    <xdr:to>
      <xdr:col>5</xdr:col>
      <xdr:colOff>336550</xdr:colOff>
      <xdr:row>61</xdr:row>
      <xdr:rowOff>88900</xdr:rowOff>
    </xdr:to>
    <xdr:sp macro="" textlink="$V$47">
      <xdr:nvSpPr>
        <xdr:cNvPr id="4" name="Rounded Rectangle 3">
          <a:extLst>
            <a:ext uri="{FF2B5EF4-FFF2-40B4-BE49-F238E27FC236}">
              <a16:creationId xmlns:a16="http://schemas.microsoft.com/office/drawing/2014/main" id="{00000000-0008-0000-0000-000004000000}"/>
            </a:ext>
          </a:extLst>
        </xdr:cNvPr>
        <xdr:cNvSpPr/>
      </xdr:nvSpPr>
      <xdr:spPr>
        <a:xfrm>
          <a:off x="1873250" y="11049000"/>
          <a:ext cx="1511300" cy="273050"/>
        </a:xfrm>
        <a:prstGeom prst="roundRect">
          <a:avLst/>
        </a:prstGeom>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fld id="{ABD04796-79FA-4DB3-AB1D-79A403D6F630}" type="TxLink">
            <a:rPr lang="en-US" sz="1400" b="0" i="0" u="none" strike="noStrike">
              <a:solidFill>
                <a:srgbClr val="7030A0"/>
              </a:solidFill>
              <a:latin typeface="Calibri"/>
              <a:cs typeface="Calibri"/>
            </a:rPr>
            <a:pPr algn="l"/>
            <a:t>Total Requisition</a:t>
          </a:fld>
          <a:endParaRPr lang="en-IN" sz="1400">
            <a:solidFill>
              <a:srgbClr val="7030A0"/>
            </a:solidFill>
          </a:endParaRPr>
        </a:p>
      </xdr:txBody>
    </xdr:sp>
    <xdr:clientData/>
  </xdr:twoCellAnchor>
  <xdr:twoCellAnchor>
    <xdr:from>
      <xdr:col>8</xdr:col>
      <xdr:colOff>19050</xdr:colOff>
      <xdr:row>66</xdr:row>
      <xdr:rowOff>0</xdr:rowOff>
    </xdr:from>
    <xdr:to>
      <xdr:col>10</xdr:col>
      <xdr:colOff>311150</xdr:colOff>
      <xdr:row>67</xdr:row>
      <xdr:rowOff>44450</xdr:rowOff>
    </xdr:to>
    <xdr:sp macro="" textlink="$V$48">
      <xdr:nvSpPr>
        <xdr:cNvPr id="23" name="Rounded Rectangle 22">
          <a:extLst>
            <a:ext uri="{FF2B5EF4-FFF2-40B4-BE49-F238E27FC236}">
              <a16:creationId xmlns:a16="http://schemas.microsoft.com/office/drawing/2014/main" id="{00000000-0008-0000-0000-000017000000}"/>
            </a:ext>
          </a:extLst>
        </xdr:cNvPr>
        <xdr:cNvSpPr/>
      </xdr:nvSpPr>
      <xdr:spPr>
        <a:xfrm>
          <a:off x="4895850" y="12153900"/>
          <a:ext cx="1511300" cy="228600"/>
        </a:xfrm>
        <a:prstGeom prst="roundRect">
          <a:avLst/>
        </a:prstGeom>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fld id="{70019DDC-6432-4E44-8509-CF6B23DDC757}" type="TxLink">
            <a:rPr lang="en-US" sz="1600" b="0" i="0" u="none" strike="noStrike">
              <a:solidFill>
                <a:srgbClr val="002060"/>
              </a:solidFill>
              <a:latin typeface="Calibri"/>
              <a:cs typeface="Calibri"/>
            </a:rPr>
            <a:pPr algn="l"/>
            <a:t>Vacancy Type</a:t>
          </a:fld>
          <a:endParaRPr lang="en-IN" sz="2000">
            <a:solidFill>
              <a:srgbClr val="002060"/>
            </a:solidFill>
          </a:endParaRPr>
        </a:p>
      </xdr:txBody>
    </xdr:sp>
    <xdr:clientData/>
  </xdr:twoCellAnchor>
  <xdr:twoCellAnchor>
    <xdr:from>
      <xdr:col>8</xdr:col>
      <xdr:colOff>57150</xdr:colOff>
      <xdr:row>53</xdr:row>
      <xdr:rowOff>139700</xdr:rowOff>
    </xdr:from>
    <xdr:to>
      <xdr:col>11</xdr:col>
      <xdr:colOff>349250</xdr:colOff>
      <xdr:row>55</xdr:row>
      <xdr:rowOff>44450</xdr:rowOff>
    </xdr:to>
    <xdr:sp macro="" textlink="$V$49">
      <xdr:nvSpPr>
        <xdr:cNvPr id="25" name="Rounded Rectangle 24">
          <a:extLst>
            <a:ext uri="{FF2B5EF4-FFF2-40B4-BE49-F238E27FC236}">
              <a16:creationId xmlns:a16="http://schemas.microsoft.com/office/drawing/2014/main" id="{00000000-0008-0000-0000-000019000000}"/>
            </a:ext>
          </a:extLst>
        </xdr:cNvPr>
        <xdr:cNvSpPr/>
      </xdr:nvSpPr>
      <xdr:spPr>
        <a:xfrm>
          <a:off x="4933950" y="9899650"/>
          <a:ext cx="2120900" cy="273050"/>
        </a:xfrm>
        <a:prstGeom prst="roundRect">
          <a:avLst/>
        </a:prstGeom>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fld id="{21068ACB-4A61-4E27-BBB1-9625198C8DDB}" type="TxLink">
            <a:rPr lang="en-US" sz="1400" b="1" i="0" u="none" strike="noStrike">
              <a:solidFill>
                <a:schemeClr val="accent6">
                  <a:lumMod val="50000"/>
                </a:schemeClr>
              </a:solidFill>
              <a:latin typeface="Calibri"/>
              <a:cs typeface="Calibri"/>
            </a:rPr>
            <a:pPr algn="l"/>
            <a:t>Requisition vs TAT Group</a:t>
          </a:fld>
          <a:endParaRPr lang="en-IN" sz="1800" b="1">
            <a:solidFill>
              <a:schemeClr val="accent6">
                <a:lumMod val="50000"/>
              </a:schemeClr>
            </a:solidFill>
          </a:endParaRPr>
        </a:p>
      </xdr:txBody>
    </xdr:sp>
    <xdr:clientData/>
  </xdr:twoCellAnchor>
  <xdr:twoCellAnchor>
    <xdr:from>
      <xdr:col>12</xdr:col>
      <xdr:colOff>596900</xdr:colOff>
      <xdr:row>68</xdr:row>
      <xdr:rowOff>171450</xdr:rowOff>
    </xdr:from>
    <xdr:to>
      <xdr:col>16</xdr:col>
      <xdr:colOff>279400</xdr:colOff>
      <xdr:row>70</xdr:row>
      <xdr:rowOff>76200</xdr:rowOff>
    </xdr:to>
    <xdr:sp macro="" textlink="$V$50">
      <xdr:nvSpPr>
        <xdr:cNvPr id="34" name="Rounded Rectangle 33">
          <a:extLst>
            <a:ext uri="{FF2B5EF4-FFF2-40B4-BE49-F238E27FC236}">
              <a16:creationId xmlns:a16="http://schemas.microsoft.com/office/drawing/2014/main" id="{00000000-0008-0000-0000-000022000000}"/>
            </a:ext>
          </a:extLst>
        </xdr:cNvPr>
        <xdr:cNvSpPr/>
      </xdr:nvSpPr>
      <xdr:spPr>
        <a:xfrm>
          <a:off x="7912100" y="12693650"/>
          <a:ext cx="2120900" cy="273050"/>
        </a:xfrm>
        <a:prstGeom prst="roundRect">
          <a:avLst/>
        </a:prstGeom>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fld id="{2A727649-6AE9-461D-BF8E-5C39CC51A237}" type="TxLink">
            <a:rPr lang="en-US" sz="1800" b="1" i="0" u="none" strike="noStrike">
              <a:solidFill>
                <a:schemeClr val="accent2">
                  <a:lumMod val="50000"/>
                </a:schemeClr>
              </a:solidFill>
              <a:latin typeface="Calibri"/>
              <a:cs typeface="Calibri"/>
            </a:rPr>
            <a:pPr algn="l"/>
            <a:t>Requistion Status</a:t>
          </a:fld>
          <a:endParaRPr lang="en-IN" sz="3200" b="1">
            <a:solidFill>
              <a:schemeClr val="accent2">
                <a:lumMod val="50000"/>
              </a:schemeClr>
            </a:solidFill>
          </a:endParaRPr>
        </a:p>
      </xdr:txBody>
    </xdr:sp>
    <xdr:clientData/>
  </xdr:twoCellAnchor>
  <xdr:twoCellAnchor>
    <xdr:from>
      <xdr:col>5</xdr:col>
      <xdr:colOff>533400</xdr:colOff>
      <xdr:row>49</xdr:row>
      <xdr:rowOff>95250</xdr:rowOff>
    </xdr:from>
    <xdr:to>
      <xdr:col>7</xdr:col>
      <xdr:colOff>120650</xdr:colOff>
      <xdr:row>50</xdr:row>
      <xdr:rowOff>133350</xdr:rowOff>
    </xdr:to>
    <xdr:sp macro="" textlink="$V$51">
      <xdr:nvSpPr>
        <xdr:cNvPr id="35" name="Rounded Rectangle 34">
          <a:extLst>
            <a:ext uri="{FF2B5EF4-FFF2-40B4-BE49-F238E27FC236}">
              <a16:creationId xmlns:a16="http://schemas.microsoft.com/office/drawing/2014/main" id="{00000000-0008-0000-0000-000023000000}"/>
            </a:ext>
          </a:extLst>
        </xdr:cNvPr>
        <xdr:cNvSpPr/>
      </xdr:nvSpPr>
      <xdr:spPr>
        <a:xfrm>
          <a:off x="3581400" y="9118600"/>
          <a:ext cx="806450" cy="222250"/>
        </a:xfrm>
        <a:prstGeom prst="roundRect">
          <a:avLst/>
        </a:prstGeom>
        <a:solidFill>
          <a:sysClr val="window" lastClr="FFFFFF"/>
        </a:solidFill>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fld id="{DF2C22E7-9B8F-4031-A699-DAC5069C9E31}" type="TxLink">
            <a:rPr lang="en-US" sz="1600" b="1" i="0" u="none" strike="noStrike">
              <a:solidFill>
                <a:srgbClr val="FFC000"/>
              </a:solidFill>
              <a:latin typeface="Calibri"/>
              <a:cs typeface="Calibri"/>
            </a:rPr>
            <a:pPr algn="l"/>
            <a:t>BU</a:t>
          </a:fld>
          <a:endParaRPr lang="en-IN" sz="2000" b="1">
            <a:solidFill>
              <a:srgbClr val="FFC000"/>
            </a:solidFill>
          </a:endParaRPr>
        </a:p>
      </xdr:txBody>
    </xdr:sp>
    <xdr:clientData/>
  </xdr:twoCellAnchor>
  <xdr:twoCellAnchor>
    <xdr:from>
      <xdr:col>5</xdr:col>
      <xdr:colOff>546100</xdr:colOff>
      <xdr:row>57</xdr:row>
      <xdr:rowOff>95250</xdr:rowOff>
    </xdr:from>
    <xdr:to>
      <xdr:col>7</xdr:col>
      <xdr:colOff>120650</xdr:colOff>
      <xdr:row>58</xdr:row>
      <xdr:rowOff>107950</xdr:rowOff>
    </xdr:to>
    <xdr:sp macro="" textlink="$V$52">
      <xdr:nvSpPr>
        <xdr:cNvPr id="36" name="Rounded Rectangle 35">
          <a:extLst>
            <a:ext uri="{FF2B5EF4-FFF2-40B4-BE49-F238E27FC236}">
              <a16:creationId xmlns:a16="http://schemas.microsoft.com/office/drawing/2014/main" id="{00000000-0008-0000-0000-000024000000}"/>
            </a:ext>
          </a:extLst>
        </xdr:cNvPr>
        <xdr:cNvSpPr/>
      </xdr:nvSpPr>
      <xdr:spPr>
        <a:xfrm>
          <a:off x="3594100" y="10591800"/>
          <a:ext cx="793750" cy="196850"/>
        </a:xfrm>
        <a:prstGeom prst="roundRect">
          <a:avLst/>
        </a:prstGeom>
        <a:solidFill>
          <a:sysClr val="window" lastClr="FFFFFF"/>
        </a:solidFill>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fld id="{A4193528-1018-405B-A8E1-5140C6EBA20E}" type="TxLink">
            <a:rPr lang="en-US" sz="1200" b="1" i="0" u="none" strike="noStrike">
              <a:solidFill>
                <a:srgbClr val="00B050"/>
              </a:solidFill>
              <a:latin typeface="Calibri"/>
              <a:cs typeface="Calibri"/>
            </a:rPr>
            <a:pPr algn="l"/>
            <a:t>Recruiter</a:t>
          </a:fld>
          <a:endParaRPr lang="en-IN" sz="2400" b="1">
            <a:solidFill>
              <a:srgbClr val="00B050"/>
            </a:solidFill>
          </a:endParaRPr>
        </a:p>
      </xdr:txBody>
    </xdr:sp>
    <xdr:clientData/>
  </xdr:twoCellAnchor>
  <xdr:twoCellAnchor editAs="oneCell">
    <xdr:from>
      <xdr:col>3</xdr:col>
      <xdr:colOff>95250</xdr:colOff>
      <xdr:row>66</xdr:row>
      <xdr:rowOff>57150</xdr:rowOff>
    </xdr:from>
    <xdr:to>
      <xdr:col>5</xdr:col>
      <xdr:colOff>349250</xdr:colOff>
      <xdr:row>75</xdr:row>
      <xdr:rowOff>146049</xdr:rowOff>
    </xdr:to>
    <mc:AlternateContent xmlns:mc="http://schemas.openxmlformats.org/markup-compatibility/2006" xmlns:a14="http://schemas.microsoft.com/office/drawing/2010/main">
      <mc:Choice Requires="a14">
        <xdr:graphicFrame macro="">
          <xdr:nvGraphicFramePr>
            <xdr:cNvPr id="38" name="Zone 1">
              <a:extLst>
                <a:ext uri="{FF2B5EF4-FFF2-40B4-BE49-F238E27FC236}">
                  <a16:creationId xmlns:a16="http://schemas.microsoft.com/office/drawing/2014/main" id="{00000000-0008-0000-0000-000026000000}"/>
                </a:ext>
              </a:extLst>
            </xdr:cNvPr>
            <xdr:cNvGraphicFramePr/>
          </xdr:nvGraphicFramePr>
          <xdr:xfrm>
            <a:off x="0" y="0"/>
            <a:ext cx="0" cy="0"/>
          </xdr:xfrm>
          <a:graphic>
            <a:graphicData uri="http://schemas.microsoft.com/office/drawing/2010/slicer">
              <sle:slicer xmlns:sle="http://schemas.microsoft.com/office/drawing/2010/slicer" name="Zone 1"/>
            </a:graphicData>
          </a:graphic>
        </xdr:graphicFrame>
      </mc:Choice>
      <mc:Fallback xmlns="">
        <xdr:sp macro="" textlink="">
          <xdr:nvSpPr>
            <xdr:cNvPr id="0" name=""/>
            <xdr:cNvSpPr>
              <a:spLocks noTextEdit="1"/>
            </xdr:cNvSpPr>
          </xdr:nvSpPr>
          <xdr:spPr>
            <a:xfrm>
              <a:off x="1924050" y="12211050"/>
              <a:ext cx="1473200" cy="1746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0</xdr:colOff>
      <xdr:row>61</xdr:row>
      <xdr:rowOff>31750</xdr:rowOff>
    </xdr:from>
    <xdr:to>
      <xdr:col>19</xdr:col>
      <xdr:colOff>368300</xdr:colOff>
      <xdr:row>68</xdr:row>
      <xdr:rowOff>6350</xdr:rowOff>
    </xdr:to>
    <mc:AlternateContent xmlns:mc="http://schemas.openxmlformats.org/markup-compatibility/2006" xmlns:tsle="http://schemas.microsoft.com/office/drawing/2012/timeslicer">
      <mc:Choice Requires="tsle">
        <xdr:graphicFrame macro="">
          <xdr:nvGraphicFramePr>
            <xdr:cNvPr id="39" name="Open Date 1">
              <a:extLst>
                <a:ext uri="{FF2B5EF4-FFF2-40B4-BE49-F238E27FC236}">
                  <a16:creationId xmlns:a16="http://schemas.microsoft.com/office/drawing/2014/main" id="{00000000-0008-0000-0000-000027000000}"/>
                </a:ext>
              </a:extLst>
            </xdr:cNvPr>
            <xdr:cNvGraphicFramePr/>
          </xdr:nvGraphicFramePr>
          <xdr:xfrm>
            <a:off x="0" y="0"/>
            <a:ext cx="0" cy="0"/>
          </xdr:xfrm>
          <a:graphic>
            <a:graphicData uri="http://schemas.microsoft.com/office/drawing/2012/timeslicer">
              <tsle:timeslicer name="Open Date 1"/>
            </a:graphicData>
          </a:graphic>
        </xdr:graphicFrame>
      </mc:Choice>
      <mc:Fallback xmlns="">
        <xdr:sp macro="" textlink="">
          <xdr:nvSpPr>
            <xdr:cNvPr id="0" name=""/>
            <xdr:cNvSpPr>
              <a:spLocks noTextEdit="1"/>
            </xdr:cNvSpPr>
          </xdr:nvSpPr>
          <xdr:spPr>
            <a:xfrm>
              <a:off x="7924800" y="11264900"/>
              <a:ext cx="4025900" cy="126365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5</xdr:col>
      <xdr:colOff>539750</xdr:colOff>
      <xdr:row>66</xdr:row>
      <xdr:rowOff>69851</xdr:rowOff>
    </xdr:from>
    <xdr:to>
      <xdr:col>7</xdr:col>
      <xdr:colOff>381000</xdr:colOff>
      <xdr:row>75</xdr:row>
      <xdr:rowOff>127000</xdr:rowOff>
    </xdr:to>
    <mc:AlternateContent xmlns:mc="http://schemas.openxmlformats.org/markup-compatibility/2006" xmlns:a14="http://schemas.microsoft.com/office/drawing/2010/main">
      <mc:Choice Requires="a14">
        <xdr:graphicFrame macro="">
          <xdr:nvGraphicFramePr>
            <xdr:cNvPr id="40" name="Grade 1">
              <a:extLst>
                <a:ext uri="{FF2B5EF4-FFF2-40B4-BE49-F238E27FC236}">
                  <a16:creationId xmlns:a16="http://schemas.microsoft.com/office/drawing/2014/main" id="{00000000-0008-0000-0000-000028000000}"/>
                </a:ext>
              </a:extLst>
            </xdr:cNvPr>
            <xdr:cNvGraphicFramePr/>
          </xdr:nvGraphicFramePr>
          <xdr:xfrm>
            <a:off x="0" y="0"/>
            <a:ext cx="0" cy="0"/>
          </xdr:xfrm>
          <a:graphic>
            <a:graphicData uri="http://schemas.microsoft.com/office/drawing/2010/slicer">
              <sle:slicer xmlns:sle="http://schemas.microsoft.com/office/drawing/2010/slicer" name="Grade 1"/>
            </a:graphicData>
          </a:graphic>
        </xdr:graphicFrame>
      </mc:Choice>
      <mc:Fallback xmlns="">
        <xdr:sp macro="" textlink="">
          <xdr:nvSpPr>
            <xdr:cNvPr id="0" name=""/>
            <xdr:cNvSpPr>
              <a:spLocks noTextEdit="1"/>
            </xdr:cNvSpPr>
          </xdr:nvSpPr>
          <xdr:spPr>
            <a:xfrm>
              <a:off x="3587750" y="12223751"/>
              <a:ext cx="1060450" cy="1714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44450</xdr:colOff>
      <xdr:row>69</xdr:row>
      <xdr:rowOff>177800</xdr:rowOff>
    </xdr:from>
    <xdr:to>
      <xdr:col>19</xdr:col>
      <xdr:colOff>381000</xdr:colOff>
      <xdr:row>75</xdr:row>
      <xdr:rowOff>165100</xdr:rowOff>
    </xdr:to>
    <xdr:graphicFrame macro="">
      <xdr:nvGraphicFramePr>
        <xdr:cNvPr id="42" name="Chart 41">
          <a:extLst>
            <a:ext uri="{FF2B5EF4-FFF2-40B4-BE49-F238E27FC236}">
              <a16:creationId xmlns:a16="http://schemas.microsoft.com/office/drawing/2014/main" id="{00000000-0008-0000-00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6350</xdr:colOff>
      <xdr:row>50</xdr:row>
      <xdr:rowOff>165100</xdr:rowOff>
    </xdr:from>
    <xdr:to>
      <xdr:col>19</xdr:col>
      <xdr:colOff>330200</xdr:colOff>
      <xdr:row>60</xdr:row>
      <xdr:rowOff>0</xdr:rowOff>
    </xdr:to>
    <xdr:graphicFrame macro="">
      <xdr:nvGraphicFramePr>
        <xdr:cNvPr id="43" name="Chart 42">
          <a:extLst>
            <a:ext uri="{FF2B5EF4-FFF2-40B4-BE49-F238E27FC236}">
              <a16:creationId xmlns:a16="http://schemas.microsoft.com/office/drawing/2014/main" id="{00000000-0008-0000-00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603250</xdr:colOff>
      <xdr:row>49</xdr:row>
      <xdr:rowOff>69850</xdr:rowOff>
    </xdr:from>
    <xdr:to>
      <xdr:col>16</xdr:col>
      <xdr:colOff>285750</xdr:colOff>
      <xdr:row>50</xdr:row>
      <xdr:rowOff>158750</xdr:rowOff>
    </xdr:to>
    <xdr:sp macro="" textlink="$V$53">
      <xdr:nvSpPr>
        <xdr:cNvPr id="44" name="Rounded Rectangle 43">
          <a:extLst>
            <a:ext uri="{FF2B5EF4-FFF2-40B4-BE49-F238E27FC236}">
              <a16:creationId xmlns:a16="http://schemas.microsoft.com/office/drawing/2014/main" id="{00000000-0008-0000-0000-00002C000000}"/>
            </a:ext>
          </a:extLst>
        </xdr:cNvPr>
        <xdr:cNvSpPr/>
      </xdr:nvSpPr>
      <xdr:spPr>
        <a:xfrm>
          <a:off x="7918450" y="9093200"/>
          <a:ext cx="2120900" cy="273050"/>
        </a:xfrm>
        <a:prstGeom prst="roundRect">
          <a:avLst/>
        </a:prstGeom>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fld id="{5359BA4C-082D-40FE-AFF8-5BDC8B384907}" type="TxLink">
            <a:rPr lang="en-US" sz="1800" b="1" i="0" u="none" strike="noStrike">
              <a:solidFill>
                <a:srgbClr val="00B050"/>
              </a:solidFill>
              <a:latin typeface="Calibri"/>
              <a:cs typeface="Calibri"/>
            </a:rPr>
            <a:pPr algn="ctr"/>
            <a:t>Requisition vs Zone</a:t>
          </a:fld>
          <a:endParaRPr lang="en-IN" sz="4800" b="1">
            <a:solidFill>
              <a:srgbClr val="00B05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561975</xdr:colOff>
      <xdr:row>17</xdr:row>
      <xdr:rowOff>53975</xdr:rowOff>
    </xdr:from>
    <xdr:to>
      <xdr:col>12</xdr:col>
      <xdr:colOff>257175</xdr:colOff>
      <xdr:row>32</xdr:row>
      <xdr:rowOff>34925</xdr:rowOff>
    </xdr:to>
    <xdr:graphicFrame macro="">
      <xdr:nvGraphicFramePr>
        <xdr:cNvPr id="9" name="Chart 8">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314325</xdr:colOff>
      <xdr:row>20</xdr:row>
      <xdr:rowOff>53975</xdr:rowOff>
    </xdr:from>
    <xdr:to>
      <xdr:col>12</xdr:col>
      <xdr:colOff>9525</xdr:colOff>
      <xdr:row>35</xdr:row>
      <xdr:rowOff>34925</xdr:rowOff>
    </xdr:to>
    <xdr:graphicFrame macro="">
      <xdr:nvGraphicFramePr>
        <xdr:cNvPr id="10" name="Chart 9">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shi" refreshedDate="45106.973710532409" createdVersion="5" refreshedVersion="5" minRefreshableVersion="3" recordCount="50" xr:uid="{00000000-000A-0000-FFFF-FFFF19000000}">
  <cacheSource type="worksheet">
    <worksheetSource ref="A1:T51" sheet="Data"/>
  </cacheSource>
  <cacheFields count="20">
    <cacheField name="S.No" numFmtId="0">
      <sharedItems containsSemiMixedTypes="0" containsString="0" containsNumber="1" containsInteger="1" minValue="1" maxValue="50"/>
    </cacheField>
    <cacheField name="Base BLT" numFmtId="0">
      <sharedItems/>
    </cacheField>
    <cacheField name="Region" numFmtId="0">
      <sharedItems/>
    </cacheField>
    <cacheField name="Requisition Name" numFmtId="0">
      <sharedItems/>
    </cacheField>
    <cacheField name="Job Code" numFmtId="0">
      <sharedItems/>
    </cacheField>
    <cacheField name="Job Location" numFmtId="0">
      <sharedItems/>
    </cacheField>
    <cacheField name="Job Owner" numFmtId="0">
      <sharedItems/>
    </cacheField>
    <cacheField name="Vacancy Type" numFmtId="0">
      <sharedItems/>
    </cacheField>
    <cacheField name="Replacement of" numFmtId="0">
      <sharedItems containsBlank="1"/>
    </cacheField>
    <cacheField name="TA TAT" numFmtId="0">
      <sharedItems containsSemiMixedTypes="0" containsString="0" containsNumber="1" containsInteger="1" minValue="1" maxValue="316"/>
    </cacheField>
    <cacheField name="Band" numFmtId="0">
      <sharedItems containsSemiMixedTypes="0" containsString="0" containsNumber="1" minValue="1.2" maxValue="4.0999999999999996"/>
    </cacheField>
    <cacheField name="Open Date" numFmtId="15">
      <sharedItems containsSemiMixedTypes="0" containsNonDate="0" containsDate="1" containsString="0" minDate="2022-08-17T00:00:00" maxDate="2023-06-29T00:00:00"/>
    </cacheField>
    <cacheField name="Current Status" numFmtId="0">
      <sharedItems/>
    </cacheField>
    <cacheField name="Remarks" numFmtId="0">
      <sharedItems containsBlank="1"/>
    </cacheField>
    <cacheField name="Candidate" numFmtId="0">
      <sharedItems containsBlank="1"/>
    </cacheField>
    <cacheField name="Offer Date" numFmtId="0">
      <sharedItems containsNonDate="0" containsDate="1" containsString="0" containsBlank="1" minDate="2023-03-01T00:00:00" maxDate="2023-06-26T00:00:00"/>
    </cacheField>
    <cacheField name="TAT Group" numFmtId="0">
      <sharedItems count="6">
        <s v="90+Days"/>
        <s v="61-90 Days"/>
        <s v="46-60 Days"/>
        <s v="31-45 Days"/>
        <s v="16-30 Days"/>
        <s v="0-15 Days"/>
      </sharedItems>
    </cacheField>
    <cacheField name="DATE OF JOINING" numFmtId="0">
      <sharedItems containsNonDate="0" containsDate="1" containsString="0" containsBlank="1" minDate="2023-03-13T00:00:00" maxDate="2023-08-01T00:00:00"/>
    </cacheField>
    <cacheField name="Hiring Panel" numFmtId="0">
      <sharedItems/>
    </cacheField>
    <cacheField name="Budget" numFmtId="0">
      <sharedItems containsString="0" containsBlank="1" containsNumber="1" containsInteger="1" minValue="100000" maxValue="3500000"/>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shi" refreshedDate="45106.991988888891" createdVersion="5" refreshedVersion="5" minRefreshableVersion="3" recordCount="50" xr:uid="{00000000-000A-0000-FFFF-FFFF72000000}">
  <cacheSource type="worksheet">
    <worksheetSource name="Data"/>
  </cacheSource>
  <cacheFields count="24">
    <cacheField name="S.No" numFmtId="0">
      <sharedItems containsSemiMixedTypes="0" containsString="0" containsNumber="1" containsInteger="1" minValue="1" maxValue="50"/>
    </cacheField>
    <cacheField name="Base BLT" numFmtId="0">
      <sharedItems count="4">
        <s v="Power Drift"/>
        <s v="Enterprise"/>
        <s v="NCBD"/>
        <s v="RO"/>
      </sharedItems>
    </cacheField>
    <cacheField name="Region" numFmtId="0">
      <sharedItems/>
    </cacheField>
    <cacheField name="Requisition Name" numFmtId="0">
      <sharedItems/>
    </cacheField>
    <cacheField name="Job Code" numFmtId="0">
      <sharedItems/>
    </cacheField>
    <cacheField name="Job Location" numFmtId="0">
      <sharedItems/>
    </cacheField>
    <cacheField name="Job Owner" numFmtId="0">
      <sharedItems count="4">
        <s v="Navya"/>
        <s v="Kartik"/>
        <s v="Shivi"/>
        <s v="Rishi"/>
      </sharedItems>
    </cacheField>
    <cacheField name="Vacancy Type" numFmtId="0">
      <sharedItems count="2">
        <s v="Replacement"/>
        <s v="Fresh"/>
      </sharedItems>
    </cacheField>
    <cacheField name="Replacement of" numFmtId="0">
      <sharedItems containsBlank="1"/>
    </cacheField>
    <cacheField name="TA TAT" numFmtId="0">
      <sharedItems containsSemiMixedTypes="0" containsString="0" containsNumber="1" containsInteger="1" minValue="1" maxValue="316"/>
    </cacheField>
    <cacheField name="Band" numFmtId="0">
      <sharedItems containsSemiMixedTypes="0" containsString="0" containsNumber="1" minValue="1.2" maxValue="4.0999999999999996"/>
    </cacheField>
    <cacheField name="Open Date" numFmtId="15">
      <sharedItems containsSemiMixedTypes="0" containsNonDate="0" containsDate="1" containsString="0" minDate="2022-08-17T00:00:00" maxDate="2023-06-29T00:00:00" count="32">
        <d v="2023-03-25T00:00:00"/>
        <d v="2023-04-14T00:00:00"/>
        <d v="2023-03-24T00:00:00"/>
        <d v="2023-04-05T00:00:00"/>
        <d v="2023-04-27T00:00:00"/>
        <d v="2023-04-25T00:00:00"/>
        <d v="2023-05-05T00:00:00"/>
        <d v="2023-05-25T00:00:00"/>
        <d v="2023-06-02T00:00:00"/>
        <d v="2023-06-09T00:00:00"/>
        <d v="2023-06-14T00:00:00"/>
        <d v="2023-06-19T00:00:00"/>
        <d v="2023-06-18T00:00:00"/>
        <d v="2023-06-21T00:00:00"/>
        <d v="2023-06-28T00:00:00"/>
        <d v="2022-08-17T00:00:00"/>
        <d v="2022-11-23T00:00:00"/>
        <d v="2022-12-15T00:00:00"/>
        <d v="2022-12-23T00:00:00"/>
        <d v="2023-02-17T00:00:00"/>
        <d v="2023-01-09T00:00:00"/>
        <d v="2023-01-24T00:00:00"/>
        <d v="2023-01-25T00:00:00"/>
        <d v="2023-04-07T00:00:00"/>
        <d v="2023-03-02T00:00:00"/>
        <d v="2023-03-06T00:00:00"/>
        <d v="2023-01-16T00:00:00"/>
        <d v="2023-03-16T00:00:00"/>
        <d v="2023-03-15T00:00:00"/>
        <d v="2023-04-24T00:00:00"/>
        <d v="2023-03-30T00:00:00"/>
        <d v="2023-02-27T00:00:00"/>
      </sharedItems>
    </cacheField>
    <cacheField name="Current Status" numFmtId="0">
      <sharedItems count="4">
        <s v="Open"/>
        <s v="TBO"/>
        <s v="Offered"/>
        <s v="Joined"/>
      </sharedItems>
    </cacheField>
    <cacheField name="Remarks" numFmtId="0">
      <sharedItems containsBlank="1"/>
    </cacheField>
    <cacheField name="Candidate" numFmtId="0">
      <sharedItems containsBlank="1"/>
    </cacheField>
    <cacheField name="Offer Date" numFmtId="0">
      <sharedItems containsNonDate="0" containsDate="1" containsString="0" containsBlank="1" minDate="2023-03-01T00:00:00" maxDate="2023-06-26T00:00:00"/>
    </cacheField>
    <cacheField name="TAT Group" numFmtId="0">
      <sharedItems count="6">
        <s v="90+Days"/>
        <s v="61-90 Days"/>
        <s v="46-60 Days"/>
        <s v="31-45 Days"/>
        <s v="16-30 Days"/>
        <s v="0-15 Days"/>
      </sharedItems>
    </cacheField>
    <cacheField name="DATE OF JOINING" numFmtId="0">
      <sharedItems containsNonDate="0" containsDate="1" containsString="0" containsBlank="1" minDate="2023-03-13T00:00:00" maxDate="2023-08-01T00:00:00"/>
    </cacheField>
    <cacheField name="Hiring Panel" numFmtId="0">
      <sharedItems/>
    </cacheField>
    <cacheField name="Budget" numFmtId="0">
      <sharedItems containsString="0" containsBlank="1" containsNumber="1" containsInteger="1" minValue="100000" maxValue="3500000"/>
    </cacheField>
    <cacheField name="Month" numFmtId="0">
      <sharedItems/>
    </cacheField>
    <cacheField name="Year" numFmtId="0">
      <sharedItems containsSemiMixedTypes="0" containsString="0" containsNumber="1" containsInteger="1" minValue="2022" maxValue="2023"/>
    </cacheField>
    <cacheField name="Zone" numFmtId="0">
      <sharedItems count="5">
        <s v="West"/>
        <s v="North"/>
        <s v=" East"/>
        <s v="South"/>
        <s v="Central"/>
      </sharedItems>
    </cacheField>
    <cacheField name="Grade" numFmtId="0">
      <sharedItems containsSemiMixedTypes="0" containsString="0" containsNumber="1" containsInteger="1" minValue="1" maxValue="4" count="4">
        <n v="3"/>
        <n v="4"/>
        <n v="1"/>
        <n v="2"/>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50">
  <r>
    <n v="1"/>
    <s v="Power Drift"/>
    <s v="Power Drift"/>
    <s v="Cluster Lead - Content"/>
    <s v="CD/REQ/244"/>
    <s v="Gurugram"/>
    <s v="Navya"/>
    <s v="Replacement"/>
    <s v="Omkar"/>
    <n v="96"/>
    <n v="3.1"/>
    <d v="2023-03-25T00:00:00"/>
    <s v="Open"/>
    <s v="Shreshth Dropped on 19th Apr 23 | 1 in R2"/>
    <m/>
    <m/>
    <x v="0"/>
    <m/>
    <s v="Shoumodip / Rohan or Tanuj / Onais / Manasi / Mayank"/>
    <n v="2200000"/>
  </r>
  <r>
    <n v="2"/>
    <s v="Enterprise"/>
    <s v="Enterprise Sales"/>
    <s v="Client Lead"/>
    <s v="CD/REQ/305"/>
    <s v="Bangalore"/>
    <s v="Kartik"/>
    <s v="Replacement"/>
    <s v="Abhinav Garg"/>
    <n v="76"/>
    <n v="3.1"/>
    <d v="2023-04-14T00:00:00"/>
    <s v="Open"/>
    <s v="1 in R3, More to be added &gt; Hiting template to be shared with business for ref"/>
    <m/>
    <m/>
    <x v="1"/>
    <m/>
    <s v="Nitin Sharma / Tanuj Luthra"/>
    <n v="1600000"/>
  </r>
  <r>
    <n v="3"/>
    <s v="Enterprise"/>
    <s v="Enterprise Sales"/>
    <s v="COE Lead- Strategy"/>
    <s v="CD/Req/222"/>
    <s v="Gurgaon"/>
    <s v="Shivi"/>
    <s v="Fresh"/>
    <m/>
    <n v="97"/>
    <n v="4.0999999999999996"/>
    <d v="2023-03-24T00:00:00"/>
    <s v="Open"/>
    <s v="Total 19 Profiles Shared || 17 Reject at Different Stages || 1 Offer Drop || 1 In Interview Stage"/>
    <m/>
    <m/>
    <x v="0"/>
    <m/>
    <s v="Mayank"/>
    <m/>
  </r>
  <r>
    <n v="4"/>
    <s v="NCBD"/>
    <s v="NCBD West"/>
    <s v="Dealer Success Manager"/>
    <s v="CD/REQ/259"/>
    <s v="Mumbai"/>
    <s v="Kartik"/>
    <s v="Replacement"/>
    <s v="Sunil Bhatt"/>
    <n v="85"/>
    <n v="1.4"/>
    <d v="2023-04-05T00:00:00"/>
    <s v="TBO"/>
    <s v="5 Rejected | 3 in R1 | 1 in R3 Feedback awaited. To be reraised as KAM"/>
    <s v="Vishal"/>
    <m/>
    <x v="1"/>
    <m/>
    <s v="Mohit / Farhan / Harminder"/>
    <n v="500000"/>
  </r>
  <r>
    <n v="5"/>
    <s v="NCBD"/>
    <s v="NCBD North"/>
    <s v="Key Account Manager"/>
    <s v="CD/REQ/294"/>
    <s v="Delhi"/>
    <s v="Kartik"/>
    <s v="Replacement"/>
    <s v="Mohd Kashif"/>
    <n v="76"/>
    <n v="2.1"/>
    <d v="2023-04-14T00:00:00"/>
    <s v="Open"/>
    <s v="Drive planned for Tue, 27 Jun 2023. 2 profiles to be shared 0n 28th Jun"/>
    <m/>
    <m/>
    <x v="1"/>
    <m/>
    <s v="Varun / Vaibhav Mittal / Harminder"/>
    <n v="700000"/>
  </r>
  <r>
    <n v="6"/>
    <s v="NCBD"/>
    <s v="NCBD North"/>
    <s v="Key Account Manager"/>
    <s v="CD/REQ/350"/>
    <s v="Delhi"/>
    <s v="Kartik"/>
    <s v="Replacement"/>
    <s v="Varun Pandey"/>
    <n v="63"/>
    <n v="2.2000000000000002"/>
    <d v="2023-04-27T00:00:00"/>
    <s v="Open"/>
    <s v="Drive planned for Tue, 27 Jun 2023. 2 profiles to be shared 0n 28th Jun"/>
    <m/>
    <m/>
    <x v="1"/>
    <m/>
    <s v="Dharmender / Vaibhav Mittal / Harminder"/>
    <n v="700000"/>
  </r>
  <r>
    <n v="7"/>
    <s v="Enterprise"/>
    <s v="Non Auto"/>
    <s v="Senior Executive - Client Solutions"/>
    <s v="CD/REQ/291"/>
    <s v="Gurgaon"/>
    <s v="Rishi"/>
    <s v="Replacement"/>
    <s v="Pranshu Agarwal"/>
    <n v="65"/>
    <n v="2.1"/>
    <d v="2023-04-25T00:00:00"/>
    <s v="TBO"/>
    <s v="8 Rejected | 1 R1 to be aligned | Fatema TBO - Under Negotiation"/>
    <s v="Fatema"/>
    <m/>
    <x v="1"/>
    <m/>
    <s v="Apurva / Tridib / Abhay / Gagan Tahiliani"/>
    <n v="600000"/>
  </r>
  <r>
    <n v="8"/>
    <s v="RO"/>
    <s v="RO East"/>
    <s v="RO Kol"/>
    <s v="CD/REQ/343"/>
    <s v="Kolkata"/>
    <s v="Navya"/>
    <s v="Replacement"/>
    <s v="Rajarshi Modak"/>
    <n v="63"/>
    <n v="2.2000000000000002"/>
    <d v="2023-04-27T00:00:00"/>
    <s v="Open"/>
    <s v="1 selected but beyond budget by 2 Lac. 1 more shared on 13th Jun"/>
    <m/>
    <m/>
    <x v="1"/>
    <m/>
    <s v="Nancy Mehra / Harminder"/>
    <n v="100000"/>
  </r>
  <r>
    <n v="9"/>
    <s v="NCBD"/>
    <s v="NCBD East"/>
    <s v="Dealer Success Manager"/>
    <s v="CD/REQ/372"/>
    <s v="Bhubneshwar"/>
    <s v="Rishi"/>
    <s v="Replacement"/>
    <s v="Bikesh Mishra"/>
    <n v="55"/>
    <n v="1.4"/>
    <d v="2023-05-05T00:00:00"/>
    <s v="TBO"/>
    <s v="9 Rejected | Ashis TBO"/>
    <s v="Ashis"/>
    <m/>
    <x v="2"/>
    <m/>
    <s v="Arindam Das / Soumik / Harminder"/>
    <n v="500000"/>
  </r>
  <r>
    <n v="10"/>
    <s v="Enterprise"/>
    <s v="Power Drift"/>
    <s v="Sr. Manager - Program Manager"/>
    <s v="CD/REQ/447"/>
    <s v="Pune"/>
    <s v="Navya"/>
    <s v="Fresh"/>
    <m/>
    <n v="35"/>
    <n v="3.2"/>
    <d v="2023-05-25T00:00:00"/>
    <s v="Offered"/>
    <s v="TBO"/>
    <s v="Pranav Khosla"/>
    <m/>
    <x v="3"/>
    <m/>
    <s v="Rohan / Mayank / Tanuj / Manasi"/>
    <n v="2400000"/>
  </r>
  <r>
    <n v="11"/>
    <s v="NCBD"/>
    <s v="NCBD South"/>
    <s v="Key Account Manager"/>
    <s v="CD/REQ/515"/>
    <s v="Chennai"/>
    <s v="Rishi"/>
    <s v="Replacement"/>
    <s v="Ananth P"/>
    <n v="17"/>
    <n v="2.1"/>
    <d v="2023-06-02T00:00:00"/>
    <s v="Offered"/>
    <s v="2 Rejected | Pradeep Offered"/>
    <s v="Pradeep"/>
    <d v="2023-06-19T00:00:00"/>
    <x v="4"/>
    <d v="2023-07-31T00:00:00"/>
    <s v="Srinivas / Kiran Arava / Harminder"/>
    <n v="700000"/>
  </r>
  <r>
    <n v="12"/>
    <s v="NCBD"/>
    <s v="NCBD South"/>
    <s v="Dealer Success Manager"/>
    <s v="CD/REQ/518"/>
    <s v="Bangalore"/>
    <s v="Rishi"/>
    <s v="Replacement"/>
    <s v="Sreedhar R"/>
    <n v="23"/>
    <n v="1.4"/>
    <d v="2023-06-02T00:00:00"/>
    <s v="Offered"/>
    <s v="3 Rejected | 2 Dropped | Prakash offered"/>
    <s v="Prakash"/>
    <d v="2023-06-25T00:00:00"/>
    <x v="4"/>
    <m/>
    <s v="Sreedhar / Kiran Arava / Harminder"/>
    <n v="500000"/>
  </r>
  <r>
    <n v="13"/>
    <s v="NCBD"/>
    <s v="NCBD North"/>
    <s v="Dealer Success Manager"/>
    <s v="CD/REQ/511"/>
    <s v="Delhi"/>
    <s v="Kartik"/>
    <s v="Replacement"/>
    <s v="Mayank Arora"/>
    <n v="18"/>
    <n v="1.4"/>
    <d v="2023-06-02T00:00:00"/>
    <s v="Offered"/>
    <s v="Offered"/>
    <s v="Sumbul Rafi"/>
    <d v="2023-06-20T00:00:00"/>
    <x v="4"/>
    <d v="2023-07-10T00:00:00"/>
    <s v="Varun / Vaibhav Mittal / Harminder"/>
    <n v="500000"/>
  </r>
  <r>
    <n v="14"/>
    <s v="NCBD"/>
    <s v="NCBD North"/>
    <s v="Dealer Success Manager"/>
    <s v="CD/REQ/525"/>
    <s v="Delhi"/>
    <s v="Kartik"/>
    <s v="Replacement"/>
    <s v="Rahul Yadav"/>
    <n v="20"/>
    <n v="1.4"/>
    <d v="2023-06-09T00:00:00"/>
    <s v="Open"/>
    <s v="Drive planned for Tue, 27 Jun 2023. Aligned with Harminder on 28th Jun"/>
    <m/>
    <m/>
    <x v="4"/>
    <m/>
    <s v="Dharmender / Vaibhav Mittal / Harminder"/>
    <n v="500000"/>
  </r>
  <r>
    <n v="15"/>
    <s v="NCBD"/>
    <s v="NCBD South"/>
    <s v="Dealer Success Manager"/>
    <s v="CD/REQ/549"/>
    <s v="Tirupati"/>
    <s v="Rishi"/>
    <s v="Replacement"/>
    <s v="N Shyamkumar"/>
    <n v="20"/>
    <n v="1.4"/>
    <d v="2023-06-09T00:00:00"/>
    <s v="Open"/>
    <s v="1 Rejected | 3 profiles shared on 26th Jun."/>
    <m/>
    <m/>
    <x v="4"/>
    <m/>
    <s v="Vema / Kiran Arava / Harminder"/>
    <n v="500000"/>
  </r>
  <r>
    <n v="16"/>
    <s v="NCBD"/>
    <s v="NCBD Central"/>
    <s v="Dealer Success Manager"/>
    <s v="CD/REQ/524"/>
    <s v="Raipur"/>
    <s v="Kartik"/>
    <s v="Replacement"/>
    <s v="Pratiksha Patel"/>
    <n v="20"/>
    <n v="1.4"/>
    <d v="2023-06-09T00:00:00"/>
    <s v="Open"/>
    <s v="2 at R1"/>
    <m/>
    <m/>
    <x v="4"/>
    <m/>
    <s v="Anurag / Harminder"/>
    <n v="500000"/>
  </r>
  <r>
    <n v="17"/>
    <s v="NCBD"/>
    <s v="NCBD South"/>
    <s v="Dealer Success Manager"/>
    <s v="CD/REQ/548"/>
    <s v="Chennai"/>
    <s v="Rishi"/>
    <s v="Replacement"/>
    <s v="Sriram"/>
    <n v="20"/>
    <n v="1.4"/>
    <d v="2023-06-09T00:00:00"/>
    <s v="Open"/>
    <s v="3 Rej | 3 more shared on 28th Jun"/>
    <m/>
    <m/>
    <x v="4"/>
    <m/>
    <s v="Srinivas / Kiran Arava / Harminder"/>
    <n v="500000"/>
  </r>
  <r>
    <n v="18"/>
    <s v="Enterprise"/>
    <s v="CPS"/>
    <s v="Business Analyst"/>
    <s v="CD/REQ/559"/>
    <s v="Gurgaon"/>
    <s v="Kartik"/>
    <s v="Fresh"/>
    <m/>
    <n v="15"/>
    <n v="2.1"/>
    <d v="2023-06-14T00:00:00"/>
    <s v="Open"/>
    <s v="2 in R2, 3 in R1"/>
    <m/>
    <m/>
    <x v="5"/>
    <m/>
    <s v="Aditya / Sonam"/>
    <n v="800000"/>
  </r>
  <r>
    <n v="19"/>
    <s v="NCBD"/>
    <s v="NCBD South"/>
    <s v="Key Account Manager"/>
    <s v="CD/REQ/590"/>
    <s v="Bangalore"/>
    <s v="Rishi"/>
    <s v="Replacement"/>
    <s v="Ajish Unnikrishnan"/>
    <n v="10"/>
    <n v="2.1"/>
    <d v="2023-06-19T00:00:00"/>
    <s v="Open"/>
    <s v="2 to be shared on 28th Jun"/>
    <m/>
    <m/>
    <x v="5"/>
    <m/>
    <s v="Sreedhar / Kiran Arava / Harminder"/>
    <n v="700000"/>
  </r>
  <r>
    <n v="20"/>
    <s v="NCBD"/>
    <s v="NCBD North"/>
    <s v="Dealer Success Manager"/>
    <s v="CD/REQ/585"/>
    <s v="Delhi"/>
    <s v="Kartik"/>
    <s v="Replacement"/>
    <s v="Mohammad Siddiqui"/>
    <n v="11"/>
    <n v="1.4"/>
    <d v="2023-06-18T00:00:00"/>
    <s v="Open"/>
    <s v="Drive planned for Tue, 27 Jun 2023. Aligned with Harminder on 28th Jun"/>
    <m/>
    <m/>
    <x v="5"/>
    <m/>
    <s v="Varun/Vaibhav/Harminder"/>
    <n v="500000"/>
  </r>
  <r>
    <n v="21"/>
    <s v="NCBD"/>
    <s v="NCBD South"/>
    <s v="Key Account Manager"/>
    <s v="CD/REQ/591"/>
    <s v="Kochi"/>
    <s v="Rishi"/>
    <s v="Replacement"/>
    <s v="Dipin G"/>
    <n v="8"/>
    <n v="2.1"/>
    <d v="2023-06-21T00:00:00"/>
    <s v="Open"/>
    <s v="WIP"/>
    <m/>
    <m/>
    <x v="5"/>
    <m/>
    <s v="Sreedhar / Kiran Arava / Harminder"/>
    <n v="600000"/>
  </r>
  <r>
    <n v="22"/>
    <s v="NCBD"/>
    <s v="NCBD South"/>
    <s v="Dealer Success Manager"/>
    <s v="CD/REQ/626"/>
    <s v="Mangalore"/>
    <s v="Rishi"/>
    <s v="Replacement"/>
    <s v="Adithya Arun"/>
    <n v="1"/>
    <n v="1.4"/>
    <d v="2023-06-28T00:00:00"/>
    <s v="Open"/>
    <s v="WIP"/>
    <m/>
    <m/>
    <x v="5"/>
    <m/>
    <s v="Sreedhar / Kiran Arava / Harminder"/>
    <n v="400000"/>
  </r>
  <r>
    <n v="23"/>
    <s v="NCBD"/>
    <s v="NCBD South"/>
    <s v="Dealer Success Manager"/>
    <s v="CD/REQ/627"/>
    <s v="Bangalore"/>
    <s v="Rishi"/>
    <s v="Replacement"/>
    <s v="Monika Raj"/>
    <n v="1"/>
    <n v="1.4"/>
    <d v="2023-06-28T00:00:00"/>
    <s v="Open"/>
    <s v="Rahul Pujari to be looked at from the earlier interviews"/>
    <m/>
    <m/>
    <x v="5"/>
    <m/>
    <s v="Sreedhar / Kiran Arava / Harminder"/>
    <n v="500000"/>
  </r>
  <r>
    <n v="24"/>
    <s v="NCBD"/>
    <s v="NCBD Central"/>
    <s v="Dealer Success Manager"/>
    <s v="REQ_34"/>
    <s v="Indore"/>
    <s v="Kartik"/>
    <s v="Replacement"/>
    <s v="Abhinav Shrimal"/>
    <n v="316"/>
    <n v="1.4"/>
    <d v="2022-08-17T00:00:00"/>
    <s v="Joined"/>
    <s v="Joined"/>
    <s v="Junaid Mansoori"/>
    <m/>
    <x v="0"/>
    <d v="2023-03-13T00:00:00"/>
    <s v="Anurag Tiwari"/>
    <n v="500000"/>
  </r>
  <r>
    <n v="25"/>
    <s v="NCBD"/>
    <s v="NCBD Central"/>
    <s v="Dealer Success Manager"/>
    <s v="REQ_29"/>
    <s v="Jabalpur"/>
    <s v="Kartik"/>
    <s v="Replacement"/>
    <s v="Abhishek Rai"/>
    <n v="218"/>
    <n v="1.4"/>
    <d v="2022-11-23T00:00:00"/>
    <s v="Joined"/>
    <s v="Joined"/>
    <s v="Som Asati"/>
    <m/>
    <x v="0"/>
    <d v="2023-03-23T00:00:00"/>
    <s v="Anurag Tiwari"/>
    <n v="500000"/>
  </r>
  <r>
    <n v="26"/>
    <s v="NCBD"/>
    <s v="NCBD North"/>
    <s v="Dealer Success Manager"/>
    <s v="REQ_175"/>
    <s v="Delhi"/>
    <s v="Kartik"/>
    <s v="Replacement"/>
    <s v="Ankit Tiwari"/>
    <n v="79"/>
    <n v="1.4"/>
    <d v="2022-12-15T00:00:00"/>
    <s v="Joined"/>
    <s v="Joined"/>
    <s v="Rahul Yadav"/>
    <d v="2023-04-03T00:00:00"/>
    <x v="1"/>
    <d v="2023-04-24T00:00:00"/>
    <s v="Vaibhav Mittal"/>
    <n v="500000"/>
  </r>
  <r>
    <n v="27"/>
    <s v="NCBD"/>
    <s v="NCBD West"/>
    <s v="Dealer Success Manager"/>
    <s v="REQ_112"/>
    <s v="Aurangabad"/>
    <s v="Kartik"/>
    <s v="Replacement"/>
    <s v="Saurabh Dhandarphale"/>
    <n v="188"/>
    <n v="1.4"/>
    <d v="2022-12-23T00:00:00"/>
    <s v="Joined"/>
    <s v="Joined"/>
    <s v="Sakshi"/>
    <m/>
    <x v="0"/>
    <d v="2023-04-17T00:00:00"/>
    <s v="Swapnil Patil"/>
    <n v="500000"/>
  </r>
  <r>
    <n v="28"/>
    <s v="NCBD"/>
    <s v="NCBD Central"/>
    <s v="Dealer Success Manager"/>
    <s v="REQ_32"/>
    <s v="Bariely"/>
    <s v="Kartik"/>
    <s v="Replacement"/>
    <s v="Shiv Kumar"/>
    <n v="188"/>
    <n v="1.4"/>
    <d v="2022-12-23T00:00:00"/>
    <s v="Joined"/>
    <s v="Joined"/>
    <s v="Aman Roy"/>
    <m/>
    <x v="0"/>
    <d v="2023-05-11T00:00:00"/>
    <s v="Anurag Tiwari"/>
    <n v="500000"/>
  </r>
  <r>
    <n v="29"/>
    <s v="NCBD"/>
    <s v="NCBD North"/>
    <s v="Dealer Success Manager"/>
    <s v="REQ_37"/>
    <s v="Chandigarh"/>
    <s v="Kartik"/>
    <s v="Replacement"/>
    <s v="Hitesh Goyal"/>
    <n v="132"/>
    <n v="1.4"/>
    <d v="2023-02-17T00:00:00"/>
    <s v="Joined"/>
    <s v="Joined"/>
    <s v="Rajat"/>
    <m/>
    <x v="0"/>
    <d v="2023-04-17T00:00:00"/>
    <s v="Vaibhav Mittal"/>
    <n v="500000"/>
  </r>
  <r>
    <n v="30"/>
    <s v="NCBD"/>
    <s v="NCBD West"/>
    <s v="Dealer Success Manager"/>
    <s v="REQ_113"/>
    <s v="Vadodara"/>
    <s v="Kartik"/>
    <s v="Replacement"/>
    <s v="Pallav Sharma"/>
    <n v="15"/>
    <n v="1.4"/>
    <d v="2023-02-17T00:00:00"/>
    <s v="Joined"/>
    <s v="Joined"/>
    <s v="Vishnu"/>
    <d v="2023-04-03T00:00:00"/>
    <x v="5"/>
    <d v="2023-04-10T00:00:00"/>
    <s v="Swapnil Patil"/>
    <n v="500000"/>
  </r>
  <r>
    <n v="31"/>
    <s v="Enterprise"/>
    <s v="Enterprise Sales"/>
    <s v="Client Partner"/>
    <s v="#KL-MMX5AY6T"/>
    <s v="Gurgaon"/>
    <s v="Navya"/>
    <s v="Replacement"/>
    <s v="Gagandeep Singh"/>
    <n v="51"/>
    <n v="4.0999999999999996"/>
    <d v="2023-01-09T00:00:00"/>
    <s v="Joined"/>
    <m/>
    <s v="Sayantan Ghosh"/>
    <d v="2023-03-01T00:00:00"/>
    <x v="2"/>
    <d v="2023-03-30T00:00:00"/>
    <s v="Kritika"/>
    <n v="3500000"/>
  </r>
  <r>
    <n v="32"/>
    <s v="Enterprise"/>
    <s v="Power Drift"/>
    <s v="Video Editor Online Powerdrift"/>
    <s v="#KL-RUVMJJ4E"/>
    <s v="Pune"/>
    <s v="Navya"/>
    <s v="Replacement"/>
    <s v="Priyanshu Bose"/>
    <n v="76"/>
    <n v="2.2000000000000002"/>
    <d v="2023-01-24T00:00:00"/>
    <s v="Joined"/>
    <m/>
    <s v="Anant B Avhad"/>
    <d v="2023-04-10T00:00:00"/>
    <x v="1"/>
    <d v="2023-04-17T00:00:00"/>
    <s v="Rohan Albal"/>
    <n v="1300000"/>
  </r>
  <r>
    <n v="33"/>
    <s v="NCBD"/>
    <s v="NCBD South"/>
    <s v="Key Account Manager"/>
    <s v="REQ_109"/>
    <s v="Bangalore"/>
    <s v="Navya"/>
    <s v="Replacement"/>
    <s v="Tapas"/>
    <n v="119"/>
    <n v="2.2000000000000002"/>
    <d v="2023-01-25T00:00:00"/>
    <s v="Joined"/>
    <m/>
    <s v="Monika"/>
    <d v="2023-05-24T00:00:00"/>
    <x v="0"/>
    <d v="2023-06-01T00:00:00"/>
    <s v="Kiran Arava"/>
    <n v="900000"/>
  </r>
  <r>
    <n v="34"/>
    <s v="Enterprise"/>
    <s v="Power Drift"/>
    <s v="Cluster Lead - Content"/>
    <s v="CD/REQ/285"/>
    <s v="Mumbai"/>
    <s v="Navya"/>
    <s v="Replacement"/>
    <s v="Sankalp Anand"/>
    <n v="7"/>
    <n v="3.1"/>
    <d v="2023-04-07T00:00:00"/>
    <s v="Joined"/>
    <m/>
    <s v="Dhruv Shukla"/>
    <d v="2023-04-14T00:00:00"/>
    <x v="5"/>
    <d v="2023-04-27T00:00:00"/>
    <s v="Rohan Albal"/>
    <n v="2200000"/>
  </r>
  <r>
    <n v="35"/>
    <s v="NCBD"/>
    <s v="NCBD West"/>
    <s v="Key Account Manager"/>
    <s v="CD/REQ/90"/>
    <s v="Mumbai"/>
    <s v="Kartik"/>
    <s v="Replacement"/>
    <s v="Jackson Joseph"/>
    <n v="119"/>
    <n v="2.1"/>
    <d v="2023-03-02T00:00:00"/>
    <s v="Joined"/>
    <s v="Joined"/>
    <s v="Prabhdeep"/>
    <m/>
    <x v="0"/>
    <d v="2023-04-17T00:00:00"/>
    <s v="Swapnil Patil"/>
    <n v="700000"/>
  </r>
  <r>
    <n v="36"/>
    <s v="NCBD"/>
    <s v="NCBD Central"/>
    <s v="Dealer Success Manager"/>
    <s v="CD/REQ/96"/>
    <s v="Lucknow"/>
    <s v="Kartik"/>
    <s v="Replacement"/>
    <s v="Shubham Singh"/>
    <n v="115"/>
    <n v="1.4"/>
    <d v="2023-03-06T00:00:00"/>
    <s v="Joined"/>
    <s v="Joined"/>
    <s v="Falak"/>
    <m/>
    <x v="0"/>
    <d v="2023-04-06T00:00:00"/>
    <s v="Anurag Tiwari"/>
    <n v="365000"/>
  </r>
  <r>
    <n v="37"/>
    <s v="Enterprise"/>
    <s v="Enterprise Sales"/>
    <s v="Business Analyst-Sales"/>
    <s v="CD/REQ/79"/>
    <s v="Gurgaon"/>
    <s v="Kartik"/>
    <s v="Replacement"/>
    <s v="Pravin Kumar"/>
    <n v="164"/>
    <n v="2.1"/>
    <d v="2023-01-16T00:00:00"/>
    <s v="Joined"/>
    <s v="Joined"/>
    <s v="Shivam Khard"/>
    <m/>
    <x v="0"/>
    <d v="2023-03-16T00:00:00"/>
    <s v="Kritika"/>
    <n v="900000"/>
  </r>
  <r>
    <n v="38"/>
    <s v="NCBD"/>
    <s v="NCBD South"/>
    <s v="Dealer Success Manager"/>
    <s v="CD/REQ/169"/>
    <s v="Rajamundri"/>
    <s v="Rishi"/>
    <s v="Fresh"/>
    <m/>
    <n v="56"/>
    <n v="1.4"/>
    <d v="2023-03-16T00:00:00"/>
    <s v="Joined"/>
    <s v="1 Dropped | Vinodh joined"/>
    <s v="Vinodh"/>
    <d v="2023-05-11T00:00:00"/>
    <x v="2"/>
    <d v="2023-05-18T00:00:00"/>
    <s v="Vema / Kiran Arava / Harminder"/>
    <n v="500000"/>
  </r>
  <r>
    <n v="39"/>
    <s v="NCBD"/>
    <s v="NCBD South"/>
    <s v="Dealer Success Manager"/>
    <s v="CD/REQ/168"/>
    <s v="Vijaywada"/>
    <s v="Rishi"/>
    <s v="Fresh"/>
    <m/>
    <n v="57"/>
    <n v="1.4"/>
    <d v="2023-03-15T00:00:00"/>
    <s v="Joined"/>
    <s v="2 Rejected | Siva Teja joined"/>
    <s v="Siva Teja"/>
    <d v="2023-05-11T00:00:00"/>
    <x v="2"/>
    <d v="2023-05-22T00:00:00"/>
    <s v="Vema / Kiran Arava / Harminder"/>
    <n v="500000"/>
  </r>
  <r>
    <n v="40"/>
    <s v="Enterprise"/>
    <s v="Zig Wheels"/>
    <s v="Trainee - ZigWheels Brand Solutions"/>
    <s v="CD/REQ/109"/>
    <s v="Pune"/>
    <s v="Rishi"/>
    <s v="Fresh"/>
    <m/>
    <n v="78"/>
    <n v="1.2"/>
    <d v="2023-03-02T00:00:00"/>
    <s v="Joined"/>
    <s v="4 Rejected | Lovely Joined"/>
    <s v="Lovely"/>
    <d v="2023-05-19T00:00:00"/>
    <x v="1"/>
    <d v="2023-05-22T00:00:00"/>
    <s v="Muntaser / Onais"/>
    <n v="180000"/>
  </r>
  <r>
    <n v="41"/>
    <s v="NCBD"/>
    <s v="NCBD South"/>
    <s v="Dealer Success Manager"/>
    <s v="CD/REQ/223"/>
    <s v="Trivandrum"/>
    <s v="Rishi"/>
    <s v="Replacement"/>
    <s v="Akhil Babu"/>
    <n v="60"/>
    <n v="1.4"/>
    <d v="2023-03-25T00:00:00"/>
    <s v="Joined"/>
    <s v="3 Rejected | Rajath jonied"/>
    <s v="Rajath"/>
    <d v="2023-05-24T00:00:00"/>
    <x v="2"/>
    <d v="2023-06-01T00:00:00"/>
    <s v="Vema / Kiran Arava / Harminder"/>
    <n v="470000"/>
  </r>
  <r>
    <n v="42"/>
    <s v="NCBD"/>
    <s v="NCBD North"/>
    <s v="Dealer Success Manager"/>
    <s v="CD/REQ/307"/>
    <s v="Delhi /Hissar"/>
    <s v="Kartik"/>
    <s v="Replacement"/>
    <s v="Purushottam"/>
    <n v="76"/>
    <n v="1.4"/>
    <d v="2023-04-14T00:00:00"/>
    <s v="Joined"/>
    <s v="Joined"/>
    <s v="Akash"/>
    <m/>
    <x v="1"/>
    <d v="2023-05-18T00:00:00"/>
    <s v="Vaibhav Mittal"/>
    <n v="500000"/>
  </r>
  <r>
    <n v="43"/>
    <s v="NCBD"/>
    <s v="NCBD South"/>
    <s v="Dealer Success Manager"/>
    <s v="CD/REQ/224"/>
    <s v="Hubli"/>
    <s v="Kartik"/>
    <s v="Replacement"/>
    <s v="Somalingappa Guddadavar"/>
    <n v="96"/>
    <n v="1.4"/>
    <d v="2023-03-25T00:00:00"/>
    <s v="Joined"/>
    <s v="Joined"/>
    <s v="Abhishek Annigeri"/>
    <m/>
    <x v="0"/>
    <d v="2023-05-08T00:00:00"/>
    <s v="Kiran Arava"/>
    <n v="400000"/>
  </r>
  <r>
    <n v="44"/>
    <s v="Enterprise"/>
    <s v="Power Drift"/>
    <s v="AM-Content"/>
    <s v="CD/REQ/301"/>
    <s v="Mumbai"/>
    <s v="Navya"/>
    <s v="Fresh"/>
    <s v="Animesh Kundaji -offroll employee"/>
    <n v="5"/>
    <n v="2.1"/>
    <d v="2023-04-14T00:00:00"/>
    <s v="Joined"/>
    <m/>
    <s v="Raj Illikal"/>
    <d v="2023-04-19T00:00:00"/>
    <x v="5"/>
    <d v="2023-05-08T00:00:00"/>
    <s v="Jagatpriyan"/>
    <n v="1100000"/>
  </r>
  <r>
    <n v="45"/>
    <s v="Enterprise"/>
    <s v="Power Drift"/>
    <s v="Deputy Manager - Client Servicing"/>
    <s v="CD/REQ/323"/>
    <s v="Pune"/>
    <s v="Navya"/>
    <s v="Fresh"/>
    <m/>
    <n v="21"/>
    <n v="2.2000000000000002"/>
    <d v="2023-04-24T00:00:00"/>
    <s v="Joined"/>
    <m/>
    <s v="Shaunak Dadhe"/>
    <d v="2023-05-15T00:00:00"/>
    <x v="4"/>
    <d v="2023-05-18T00:00:00"/>
    <s v="Rohan Albal"/>
    <n v="1100000"/>
  </r>
  <r>
    <n v="46"/>
    <s v="NCBD"/>
    <s v="NCBD South"/>
    <s v="Dealer Success Manager"/>
    <s v="CD/REQ/182"/>
    <s v="Hyderabad"/>
    <s v="Rishi"/>
    <s v="Replacement"/>
    <s v="Utkarsh"/>
    <n v="81"/>
    <n v="1.4"/>
    <d v="2023-03-16T00:00:00"/>
    <s v="Joined"/>
    <s v="1 dropped | 2 Rejected | Sita Rama Joined"/>
    <s v="Sita Rama"/>
    <d v="2023-06-05T00:00:00"/>
    <x v="1"/>
    <d v="2023-06-12T00:00:00"/>
    <s v="Venkata Sai / Kiran Arava / Harminder"/>
    <n v="470000"/>
  </r>
  <r>
    <n v="47"/>
    <s v="NCBD"/>
    <s v="NCBD North"/>
    <s v="Dealer Success Manager"/>
    <s v="CD/REQ/254"/>
    <s v="Amritsar"/>
    <s v="Kartik"/>
    <s v="Replacement"/>
    <s v="Rishi Mahajan"/>
    <n v="75"/>
    <n v="1.4"/>
    <d v="2023-03-30T00:00:00"/>
    <s v="Joined"/>
    <s v="Joined"/>
    <s v="Ricky"/>
    <d v="2023-06-13T00:00:00"/>
    <x v="1"/>
    <d v="2023-06-15T00:00:00"/>
    <s v="Vaibhav Mittal"/>
    <n v="500000"/>
  </r>
  <r>
    <n v="48"/>
    <s v="Enterprise"/>
    <s v="Enterprise Sales"/>
    <s v="Client Lead"/>
    <s v="CD/REQ/280"/>
    <s v="Gurgaon"/>
    <s v="Navya"/>
    <s v="Replacement"/>
    <s v="Balaji G"/>
    <n v="60"/>
    <n v="3.2"/>
    <d v="2023-04-14T00:00:00"/>
    <s v="Joined"/>
    <m/>
    <s v="Nupur"/>
    <d v="2023-06-13T00:00:00"/>
    <x v="2"/>
    <d v="2023-06-15T00:00:00"/>
    <s v="Raminder / Kritika / Manasi / Onais or Mayank"/>
    <n v="2500000"/>
  </r>
  <r>
    <n v="49"/>
    <s v="NCBD"/>
    <s v="NCBD Central"/>
    <s v="Dealer Success Manager"/>
    <s v="CD/REQ/54"/>
    <s v="Lucknow"/>
    <s v="Rishi"/>
    <s v="Replacement"/>
    <s v="Asif Nadeem"/>
    <n v="114"/>
    <n v="1.4"/>
    <d v="2023-02-27T00:00:00"/>
    <s v="Joined"/>
    <s v="12 Rejected | Zaid TBO - Docs pending | Backup CVs to be shared || Joined"/>
    <s v="Zaid"/>
    <d v="2023-06-21T00:00:00"/>
    <x v="0"/>
    <d v="2023-06-22T00:00:00"/>
    <s v="Anurag Tiwari / Akhand / Saboor / Harminder"/>
    <n v="500000"/>
  </r>
  <r>
    <n v="50"/>
    <s v="NCBD"/>
    <s v="NCBD South"/>
    <s v="Key Account Manager"/>
    <s v="CD/REQ/513"/>
    <s v="Hyderabad"/>
    <s v="Rishi"/>
    <s v="Replacement"/>
    <s v="Syed Ali"/>
    <n v="7"/>
    <n v="2.1"/>
    <d v="2023-06-02T00:00:00"/>
    <s v="Joined"/>
    <s v="Joined"/>
    <s v="V Vamsi"/>
    <d v="2023-06-09T00:00:00"/>
    <x v="5"/>
    <d v="2023-06-22T00:00:00"/>
    <s v="Venkata Sai / Kiran Arava / Harminder"/>
    <n v="700000"/>
  </r>
</pivotCacheRecords>
</file>

<file path=xl/pivotCache/pivotCacheRecords2.xml><?xml version="1.0" encoding="utf-8"?>
<pivotCacheRecords xmlns="http://schemas.openxmlformats.org/spreadsheetml/2006/main" xmlns:r="http://schemas.openxmlformats.org/officeDocument/2006/relationships" count="50">
  <r>
    <n v="1"/>
    <x v="0"/>
    <s v="Power Drift"/>
    <s v="Cluster Lead - Content"/>
    <s v="CD/REQ/244"/>
    <s v="Gurugram"/>
    <x v="0"/>
    <x v="0"/>
    <s v="Omkar"/>
    <n v="96"/>
    <n v="3.1"/>
    <x v="0"/>
    <x v="0"/>
    <s v="Shreshth Dropped on 19th Apr 23 | 1 in R2"/>
    <m/>
    <m/>
    <x v="0"/>
    <m/>
    <s v="Shoumodip / Rohan or Tanuj / Onais / Manasi / Mayank"/>
    <n v="2200000"/>
    <s v="Mar"/>
    <n v="2023"/>
    <x v="0"/>
    <x v="0"/>
  </r>
  <r>
    <n v="2"/>
    <x v="1"/>
    <s v="Enterprise Sales"/>
    <s v="Client Lead"/>
    <s v="CD/REQ/305"/>
    <s v="Bangalore"/>
    <x v="1"/>
    <x v="0"/>
    <s v="Abhinav Garg"/>
    <n v="76"/>
    <n v="3.1"/>
    <x v="1"/>
    <x v="0"/>
    <s v="1 in R3, More to be added &gt; Hiting template to be shared with business for ref"/>
    <m/>
    <m/>
    <x v="1"/>
    <m/>
    <s v="Nitin Sharma / Tanuj Luthra"/>
    <n v="1600000"/>
    <s v="Apr"/>
    <n v="2023"/>
    <x v="1"/>
    <x v="0"/>
  </r>
  <r>
    <n v="3"/>
    <x v="1"/>
    <s v="Enterprise Sales"/>
    <s v="COE Lead- Strategy"/>
    <s v="CD/Req/222"/>
    <s v="Gurgaon"/>
    <x v="2"/>
    <x v="1"/>
    <m/>
    <n v="97"/>
    <n v="4.0999999999999996"/>
    <x v="2"/>
    <x v="0"/>
    <s v="Total 19 Profiles Shared || 17 Reject at Different Stages || 1 Offer Drop || 1 In Interview Stage"/>
    <m/>
    <m/>
    <x v="0"/>
    <m/>
    <s v="Mayank"/>
    <m/>
    <s v="Mar"/>
    <n v="2023"/>
    <x v="1"/>
    <x v="1"/>
  </r>
  <r>
    <n v="4"/>
    <x v="2"/>
    <s v="NCBD West"/>
    <s v="Dealer Success Manager"/>
    <s v="CD/REQ/259"/>
    <s v="Mumbai"/>
    <x v="1"/>
    <x v="0"/>
    <s v="Sunil Bhatt"/>
    <n v="85"/>
    <n v="1.4"/>
    <x v="3"/>
    <x v="1"/>
    <s v="5 Rejected | 3 in R1 | 1 in R3 Feedback awaited. To be reraised as KAM"/>
    <s v="Vishal"/>
    <m/>
    <x v="1"/>
    <m/>
    <s v="Mohit / Farhan / Harminder"/>
    <n v="500000"/>
    <s v="Apr"/>
    <n v="2023"/>
    <x v="0"/>
    <x v="2"/>
  </r>
  <r>
    <n v="5"/>
    <x v="2"/>
    <s v="NCBD North"/>
    <s v="Key Account Manager"/>
    <s v="CD/REQ/294"/>
    <s v="Delhi"/>
    <x v="1"/>
    <x v="0"/>
    <s v="Mohd Kashif"/>
    <n v="76"/>
    <n v="2.1"/>
    <x v="1"/>
    <x v="0"/>
    <s v="Drive planned for Tue, 27 Jun 2023. 2 profiles to be shared 0n 28th Jun"/>
    <m/>
    <m/>
    <x v="1"/>
    <m/>
    <s v="Varun / Vaibhav Mittal / Harminder"/>
    <n v="700000"/>
    <s v="Apr"/>
    <n v="2023"/>
    <x v="1"/>
    <x v="3"/>
  </r>
  <r>
    <n v="6"/>
    <x v="2"/>
    <s v="NCBD North"/>
    <s v="Key Account Manager"/>
    <s v="CD/REQ/350"/>
    <s v="Delhi"/>
    <x v="1"/>
    <x v="0"/>
    <s v="Varun Pandey"/>
    <n v="63"/>
    <n v="2.2000000000000002"/>
    <x v="4"/>
    <x v="0"/>
    <s v="Drive planned for Tue, 27 Jun 2023. 2 profiles to be shared 0n 28th Jun"/>
    <m/>
    <m/>
    <x v="1"/>
    <m/>
    <s v="Dharmender / Vaibhav Mittal / Harminder"/>
    <n v="700000"/>
    <s v="Apr"/>
    <n v="2023"/>
    <x v="1"/>
    <x v="3"/>
  </r>
  <r>
    <n v="7"/>
    <x v="1"/>
    <s v="Non Auto"/>
    <s v="Senior Executive - Client Solutions"/>
    <s v="CD/REQ/291"/>
    <s v="Gurgaon"/>
    <x v="3"/>
    <x v="0"/>
    <s v="Pranshu Agarwal"/>
    <n v="65"/>
    <n v="2.1"/>
    <x v="5"/>
    <x v="1"/>
    <s v="8 Rejected | 1 R1 to be aligned | Fatema TBO - Under Negotiation"/>
    <s v="Fatema"/>
    <m/>
    <x v="1"/>
    <m/>
    <s v="Apurva / Tridib / Abhay / Gagan Tahiliani"/>
    <n v="600000"/>
    <s v="Apr"/>
    <n v="2023"/>
    <x v="1"/>
    <x v="3"/>
  </r>
  <r>
    <n v="8"/>
    <x v="3"/>
    <s v="RO East"/>
    <s v="RO Kol"/>
    <s v="CD/REQ/343"/>
    <s v="Kolkata"/>
    <x v="0"/>
    <x v="0"/>
    <s v="Rajarshi Modak"/>
    <n v="63"/>
    <n v="2.2000000000000002"/>
    <x v="4"/>
    <x v="0"/>
    <s v="1 selected but beyond budget by 2 Lac. 1 more shared on 13th Jun"/>
    <m/>
    <m/>
    <x v="1"/>
    <m/>
    <s v="Nancy Mehra / Harminder"/>
    <n v="100000"/>
    <s v="Apr"/>
    <n v="2023"/>
    <x v="2"/>
    <x v="3"/>
  </r>
  <r>
    <n v="9"/>
    <x v="2"/>
    <s v="NCBD East"/>
    <s v="Dealer Success Manager"/>
    <s v="CD/REQ/372"/>
    <s v="Bhubneshwar"/>
    <x v="3"/>
    <x v="0"/>
    <s v="Bikesh Mishra"/>
    <n v="55"/>
    <n v="1.4"/>
    <x v="6"/>
    <x v="1"/>
    <s v="9 Rejected | Ashis TBO"/>
    <s v="Ashis"/>
    <m/>
    <x v="2"/>
    <m/>
    <s v="Arindam Das / Soumik / Harminder"/>
    <n v="500000"/>
    <s v="May"/>
    <n v="2023"/>
    <x v="2"/>
    <x v="2"/>
  </r>
  <r>
    <n v="10"/>
    <x v="1"/>
    <s v="Power Drift"/>
    <s v="Sr. Manager - Program Manager"/>
    <s v="CD/REQ/447"/>
    <s v="Pune"/>
    <x v="0"/>
    <x v="1"/>
    <m/>
    <n v="35"/>
    <n v="3.2"/>
    <x v="7"/>
    <x v="2"/>
    <s v="TBO"/>
    <s v="Pranav Khosla"/>
    <m/>
    <x v="3"/>
    <m/>
    <s v="Rohan / Mayank / Tanuj / Manasi"/>
    <n v="2400000"/>
    <s v="May"/>
    <n v="2023"/>
    <x v="0"/>
    <x v="0"/>
  </r>
  <r>
    <n v="11"/>
    <x v="2"/>
    <s v="NCBD South"/>
    <s v="Key Account Manager"/>
    <s v="CD/REQ/515"/>
    <s v="Chennai"/>
    <x v="3"/>
    <x v="0"/>
    <s v="Ananth P"/>
    <n v="17"/>
    <n v="2.1"/>
    <x v="8"/>
    <x v="2"/>
    <s v="2 Rejected | Pradeep Offered"/>
    <s v="Pradeep"/>
    <d v="2023-06-19T00:00:00"/>
    <x v="4"/>
    <d v="2023-07-31T00:00:00"/>
    <s v="Srinivas / Kiran Arava / Harminder"/>
    <n v="700000"/>
    <s v="Jun"/>
    <n v="2023"/>
    <x v="3"/>
    <x v="3"/>
  </r>
  <r>
    <n v="12"/>
    <x v="2"/>
    <s v="NCBD South"/>
    <s v="Dealer Success Manager"/>
    <s v="CD/REQ/518"/>
    <s v="Bangalore"/>
    <x v="3"/>
    <x v="0"/>
    <s v="Sreedhar R"/>
    <n v="23"/>
    <n v="1.4"/>
    <x v="8"/>
    <x v="2"/>
    <s v="3 Rejected | 2 Dropped | Prakash offered"/>
    <s v="Prakash"/>
    <d v="2023-06-25T00:00:00"/>
    <x v="4"/>
    <m/>
    <s v="Sreedhar / Kiran Arava / Harminder"/>
    <n v="500000"/>
    <s v="Jun"/>
    <n v="2023"/>
    <x v="3"/>
    <x v="2"/>
  </r>
  <r>
    <n v="13"/>
    <x v="2"/>
    <s v="NCBD North"/>
    <s v="Dealer Success Manager"/>
    <s v="CD/REQ/511"/>
    <s v="Delhi"/>
    <x v="1"/>
    <x v="0"/>
    <s v="Mayank Arora"/>
    <n v="18"/>
    <n v="1.4"/>
    <x v="8"/>
    <x v="2"/>
    <s v="Offered"/>
    <s v="Sumbul Rafi"/>
    <d v="2023-06-20T00:00:00"/>
    <x v="4"/>
    <d v="2023-07-10T00:00:00"/>
    <s v="Varun / Vaibhav Mittal / Harminder"/>
    <n v="500000"/>
    <s v="Jun"/>
    <n v="2023"/>
    <x v="1"/>
    <x v="2"/>
  </r>
  <r>
    <n v="14"/>
    <x v="2"/>
    <s v="NCBD North"/>
    <s v="Dealer Success Manager"/>
    <s v="CD/REQ/525"/>
    <s v="Delhi"/>
    <x v="1"/>
    <x v="0"/>
    <s v="Rahul Yadav"/>
    <n v="20"/>
    <n v="1.4"/>
    <x v="9"/>
    <x v="0"/>
    <s v="Drive planned for Tue, 27 Jun 2023. Aligned with Harminder on 28th Jun"/>
    <m/>
    <m/>
    <x v="4"/>
    <m/>
    <s v="Dharmender / Vaibhav Mittal / Harminder"/>
    <n v="500000"/>
    <s v="Jun"/>
    <n v="2023"/>
    <x v="1"/>
    <x v="2"/>
  </r>
  <r>
    <n v="15"/>
    <x v="2"/>
    <s v="NCBD South"/>
    <s v="Dealer Success Manager"/>
    <s v="CD/REQ/549"/>
    <s v="Tirupati"/>
    <x v="3"/>
    <x v="0"/>
    <s v="N Shyamkumar"/>
    <n v="20"/>
    <n v="1.4"/>
    <x v="9"/>
    <x v="0"/>
    <s v="1 Rejected | 3 profiles shared on 26th Jun."/>
    <m/>
    <m/>
    <x v="4"/>
    <m/>
    <s v="Vema / Kiran Arava / Harminder"/>
    <n v="500000"/>
    <s v="Jun"/>
    <n v="2023"/>
    <x v="3"/>
    <x v="2"/>
  </r>
  <r>
    <n v="16"/>
    <x v="2"/>
    <s v="NCBD Central"/>
    <s v="Dealer Success Manager"/>
    <s v="CD/REQ/524"/>
    <s v="Raipur"/>
    <x v="1"/>
    <x v="0"/>
    <s v="Pratiksha Patel"/>
    <n v="20"/>
    <n v="1.4"/>
    <x v="9"/>
    <x v="0"/>
    <s v="2 at R1"/>
    <m/>
    <m/>
    <x v="4"/>
    <m/>
    <s v="Anurag / Harminder"/>
    <n v="500000"/>
    <s v="Jun"/>
    <n v="2023"/>
    <x v="4"/>
    <x v="2"/>
  </r>
  <r>
    <n v="17"/>
    <x v="2"/>
    <s v="NCBD South"/>
    <s v="Dealer Success Manager"/>
    <s v="CD/REQ/548"/>
    <s v="Chennai"/>
    <x v="3"/>
    <x v="0"/>
    <s v="Sriram"/>
    <n v="20"/>
    <n v="1.4"/>
    <x v="9"/>
    <x v="0"/>
    <s v="3 Rej | 3 more shared on 28th Jun"/>
    <m/>
    <m/>
    <x v="4"/>
    <m/>
    <s v="Srinivas / Kiran Arava / Harminder"/>
    <n v="500000"/>
    <s v="Jun"/>
    <n v="2023"/>
    <x v="3"/>
    <x v="2"/>
  </r>
  <r>
    <n v="18"/>
    <x v="1"/>
    <s v="CPS"/>
    <s v="Business Analyst"/>
    <s v="CD/REQ/559"/>
    <s v="Gurgaon"/>
    <x v="1"/>
    <x v="1"/>
    <m/>
    <n v="15"/>
    <n v="2.1"/>
    <x v="10"/>
    <x v="0"/>
    <s v="2 in R2, 3 in R1"/>
    <m/>
    <m/>
    <x v="5"/>
    <m/>
    <s v="Aditya / Sonam"/>
    <n v="800000"/>
    <s v="Jun"/>
    <n v="2023"/>
    <x v="1"/>
    <x v="3"/>
  </r>
  <r>
    <n v="19"/>
    <x v="2"/>
    <s v="NCBD South"/>
    <s v="Key Account Manager"/>
    <s v="CD/REQ/590"/>
    <s v="Bangalore"/>
    <x v="3"/>
    <x v="0"/>
    <s v="Ajish Unnikrishnan"/>
    <n v="10"/>
    <n v="2.1"/>
    <x v="11"/>
    <x v="0"/>
    <s v="2 to be shared on 28th Jun"/>
    <m/>
    <m/>
    <x v="5"/>
    <m/>
    <s v="Sreedhar / Kiran Arava / Harminder"/>
    <n v="700000"/>
    <s v="Jun"/>
    <n v="2023"/>
    <x v="3"/>
    <x v="3"/>
  </r>
  <r>
    <n v="20"/>
    <x v="2"/>
    <s v="NCBD North"/>
    <s v="Dealer Success Manager"/>
    <s v="CD/REQ/585"/>
    <s v="Delhi"/>
    <x v="1"/>
    <x v="0"/>
    <s v="Mohammad Siddiqui"/>
    <n v="11"/>
    <n v="1.4"/>
    <x v="12"/>
    <x v="0"/>
    <s v="Drive planned for Tue, 27 Jun 2023. Aligned with Harminder on 28th Jun"/>
    <m/>
    <m/>
    <x v="5"/>
    <m/>
    <s v="Varun/Vaibhav/Harminder"/>
    <n v="500000"/>
    <s v="Jun"/>
    <n v="2023"/>
    <x v="1"/>
    <x v="2"/>
  </r>
  <r>
    <n v="21"/>
    <x v="2"/>
    <s v="NCBD South"/>
    <s v="Key Account Manager"/>
    <s v="CD/REQ/591"/>
    <s v="Kochi"/>
    <x v="3"/>
    <x v="0"/>
    <s v="Dipin G"/>
    <n v="8"/>
    <n v="2.1"/>
    <x v="13"/>
    <x v="0"/>
    <s v="WIP"/>
    <m/>
    <m/>
    <x v="5"/>
    <m/>
    <s v="Sreedhar / Kiran Arava / Harminder"/>
    <n v="600000"/>
    <s v="Jun"/>
    <n v="2023"/>
    <x v="3"/>
    <x v="3"/>
  </r>
  <r>
    <n v="22"/>
    <x v="2"/>
    <s v="NCBD South"/>
    <s v="Dealer Success Manager"/>
    <s v="CD/REQ/626"/>
    <s v="Mangalore"/>
    <x v="3"/>
    <x v="0"/>
    <s v="Adithya Arun"/>
    <n v="1"/>
    <n v="1.4"/>
    <x v="14"/>
    <x v="0"/>
    <s v="WIP"/>
    <m/>
    <m/>
    <x v="5"/>
    <m/>
    <s v="Sreedhar / Kiran Arava / Harminder"/>
    <n v="400000"/>
    <s v="Jun"/>
    <n v="2023"/>
    <x v="3"/>
    <x v="2"/>
  </r>
  <r>
    <n v="23"/>
    <x v="2"/>
    <s v="NCBD South"/>
    <s v="Dealer Success Manager"/>
    <s v="CD/REQ/627"/>
    <s v="Bangalore"/>
    <x v="3"/>
    <x v="0"/>
    <s v="Monika Raj"/>
    <n v="1"/>
    <n v="1.4"/>
    <x v="14"/>
    <x v="0"/>
    <s v="Rahul Pujari to be looked at from the earlier interviews"/>
    <m/>
    <m/>
    <x v="5"/>
    <m/>
    <s v="Sreedhar / Kiran Arava / Harminder"/>
    <n v="500000"/>
    <s v="Jun"/>
    <n v="2023"/>
    <x v="3"/>
    <x v="2"/>
  </r>
  <r>
    <n v="24"/>
    <x v="2"/>
    <s v="NCBD Central"/>
    <s v="Dealer Success Manager"/>
    <s v="REQ_34"/>
    <s v="Indore"/>
    <x v="1"/>
    <x v="0"/>
    <s v="Abhinav Shrimal"/>
    <n v="316"/>
    <n v="1.4"/>
    <x v="15"/>
    <x v="3"/>
    <s v="Joined"/>
    <s v="Junaid Mansoori"/>
    <m/>
    <x v="0"/>
    <d v="2023-03-13T00:00:00"/>
    <s v="Anurag Tiwari"/>
    <n v="500000"/>
    <s v="Aug"/>
    <n v="2022"/>
    <x v="4"/>
    <x v="2"/>
  </r>
  <r>
    <n v="25"/>
    <x v="2"/>
    <s v="NCBD Central"/>
    <s v="Dealer Success Manager"/>
    <s v="REQ_29"/>
    <s v="Jabalpur"/>
    <x v="1"/>
    <x v="0"/>
    <s v="Abhishek Rai"/>
    <n v="218"/>
    <n v="1.4"/>
    <x v="16"/>
    <x v="3"/>
    <s v="Joined"/>
    <s v="Som Asati"/>
    <m/>
    <x v="0"/>
    <d v="2023-03-23T00:00:00"/>
    <s v="Anurag Tiwari"/>
    <n v="500000"/>
    <s v="Nov"/>
    <n v="2022"/>
    <x v="4"/>
    <x v="2"/>
  </r>
  <r>
    <n v="26"/>
    <x v="2"/>
    <s v="NCBD North"/>
    <s v="Dealer Success Manager"/>
    <s v="REQ_175"/>
    <s v="Delhi"/>
    <x v="1"/>
    <x v="0"/>
    <s v="Ankit Tiwari"/>
    <n v="79"/>
    <n v="1.4"/>
    <x v="17"/>
    <x v="3"/>
    <s v="Joined"/>
    <s v="Rahul Yadav"/>
    <d v="2023-04-03T00:00:00"/>
    <x v="1"/>
    <d v="2023-04-24T00:00:00"/>
    <s v="Vaibhav Mittal"/>
    <n v="500000"/>
    <s v="Dec"/>
    <n v="2022"/>
    <x v="1"/>
    <x v="2"/>
  </r>
  <r>
    <n v="27"/>
    <x v="2"/>
    <s v="NCBD West"/>
    <s v="Dealer Success Manager"/>
    <s v="REQ_112"/>
    <s v="Aurangabad"/>
    <x v="1"/>
    <x v="0"/>
    <s v="Saurabh Dhandarphale"/>
    <n v="188"/>
    <n v="1.4"/>
    <x v="18"/>
    <x v="3"/>
    <s v="Joined"/>
    <s v="Sakshi"/>
    <m/>
    <x v="0"/>
    <d v="2023-04-17T00:00:00"/>
    <s v="Swapnil Patil"/>
    <n v="500000"/>
    <s v="Dec"/>
    <n v="2022"/>
    <x v="0"/>
    <x v="2"/>
  </r>
  <r>
    <n v="28"/>
    <x v="2"/>
    <s v="NCBD Central"/>
    <s v="Dealer Success Manager"/>
    <s v="REQ_32"/>
    <s v="Bariely"/>
    <x v="1"/>
    <x v="0"/>
    <s v="Shiv Kumar"/>
    <n v="188"/>
    <n v="1.4"/>
    <x v="18"/>
    <x v="3"/>
    <s v="Joined"/>
    <s v="Aman Roy"/>
    <m/>
    <x v="0"/>
    <d v="2023-05-11T00:00:00"/>
    <s v="Anurag Tiwari"/>
    <n v="500000"/>
    <s v="Dec"/>
    <n v="2022"/>
    <x v="4"/>
    <x v="2"/>
  </r>
  <r>
    <n v="29"/>
    <x v="2"/>
    <s v="NCBD North"/>
    <s v="Dealer Success Manager"/>
    <s v="REQ_37"/>
    <s v="Chandigarh"/>
    <x v="1"/>
    <x v="0"/>
    <s v="Hitesh Goyal"/>
    <n v="132"/>
    <n v="1.4"/>
    <x v="19"/>
    <x v="3"/>
    <s v="Joined"/>
    <s v="Rajat"/>
    <m/>
    <x v="0"/>
    <d v="2023-04-17T00:00:00"/>
    <s v="Vaibhav Mittal"/>
    <n v="500000"/>
    <s v="Feb"/>
    <n v="2023"/>
    <x v="1"/>
    <x v="2"/>
  </r>
  <r>
    <n v="30"/>
    <x v="2"/>
    <s v="NCBD West"/>
    <s v="Dealer Success Manager"/>
    <s v="REQ_113"/>
    <s v="Vadodara"/>
    <x v="1"/>
    <x v="0"/>
    <s v="Pallav Sharma"/>
    <n v="15"/>
    <n v="1.4"/>
    <x v="19"/>
    <x v="3"/>
    <s v="Joined"/>
    <s v="Vishnu"/>
    <d v="2023-04-03T00:00:00"/>
    <x v="5"/>
    <d v="2023-04-10T00:00:00"/>
    <s v="Swapnil Patil"/>
    <n v="500000"/>
    <s v="Feb"/>
    <n v="2023"/>
    <x v="0"/>
    <x v="2"/>
  </r>
  <r>
    <n v="31"/>
    <x v="1"/>
    <s v="Enterprise Sales"/>
    <s v="Client Partner"/>
    <s v="#KL-MMX5AY6T"/>
    <s v="Gurgaon"/>
    <x v="0"/>
    <x v="0"/>
    <s v="Gagandeep Singh"/>
    <n v="51"/>
    <n v="4.0999999999999996"/>
    <x v="20"/>
    <x v="3"/>
    <m/>
    <s v="Sayantan Ghosh"/>
    <d v="2023-03-01T00:00:00"/>
    <x v="2"/>
    <d v="2023-03-30T00:00:00"/>
    <s v="Kritika"/>
    <n v="3500000"/>
    <s v="Jan"/>
    <n v="2023"/>
    <x v="1"/>
    <x v="1"/>
  </r>
  <r>
    <n v="32"/>
    <x v="1"/>
    <s v="Power Drift"/>
    <s v="Video Editor Online Powerdrift"/>
    <s v="#KL-RUVMJJ4E"/>
    <s v="Pune"/>
    <x v="0"/>
    <x v="0"/>
    <s v="Priyanshu Bose"/>
    <n v="76"/>
    <n v="2.2000000000000002"/>
    <x v="21"/>
    <x v="3"/>
    <m/>
    <s v="Anant B Avhad"/>
    <d v="2023-04-10T00:00:00"/>
    <x v="1"/>
    <d v="2023-04-17T00:00:00"/>
    <s v="Rohan Albal"/>
    <n v="1300000"/>
    <s v="Jan"/>
    <n v="2023"/>
    <x v="0"/>
    <x v="3"/>
  </r>
  <r>
    <n v="33"/>
    <x v="2"/>
    <s v="NCBD South"/>
    <s v="Key Account Manager"/>
    <s v="REQ_109"/>
    <s v="Bangalore"/>
    <x v="0"/>
    <x v="0"/>
    <s v="Tapas"/>
    <n v="119"/>
    <n v="2.2000000000000002"/>
    <x v="22"/>
    <x v="3"/>
    <m/>
    <s v="Monika"/>
    <d v="2023-05-24T00:00:00"/>
    <x v="0"/>
    <d v="2023-06-01T00:00:00"/>
    <s v="Kiran Arava"/>
    <n v="900000"/>
    <s v="Jan"/>
    <n v="2023"/>
    <x v="3"/>
    <x v="3"/>
  </r>
  <r>
    <n v="34"/>
    <x v="1"/>
    <s v="Power Drift"/>
    <s v="Cluster Lead - Content"/>
    <s v="CD/REQ/285"/>
    <s v="Mumbai"/>
    <x v="0"/>
    <x v="0"/>
    <s v="Sankalp Anand"/>
    <n v="7"/>
    <n v="3.1"/>
    <x v="23"/>
    <x v="3"/>
    <m/>
    <s v="Dhruv Shukla"/>
    <d v="2023-04-14T00:00:00"/>
    <x v="5"/>
    <d v="2023-04-27T00:00:00"/>
    <s v="Rohan Albal"/>
    <n v="2200000"/>
    <s v="Apr"/>
    <n v="2023"/>
    <x v="0"/>
    <x v="0"/>
  </r>
  <r>
    <n v="35"/>
    <x v="2"/>
    <s v="NCBD West"/>
    <s v="Key Account Manager"/>
    <s v="CD/REQ/90"/>
    <s v="Mumbai"/>
    <x v="1"/>
    <x v="0"/>
    <s v="Jackson Joseph"/>
    <n v="119"/>
    <n v="2.1"/>
    <x v="24"/>
    <x v="3"/>
    <s v="Joined"/>
    <s v="Prabhdeep"/>
    <m/>
    <x v="0"/>
    <d v="2023-04-17T00:00:00"/>
    <s v="Swapnil Patil"/>
    <n v="700000"/>
    <s v="Mar"/>
    <n v="2023"/>
    <x v="0"/>
    <x v="3"/>
  </r>
  <r>
    <n v="36"/>
    <x v="2"/>
    <s v="NCBD Central"/>
    <s v="Dealer Success Manager"/>
    <s v="CD/REQ/96"/>
    <s v="Lucknow"/>
    <x v="1"/>
    <x v="0"/>
    <s v="Shubham Singh"/>
    <n v="115"/>
    <n v="1.4"/>
    <x v="25"/>
    <x v="3"/>
    <s v="Joined"/>
    <s v="Falak"/>
    <m/>
    <x v="0"/>
    <d v="2023-04-06T00:00:00"/>
    <s v="Anurag Tiwari"/>
    <n v="365000"/>
    <s v="Mar"/>
    <n v="2023"/>
    <x v="4"/>
    <x v="2"/>
  </r>
  <r>
    <n v="37"/>
    <x v="1"/>
    <s v="Enterprise Sales"/>
    <s v="Business Analyst-Sales"/>
    <s v="CD/REQ/79"/>
    <s v="Gurgaon"/>
    <x v="1"/>
    <x v="0"/>
    <s v="Pravin Kumar"/>
    <n v="164"/>
    <n v="2.1"/>
    <x v="26"/>
    <x v="3"/>
    <s v="Joined"/>
    <s v="Shivam Khard"/>
    <m/>
    <x v="0"/>
    <d v="2023-03-16T00:00:00"/>
    <s v="Kritika"/>
    <n v="900000"/>
    <s v="Jan"/>
    <n v="2023"/>
    <x v="1"/>
    <x v="3"/>
  </r>
  <r>
    <n v="38"/>
    <x v="2"/>
    <s v="NCBD South"/>
    <s v="Dealer Success Manager"/>
    <s v="CD/REQ/169"/>
    <s v="Rajamundri"/>
    <x v="3"/>
    <x v="1"/>
    <m/>
    <n v="56"/>
    <n v="1.4"/>
    <x v="27"/>
    <x v="3"/>
    <s v="1 Dropped | Vinodh joined"/>
    <s v="Vinodh"/>
    <d v="2023-05-11T00:00:00"/>
    <x v="2"/>
    <d v="2023-05-18T00:00:00"/>
    <s v="Vema / Kiran Arava / Harminder"/>
    <n v="500000"/>
    <s v="Mar"/>
    <n v="2023"/>
    <x v="3"/>
    <x v="2"/>
  </r>
  <r>
    <n v="39"/>
    <x v="2"/>
    <s v="NCBD South"/>
    <s v="Dealer Success Manager"/>
    <s v="CD/REQ/168"/>
    <s v="Vijaywada"/>
    <x v="3"/>
    <x v="1"/>
    <m/>
    <n v="57"/>
    <n v="1.4"/>
    <x v="28"/>
    <x v="3"/>
    <s v="2 Rejected | Siva Teja joined"/>
    <s v="Siva Teja"/>
    <d v="2023-05-11T00:00:00"/>
    <x v="2"/>
    <d v="2023-05-22T00:00:00"/>
    <s v="Vema / Kiran Arava / Harminder"/>
    <n v="500000"/>
    <s v="Mar"/>
    <n v="2023"/>
    <x v="3"/>
    <x v="2"/>
  </r>
  <r>
    <n v="40"/>
    <x v="1"/>
    <s v="Zig Wheels"/>
    <s v="Trainee - ZigWheels Brand Solutions"/>
    <s v="CD/REQ/109"/>
    <s v="Pune"/>
    <x v="3"/>
    <x v="1"/>
    <m/>
    <n v="78"/>
    <n v="1.2"/>
    <x v="24"/>
    <x v="3"/>
    <s v="4 Rejected | Lovely Joined"/>
    <s v="Lovely"/>
    <d v="2023-05-19T00:00:00"/>
    <x v="1"/>
    <d v="2023-05-22T00:00:00"/>
    <s v="Muntaser / Onais"/>
    <n v="180000"/>
    <s v="Mar"/>
    <n v="2023"/>
    <x v="0"/>
    <x v="2"/>
  </r>
  <r>
    <n v="41"/>
    <x v="2"/>
    <s v="NCBD South"/>
    <s v="Dealer Success Manager"/>
    <s v="CD/REQ/223"/>
    <s v="Trivandrum"/>
    <x v="3"/>
    <x v="0"/>
    <s v="Akhil Babu"/>
    <n v="60"/>
    <n v="1.4"/>
    <x v="0"/>
    <x v="3"/>
    <s v="3 Rejected | Rajath jonied"/>
    <s v="Rajath"/>
    <d v="2023-05-24T00:00:00"/>
    <x v="2"/>
    <d v="2023-06-01T00:00:00"/>
    <s v="Vema / Kiran Arava / Harminder"/>
    <n v="470000"/>
    <s v="Mar"/>
    <n v="2023"/>
    <x v="3"/>
    <x v="2"/>
  </r>
  <r>
    <n v="42"/>
    <x v="2"/>
    <s v="NCBD North"/>
    <s v="Dealer Success Manager"/>
    <s v="CD/REQ/307"/>
    <s v="Delhi /Hissar"/>
    <x v="1"/>
    <x v="0"/>
    <s v="Purushottam"/>
    <n v="76"/>
    <n v="1.4"/>
    <x v="1"/>
    <x v="3"/>
    <s v="Joined"/>
    <s v="Akash"/>
    <m/>
    <x v="1"/>
    <d v="2023-05-18T00:00:00"/>
    <s v="Vaibhav Mittal"/>
    <n v="500000"/>
    <s v="Apr"/>
    <n v="2023"/>
    <x v="1"/>
    <x v="2"/>
  </r>
  <r>
    <n v="43"/>
    <x v="2"/>
    <s v="NCBD South"/>
    <s v="Dealer Success Manager"/>
    <s v="CD/REQ/224"/>
    <s v="Hubli"/>
    <x v="1"/>
    <x v="0"/>
    <s v="Somalingappa Guddadavar"/>
    <n v="96"/>
    <n v="1.4"/>
    <x v="0"/>
    <x v="3"/>
    <s v="Joined"/>
    <s v="Abhishek Annigeri"/>
    <m/>
    <x v="0"/>
    <d v="2023-05-08T00:00:00"/>
    <s v="Kiran Arava"/>
    <n v="400000"/>
    <s v="Mar"/>
    <n v="2023"/>
    <x v="3"/>
    <x v="2"/>
  </r>
  <r>
    <n v="44"/>
    <x v="1"/>
    <s v="Power Drift"/>
    <s v="AM-Content"/>
    <s v="CD/REQ/301"/>
    <s v="Mumbai"/>
    <x v="0"/>
    <x v="1"/>
    <s v="Animesh Kundaji -offroll employee"/>
    <n v="5"/>
    <n v="2.1"/>
    <x v="1"/>
    <x v="3"/>
    <m/>
    <s v="Raj Illikal"/>
    <d v="2023-04-19T00:00:00"/>
    <x v="5"/>
    <d v="2023-05-08T00:00:00"/>
    <s v="Jagatpriyan"/>
    <n v="1100000"/>
    <s v="Apr"/>
    <n v="2023"/>
    <x v="0"/>
    <x v="3"/>
  </r>
  <r>
    <n v="45"/>
    <x v="1"/>
    <s v="Power Drift"/>
    <s v="Deputy Manager - Client Servicing"/>
    <s v="CD/REQ/323"/>
    <s v="Pune"/>
    <x v="0"/>
    <x v="1"/>
    <m/>
    <n v="21"/>
    <n v="2.2000000000000002"/>
    <x v="29"/>
    <x v="3"/>
    <m/>
    <s v="Shaunak Dadhe"/>
    <d v="2023-05-15T00:00:00"/>
    <x v="4"/>
    <d v="2023-05-18T00:00:00"/>
    <s v="Rohan Albal"/>
    <n v="1100000"/>
    <s v="Apr"/>
    <n v="2023"/>
    <x v="0"/>
    <x v="3"/>
  </r>
  <r>
    <n v="46"/>
    <x v="2"/>
    <s v="NCBD South"/>
    <s v="Dealer Success Manager"/>
    <s v="CD/REQ/182"/>
    <s v="Hyderabad"/>
    <x v="3"/>
    <x v="0"/>
    <s v="Utkarsh"/>
    <n v="81"/>
    <n v="1.4"/>
    <x v="27"/>
    <x v="3"/>
    <s v="1 dropped | 2 Rejected | Sita Rama Joined"/>
    <s v="Sita Rama"/>
    <d v="2023-06-05T00:00:00"/>
    <x v="1"/>
    <d v="2023-06-12T00:00:00"/>
    <s v="Venkata Sai / Kiran Arava / Harminder"/>
    <n v="470000"/>
    <s v="Mar"/>
    <n v="2023"/>
    <x v="3"/>
    <x v="2"/>
  </r>
  <r>
    <n v="47"/>
    <x v="2"/>
    <s v="NCBD North"/>
    <s v="Dealer Success Manager"/>
    <s v="CD/REQ/254"/>
    <s v="Amritsar"/>
    <x v="1"/>
    <x v="0"/>
    <s v="Rishi Mahajan"/>
    <n v="75"/>
    <n v="1.4"/>
    <x v="30"/>
    <x v="3"/>
    <s v="Joined"/>
    <s v="Ricky"/>
    <d v="2023-06-13T00:00:00"/>
    <x v="1"/>
    <d v="2023-06-15T00:00:00"/>
    <s v="Vaibhav Mittal"/>
    <n v="500000"/>
    <s v="Mar"/>
    <n v="2023"/>
    <x v="1"/>
    <x v="2"/>
  </r>
  <r>
    <n v="48"/>
    <x v="1"/>
    <s v="Enterprise Sales"/>
    <s v="Client Lead"/>
    <s v="CD/REQ/280"/>
    <s v="Gurgaon"/>
    <x v="0"/>
    <x v="0"/>
    <s v="Balaji G"/>
    <n v="60"/>
    <n v="3.2"/>
    <x v="1"/>
    <x v="3"/>
    <m/>
    <s v="Nupur"/>
    <d v="2023-06-13T00:00:00"/>
    <x v="2"/>
    <d v="2023-06-15T00:00:00"/>
    <s v="Raminder / Kritika / Manasi / Onais or Mayank"/>
    <n v="2500000"/>
    <s v="Apr"/>
    <n v="2023"/>
    <x v="1"/>
    <x v="0"/>
  </r>
  <r>
    <n v="49"/>
    <x v="2"/>
    <s v="NCBD Central"/>
    <s v="Dealer Success Manager"/>
    <s v="CD/REQ/54"/>
    <s v="Lucknow"/>
    <x v="3"/>
    <x v="0"/>
    <s v="Asif Nadeem"/>
    <n v="114"/>
    <n v="1.4"/>
    <x v="31"/>
    <x v="3"/>
    <s v="12 Rejected | Zaid TBO - Docs pending | Backup CVs to be shared || Joined"/>
    <s v="Zaid"/>
    <d v="2023-06-21T00:00:00"/>
    <x v="0"/>
    <d v="2023-06-22T00:00:00"/>
    <s v="Anurag Tiwari / Akhand / Saboor / Harminder"/>
    <n v="500000"/>
    <s v="Feb"/>
    <n v="2023"/>
    <x v="4"/>
    <x v="2"/>
  </r>
  <r>
    <n v="50"/>
    <x v="2"/>
    <s v="NCBD South"/>
    <s v="Key Account Manager"/>
    <s v="CD/REQ/513"/>
    <s v="Hyderabad"/>
    <x v="3"/>
    <x v="0"/>
    <s v="Syed Ali"/>
    <n v="7"/>
    <n v="2.1"/>
    <x v="8"/>
    <x v="3"/>
    <s v="Joined"/>
    <s v="V Vamsi"/>
    <d v="2023-06-09T00:00:00"/>
    <x v="5"/>
    <d v="2023-06-22T00:00:00"/>
    <s v="Venkata Sai / Kiran Arava / Harminder"/>
    <n v="700000"/>
    <s v="Jun"/>
    <n v="2023"/>
    <x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4" applyNumberFormats="0" applyBorderFormats="0" applyFontFormats="0" applyPatternFormats="0" applyAlignmentFormats="0" applyWidthHeightFormats="1" dataCaption="Values" updatedVersion="8" minRefreshableVersion="5" useAutoFormatting="1" itemPrintTitles="1" createdVersion="5" indent="0" outline="1" outlineData="1" multipleFieldFilters="0" chartFormat="24">
  <location ref="A3:B10" firstHeaderRow="1" firstDataRow="1" firstDataCol="1"/>
  <pivotFields count="24">
    <pivotField showAll="0"/>
    <pivotField showAll="0">
      <items count="5">
        <item x="1"/>
        <item x="2"/>
        <item x="0"/>
        <item x="3"/>
        <item t="default"/>
      </items>
    </pivotField>
    <pivotField showAll="0"/>
    <pivotField showAll="0"/>
    <pivotField showAll="0"/>
    <pivotField showAll="0"/>
    <pivotField showAll="0">
      <items count="5">
        <item x="1"/>
        <item x="0"/>
        <item x="3"/>
        <item x="2"/>
        <item t="default"/>
      </items>
    </pivotField>
    <pivotField showAll="0"/>
    <pivotField showAll="0"/>
    <pivotField showAll="0"/>
    <pivotField showAll="0"/>
    <pivotField numFmtId="15" showAll="0">
      <items count="33">
        <item x="15"/>
        <item x="16"/>
        <item x="17"/>
        <item x="18"/>
        <item x="20"/>
        <item x="26"/>
        <item x="21"/>
        <item x="22"/>
        <item x="19"/>
        <item x="31"/>
        <item x="24"/>
        <item x="25"/>
        <item x="28"/>
        <item x="27"/>
        <item x="2"/>
        <item x="0"/>
        <item x="30"/>
        <item x="3"/>
        <item x="23"/>
        <item x="1"/>
        <item x="29"/>
        <item x="5"/>
        <item x="4"/>
        <item x="6"/>
        <item x="7"/>
        <item x="8"/>
        <item x="9"/>
        <item x="10"/>
        <item x="12"/>
        <item x="11"/>
        <item x="13"/>
        <item x="14"/>
        <item t="default"/>
      </items>
    </pivotField>
    <pivotField showAll="0">
      <items count="5">
        <item x="3"/>
        <item x="2"/>
        <item x="0"/>
        <item x="1"/>
        <item t="default"/>
      </items>
    </pivotField>
    <pivotField showAll="0"/>
    <pivotField showAll="0"/>
    <pivotField showAll="0"/>
    <pivotField axis="axisRow" dataField="1" showAll="0" sortType="descending">
      <items count="7">
        <item x="5"/>
        <item x="4"/>
        <item x="3"/>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defaultSubtotal="0"/>
    <pivotField showAll="0" defaultSubtotal="0"/>
    <pivotField showAll="0" defaultSubtotal="0">
      <items count="5">
        <item x="2"/>
        <item x="4"/>
        <item x="1"/>
        <item x="3"/>
        <item x="0"/>
      </items>
    </pivotField>
    <pivotField showAll="0" defaultSubtotal="0">
      <items count="4">
        <item x="2"/>
        <item x="3"/>
        <item x="0"/>
        <item x="1"/>
      </items>
    </pivotField>
  </pivotFields>
  <rowFields count="1">
    <field x="16"/>
  </rowFields>
  <rowItems count="7">
    <i>
      <x v="5"/>
    </i>
    <i>
      <x v="4"/>
    </i>
    <i>
      <x/>
    </i>
    <i>
      <x v="1"/>
    </i>
    <i>
      <x v="3"/>
    </i>
    <i>
      <x v="2"/>
    </i>
    <i t="grand">
      <x/>
    </i>
  </rowItems>
  <colItems count="1">
    <i/>
  </colItems>
  <dataFields count="1">
    <dataField name="Count of TAT Group" fld="16" subtotal="count" baseField="0" baseItem="0"/>
  </dataFields>
  <chartFormats count="7">
    <chartFormat chart="22" format="18" series="1">
      <pivotArea type="data" outline="0" fieldPosition="0">
        <references count="1">
          <reference field="4294967294" count="1" selected="0">
            <x v="0"/>
          </reference>
        </references>
      </pivotArea>
    </chartFormat>
    <chartFormat chart="22" format="19">
      <pivotArea type="data" outline="0" fieldPosition="0">
        <references count="2">
          <reference field="4294967294" count="1" selected="0">
            <x v="0"/>
          </reference>
          <reference field="16" count="1" selected="0">
            <x v="4"/>
          </reference>
        </references>
      </pivotArea>
    </chartFormat>
    <chartFormat chart="22" format="20">
      <pivotArea type="data" outline="0" fieldPosition="0">
        <references count="2">
          <reference field="4294967294" count="1" selected="0">
            <x v="0"/>
          </reference>
          <reference field="16" count="1" selected="0">
            <x v="5"/>
          </reference>
        </references>
      </pivotArea>
    </chartFormat>
    <chartFormat chart="22" format="21">
      <pivotArea type="data" outline="0" fieldPosition="0">
        <references count="2">
          <reference field="4294967294" count="1" selected="0">
            <x v="0"/>
          </reference>
          <reference field="16" count="1" selected="0">
            <x v="0"/>
          </reference>
        </references>
      </pivotArea>
    </chartFormat>
    <chartFormat chart="22" format="22">
      <pivotArea type="data" outline="0" fieldPosition="0">
        <references count="2">
          <reference field="4294967294" count="1" selected="0">
            <x v="0"/>
          </reference>
          <reference field="16" count="1" selected="0">
            <x v="1"/>
          </reference>
        </references>
      </pivotArea>
    </chartFormat>
    <chartFormat chart="22" format="23">
      <pivotArea type="data" outline="0" fieldPosition="0">
        <references count="2">
          <reference field="4294967294" count="1" selected="0">
            <x v="0"/>
          </reference>
          <reference field="16" count="1" selected="0">
            <x v="3"/>
          </reference>
        </references>
      </pivotArea>
    </chartFormat>
    <chartFormat chart="22" format="24">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0"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4" cacheId="4" applyNumberFormats="0" applyBorderFormats="0" applyFontFormats="0" applyPatternFormats="0" applyAlignmentFormats="0" applyWidthHeightFormats="1" dataCaption="Values" updatedVersion="8" minRefreshableVersion="5" useAutoFormatting="1" itemPrintTitles="1" createdVersion="5" indent="0" outline="1" outlineData="1" multipleFieldFilters="0" chartFormat="36">
  <location ref="A28:B31" firstHeaderRow="1" firstDataRow="1" firstDataCol="1"/>
  <pivotFields count="24">
    <pivotField showAll="0"/>
    <pivotField showAll="0">
      <items count="5">
        <item x="1"/>
        <item x="2"/>
        <item x="0"/>
        <item x="3"/>
        <item t="default"/>
      </items>
    </pivotField>
    <pivotField showAll="0"/>
    <pivotField showAll="0"/>
    <pivotField showAll="0"/>
    <pivotField showAll="0"/>
    <pivotField showAll="0">
      <items count="5">
        <item x="1"/>
        <item x="0"/>
        <item x="3"/>
        <item x="2"/>
        <item t="default"/>
      </items>
    </pivotField>
    <pivotField axis="axisRow" dataField="1" showAll="0">
      <items count="3">
        <item x="1"/>
        <item x="0"/>
        <item t="default"/>
      </items>
    </pivotField>
    <pivotField showAll="0"/>
    <pivotField showAll="0"/>
    <pivotField showAll="0"/>
    <pivotField numFmtId="15" showAll="0">
      <items count="33">
        <item x="15"/>
        <item x="16"/>
        <item x="17"/>
        <item x="18"/>
        <item x="20"/>
        <item x="26"/>
        <item x="21"/>
        <item x="22"/>
        <item x="19"/>
        <item x="31"/>
        <item x="24"/>
        <item x="25"/>
        <item x="28"/>
        <item x="27"/>
        <item x="2"/>
        <item x="0"/>
        <item x="30"/>
        <item x="3"/>
        <item x="23"/>
        <item x="1"/>
        <item x="29"/>
        <item x="5"/>
        <item x="4"/>
        <item x="6"/>
        <item x="7"/>
        <item x="8"/>
        <item x="9"/>
        <item x="10"/>
        <item x="12"/>
        <item x="11"/>
        <item x="13"/>
        <item x="14"/>
        <item t="default"/>
      </items>
    </pivotField>
    <pivotField showAll="0">
      <items count="5">
        <item x="3"/>
        <item x="2"/>
        <item x="0"/>
        <item x="1"/>
        <item t="default"/>
      </items>
    </pivotField>
    <pivotField showAll="0"/>
    <pivotField showAll="0"/>
    <pivotField showAll="0"/>
    <pivotField showAll="0"/>
    <pivotField showAll="0"/>
    <pivotField showAll="0"/>
    <pivotField showAll="0"/>
    <pivotField showAll="0" defaultSubtotal="0"/>
    <pivotField showAll="0" defaultSubtotal="0"/>
    <pivotField showAll="0" defaultSubtotal="0">
      <items count="5">
        <item x="2"/>
        <item x="4"/>
        <item x="1"/>
        <item x="3"/>
        <item x="0"/>
      </items>
    </pivotField>
    <pivotField showAll="0" defaultSubtotal="0">
      <items count="4">
        <item x="2"/>
        <item x="3"/>
        <item x="0"/>
        <item x="1"/>
      </items>
    </pivotField>
  </pivotFields>
  <rowFields count="1">
    <field x="7"/>
  </rowFields>
  <rowItems count="3">
    <i>
      <x/>
    </i>
    <i>
      <x v="1"/>
    </i>
    <i t="grand">
      <x/>
    </i>
  </rowItems>
  <colItems count="1">
    <i/>
  </colItems>
  <dataFields count="1">
    <dataField name="Count of Vacancy Type" fld="7" subtotal="count" baseField="0" baseItem="0"/>
  </dataFields>
  <chartFormats count="9">
    <chartFormat chart="27" format="0" series="1">
      <pivotArea type="data" outline="0" fieldPosition="0">
        <references count="1">
          <reference field="4294967294" count="1" selected="0">
            <x v="0"/>
          </reference>
        </references>
      </pivotArea>
    </chartFormat>
    <chartFormat chart="29" format="1" series="1">
      <pivotArea type="data" outline="0" fieldPosition="0">
        <references count="1">
          <reference field="4294967294" count="1" selected="0">
            <x v="0"/>
          </reference>
        </references>
      </pivotArea>
    </chartFormat>
    <chartFormat chart="29" format="2">
      <pivotArea type="data" outline="0" fieldPosition="0">
        <references count="2">
          <reference field="4294967294" count="1" selected="0">
            <x v="0"/>
          </reference>
          <reference field="7" count="1" selected="0">
            <x v="0"/>
          </reference>
        </references>
      </pivotArea>
    </chartFormat>
    <chartFormat chart="29" format="3">
      <pivotArea type="data" outline="0" fieldPosition="0">
        <references count="2">
          <reference field="4294967294" count="1" selected="0">
            <x v="0"/>
          </reference>
          <reference field="7" count="1" selected="0">
            <x v="1"/>
          </reference>
        </references>
      </pivotArea>
    </chartFormat>
    <chartFormat chart="30" format="4" series="1">
      <pivotArea type="data" outline="0" fieldPosition="0">
        <references count="1">
          <reference field="4294967294" count="1" selected="0">
            <x v="0"/>
          </reference>
        </references>
      </pivotArea>
    </chartFormat>
    <chartFormat chart="30" format="5">
      <pivotArea type="data" outline="0" fieldPosition="0">
        <references count="2">
          <reference field="4294967294" count="1" selected="0">
            <x v="0"/>
          </reference>
          <reference field="7" count="1" selected="0">
            <x v="0"/>
          </reference>
        </references>
      </pivotArea>
    </chartFormat>
    <chartFormat chart="30" format="6">
      <pivotArea type="data" outline="0" fieldPosition="0">
        <references count="2">
          <reference field="4294967294" count="1" selected="0">
            <x v="0"/>
          </reference>
          <reference field="7" count="1" selected="0">
            <x v="1"/>
          </reference>
        </references>
      </pivotArea>
    </chartFormat>
    <chartFormat chart="27" format="1">
      <pivotArea type="data" outline="0" fieldPosition="0">
        <references count="2">
          <reference field="4294967294" count="1" selected="0">
            <x v="0"/>
          </reference>
          <reference field="7" count="1" selected="0">
            <x v="0"/>
          </reference>
        </references>
      </pivotArea>
    </chartFormat>
    <chartFormat chart="27" format="2">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4000000}" name="PivotTable5" cacheId="4" applyNumberFormats="0" applyBorderFormats="0" applyFontFormats="0" applyPatternFormats="0" applyAlignmentFormats="0" applyWidthHeightFormats="1" dataCaption="Values" updatedVersion="8" minRefreshableVersion="5" useAutoFormatting="1" itemPrintTitles="1" createdVersion="5" indent="0" outline="1" outlineData="1" multipleFieldFilters="0" chartFormat="44">
  <location ref="A34:B40" firstHeaderRow="1" firstDataRow="1" firstDataCol="1"/>
  <pivotFields count="24">
    <pivotField showAll="0"/>
    <pivotField showAll="0">
      <items count="5">
        <item x="1"/>
        <item x="2"/>
        <item x="0"/>
        <item x="3"/>
        <item t="default"/>
      </items>
    </pivotField>
    <pivotField showAll="0"/>
    <pivotField showAll="0"/>
    <pivotField showAll="0"/>
    <pivotField showAll="0"/>
    <pivotField showAll="0">
      <items count="5">
        <item x="1"/>
        <item x="0"/>
        <item x="3"/>
        <item x="2"/>
        <item t="default"/>
      </items>
    </pivotField>
    <pivotField showAll="0">
      <items count="3">
        <item x="1"/>
        <item x="0"/>
        <item t="default"/>
      </items>
    </pivotField>
    <pivotField showAll="0"/>
    <pivotField showAll="0"/>
    <pivotField showAll="0"/>
    <pivotField numFmtId="15" showAll="0">
      <items count="33">
        <item x="15"/>
        <item x="16"/>
        <item x="17"/>
        <item x="18"/>
        <item x="20"/>
        <item x="26"/>
        <item x="21"/>
        <item x="22"/>
        <item x="19"/>
        <item x="31"/>
        <item x="24"/>
        <item x="25"/>
        <item x="28"/>
        <item x="27"/>
        <item x="2"/>
        <item x="0"/>
        <item x="30"/>
        <item x="3"/>
        <item x="23"/>
        <item x="1"/>
        <item x="29"/>
        <item x="5"/>
        <item x="4"/>
        <item x="6"/>
        <item x="7"/>
        <item x="8"/>
        <item x="9"/>
        <item x="10"/>
        <item x="12"/>
        <item x="11"/>
        <item x="13"/>
        <item x="14"/>
        <item t="default"/>
      </items>
    </pivotField>
    <pivotField showAll="0">
      <items count="5">
        <item x="3"/>
        <item x="2"/>
        <item x="0"/>
        <item x="1"/>
        <item t="default"/>
      </items>
    </pivotField>
    <pivotField showAll="0"/>
    <pivotField showAll="0"/>
    <pivotField showAll="0"/>
    <pivotField showAll="0"/>
    <pivotField showAll="0"/>
    <pivotField showAll="0"/>
    <pivotField showAll="0"/>
    <pivotField showAll="0" defaultSubtotal="0"/>
    <pivotField showAll="0" defaultSubtotal="0"/>
    <pivotField axis="axisRow" dataField="1" showAll="0" sortType="descending" defaultSubtotal="0">
      <items count="5">
        <item x="2"/>
        <item x="4"/>
        <item x="1"/>
        <item x="3"/>
        <item x="0"/>
      </items>
      <autoSortScope>
        <pivotArea dataOnly="0" outline="0" fieldPosition="0">
          <references count="1">
            <reference field="4294967294" count="1" selected="0">
              <x v="0"/>
            </reference>
          </references>
        </pivotArea>
      </autoSortScope>
    </pivotField>
    <pivotField showAll="0" defaultSubtotal="0">
      <items count="4">
        <item x="2"/>
        <item x="3"/>
        <item x="0"/>
        <item x="1"/>
      </items>
    </pivotField>
  </pivotFields>
  <rowFields count="1">
    <field x="22"/>
  </rowFields>
  <rowItems count="6">
    <i>
      <x v="2"/>
    </i>
    <i>
      <x v="3"/>
    </i>
    <i>
      <x v="4"/>
    </i>
    <i>
      <x v="1"/>
    </i>
    <i>
      <x/>
    </i>
    <i t="grand">
      <x/>
    </i>
  </rowItems>
  <colItems count="1">
    <i/>
  </colItems>
  <dataFields count="1">
    <dataField name="Count of Zone" fld="22" subtotal="count" baseField="0" baseItem="0"/>
  </dataFields>
  <chartFormats count="3">
    <chartFormat chart="36" format="1" series="1">
      <pivotArea type="data" outline="0" fieldPosition="0">
        <references count="1">
          <reference field="4294967294" count="1" selected="0">
            <x v="0"/>
          </reference>
        </references>
      </pivotArea>
    </chartFormat>
    <chartFormat chart="40" format="3" series="1">
      <pivotArea type="data" outline="0" fieldPosition="0">
        <references count="1">
          <reference field="4294967294" count="1" selected="0">
            <x v="0"/>
          </reference>
        </references>
      </pivotArea>
    </chartFormat>
    <chartFormat chart="4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3" cacheId="4" applyNumberFormats="0" applyBorderFormats="0" applyFontFormats="0" applyPatternFormats="0" applyAlignmentFormats="0" applyWidthHeightFormats="1" dataCaption="Values" updatedVersion="8" minRefreshableVersion="5" useAutoFormatting="1" itemPrintTitles="1" createdVersion="5" indent="0" outline="1" outlineData="1" multipleFieldFilters="0" chartFormat="45">
  <location ref="A21:B26" firstHeaderRow="1" firstDataRow="1" firstDataCol="1"/>
  <pivotFields count="24">
    <pivotField showAll="0"/>
    <pivotField showAll="0">
      <items count="5">
        <item x="1"/>
        <item x="2"/>
        <item x="0"/>
        <item x="3"/>
        <item t="default"/>
      </items>
    </pivotField>
    <pivotField showAll="0"/>
    <pivotField showAll="0"/>
    <pivotField showAll="0"/>
    <pivotField showAll="0"/>
    <pivotField showAll="0">
      <items count="5">
        <item x="1"/>
        <item x="0"/>
        <item x="3"/>
        <item x="2"/>
        <item t="default"/>
      </items>
    </pivotField>
    <pivotField showAll="0"/>
    <pivotField showAll="0"/>
    <pivotField showAll="0"/>
    <pivotField showAll="0"/>
    <pivotField numFmtId="15" showAll="0">
      <items count="33">
        <item x="15"/>
        <item x="16"/>
        <item x="17"/>
        <item x="18"/>
        <item x="20"/>
        <item x="26"/>
        <item x="21"/>
        <item x="22"/>
        <item x="19"/>
        <item x="31"/>
        <item x="24"/>
        <item x="25"/>
        <item x="28"/>
        <item x="27"/>
        <item x="2"/>
        <item x="0"/>
        <item x="30"/>
        <item x="3"/>
        <item x="23"/>
        <item x="1"/>
        <item x="29"/>
        <item x="5"/>
        <item x="4"/>
        <item x="6"/>
        <item x="7"/>
        <item x="8"/>
        <item x="9"/>
        <item x="10"/>
        <item x="12"/>
        <item x="11"/>
        <item x="13"/>
        <item x="14"/>
        <item t="default"/>
      </items>
    </pivotField>
    <pivotField axis="axisRow" dataField="1" showAll="0" sortType="descending">
      <items count="5">
        <item x="3"/>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defaultSubtotal="0"/>
    <pivotField showAll="0" defaultSubtotal="0"/>
    <pivotField showAll="0" defaultSubtotal="0">
      <items count="5">
        <item x="2"/>
        <item x="4"/>
        <item x="1"/>
        <item x="3"/>
        <item x="0"/>
      </items>
    </pivotField>
    <pivotField showAll="0" defaultSubtotal="0">
      <items count="4">
        <item x="2"/>
        <item x="3"/>
        <item x="0"/>
        <item x="1"/>
      </items>
    </pivotField>
  </pivotFields>
  <rowFields count="1">
    <field x="12"/>
  </rowFields>
  <rowItems count="5">
    <i>
      <x/>
    </i>
    <i>
      <x v="2"/>
    </i>
    <i>
      <x v="1"/>
    </i>
    <i>
      <x v="3"/>
    </i>
    <i t="grand">
      <x/>
    </i>
  </rowItems>
  <colItems count="1">
    <i/>
  </colItems>
  <dataFields count="1">
    <dataField name="Count of Current Status" fld="12" subtotal="count" baseField="0" baseItem="0"/>
  </dataFields>
  <chartFormats count="6">
    <chartFormat chart="26" format="6" series="1">
      <pivotArea type="data" outline="0" fieldPosition="0">
        <references count="1">
          <reference field="4294967294" count="1" selected="0">
            <x v="0"/>
          </reference>
        </references>
      </pivotArea>
    </chartFormat>
    <chartFormat chart="26" format="7">
      <pivotArea type="data" outline="0" fieldPosition="0">
        <references count="2">
          <reference field="4294967294" count="1" selected="0">
            <x v="0"/>
          </reference>
          <reference field="12" count="1" selected="0">
            <x v="0"/>
          </reference>
        </references>
      </pivotArea>
    </chartFormat>
    <chartFormat chart="26" format="8">
      <pivotArea type="data" outline="0" fieldPosition="0">
        <references count="2">
          <reference field="4294967294" count="1" selected="0">
            <x v="0"/>
          </reference>
          <reference field="12" count="1" selected="0">
            <x v="2"/>
          </reference>
        </references>
      </pivotArea>
    </chartFormat>
    <chartFormat chart="44" format="12" series="1">
      <pivotArea type="data" outline="0" fieldPosition="0">
        <references count="1">
          <reference field="4294967294" count="1" selected="0">
            <x v="0"/>
          </reference>
        </references>
      </pivotArea>
    </chartFormat>
    <chartFormat chart="44" format="13">
      <pivotArea type="data" outline="0" fieldPosition="0">
        <references count="2">
          <reference field="4294967294" count="1" selected="0">
            <x v="0"/>
          </reference>
          <reference field="12" count="1" selected="0">
            <x v="0"/>
          </reference>
        </references>
      </pivotArea>
    </chartFormat>
    <chartFormat chart="44" format="14">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2"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1">
  <location ref="A12:B19" firstHeaderRow="1" firstDataRow="1" firstDataCol="1"/>
  <pivotFields count="20">
    <pivotField showAll="0"/>
    <pivotField showAll="0"/>
    <pivotField showAll="0"/>
    <pivotField showAll="0"/>
    <pivotField showAll="0"/>
    <pivotField showAll="0"/>
    <pivotField showAll="0"/>
    <pivotField showAll="0"/>
    <pivotField showAll="0"/>
    <pivotField showAll="0"/>
    <pivotField showAll="0"/>
    <pivotField numFmtId="15" showAll="0"/>
    <pivotField showAll="0"/>
    <pivotField showAll="0"/>
    <pivotField showAll="0"/>
    <pivotField showAll="0"/>
    <pivotField axis="axisRow" dataField="1" showAll="0">
      <items count="7">
        <item x="5"/>
        <item x="4"/>
        <item x="3"/>
        <item x="2"/>
        <item x="1"/>
        <item x="0"/>
        <item t="default"/>
      </items>
    </pivotField>
    <pivotField showAll="0"/>
    <pivotField showAll="0"/>
    <pivotField showAll="0"/>
  </pivotFields>
  <rowFields count="1">
    <field x="16"/>
  </rowFields>
  <rowItems count="7">
    <i>
      <x/>
    </i>
    <i>
      <x v="1"/>
    </i>
    <i>
      <x v="2"/>
    </i>
    <i>
      <x v="3"/>
    </i>
    <i>
      <x v="4"/>
    </i>
    <i>
      <x v="5"/>
    </i>
    <i t="grand">
      <x/>
    </i>
  </rowItems>
  <colItems count="1">
    <i/>
  </colItems>
  <dataFields count="1">
    <dataField name="Count of TAT Group" fld="16" subtotal="count" baseField="0" baseItem="0"/>
  </dataFields>
  <chartFormats count="15">
    <chartFormat chart="0" format="0"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6" count="1" selected="0">
            <x v="0"/>
          </reference>
        </references>
      </pivotArea>
    </chartFormat>
    <chartFormat chart="3" format="10">
      <pivotArea type="data" outline="0" fieldPosition="0">
        <references count="2">
          <reference field="4294967294" count="1" selected="0">
            <x v="0"/>
          </reference>
          <reference field="16" count="1" selected="0">
            <x v="1"/>
          </reference>
        </references>
      </pivotArea>
    </chartFormat>
    <chartFormat chart="3" format="11">
      <pivotArea type="data" outline="0" fieldPosition="0">
        <references count="2">
          <reference field="4294967294" count="1" selected="0">
            <x v="0"/>
          </reference>
          <reference field="16" count="1" selected="0">
            <x v="2"/>
          </reference>
        </references>
      </pivotArea>
    </chartFormat>
    <chartFormat chart="3" format="12">
      <pivotArea type="data" outline="0" fieldPosition="0">
        <references count="2">
          <reference field="4294967294" count="1" selected="0">
            <x v="0"/>
          </reference>
          <reference field="16" count="1" selected="0">
            <x v="3"/>
          </reference>
        </references>
      </pivotArea>
    </chartFormat>
    <chartFormat chart="3" format="13">
      <pivotArea type="data" outline="0" fieldPosition="0">
        <references count="2">
          <reference field="4294967294" count="1" selected="0">
            <x v="0"/>
          </reference>
          <reference field="16" count="1" selected="0">
            <x v="4"/>
          </reference>
        </references>
      </pivotArea>
    </chartFormat>
    <chartFormat chart="3" format="14">
      <pivotArea type="data" outline="0" fieldPosition="0">
        <references count="2">
          <reference field="4294967294" count="1" selected="0">
            <x v="0"/>
          </reference>
          <reference field="16" count="1" selected="0">
            <x v="5"/>
          </reference>
        </references>
      </pivotArea>
    </chartFormat>
    <chartFormat chart="20" format="8" series="1">
      <pivotArea type="data" outline="0" fieldPosition="0">
        <references count="1">
          <reference field="4294967294" count="1" selected="0">
            <x v="0"/>
          </reference>
        </references>
      </pivotArea>
    </chartFormat>
    <chartFormat chart="20" format="9">
      <pivotArea type="data" outline="0" fieldPosition="0">
        <references count="2">
          <reference field="4294967294" count="1" selected="0">
            <x v="0"/>
          </reference>
          <reference field="16" count="1" selected="0">
            <x v="0"/>
          </reference>
        </references>
      </pivotArea>
    </chartFormat>
    <chartFormat chart="20" format="10">
      <pivotArea type="data" outline="0" fieldPosition="0">
        <references count="2">
          <reference field="4294967294" count="1" selected="0">
            <x v="0"/>
          </reference>
          <reference field="16" count="1" selected="0">
            <x v="1"/>
          </reference>
        </references>
      </pivotArea>
    </chartFormat>
    <chartFormat chart="20" format="11">
      <pivotArea type="data" outline="0" fieldPosition="0">
        <references count="2">
          <reference field="4294967294" count="1" selected="0">
            <x v="0"/>
          </reference>
          <reference field="16" count="1" selected="0">
            <x v="2"/>
          </reference>
        </references>
      </pivotArea>
    </chartFormat>
    <chartFormat chart="20" format="12">
      <pivotArea type="data" outline="0" fieldPosition="0">
        <references count="2">
          <reference field="4294967294" count="1" selected="0">
            <x v="0"/>
          </reference>
          <reference field="16" count="1" selected="0">
            <x v="3"/>
          </reference>
        </references>
      </pivotArea>
    </chartFormat>
    <chartFormat chart="20" format="13">
      <pivotArea type="data" outline="0" fieldPosition="0">
        <references count="2">
          <reference field="4294967294" count="1" selected="0">
            <x v="0"/>
          </reference>
          <reference field="16" count="1" selected="0">
            <x v="4"/>
          </reference>
        </references>
      </pivotArea>
    </chartFormat>
    <chartFormat chart="20" format="14">
      <pivotArea type="data" outline="0" fieldPosition="0">
        <references count="2">
          <reference field="4294967294" count="1" selected="0">
            <x v="0"/>
          </reference>
          <reference field="1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t_Status" xr10:uid="{00000000-0013-0000-FFFF-FFFF01000000}" sourceName="Current Status">
  <pivotTables>
    <pivotTable tabId="4" name="PivotTable1"/>
    <pivotTable tabId="4" name="PivotTable4"/>
    <pivotTable tabId="4" name="PivotTable5"/>
    <pivotTable tabId="4" name="PivotTable3"/>
  </pivotTables>
  <data>
    <tabular pivotCacheId="2" sortOrder="descending">
      <items count="4">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ase_BLT" xr10:uid="{00000000-0013-0000-FFFF-FFFF02000000}" sourceName="Base BLT">
  <pivotTables>
    <pivotTable tabId="4" name="PivotTable1"/>
    <pivotTable tabId="4" name="PivotTable3"/>
    <pivotTable tabId="4" name="PivotTable4"/>
    <pivotTable tabId="4" name="PivotTable5"/>
  </pivotTables>
  <data>
    <tabular pivotCacheId="2">
      <items count="4">
        <i x="1" s="1"/>
        <i x="2"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Owner" xr10:uid="{00000000-0013-0000-FFFF-FFFF03000000}" sourceName="Job Owner">
  <pivotTables>
    <pivotTable tabId="4" name="PivotTable1"/>
    <pivotTable tabId="4" name="PivotTable3"/>
    <pivotTable tabId="4" name="PivotTable4"/>
    <pivotTable tabId="4" name="PivotTable5"/>
  </pivotTables>
  <data>
    <tabular pivotCacheId="2">
      <items count="4">
        <i x="1" s="1"/>
        <i x="0" s="1"/>
        <i x="3"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one" xr10:uid="{00000000-0013-0000-FFFF-FFFF04000000}" sourceName="Zone">
  <pivotTables>
    <pivotTable tabId="4" name="PivotTable4"/>
    <pivotTable tabId="4" name="PivotTable1"/>
    <pivotTable tabId="4" name="PivotTable3"/>
    <pivotTable tabId="4" name="PivotTable5"/>
  </pivotTables>
  <data>
    <tabular pivotCacheId="2">
      <items count="5">
        <i x="2" s="1"/>
        <i x="4" s="1"/>
        <i x="1" s="1"/>
        <i x="3"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 xr10:uid="{00000000-0013-0000-FFFF-FFFF05000000}" sourceName="Grade">
  <pivotTables>
    <pivotTable tabId="4" name="PivotTable4"/>
    <pivotTable tabId="4" name="PivotTable1"/>
    <pivotTable tabId="4" name="PivotTable3"/>
    <pivotTable tabId="4" name="PivotTable5"/>
  </pivotTables>
  <data>
    <tabular pivotCacheId="2">
      <items count="4">
        <i x="2" s="1"/>
        <i x="3"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vs TAT" xr10:uid="{00000000-0014-0000-FFFF-FFFF01000000}" cache="Slicer_Current_Status" caption="Current Status" style="SlicerStyleLight6" rowHeight="288000"/>
  <slicer name="Base BLT 1" xr10:uid="{00000000-0014-0000-FFFF-FFFF02000000}" cache="Slicer_Base_BLT" caption="Base BLT" style="SlicerStyleDark1" rowHeight="216000"/>
  <slicer name="Job Owner 1" xr10:uid="{00000000-0014-0000-FFFF-FFFF03000000}" cache="Slicer_Job_Owner" caption="Job Owner" style="SlicerStyleDark4" rowHeight="216000"/>
  <slicer name="Zone 1" xr10:uid="{00000000-0014-0000-FFFF-FFFF04000000}" cache="Slicer_Zone" caption="Zone" style="SlicerStyleOther2" rowHeight="216000"/>
  <slicer name="Grade 1" xr10:uid="{00000000-0014-0000-FFFF-FFFF05000000}" cache="Slicer_Grade" caption="Grade"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X51" totalsRowShown="0" headerRowDxfId="28" dataDxfId="26" headerRowBorderDxfId="27" tableBorderDxfId="25" totalsRowBorderDxfId="24">
  <tableColumns count="24">
    <tableColumn id="1" xr3:uid="{00000000-0010-0000-0000-000001000000}" name="S.No" dataDxfId="23">
      <calculatedColumnFormula>1+A1</calculatedColumnFormula>
    </tableColumn>
    <tableColumn id="2" xr3:uid="{00000000-0010-0000-0000-000002000000}" name="Base BLT" dataDxfId="22"/>
    <tableColumn id="3" xr3:uid="{00000000-0010-0000-0000-000003000000}" name="Region" dataDxfId="21"/>
    <tableColumn id="4" xr3:uid="{00000000-0010-0000-0000-000004000000}" name="Requisition Name" dataDxfId="20"/>
    <tableColumn id="5" xr3:uid="{00000000-0010-0000-0000-000005000000}" name="Job Code" dataDxfId="19"/>
    <tableColumn id="6" xr3:uid="{00000000-0010-0000-0000-000006000000}" name="Job Location" dataDxfId="18"/>
    <tableColumn id="7" xr3:uid="{00000000-0010-0000-0000-000007000000}" name="Job Owner" dataDxfId="17"/>
    <tableColumn id="8" xr3:uid="{00000000-0010-0000-0000-000008000000}" name="Vacancy Type" dataDxfId="16"/>
    <tableColumn id="9" xr3:uid="{00000000-0010-0000-0000-000009000000}" name="Replacement of" dataDxfId="15"/>
    <tableColumn id="10" xr3:uid="{00000000-0010-0000-0000-00000A000000}" name="TA TAT" dataDxfId="14"/>
    <tableColumn id="11" xr3:uid="{00000000-0010-0000-0000-00000B000000}" name="Band" dataDxfId="13"/>
    <tableColumn id="12" xr3:uid="{00000000-0010-0000-0000-00000C000000}" name="Open Date" dataDxfId="12"/>
    <tableColumn id="13" xr3:uid="{00000000-0010-0000-0000-00000D000000}" name="Current Status" dataDxfId="11"/>
    <tableColumn id="14" xr3:uid="{00000000-0010-0000-0000-00000E000000}" name="Remarks" dataDxfId="10"/>
    <tableColumn id="15" xr3:uid="{00000000-0010-0000-0000-00000F000000}" name="Candidate" dataDxfId="9"/>
    <tableColumn id="16" xr3:uid="{00000000-0010-0000-0000-000010000000}" name="Offer Date" dataDxfId="8"/>
    <tableColumn id="17" xr3:uid="{00000000-0010-0000-0000-000011000000}" name="TAT Group" dataDxfId="7"/>
    <tableColumn id="18" xr3:uid="{00000000-0010-0000-0000-000012000000}" name="DATE OF JOINING" dataDxfId="6"/>
    <tableColumn id="19" xr3:uid="{00000000-0010-0000-0000-000013000000}" name="Hiring Panel" dataDxfId="5"/>
    <tableColumn id="20" xr3:uid="{00000000-0010-0000-0000-000014000000}" name="Budget" dataDxfId="4"/>
    <tableColumn id="21" xr3:uid="{00000000-0010-0000-0000-000015000000}" name="Month" dataDxfId="3">
      <calculatedColumnFormula>TEXT(L2, "mmm")</calculatedColumnFormula>
    </tableColumn>
    <tableColumn id="23" xr3:uid="{00000000-0010-0000-0000-000017000000}" name="Year" dataDxfId="2">
      <calculatedColumnFormula>YEAR(Data[[#This Row],[Open Date]])</calculatedColumnFormula>
    </tableColumn>
    <tableColumn id="22" xr3:uid="{00000000-0010-0000-0000-000016000000}" name="Zone" dataDxfId="1">
      <calculatedColumnFormula>RIGHT(Data[[#This Row],[Region]],5)</calculatedColumnFormula>
    </tableColumn>
    <tableColumn id="24" xr3:uid="{00000000-0010-0000-0000-000018000000}" name="Grade" dataDxfId="0">
      <calculatedColumnFormula>ROUND(Data[[#This Row],[Band]], 0)</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pen_Date" xr10:uid="{00000000-0013-0000-FFFF-FFFF06000000}" sourceName="Open Date">
  <pivotTables>
    <pivotTable tabId="4" name="PivotTable4"/>
    <pivotTable tabId="4" name="PivotTable1"/>
    <pivotTable tabId="4" name="PivotTable3"/>
    <pivotTable tabId="4" name="PivotTable5"/>
  </pivotTables>
  <state minimalRefreshVersion="6" lastRefreshVersion="6" pivotCacheId="2" filterType="unknown">
    <bounds startDate="2022-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pen Date 1" xr10:uid="{00000000-0014-0000-FFFF-FFFF06000000}" cache="NativeTimeline_Open_Date" caption="Open Date" showSelectionLabel="0" showHorizontalScrollbar="0" level="1" selectionLevel="1" scrollPosition="2022-01-01T00:00:00" style="TimeSlicerStyleDark4"/>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V47:V53"/>
  <sheetViews>
    <sheetView tabSelected="1" topLeftCell="A47" zoomScale="90" zoomScaleNormal="90" workbookViewId="0">
      <selection activeCell="V47" sqref="V1:V1048576"/>
    </sheetView>
  </sheetViews>
  <sheetFormatPr defaultRowHeight="14.4" x14ac:dyDescent="0.3"/>
  <cols>
    <col min="22" max="22" width="15.6640625" hidden="1" customWidth="1"/>
  </cols>
  <sheetData>
    <row r="47" spans="22:22" x14ac:dyDescent="0.3">
      <c r="V47" t="s">
        <v>294</v>
      </c>
    </row>
    <row r="48" spans="22:22" x14ac:dyDescent="0.3">
      <c r="V48" t="s">
        <v>32</v>
      </c>
    </row>
    <row r="49" spans="22:22" x14ac:dyDescent="0.3">
      <c r="V49" t="s">
        <v>304</v>
      </c>
    </row>
    <row r="50" spans="22:22" x14ac:dyDescent="0.3">
      <c r="V50" t="s">
        <v>295</v>
      </c>
    </row>
    <row r="51" spans="22:22" x14ac:dyDescent="0.3">
      <c r="V51" t="s">
        <v>296</v>
      </c>
    </row>
    <row r="52" spans="22:22" x14ac:dyDescent="0.3">
      <c r="V52" t="s">
        <v>297</v>
      </c>
    </row>
    <row r="53" spans="22:22" x14ac:dyDescent="0.3">
      <c r="V53" t="s">
        <v>307</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V26"/>
  <sheetViews>
    <sheetView workbookViewId="0">
      <selection activeCell="C6" sqref="C6"/>
    </sheetView>
  </sheetViews>
  <sheetFormatPr defaultRowHeight="14.4" x14ac:dyDescent="0.3"/>
  <cols>
    <col min="3" max="3" width="15.21875" bestFit="1" customWidth="1"/>
    <col min="4" max="4" width="11.21875" bestFit="1" customWidth="1"/>
    <col min="7" max="7" width="11.21875" bestFit="1" customWidth="1"/>
    <col min="9" max="9" width="8" customWidth="1"/>
    <col min="10" max="10" width="7.5546875" customWidth="1"/>
    <col min="11" max="11" width="10.44140625" customWidth="1"/>
    <col min="12" max="12" width="10.109375" customWidth="1"/>
    <col min="13" max="13" width="8.21875" customWidth="1"/>
    <col min="14" max="14" width="9.33203125" customWidth="1"/>
    <col min="15" max="15" width="12.21875" bestFit="1" customWidth="1"/>
    <col min="22" max="22" width="12.21875" bestFit="1" customWidth="1"/>
  </cols>
  <sheetData>
    <row r="2" spans="2:22" x14ac:dyDescent="0.3">
      <c r="B2" s="29" t="s">
        <v>0</v>
      </c>
      <c r="C2" s="30"/>
      <c r="D2" s="30"/>
      <c r="E2" s="30"/>
      <c r="F2" s="30"/>
      <c r="G2" s="30"/>
      <c r="H2" s="31"/>
      <c r="J2" s="35" t="s">
        <v>9</v>
      </c>
      <c r="K2" s="35"/>
      <c r="L2" s="35"/>
      <c r="M2" s="35"/>
      <c r="N2" s="35"/>
      <c r="O2" s="35"/>
      <c r="Q2" s="35" t="s">
        <v>16</v>
      </c>
      <c r="R2" s="35"/>
      <c r="S2" s="35"/>
      <c r="T2" s="35"/>
      <c r="U2" s="35"/>
      <c r="V2" s="35"/>
    </row>
    <row r="3" spans="2:22" x14ac:dyDescent="0.3">
      <c r="B3" s="1"/>
      <c r="C3" s="1"/>
      <c r="D3" s="1"/>
      <c r="E3" s="1"/>
      <c r="F3" s="1"/>
      <c r="G3" s="1"/>
      <c r="H3" s="1"/>
      <c r="J3" s="5"/>
      <c r="K3" s="5"/>
      <c r="L3" s="5"/>
      <c r="M3" s="5"/>
      <c r="N3" s="5"/>
      <c r="O3" s="5"/>
      <c r="Q3" s="6"/>
      <c r="R3" s="6"/>
      <c r="S3" s="6"/>
      <c r="T3" s="6"/>
      <c r="U3" s="6"/>
      <c r="V3" s="6"/>
    </row>
    <row r="4" spans="2:22" x14ac:dyDescent="0.3">
      <c r="B4" s="32" t="s">
        <v>1</v>
      </c>
      <c r="C4" s="2" t="s">
        <v>2</v>
      </c>
      <c r="D4" s="2" t="s">
        <v>3</v>
      </c>
      <c r="E4" s="2" t="s">
        <v>4</v>
      </c>
      <c r="F4" s="2" t="s">
        <v>5</v>
      </c>
      <c r="G4" s="2" t="s">
        <v>6</v>
      </c>
      <c r="H4" s="2" t="s">
        <v>7</v>
      </c>
      <c r="J4" s="2" t="s">
        <v>10</v>
      </c>
      <c r="K4" s="2" t="s">
        <v>11</v>
      </c>
      <c r="L4" s="2" t="s">
        <v>12</v>
      </c>
      <c r="M4" s="2" t="s">
        <v>13</v>
      </c>
      <c r="N4" s="2" t="s">
        <v>14</v>
      </c>
      <c r="O4" s="2" t="s">
        <v>15</v>
      </c>
      <c r="Q4" s="2" t="s">
        <v>10</v>
      </c>
      <c r="R4" s="2" t="s">
        <v>11</v>
      </c>
      <c r="S4" s="2" t="s">
        <v>12</v>
      </c>
      <c r="T4" s="2" t="s">
        <v>13</v>
      </c>
      <c r="U4" s="2" t="s">
        <v>14</v>
      </c>
      <c r="V4" s="2" t="s">
        <v>15</v>
      </c>
    </row>
    <row r="5" spans="2:22" x14ac:dyDescent="0.3">
      <c r="B5" s="33"/>
      <c r="C5" s="3"/>
      <c r="D5" s="3"/>
      <c r="E5" s="3"/>
      <c r="F5" s="3"/>
      <c r="G5" s="3"/>
      <c r="H5" s="3"/>
      <c r="J5" s="3"/>
      <c r="K5" s="3"/>
      <c r="L5" s="3"/>
      <c r="M5" s="3"/>
      <c r="N5" s="3"/>
      <c r="O5" s="3"/>
      <c r="Q5" s="3"/>
      <c r="R5" s="3"/>
      <c r="S5" s="3"/>
      <c r="T5" s="3"/>
      <c r="U5" s="3"/>
      <c r="V5" s="3"/>
    </row>
    <row r="6" spans="2:22" x14ac:dyDescent="0.3">
      <c r="B6" s="33"/>
      <c r="C6" s="3"/>
      <c r="D6" s="3"/>
      <c r="E6" s="3"/>
      <c r="F6" s="3"/>
      <c r="G6" s="3"/>
      <c r="H6" s="3"/>
      <c r="J6" s="3"/>
      <c r="K6" s="3"/>
      <c r="L6" s="3"/>
      <c r="M6" s="3"/>
      <c r="N6" s="3"/>
      <c r="O6" s="3"/>
      <c r="Q6" s="3"/>
      <c r="R6" s="3"/>
      <c r="S6" s="3"/>
      <c r="T6" s="3"/>
      <c r="U6" s="3"/>
      <c r="V6" s="3"/>
    </row>
    <row r="7" spans="2:22" x14ac:dyDescent="0.3">
      <c r="B7" s="33"/>
      <c r="C7" s="3"/>
      <c r="D7" s="3"/>
      <c r="E7" s="3"/>
      <c r="F7" s="3"/>
      <c r="G7" s="3"/>
      <c r="H7" s="3"/>
      <c r="J7" s="3"/>
      <c r="K7" s="3"/>
      <c r="L7" s="3"/>
      <c r="M7" s="3"/>
      <c r="N7" s="3"/>
      <c r="O7" s="3"/>
      <c r="Q7" s="3"/>
      <c r="R7" s="3"/>
      <c r="S7" s="3"/>
      <c r="T7" s="3"/>
      <c r="U7" s="3"/>
      <c r="V7" s="3"/>
    </row>
    <row r="8" spans="2:22" x14ac:dyDescent="0.3">
      <c r="B8" s="33"/>
      <c r="C8" s="3"/>
      <c r="D8" s="3"/>
      <c r="E8" s="3"/>
      <c r="F8" s="3"/>
      <c r="G8" s="3"/>
      <c r="H8" s="3"/>
      <c r="J8" s="3"/>
      <c r="K8" s="3"/>
      <c r="L8" s="3"/>
      <c r="M8" s="3"/>
      <c r="N8" s="3"/>
      <c r="O8" s="3"/>
      <c r="Q8" s="3"/>
      <c r="R8" s="3"/>
      <c r="S8" s="3"/>
      <c r="T8" s="3"/>
      <c r="U8" s="3"/>
      <c r="V8" s="3"/>
    </row>
    <row r="9" spans="2:22" x14ac:dyDescent="0.3">
      <c r="B9" s="33"/>
      <c r="C9" s="3"/>
      <c r="D9" s="3"/>
      <c r="E9" s="3"/>
      <c r="F9" s="3"/>
      <c r="G9" s="3"/>
      <c r="H9" s="3"/>
      <c r="J9" s="3"/>
      <c r="K9" s="3"/>
      <c r="L9" s="3"/>
      <c r="M9" s="3"/>
      <c r="N9" s="3"/>
      <c r="O9" s="3"/>
      <c r="Q9" s="3"/>
      <c r="R9" s="3"/>
      <c r="S9" s="3"/>
      <c r="T9" s="3"/>
      <c r="U9" s="3"/>
      <c r="V9" s="3"/>
    </row>
    <row r="10" spans="2:22" x14ac:dyDescent="0.3">
      <c r="B10" s="33"/>
      <c r="C10" s="3"/>
      <c r="D10" s="3"/>
      <c r="E10" s="3"/>
      <c r="F10" s="3"/>
      <c r="G10" s="3"/>
      <c r="H10" s="3"/>
      <c r="J10" s="3"/>
      <c r="K10" s="3"/>
      <c r="L10" s="3"/>
      <c r="M10" s="3"/>
      <c r="N10" s="3"/>
      <c r="O10" s="3"/>
      <c r="Q10" s="3"/>
      <c r="R10" s="3"/>
      <c r="S10" s="3"/>
      <c r="T10" s="3"/>
      <c r="U10" s="3"/>
      <c r="V10" s="3"/>
    </row>
    <row r="11" spans="2:22" x14ac:dyDescent="0.3">
      <c r="B11" s="33"/>
      <c r="C11" s="3"/>
      <c r="D11" s="3"/>
      <c r="E11" s="3"/>
      <c r="F11" s="3"/>
      <c r="G11" s="3"/>
      <c r="H11" s="3"/>
    </row>
    <row r="12" spans="2:22" x14ac:dyDescent="0.3">
      <c r="B12" s="33"/>
      <c r="C12" s="3"/>
      <c r="D12" s="3"/>
      <c r="E12" s="3"/>
      <c r="F12" s="3"/>
      <c r="G12" s="3"/>
      <c r="H12" s="3"/>
    </row>
    <row r="13" spans="2:22" x14ac:dyDescent="0.3">
      <c r="B13" s="34"/>
      <c r="C13" s="3"/>
      <c r="D13" s="3"/>
      <c r="E13" s="3"/>
      <c r="F13" s="3"/>
      <c r="G13" s="3"/>
      <c r="H13" s="3"/>
    </row>
    <row r="14" spans="2:22" x14ac:dyDescent="0.3">
      <c r="B14" s="4" t="s">
        <v>7</v>
      </c>
      <c r="C14" s="4" t="s">
        <v>7</v>
      </c>
      <c r="D14" s="4">
        <f>SUM(D5:D13)</f>
        <v>0</v>
      </c>
      <c r="E14" s="4">
        <f>SUM(E5:E13)</f>
        <v>0</v>
      </c>
      <c r="F14" s="4">
        <f>SUM(F5:F13)</f>
        <v>0</v>
      </c>
      <c r="G14" s="4">
        <f>SUM(G5:G13)</f>
        <v>0</v>
      </c>
      <c r="H14" s="4">
        <f>SUM(H5:H13)</f>
        <v>0</v>
      </c>
    </row>
    <row r="17" spans="2:7" x14ac:dyDescent="0.3">
      <c r="B17" s="2"/>
      <c r="C17" s="2" t="s">
        <v>18</v>
      </c>
      <c r="D17" s="2" t="s">
        <v>19</v>
      </c>
      <c r="E17" s="2"/>
    </row>
    <row r="18" spans="2:7" x14ac:dyDescent="0.3">
      <c r="B18" t="s">
        <v>17</v>
      </c>
    </row>
    <row r="19" spans="2:7" x14ac:dyDescent="0.3">
      <c r="B19" t="s">
        <v>8</v>
      </c>
    </row>
    <row r="22" spans="2:7" x14ac:dyDescent="0.3">
      <c r="B22" s="2" t="s">
        <v>20</v>
      </c>
      <c r="C22" s="2" t="s">
        <v>21</v>
      </c>
      <c r="D22" s="2" t="s">
        <v>22</v>
      </c>
      <c r="E22" s="2" t="s">
        <v>23</v>
      </c>
      <c r="F22" s="2" t="s">
        <v>24</v>
      </c>
      <c r="G22" s="2" t="s">
        <v>7</v>
      </c>
    </row>
    <row r="23" spans="2:7" x14ac:dyDescent="0.3">
      <c r="B23" s="7">
        <v>1</v>
      </c>
      <c r="C23" s="1"/>
      <c r="D23" s="1"/>
      <c r="E23" s="1"/>
      <c r="F23" s="1"/>
      <c r="G23" s="1"/>
    </row>
    <row r="24" spans="2:7" x14ac:dyDescent="0.3">
      <c r="B24" s="7">
        <v>2</v>
      </c>
      <c r="C24" s="1"/>
      <c r="D24" s="1"/>
      <c r="E24" s="1"/>
      <c r="F24" s="1"/>
      <c r="G24" s="1"/>
    </row>
    <row r="25" spans="2:7" x14ac:dyDescent="0.3">
      <c r="B25" s="7">
        <v>3</v>
      </c>
      <c r="C25" s="1"/>
      <c r="D25" s="1"/>
      <c r="E25" s="1"/>
      <c r="F25" s="1"/>
      <c r="G25" s="1"/>
    </row>
    <row r="26" spans="2:7" x14ac:dyDescent="0.3">
      <c r="B26" s="7" t="s">
        <v>7</v>
      </c>
      <c r="C26" s="1"/>
      <c r="D26" s="1"/>
      <c r="E26" s="1"/>
      <c r="F26" s="1"/>
      <c r="G26" s="1"/>
    </row>
  </sheetData>
  <mergeCells count="4">
    <mergeCell ref="B2:H2"/>
    <mergeCell ref="B4:B13"/>
    <mergeCell ref="J2:O2"/>
    <mergeCell ref="Q2:V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51"/>
  <sheetViews>
    <sheetView topLeftCell="H1" zoomScale="85" zoomScaleNormal="85" workbookViewId="0">
      <pane ySplit="1" topLeftCell="A2" activePane="bottomLeft" state="frozen"/>
      <selection pane="bottomLeft" activeCell="X1" sqref="X1"/>
    </sheetView>
  </sheetViews>
  <sheetFormatPr defaultColWidth="8.77734375" defaultRowHeight="14.4" x14ac:dyDescent="0.3"/>
  <cols>
    <col min="1" max="1" width="6.77734375" style="8" customWidth="1"/>
    <col min="2" max="2" width="10.21875" style="8" customWidth="1"/>
    <col min="3" max="3" width="19" style="8" bestFit="1" customWidth="1"/>
    <col min="4" max="4" width="30.33203125" style="8" customWidth="1"/>
    <col min="5" max="5" width="14.5546875" style="8" customWidth="1"/>
    <col min="6" max="6" width="13.21875" style="8" customWidth="1"/>
    <col min="7" max="7" width="11.77734375" style="8" customWidth="1"/>
    <col min="8" max="8" width="14.109375" style="8" customWidth="1"/>
    <col min="9" max="9" width="28.109375" style="8" customWidth="1"/>
    <col min="10" max="10" width="8.6640625" style="8" customWidth="1"/>
    <col min="11" max="11" width="7.109375" style="8" customWidth="1"/>
    <col min="12" max="12" width="11.88671875" style="8" customWidth="1"/>
    <col min="13" max="13" width="15.109375" style="8" customWidth="1"/>
    <col min="14" max="14" width="89" style="8" customWidth="1"/>
    <col min="15" max="15" width="25.44140625" style="8" customWidth="1"/>
    <col min="16" max="16" width="11.77734375" style="8" customWidth="1"/>
    <col min="17" max="17" width="11.6640625" style="8" customWidth="1"/>
    <col min="18" max="18" width="17.6640625" style="8" customWidth="1"/>
    <col min="19" max="19" width="45.77734375" style="8" customWidth="1"/>
    <col min="20" max="20" width="8.88671875" style="8" customWidth="1"/>
    <col min="21" max="21" width="8.5546875" style="8" customWidth="1"/>
    <col min="22" max="22" width="8.77734375" style="8" customWidth="1"/>
    <col min="23" max="16384" width="8.77734375" style="8"/>
  </cols>
  <sheetData>
    <row r="1" spans="1:24" ht="15" thickBot="1" x14ac:dyDescent="0.35">
      <c r="A1" s="11" t="s">
        <v>25</v>
      </c>
      <c r="B1" s="12" t="s">
        <v>26</v>
      </c>
      <c r="C1" s="12" t="s">
        <v>27</v>
      </c>
      <c r="D1" s="12" t="s">
        <v>28</v>
      </c>
      <c r="E1" s="12" t="s">
        <v>29</v>
      </c>
      <c r="F1" s="12" t="s">
        <v>30</v>
      </c>
      <c r="G1" s="12" t="s">
        <v>31</v>
      </c>
      <c r="H1" s="12" t="s">
        <v>32</v>
      </c>
      <c r="I1" s="12" t="s">
        <v>33</v>
      </c>
      <c r="J1" s="12" t="s">
        <v>34</v>
      </c>
      <c r="K1" s="12" t="s">
        <v>35</v>
      </c>
      <c r="L1" s="12" t="s">
        <v>36</v>
      </c>
      <c r="M1" s="12" t="s">
        <v>37</v>
      </c>
      <c r="N1" s="12" t="s">
        <v>38</v>
      </c>
      <c r="O1" s="12" t="s">
        <v>39</v>
      </c>
      <c r="P1" s="12" t="s">
        <v>40</v>
      </c>
      <c r="Q1" s="12" t="s">
        <v>41</v>
      </c>
      <c r="R1" s="12" t="s">
        <v>42</v>
      </c>
      <c r="S1" s="12" t="s">
        <v>43</v>
      </c>
      <c r="T1" s="13" t="s">
        <v>44</v>
      </c>
      <c r="U1" s="14" t="s">
        <v>290</v>
      </c>
      <c r="V1" s="15" t="s">
        <v>291</v>
      </c>
      <c r="W1" s="15" t="s">
        <v>301</v>
      </c>
      <c r="X1" s="28" t="s">
        <v>303</v>
      </c>
    </row>
    <row r="2" spans="1:24" ht="16.2" x14ac:dyDescent="0.3">
      <c r="A2" s="16">
        <v>1</v>
      </c>
      <c r="B2" s="16" t="s">
        <v>45</v>
      </c>
      <c r="C2" s="16" t="s">
        <v>45</v>
      </c>
      <c r="D2" s="16" t="s">
        <v>46</v>
      </c>
      <c r="E2" s="16" t="s">
        <v>47</v>
      </c>
      <c r="F2" s="16" t="s">
        <v>48</v>
      </c>
      <c r="G2" s="16" t="s">
        <v>49</v>
      </c>
      <c r="H2" s="16" t="s">
        <v>19</v>
      </c>
      <c r="I2" s="16" t="s">
        <v>50</v>
      </c>
      <c r="J2" s="16">
        <v>96</v>
      </c>
      <c r="K2" s="16">
        <v>3.1</v>
      </c>
      <c r="L2" s="17">
        <v>45010</v>
      </c>
      <c r="M2" s="16" t="s">
        <v>6</v>
      </c>
      <c r="N2" s="16" t="s">
        <v>51</v>
      </c>
      <c r="O2" s="16"/>
      <c r="P2" s="18"/>
      <c r="Q2" s="16" t="s">
        <v>52</v>
      </c>
      <c r="R2" s="18"/>
      <c r="S2" s="16" t="s">
        <v>53</v>
      </c>
      <c r="T2" s="16">
        <v>2200000</v>
      </c>
      <c r="U2" s="16" t="str">
        <f>TEXT($L$2, "mmm")</f>
        <v>Mar</v>
      </c>
      <c r="V2" s="16">
        <f>YEAR(Data[[#This Row],[Open Date]])</f>
        <v>2023</v>
      </c>
      <c r="W2" s="16" t="s">
        <v>299</v>
      </c>
      <c r="X2" s="26">
        <f>ROUND(Data[[#This Row],[Band]], 0)</f>
        <v>3</v>
      </c>
    </row>
    <row r="3" spans="1:24" ht="16.2" x14ac:dyDescent="0.3">
      <c r="A3" s="16">
        <f>1+A2</f>
        <v>2</v>
      </c>
      <c r="B3" s="16" t="s">
        <v>17</v>
      </c>
      <c r="C3" s="16" t="s">
        <v>54</v>
      </c>
      <c r="D3" s="16" t="s">
        <v>55</v>
      </c>
      <c r="E3" s="16" t="s">
        <v>56</v>
      </c>
      <c r="F3" s="16" t="s">
        <v>57</v>
      </c>
      <c r="G3" s="16" t="s">
        <v>58</v>
      </c>
      <c r="H3" s="16" t="s">
        <v>19</v>
      </c>
      <c r="I3" s="16" t="s">
        <v>59</v>
      </c>
      <c r="J3" s="16">
        <v>76</v>
      </c>
      <c r="K3" s="16">
        <v>3.1</v>
      </c>
      <c r="L3" s="17">
        <v>45030</v>
      </c>
      <c r="M3" s="16" t="s">
        <v>6</v>
      </c>
      <c r="N3" s="16" t="s">
        <v>60</v>
      </c>
      <c r="O3" s="16"/>
      <c r="P3" s="18"/>
      <c r="Q3" s="16" t="s">
        <v>61</v>
      </c>
      <c r="R3" s="18"/>
      <c r="S3" s="16" t="s">
        <v>62</v>
      </c>
      <c r="T3" s="19">
        <v>1600000</v>
      </c>
      <c r="U3" s="19" t="str">
        <f t="shared" ref="U3:U51" si="0">TEXT(L3, "mmm")</f>
        <v>Apr</v>
      </c>
      <c r="V3" s="16">
        <f>YEAR(Data[[#This Row],[Open Date]])</f>
        <v>2023</v>
      </c>
      <c r="W3" s="16" t="s">
        <v>300</v>
      </c>
      <c r="X3" s="16">
        <f>ROUND(Data[[#This Row],[Band]], 0)</f>
        <v>3</v>
      </c>
    </row>
    <row r="4" spans="1:24" ht="16.2" x14ac:dyDescent="0.3">
      <c r="A4" s="16">
        <f t="shared" ref="A4:A51" si="1">1+A3</f>
        <v>3</v>
      </c>
      <c r="B4" s="16" t="s">
        <v>17</v>
      </c>
      <c r="C4" s="16" t="s">
        <v>54</v>
      </c>
      <c r="D4" s="16" t="s">
        <v>63</v>
      </c>
      <c r="E4" s="16" t="s">
        <v>64</v>
      </c>
      <c r="F4" s="16" t="s">
        <v>65</v>
      </c>
      <c r="G4" s="16" t="s">
        <v>66</v>
      </c>
      <c r="H4" s="16" t="s">
        <v>18</v>
      </c>
      <c r="I4" s="16"/>
      <c r="J4" s="16">
        <v>97</v>
      </c>
      <c r="K4" s="16">
        <v>4.0999999999999996</v>
      </c>
      <c r="L4" s="17">
        <v>45009</v>
      </c>
      <c r="M4" s="16" t="s">
        <v>6</v>
      </c>
      <c r="N4" s="16" t="s">
        <v>67</v>
      </c>
      <c r="O4" s="16"/>
      <c r="P4" s="18"/>
      <c r="Q4" s="16" t="s">
        <v>52</v>
      </c>
      <c r="R4" s="18"/>
      <c r="S4" s="16" t="s">
        <v>68</v>
      </c>
      <c r="T4" s="16"/>
      <c r="U4" s="16" t="str">
        <f t="shared" si="0"/>
        <v>Mar</v>
      </c>
      <c r="V4" s="16">
        <f>YEAR(Data[[#This Row],[Open Date]])</f>
        <v>2023</v>
      </c>
      <c r="W4" s="16" t="s">
        <v>300</v>
      </c>
      <c r="X4" s="16">
        <f>ROUND(Data[[#This Row],[Band]], 0)</f>
        <v>4</v>
      </c>
    </row>
    <row r="5" spans="1:24" ht="16.2" x14ac:dyDescent="0.3">
      <c r="A5" s="16">
        <f t="shared" si="1"/>
        <v>4</v>
      </c>
      <c r="B5" s="16" t="s">
        <v>8</v>
      </c>
      <c r="C5" s="16" t="s">
        <v>69</v>
      </c>
      <c r="D5" s="16" t="s">
        <v>70</v>
      </c>
      <c r="E5" s="16" t="s">
        <v>71</v>
      </c>
      <c r="F5" s="20" t="s">
        <v>72</v>
      </c>
      <c r="G5" s="16" t="s">
        <v>58</v>
      </c>
      <c r="H5" s="16" t="s">
        <v>19</v>
      </c>
      <c r="I5" s="16" t="s">
        <v>73</v>
      </c>
      <c r="J5" s="16">
        <v>85</v>
      </c>
      <c r="K5" s="16">
        <v>1.4</v>
      </c>
      <c r="L5" s="17">
        <v>45021</v>
      </c>
      <c r="M5" s="16" t="s">
        <v>74</v>
      </c>
      <c r="N5" s="16" t="s">
        <v>75</v>
      </c>
      <c r="O5" s="16" t="s">
        <v>76</v>
      </c>
      <c r="P5" s="18"/>
      <c r="Q5" s="16" t="s">
        <v>61</v>
      </c>
      <c r="R5" s="18"/>
      <c r="S5" s="16" t="s">
        <v>77</v>
      </c>
      <c r="T5" s="16">
        <v>500000</v>
      </c>
      <c r="U5" s="16" t="str">
        <f t="shared" si="0"/>
        <v>Apr</v>
      </c>
      <c r="V5" s="16">
        <f>YEAR(Data[[#This Row],[Open Date]])</f>
        <v>2023</v>
      </c>
      <c r="W5" s="16" t="s">
        <v>299</v>
      </c>
      <c r="X5" s="16">
        <f>ROUND(Data[[#This Row],[Band]], 0)</f>
        <v>1</v>
      </c>
    </row>
    <row r="6" spans="1:24" ht="16.2" x14ac:dyDescent="0.3">
      <c r="A6" s="16">
        <f t="shared" si="1"/>
        <v>5</v>
      </c>
      <c r="B6" s="16" t="s">
        <v>8</v>
      </c>
      <c r="C6" s="16" t="s">
        <v>78</v>
      </c>
      <c r="D6" s="16" t="s">
        <v>79</v>
      </c>
      <c r="E6" s="16" t="s">
        <v>80</v>
      </c>
      <c r="F6" s="20" t="s">
        <v>81</v>
      </c>
      <c r="G6" s="16" t="s">
        <v>58</v>
      </c>
      <c r="H6" s="16" t="s">
        <v>19</v>
      </c>
      <c r="I6" s="16" t="s">
        <v>82</v>
      </c>
      <c r="J6" s="16">
        <v>76</v>
      </c>
      <c r="K6" s="16">
        <v>2.1</v>
      </c>
      <c r="L6" s="17">
        <v>45030</v>
      </c>
      <c r="M6" s="16" t="s">
        <v>6</v>
      </c>
      <c r="N6" s="16" t="s">
        <v>83</v>
      </c>
      <c r="O6" s="16"/>
      <c r="P6" s="18"/>
      <c r="Q6" s="16" t="s">
        <v>61</v>
      </c>
      <c r="R6" s="18"/>
      <c r="S6" s="16" t="s">
        <v>84</v>
      </c>
      <c r="T6" s="16">
        <v>700000</v>
      </c>
      <c r="U6" s="16" t="str">
        <f t="shared" si="0"/>
        <v>Apr</v>
      </c>
      <c r="V6" s="16">
        <f>YEAR(Data[[#This Row],[Open Date]])</f>
        <v>2023</v>
      </c>
      <c r="W6" s="16" t="str">
        <f>RIGHT(Data[[#This Row],[Region]],5)</f>
        <v>North</v>
      </c>
      <c r="X6" s="16">
        <f>ROUND(Data[[#This Row],[Band]], 0)</f>
        <v>2</v>
      </c>
    </row>
    <row r="7" spans="1:24" ht="16.2" x14ac:dyDescent="0.3">
      <c r="A7" s="16">
        <f t="shared" si="1"/>
        <v>6</v>
      </c>
      <c r="B7" s="16" t="s">
        <v>8</v>
      </c>
      <c r="C7" s="16" t="s">
        <v>78</v>
      </c>
      <c r="D7" s="16" t="s">
        <v>79</v>
      </c>
      <c r="E7" s="16" t="s">
        <v>85</v>
      </c>
      <c r="F7" s="20" t="s">
        <v>81</v>
      </c>
      <c r="G7" s="16" t="s">
        <v>58</v>
      </c>
      <c r="H7" s="16" t="s">
        <v>19</v>
      </c>
      <c r="I7" s="16" t="s">
        <v>86</v>
      </c>
      <c r="J7" s="16">
        <v>63</v>
      </c>
      <c r="K7" s="16">
        <v>2.2000000000000002</v>
      </c>
      <c r="L7" s="17">
        <v>45043</v>
      </c>
      <c r="M7" s="16" t="s">
        <v>6</v>
      </c>
      <c r="N7" s="16" t="s">
        <v>83</v>
      </c>
      <c r="O7" s="16"/>
      <c r="P7" s="18"/>
      <c r="Q7" s="16" t="s">
        <v>61</v>
      </c>
      <c r="R7" s="18"/>
      <c r="S7" s="16" t="s">
        <v>87</v>
      </c>
      <c r="T7" s="16">
        <v>700000</v>
      </c>
      <c r="U7" s="16" t="str">
        <f t="shared" si="0"/>
        <v>Apr</v>
      </c>
      <c r="V7" s="16">
        <f>YEAR(Data[[#This Row],[Open Date]])</f>
        <v>2023</v>
      </c>
      <c r="W7" s="16" t="str">
        <f>RIGHT(Data[[#This Row],[Region]],5)</f>
        <v>North</v>
      </c>
      <c r="X7" s="16">
        <f>ROUND(Data[[#This Row],[Band]], 0)</f>
        <v>2</v>
      </c>
    </row>
    <row r="8" spans="1:24" ht="16.2" x14ac:dyDescent="0.3">
      <c r="A8" s="16">
        <f t="shared" si="1"/>
        <v>7</v>
      </c>
      <c r="B8" s="16" t="s">
        <v>17</v>
      </c>
      <c r="C8" s="16" t="s">
        <v>88</v>
      </c>
      <c r="D8" s="16" t="s">
        <v>89</v>
      </c>
      <c r="E8" s="16" t="s">
        <v>90</v>
      </c>
      <c r="F8" s="20" t="s">
        <v>65</v>
      </c>
      <c r="G8" s="16" t="s">
        <v>91</v>
      </c>
      <c r="H8" s="16" t="s">
        <v>19</v>
      </c>
      <c r="I8" s="16" t="s">
        <v>92</v>
      </c>
      <c r="J8" s="16">
        <v>65</v>
      </c>
      <c r="K8" s="16">
        <v>2.1</v>
      </c>
      <c r="L8" s="17">
        <v>45041</v>
      </c>
      <c r="M8" s="16" t="s">
        <v>74</v>
      </c>
      <c r="N8" s="16" t="s">
        <v>93</v>
      </c>
      <c r="O8" s="16" t="s">
        <v>94</v>
      </c>
      <c r="P8" s="18"/>
      <c r="Q8" s="16" t="s">
        <v>61</v>
      </c>
      <c r="R8" s="18"/>
      <c r="S8" s="16" t="s">
        <v>95</v>
      </c>
      <c r="T8" s="16">
        <v>600000</v>
      </c>
      <c r="U8" s="16" t="str">
        <f t="shared" si="0"/>
        <v>Apr</v>
      </c>
      <c r="V8" s="16">
        <f>YEAR(Data[[#This Row],[Open Date]])</f>
        <v>2023</v>
      </c>
      <c r="W8" s="16" t="s">
        <v>300</v>
      </c>
      <c r="X8" s="16">
        <f>ROUND(Data[[#This Row],[Band]], 0)</f>
        <v>2</v>
      </c>
    </row>
    <row r="9" spans="1:24" ht="16.2" x14ac:dyDescent="0.3">
      <c r="A9" s="16">
        <f t="shared" si="1"/>
        <v>8</v>
      </c>
      <c r="B9" s="16" t="s">
        <v>96</v>
      </c>
      <c r="C9" s="16" t="s">
        <v>97</v>
      </c>
      <c r="D9" s="16" t="s">
        <v>98</v>
      </c>
      <c r="E9" s="16" t="s">
        <v>99</v>
      </c>
      <c r="F9" s="20" t="s">
        <v>100</v>
      </c>
      <c r="G9" s="16" t="s">
        <v>49</v>
      </c>
      <c r="H9" s="16" t="s">
        <v>19</v>
      </c>
      <c r="I9" s="16" t="s">
        <v>101</v>
      </c>
      <c r="J9" s="16">
        <v>63</v>
      </c>
      <c r="K9" s="16">
        <v>2.2000000000000002</v>
      </c>
      <c r="L9" s="17">
        <v>45043</v>
      </c>
      <c r="M9" s="16" t="s">
        <v>6</v>
      </c>
      <c r="N9" s="16" t="s">
        <v>102</v>
      </c>
      <c r="O9" s="16"/>
      <c r="P9" s="18"/>
      <c r="Q9" s="16" t="s">
        <v>61</v>
      </c>
      <c r="R9" s="18"/>
      <c r="S9" s="16" t="s">
        <v>103</v>
      </c>
      <c r="T9" s="16">
        <v>100000</v>
      </c>
      <c r="U9" s="16" t="str">
        <f t="shared" si="0"/>
        <v>Apr</v>
      </c>
      <c r="V9" s="16">
        <f>YEAR(Data[[#This Row],[Open Date]])</f>
        <v>2023</v>
      </c>
      <c r="W9" s="16" t="str">
        <f>RIGHT(Data[[#This Row],[Region]],5)</f>
        <v xml:space="preserve"> East</v>
      </c>
      <c r="X9" s="16">
        <f>ROUND(Data[[#This Row],[Band]], 0)</f>
        <v>2</v>
      </c>
    </row>
    <row r="10" spans="1:24" ht="16.2" x14ac:dyDescent="0.3">
      <c r="A10" s="16">
        <f t="shared" si="1"/>
        <v>9</v>
      </c>
      <c r="B10" s="16" t="s">
        <v>8</v>
      </c>
      <c r="C10" s="16" t="s">
        <v>104</v>
      </c>
      <c r="D10" s="16" t="s">
        <v>70</v>
      </c>
      <c r="E10" s="16" t="s">
        <v>105</v>
      </c>
      <c r="F10" s="20" t="s">
        <v>106</v>
      </c>
      <c r="G10" s="16" t="s">
        <v>91</v>
      </c>
      <c r="H10" s="16" t="s">
        <v>19</v>
      </c>
      <c r="I10" s="16" t="s">
        <v>107</v>
      </c>
      <c r="J10" s="16">
        <v>55</v>
      </c>
      <c r="K10" s="16">
        <v>1.4</v>
      </c>
      <c r="L10" s="17">
        <v>45051</v>
      </c>
      <c r="M10" s="16" t="s">
        <v>74</v>
      </c>
      <c r="N10" s="16" t="s">
        <v>108</v>
      </c>
      <c r="O10" s="16" t="s">
        <v>109</v>
      </c>
      <c r="P10" s="18"/>
      <c r="Q10" s="16" t="s">
        <v>110</v>
      </c>
      <c r="R10" s="18"/>
      <c r="S10" s="16" t="s">
        <v>111</v>
      </c>
      <c r="T10" s="16">
        <v>500000</v>
      </c>
      <c r="U10" s="16" t="str">
        <f t="shared" si="0"/>
        <v>May</v>
      </c>
      <c r="V10" s="16">
        <f>YEAR(Data[[#This Row],[Open Date]])</f>
        <v>2023</v>
      </c>
      <c r="W10" s="16" t="str">
        <f>RIGHT(Data[[#This Row],[Region]],5)</f>
        <v xml:space="preserve"> East</v>
      </c>
      <c r="X10" s="16">
        <f>ROUND(Data[[#This Row],[Band]], 0)</f>
        <v>1</v>
      </c>
    </row>
    <row r="11" spans="1:24" ht="16.2" x14ac:dyDescent="0.3">
      <c r="A11" s="16">
        <f t="shared" si="1"/>
        <v>10</v>
      </c>
      <c r="B11" s="16" t="s">
        <v>17</v>
      </c>
      <c r="C11" s="16" t="s">
        <v>45</v>
      </c>
      <c r="D11" s="16" t="s">
        <v>112</v>
      </c>
      <c r="E11" s="16" t="s">
        <v>113</v>
      </c>
      <c r="F11" s="16" t="s">
        <v>114</v>
      </c>
      <c r="G11" s="16" t="s">
        <v>49</v>
      </c>
      <c r="H11" s="16" t="s">
        <v>18</v>
      </c>
      <c r="I11" s="16"/>
      <c r="J11" s="16">
        <v>35</v>
      </c>
      <c r="K11" s="16">
        <v>3.2</v>
      </c>
      <c r="L11" s="17">
        <v>45071</v>
      </c>
      <c r="M11" s="16" t="s">
        <v>5</v>
      </c>
      <c r="N11" s="16" t="s">
        <v>74</v>
      </c>
      <c r="O11" s="16" t="s">
        <v>115</v>
      </c>
      <c r="P11" s="18"/>
      <c r="Q11" s="16" t="s">
        <v>116</v>
      </c>
      <c r="R11" s="18"/>
      <c r="S11" s="16" t="s">
        <v>117</v>
      </c>
      <c r="T11" s="16">
        <v>2400000</v>
      </c>
      <c r="U11" s="16" t="str">
        <f t="shared" si="0"/>
        <v>May</v>
      </c>
      <c r="V11" s="16">
        <f>YEAR(Data[[#This Row],[Open Date]])</f>
        <v>2023</v>
      </c>
      <c r="W11" s="16" t="s">
        <v>299</v>
      </c>
      <c r="X11" s="16">
        <f>ROUND(Data[[#This Row],[Band]], 0)</f>
        <v>3</v>
      </c>
    </row>
    <row r="12" spans="1:24" ht="16.2" x14ac:dyDescent="0.3">
      <c r="A12" s="16">
        <f t="shared" si="1"/>
        <v>11</v>
      </c>
      <c r="B12" s="16" t="s">
        <v>8</v>
      </c>
      <c r="C12" s="16" t="s">
        <v>118</v>
      </c>
      <c r="D12" s="16" t="s">
        <v>79</v>
      </c>
      <c r="E12" s="16" t="s">
        <v>119</v>
      </c>
      <c r="F12" s="16" t="s">
        <v>120</v>
      </c>
      <c r="G12" s="16" t="s">
        <v>91</v>
      </c>
      <c r="H12" s="16" t="s">
        <v>19</v>
      </c>
      <c r="I12" s="16" t="s">
        <v>121</v>
      </c>
      <c r="J12" s="16">
        <v>17</v>
      </c>
      <c r="K12" s="16">
        <v>2.1</v>
      </c>
      <c r="L12" s="17">
        <v>45079</v>
      </c>
      <c r="M12" s="16" t="s">
        <v>5</v>
      </c>
      <c r="N12" s="16" t="s">
        <v>122</v>
      </c>
      <c r="O12" s="16" t="s">
        <v>123</v>
      </c>
      <c r="P12" s="21">
        <v>45096</v>
      </c>
      <c r="Q12" s="16" t="s">
        <v>124</v>
      </c>
      <c r="R12" s="21">
        <v>45138</v>
      </c>
      <c r="S12" s="16" t="s">
        <v>125</v>
      </c>
      <c r="T12" s="16">
        <v>700000</v>
      </c>
      <c r="U12" s="16" t="str">
        <f t="shared" si="0"/>
        <v>Jun</v>
      </c>
      <c r="V12" s="16">
        <f>YEAR(Data[[#This Row],[Open Date]])</f>
        <v>2023</v>
      </c>
      <c r="W12" s="16" t="str">
        <f>RIGHT(Data[[#This Row],[Region]],5)</f>
        <v>South</v>
      </c>
      <c r="X12" s="16">
        <f>ROUND(Data[[#This Row],[Band]], 0)</f>
        <v>2</v>
      </c>
    </row>
    <row r="13" spans="1:24" ht="16.2" x14ac:dyDescent="0.3">
      <c r="A13" s="16">
        <f t="shared" si="1"/>
        <v>12</v>
      </c>
      <c r="B13" s="16" t="s">
        <v>8</v>
      </c>
      <c r="C13" s="16" t="s">
        <v>118</v>
      </c>
      <c r="D13" s="16" t="s">
        <v>70</v>
      </c>
      <c r="E13" s="16" t="s">
        <v>126</v>
      </c>
      <c r="F13" s="16" t="s">
        <v>57</v>
      </c>
      <c r="G13" s="16" t="s">
        <v>91</v>
      </c>
      <c r="H13" s="16" t="s">
        <v>19</v>
      </c>
      <c r="I13" s="16" t="s">
        <v>127</v>
      </c>
      <c r="J13" s="16">
        <v>23</v>
      </c>
      <c r="K13" s="16">
        <v>1.4</v>
      </c>
      <c r="L13" s="17">
        <v>45079</v>
      </c>
      <c r="M13" s="16" t="s">
        <v>5</v>
      </c>
      <c r="N13" s="16" t="s">
        <v>128</v>
      </c>
      <c r="O13" s="16" t="s">
        <v>129</v>
      </c>
      <c r="P13" s="17">
        <v>45102</v>
      </c>
      <c r="Q13" s="16" t="s">
        <v>124</v>
      </c>
      <c r="R13" s="18"/>
      <c r="S13" s="16" t="s">
        <v>130</v>
      </c>
      <c r="T13" s="16">
        <v>500000</v>
      </c>
      <c r="U13" s="16" t="str">
        <f t="shared" si="0"/>
        <v>Jun</v>
      </c>
      <c r="V13" s="16">
        <f>YEAR(Data[[#This Row],[Open Date]])</f>
        <v>2023</v>
      </c>
      <c r="W13" s="16" t="str">
        <f>RIGHT(Data[[#This Row],[Region]],5)</f>
        <v>South</v>
      </c>
      <c r="X13" s="16">
        <f>ROUND(Data[[#This Row],[Band]], 0)</f>
        <v>1</v>
      </c>
    </row>
    <row r="14" spans="1:24" ht="16.2" x14ac:dyDescent="0.3">
      <c r="A14" s="16">
        <f t="shared" si="1"/>
        <v>13</v>
      </c>
      <c r="B14" s="16" t="s">
        <v>8</v>
      </c>
      <c r="C14" s="16" t="s">
        <v>78</v>
      </c>
      <c r="D14" s="16" t="s">
        <v>70</v>
      </c>
      <c r="E14" s="16" t="s">
        <v>131</v>
      </c>
      <c r="F14" s="16" t="s">
        <v>81</v>
      </c>
      <c r="G14" s="16" t="s">
        <v>58</v>
      </c>
      <c r="H14" s="16" t="s">
        <v>19</v>
      </c>
      <c r="I14" s="16" t="s">
        <v>132</v>
      </c>
      <c r="J14" s="16">
        <v>18</v>
      </c>
      <c r="K14" s="16">
        <v>1.4</v>
      </c>
      <c r="L14" s="17">
        <v>45079</v>
      </c>
      <c r="M14" s="16" t="s">
        <v>5</v>
      </c>
      <c r="N14" s="16" t="s">
        <v>5</v>
      </c>
      <c r="O14" s="16" t="s">
        <v>133</v>
      </c>
      <c r="P14" s="17">
        <v>45097</v>
      </c>
      <c r="Q14" s="16" t="s">
        <v>124</v>
      </c>
      <c r="R14" s="21">
        <v>45117</v>
      </c>
      <c r="S14" s="16" t="s">
        <v>84</v>
      </c>
      <c r="T14" s="16">
        <v>500000</v>
      </c>
      <c r="U14" s="16" t="str">
        <f t="shared" si="0"/>
        <v>Jun</v>
      </c>
      <c r="V14" s="16">
        <f>YEAR(Data[[#This Row],[Open Date]])</f>
        <v>2023</v>
      </c>
      <c r="W14" s="16" t="str">
        <f>RIGHT(Data[[#This Row],[Region]],5)</f>
        <v>North</v>
      </c>
      <c r="X14" s="16">
        <f>ROUND(Data[[#This Row],[Band]], 0)</f>
        <v>1</v>
      </c>
    </row>
    <row r="15" spans="1:24" ht="16.2" x14ac:dyDescent="0.3">
      <c r="A15" s="16">
        <f t="shared" si="1"/>
        <v>14</v>
      </c>
      <c r="B15" s="16" t="s">
        <v>8</v>
      </c>
      <c r="C15" s="16" t="s">
        <v>78</v>
      </c>
      <c r="D15" s="16" t="s">
        <v>70</v>
      </c>
      <c r="E15" s="16" t="s">
        <v>134</v>
      </c>
      <c r="F15" s="16" t="s">
        <v>81</v>
      </c>
      <c r="G15" s="16" t="s">
        <v>58</v>
      </c>
      <c r="H15" s="16" t="s">
        <v>19</v>
      </c>
      <c r="I15" s="16" t="s">
        <v>135</v>
      </c>
      <c r="J15" s="16">
        <v>20</v>
      </c>
      <c r="K15" s="16">
        <v>1.4</v>
      </c>
      <c r="L15" s="17">
        <v>45086</v>
      </c>
      <c r="M15" s="16" t="s">
        <v>6</v>
      </c>
      <c r="N15" s="16" t="s">
        <v>136</v>
      </c>
      <c r="O15" s="16"/>
      <c r="P15" s="18"/>
      <c r="Q15" s="16" t="s">
        <v>124</v>
      </c>
      <c r="R15" s="18"/>
      <c r="S15" s="16" t="s">
        <v>87</v>
      </c>
      <c r="T15" s="16">
        <v>500000</v>
      </c>
      <c r="U15" s="16" t="str">
        <f t="shared" si="0"/>
        <v>Jun</v>
      </c>
      <c r="V15" s="16">
        <f>YEAR(Data[[#This Row],[Open Date]])</f>
        <v>2023</v>
      </c>
      <c r="W15" s="16" t="str">
        <f>RIGHT(Data[[#This Row],[Region]],5)</f>
        <v>North</v>
      </c>
      <c r="X15" s="16">
        <f>ROUND(Data[[#This Row],[Band]], 0)</f>
        <v>1</v>
      </c>
    </row>
    <row r="16" spans="1:24" ht="16.2" x14ac:dyDescent="0.3">
      <c r="A16" s="16">
        <f t="shared" si="1"/>
        <v>15</v>
      </c>
      <c r="B16" s="16" t="s">
        <v>8</v>
      </c>
      <c r="C16" s="16" t="s">
        <v>118</v>
      </c>
      <c r="D16" s="16" t="s">
        <v>70</v>
      </c>
      <c r="E16" s="16" t="s">
        <v>137</v>
      </c>
      <c r="F16" s="16" t="s">
        <v>138</v>
      </c>
      <c r="G16" s="16" t="s">
        <v>91</v>
      </c>
      <c r="H16" s="16" t="s">
        <v>19</v>
      </c>
      <c r="I16" s="16" t="s">
        <v>139</v>
      </c>
      <c r="J16" s="16">
        <v>20</v>
      </c>
      <c r="K16" s="16">
        <v>1.4</v>
      </c>
      <c r="L16" s="17">
        <v>45086</v>
      </c>
      <c r="M16" s="16" t="s">
        <v>6</v>
      </c>
      <c r="N16" s="16" t="s">
        <v>140</v>
      </c>
      <c r="O16" s="16"/>
      <c r="P16" s="18"/>
      <c r="Q16" s="16" t="s">
        <v>124</v>
      </c>
      <c r="R16" s="18"/>
      <c r="S16" s="16" t="s">
        <v>141</v>
      </c>
      <c r="T16" s="16">
        <v>500000</v>
      </c>
      <c r="U16" s="16" t="str">
        <f t="shared" si="0"/>
        <v>Jun</v>
      </c>
      <c r="V16" s="16">
        <f>YEAR(Data[[#This Row],[Open Date]])</f>
        <v>2023</v>
      </c>
      <c r="W16" s="16" t="str">
        <f>RIGHT(Data[[#This Row],[Region]],5)</f>
        <v>South</v>
      </c>
      <c r="X16" s="16">
        <f>ROUND(Data[[#This Row],[Band]], 0)</f>
        <v>1</v>
      </c>
    </row>
    <row r="17" spans="1:24" ht="16.2" x14ac:dyDescent="0.3">
      <c r="A17" s="16">
        <f t="shared" si="1"/>
        <v>16</v>
      </c>
      <c r="B17" s="16" t="s">
        <v>8</v>
      </c>
      <c r="C17" s="16" t="s">
        <v>142</v>
      </c>
      <c r="D17" s="16" t="s">
        <v>70</v>
      </c>
      <c r="E17" s="16" t="s">
        <v>143</v>
      </c>
      <c r="F17" s="16" t="s">
        <v>144</v>
      </c>
      <c r="G17" s="16" t="s">
        <v>58</v>
      </c>
      <c r="H17" s="16" t="s">
        <v>19</v>
      </c>
      <c r="I17" s="16" t="s">
        <v>145</v>
      </c>
      <c r="J17" s="16">
        <v>20</v>
      </c>
      <c r="K17" s="16">
        <v>1.4</v>
      </c>
      <c r="L17" s="17">
        <v>45086</v>
      </c>
      <c r="M17" s="16" t="s">
        <v>6</v>
      </c>
      <c r="N17" s="16" t="s">
        <v>146</v>
      </c>
      <c r="O17" s="16"/>
      <c r="P17" s="18"/>
      <c r="Q17" s="16" t="s">
        <v>124</v>
      </c>
      <c r="R17" s="18"/>
      <c r="S17" s="16" t="s">
        <v>147</v>
      </c>
      <c r="T17" s="16">
        <v>500000</v>
      </c>
      <c r="U17" s="16" t="str">
        <f t="shared" si="0"/>
        <v>Jun</v>
      </c>
      <c r="V17" s="16">
        <f>YEAR(Data[[#This Row],[Open Date]])</f>
        <v>2023</v>
      </c>
      <c r="W17" s="16" t="s">
        <v>298</v>
      </c>
      <c r="X17" s="16">
        <f>ROUND(Data[[#This Row],[Band]], 0)</f>
        <v>1</v>
      </c>
    </row>
    <row r="18" spans="1:24" ht="16.2" x14ac:dyDescent="0.3">
      <c r="A18" s="16">
        <f t="shared" si="1"/>
        <v>17</v>
      </c>
      <c r="B18" s="16" t="s">
        <v>8</v>
      </c>
      <c r="C18" s="16" t="s">
        <v>118</v>
      </c>
      <c r="D18" s="16" t="s">
        <v>70</v>
      </c>
      <c r="E18" s="16" t="s">
        <v>148</v>
      </c>
      <c r="F18" s="16" t="s">
        <v>120</v>
      </c>
      <c r="G18" s="16" t="s">
        <v>91</v>
      </c>
      <c r="H18" s="16" t="s">
        <v>19</v>
      </c>
      <c r="I18" s="16" t="s">
        <v>149</v>
      </c>
      <c r="J18" s="16">
        <v>20</v>
      </c>
      <c r="K18" s="16">
        <v>1.4</v>
      </c>
      <c r="L18" s="17">
        <v>45086</v>
      </c>
      <c r="M18" s="16" t="s">
        <v>6</v>
      </c>
      <c r="N18" s="16" t="s">
        <v>150</v>
      </c>
      <c r="O18" s="16"/>
      <c r="P18" s="18"/>
      <c r="Q18" s="16" t="s">
        <v>124</v>
      </c>
      <c r="R18" s="18"/>
      <c r="S18" s="16" t="s">
        <v>125</v>
      </c>
      <c r="T18" s="16">
        <v>500000</v>
      </c>
      <c r="U18" s="16" t="str">
        <f t="shared" si="0"/>
        <v>Jun</v>
      </c>
      <c r="V18" s="16">
        <f>YEAR(Data[[#This Row],[Open Date]])</f>
        <v>2023</v>
      </c>
      <c r="W18" s="16" t="str">
        <f>RIGHT(Data[[#This Row],[Region]],5)</f>
        <v>South</v>
      </c>
      <c r="X18" s="16">
        <f>ROUND(Data[[#This Row],[Band]], 0)</f>
        <v>1</v>
      </c>
    </row>
    <row r="19" spans="1:24" ht="16.2" x14ac:dyDescent="0.3">
      <c r="A19" s="16">
        <f t="shared" si="1"/>
        <v>18</v>
      </c>
      <c r="B19" s="16" t="s">
        <v>17</v>
      </c>
      <c r="C19" s="16" t="s">
        <v>151</v>
      </c>
      <c r="D19" s="16" t="s">
        <v>152</v>
      </c>
      <c r="E19" s="16" t="s">
        <v>153</v>
      </c>
      <c r="F19" s="16" t="s">
        <v>65</v>
      </c>
      <c r="G19" s="16" t="s">
        <v>58</v>
      </c>
      <c r="H19" s="16" t="s">
        <v>18</v>
      </c>
      <c r="I19" s="16"/>
      <c r="J19" s="16">
        <v>15</v>
      </c>
      <c r="K19" s="16">
        <v>2.1</v>
      </c>
      <c r="L19" s="17">
        <v>45091</v>
      </c>
      <c r="M19" s="16" t="s">
        <v>6</v>
      </c>
      <c r="N19" s="16" t="s">
        <v>154</v>
      </c>
      <c r="O19" s="16"/>
      <c r="P19" s="16"/>
      <c r="Q19" s="16" t="s">
        <v>155</v>
      </c>
      <c r="R19" s="16"/>
      <c r="S19" s="16" t="s">
        <v>156</v>
      </c>
      <c r="T19" s="16">
        <v>800000</v>
      </c>
      <c r="U19" s="16" t="str">
        <f t="shared" si="0"/>
        <v>Jun</v>
      </c>
      <c r="V19" s="16">
        <f>YEAR(Data[[#This Row],[Open Date]])</f>
        <v>2023</v>
      </c>
      <c r="W19" s="16" t="s">
        <v>300</v>
      </c>
      <c r="X19" s="16">
        <f>ROUND(Data[[#This Row],[Band]], 0)</f>
        <v>2</v>
      </c>
    </row>
    <row r="20" spans="1:24" ht="16.2" x14ac:dyDescent="0.3">
      <c r="A20" s="16">
        <f t="shared" si="1"/>
        <v>19</v>
      </c>
      <c r="B20" s="16" t="s">
        <v>8</v>
      </c>
      <c r="C20" s="16" t="s">
        <v>118</v>
      </c>
      <c r="D20" s="16" t="s">
        <v>79</v>
      </c>
      <c r="E20" s="16" t="s">
        <v>157</v>
      </c>
      <c r="F20" s="16" t="s">
        <v>57</v>
      </c>
      <c r="G20" s="16" t="s">
        <v>91</v>
      </c>
      <c r="H20" s="16" t="s">
        <v>19</v>
      </c>
      <c r="I20" s="16" t="s">
        <v>158</v>
      </c>
      <c r="J20" s="16">
        <v>10</v>
      </c>
      <c r="K20" s="16">
        <v>2.1</v>
      </c>
      <c r="L20" s="17">
        <v>45096</v>
      </c>
      <c r="M20" s="16" t="s">
        <v>6</v>
      </c>
      <c r="N20" s="16" t="s">
        <v>159</v>
      </c>
      <c r="O20" s="16"/>
      <c r="P20" s="16"/>
      <c r="Q20" s="16" t="s">
        <v>155</v>
      </c>
      <c r="R20" s="16"/>
      <c r="S20" s="16" t="s">
        <v>130</v>
      </c>
      <c r="T20" s="16">
        <v>700000</v>
      </c>
      <c r="U20" s="16" t="str">
        <f t="shared" si="0"/>
        <v>Jun</v>
      </c>
      <c r="V20" s="16">
        <f>YEAR(Data[[#This Row],[Open Date]])</f>
        <v>2023</v>
      </c>
      <c r="W20" s="16" t="str">
        <f>RIGHT(Data[[#This Row],[Region]],5)</f>
        <v>South</v>
      </c>
      <c r="X20" s="16">
        <f>ROUND(Data[[#This Row],[Band]], 0)</f>
        <v>2</v>
      </c>
    </row>
    <row r="21" spans="1:24" ht="16.2" x14ac:dyDescent="0.3">
      <c r="A21" s="16">
        <f t="shared" si="1"/>
        <v>20</v>
      </c>
      <c r="B21" s="16" t="s">
        <v>8</v>
      </c>
      <c r="C21" s="16" t="s">
        <v>78</v>
      </c>
      <c r="D21" s="16" t="s">
        <v>70</v>
      </c>
      <c r="E21" s="16" t="s">
        <v>160</v>
      </c>
      <c r="F21" s="16" t="s">
        <v>81</v>
      </c>
      <c r="G21" s="16" t="s">
        <v>58</v>
      </c>
      <c r="H21" s="16" t="s">
        <v>19</v>
      </c>
      <c r="I21" s="16" t="s">
        <v>161</v>
      </c>
      <c r="J21" s="16">
        <v>11</v>
      </c>
      <c r="K21" s="16">
        <v>1.4</v>
      </c>
      <c r="L21" s="17">
        <v>45095</v>
      </c>
      <c r="M21" s="16" t="s">
        <v>6</v>
      </c>
      <c r="N21" s="16" t="s">
        <v>136</v>
      </c>
      <c r="O21" s="16"/>
      <c r="P21" s="16"/>
      <c r="Q21" s="16" t="s">
        <v>155</v>
      </c>
      <c r="R21" s="16"/>
      <c r="S21" s="16" t="s">
        <v>162</v>
      </c>
      <c r="T21" s="16">
        <v>500000</v>
      </c>
      <c r="U21" s="16" t="str">
        <f t="shared" si="0"/>
        <v>Jun</v>
      </c>
      <c r="V21" s="16">
        <f>YEAR(Data[[#This Row],[Open Date]])</f>
        <v>2023</v>
      </c>
      <c r="W21" s="16" t="str">
        <f>RIGHT(Data[[#This Row],[Region]],5)</f>
        <v>North</v>
      </c>
      <c r="X21" s="16">
        <f>ROUND(Data[[#This Row],[Band]], 0)</f>
        <v>1</v>
      </c>
    </row>
    <row r="22" spans="1:24" ht="16.2" x14ac:dyDescent="0.3">
      <c r="A22" s="16">
        <f t="shared" si="1"/>
        <v>21</v>
      </c>
      <c r="B22" s="16" t="s">
        <v>8</v>
      </c>
      <c r="C22" s="16" t="s">
        <v>118</v>
      </c>
      <c r="D22" s="16" t="s">
        <v>79</v>
      </c>
      <c r="E22" s="16" t="s">
        <v>163</v>
      </c>
      <c r="F22" s="16" t="s">
        <v>164</v>
      </c>
      <c r="G22" s="16" t="s">
        <v>91</v>
      </c>
      <c r="H22" s="16" t="s">
        <v>19</v>
      </c>
      <c r="I22" s="16" t="s">
        <v>165</v>
      </c>
      <c r="J22" s="16">
        <v>8</v>
      </c>
      <c r="K22" s="16">
        <v>2.1</v>
      </c>
      <c r="L22" s="17">
        <v>45098</v>
      </c>
      <c r="M22" s="16" t="s">
        <v>6</v>
      </c>
      <c r="N22" s="16" t="s">
        <v>166</v>
      </c>
      <c r="O22" s="16"/>
      <c r="P22" s="16"/>
      <c r="Q22" s="16" t="s">
        <v>155</v>
      </c>
      <c r="R22" s="16"/>
      <c r="S22" s="16" t="s">
        <v>130</v>
      </c>
      <c r="T22" s="16">
        <v>600000</v>
      </c>
      <c r="U22" s="16" t="str">
        <f t="shared" si="0"/>
        <v>Jun</v>
      </c>
      <c r="V22" s="16">
        <f>YEAR(Data[[#This Row],[Open Date]])</f>
        <v>2023</v>
      </c>
      <c r="W22" s="16" t="str">
        <f>RIGHT(Data[[#This Row],[Region]],5)</f>
        <v>South</v>
      </c>
      <c r="X22" s="16">
        <f>ROUND(Data[[#This Row],[Band]], 0)</f>
        <v>2</v>
      </c>
    </row>
    <row r="23" spans="1:24" ht="16.2" x14ac:dyDescent="0.3">
      <c r="A23" s="16">
        <f t="shared" si="1"/>
        <v>22</v>
      </c>
      <c r="B23" s="16" t="s">
        <v>8</v>
      </c>
      <c r="C23" s="16" t="s">
        <v>118</v>
      </c>
      <c r="D23" s="16" t="s">
        <v>70</v>
      </c>
      <c r="E23" s="16" t="s">
        <v>167</v>
      </c>
      <c r="F23" s="16" t="s">
        <v>168</v>
      </c>
      <c r="G23" s="16" t="s">
        <v>91</v>
      </c>
      <c r="H23" s="16" t="s">
        <v>19</v>
      </c>
      <c r="I23" s="16" t="s">
        <v>169</v>
      </c>
      <c r="J23" s="16">
        <v>1</v>
      </c>
      <c r="K23" s="16">
        <v>1.4</v>
      </c>
      <c r="L23" s="17">
        <v>45105</v>
      </c>
      <c r="M23" s="16" t="s">
        <v>6</v>
      </c>
      <c r="N23" s="16" t="s">
        <v>166</v>
      </c>
      <c r="O23" s="16"/>
      <c r="P23" s="16"/>
      <c r="Q23" s="16" t="s">
        <v>155</v>
      </c>
      <c r="R23" s="16"/>
      <c r="S23" s="16" t="s">
        <v>130</v>
      </c>
      <c r="T23" s="16">
        <v>400000</v>
      </c>
      <c r="U23" s="16" t="str">
        <f t="shared" si="0"/>
        <v>Jun</v>
      </c>
      <c r="V23" s="16">
        <f>YEAR(Data[[#This Row],[Open Date]])</f>
        <v>2023</v>
      </c>
      <c r="W23" s="16" t="str">
        <f>RIGHT(Data[[#This Row],[Region]],5)</f>
        <v>South</v>
      </c>
      <c r="X23" s="16">
        <f>ROUND(Data[[#This Row],[Band]], 0)</f>
        <v>1</v>
      </c>
    </row>
    <row r="24" spans="1:24" ht="16.2" x14ac:dyDescent="0.3">
      <c r="A24" s="16">
        <f t="shared" si="1"/>
        <v>23</v>
      </c>
      <c r="B24" s="16" t="s">
        <v>8</v>
      </c>
      <c r="C24" s="16" t="s">
        <v>118</v>
      </c>
      <c r="D24" s="16" t="s">
        <v>70</v>
      </c>
      <c r="E24" s="16" t="s">
        <v>170</v>
      </c>
      <c r="F24" s="16" t="s">
        <v>57</v>
      </c>
      <c r="G24" s="16" t="s">
        <v>91</v>
      </c>
      <c r="H24" s="16" t="s">
        <v>19</v>
      </c>
      <c r="I24" s="16" t="s">
        <v>171</v>
      </c>
      <c r="J24" s="16">
        <v>1</v>
      </c>
      <c r="K24" s="16">
        <v>1.4</v>
      </c>
      <c r="L24" s="17">
        <v>45105</v>
      </c>
      <c r="M24" s="16" t="s">
        <v>6</v>
      </c>
      <c r="N24" s="16" t="s">
        <v>172</v>
      </c>
      <c r="O24" s="16"/>
      <c r="P24" s="16"/>
      <c r="Q24" s="16" t="s">
        <v>155</v>
      </c>
      <c r="R24" s="16"/>
      <c r="S24" s="16" t="s">
        <v>130</v>
      </c>
      <c r="T24" s="16">
        <v>500000</v>
      </c>
      <c r="U24" s="16" t="str">
        <f t="shared" si="0"/>
        <v>Jun</v>
      </c>
      <c r="V24" s="16">
        <f>YEAR(Data[[#This Row],[Open Date]])</f>
        <v>2023</v>
      </c>
      <c r="W24" s="16" t="str">
        <f>RIGHT(Data[[#This Row],[Region]],5)</f>
        <v>South</v>
      </c>
      <c r="X24" s="16">
        <f>ROUND(Data[[#This Row],[Band]], 0)</f>
        <v>1</v>
      </c>
    </row>
    <row r="25" spans="1:24" ht="16.2" x14ac:dyDescent="0.3">
      <c r="A25" s="16">
        <f t="shared" si="1"/>
        <v>24</v>
      </c>
      <c r="B25" s="16" t="s">
        <v>8</v>
      </c>
      <c r="C25" s="16" t="s">
        <v>142</v>
      </c>
      <c r="D25" s="16" t="s">
        <v>70</v>
      </c>
      <c r="E25" s="16" t="s">
        <v>173</v>
      </c>
      <c r="F25" s="16" t="s">
        <v>174</v>
      </c>
      <c r="G25" s="16" t="s">
        <v>58</v>
      </c>
      <c r="H25" s="16" t="s">
        <v>19</v>
      </c>
      <c r="I25" s="16" t="s">
        <v>175</v>
      </c>
      <c r="J25" s="16">
        <v>316</v>
      </c>
      <c r="K25" s="16">
        <v>1.4</v>
      </c>
      <c r="L25" s="17">
        <v>44790</v>
      </c>
      <c r="M25" s="16" t="s">
        <v>176</v>
      </c>
      <c r="N25" s="16" t="s">
        <v>176</v>
      </c>
      <c r="O25" s="16" t="s">
        <v>177</v>
      </c>
      <c r="P25" s="18"/>
      <c r="Q25" s="16" t="s">
        <v>52</v>
      </c>
      <c r="R25" s="21">
        <v>44998</v>
      </c>
      <c r="S25" s="16" t="s">
        <v>178</v>
      </c>
      <c r="T25" s="16">
        <v>500000</v>
      </c>
      <c r="U25" s="16" t="str">
        <f t="shared" si="0"/>
        <v>Aug</v>
      </c>
      <c r="V25" s="16">
        <f>YEAR(Data[[#This Row],[Open Date]])</f>
        <v>2022</v>
      </c>
      <c r="W25" s="16" t="s">
        <v>298</v>
      </c>
      <c r="X25" s="16">
        <f>ROUND(Data[[#This Row],[Band]], 0)</f>
        <v>1</v>
      </c>
    </row>
    <row r="26" spans="1:24" ht="16.2" x14ac:dyDescent="0.3">
      <c r="A26" s="16">
        <f t="shared" si="1"/>
        <v>25</v>
      </c>
      <c r="B26" s="16" t="s">
        <v>8</v>
      </c>
      <c r="C26" s="16" t="s">
        <v>142</v>
      </c>
      <c r="D26" s="16" t="s">
        <v>70</v>
      </c>
      <c r="E26" s="16" t="s">
        <v>179</v>
      </c>
      <c r="F26" s="16" t="s">
        <v>180</v>
      </c>
      <c r="G26" s="16" t="s">
        <v>58</v>
      </c>
      <c r="H26" s="16" t="s">
        <v>19</v>
      </c>
      <c r="I26" s="16" t="s">
        <v>181</v>
      </c>
      <c r="J26" s="16">
        <v>218</v>
      </c>
      <c r="K26" s="16">
        <v>1.4</v>
      </c>
      <c r="L26" s="17">
        <v>44888</v>
      </c>
      <c r="M26" s="16" t="s">
        <v>176</v>
      </c>
      <c r="N26" s="16" t="s">
        <v>176</v>
      </c>
      <c r="O26" s="16" t="s">
        <v>182</v>
      </c>
      <c r="P26" s="16"/>
      <c r="Q26" s="16" t="s">
        <v>52</v>
      </c>
      <c r="R26" s="17">
        <v>45008</v>
      </c>
      <c r="S26" s="16" t="s">
        <v>178</v>
      </c>
      <c r="T26" s="16">
        <v>500000</v>
      </c>
      <c r="U26" s="16" t="str">
        <f t="shared" si="0"/>
        <v>Nov</v>
      </c>
      <c r="V26" s="16">
        <f>YEAR(Data[[#This Row],[Open Date]])</f>
        <v>2022</v>
      </c>
      <c r="W26" s="16" t="s">
        <v>298</v>
      </c>
      <c r="X26" s="16">
        <f>ROUND(Data[[#This Row],[Band]], 0)</f>
        <v>1</v>
      </c>
    </row>
    <row r="27" spans="1:24" ht="16.2" x14ac:dyDescent="0.3">
      <c r="A27" s="16">
        <f t="shared" si="1"/>
        <v>26</v>
      </c>
      <c r="B27" s="16" t="s">
        <v>8</v>
      </c>
      <c r="C27" s="16" t="s">
        <v>78</v>
      </c>
      <c r="D27" s="16" t="s">
        <v>70</v>
      </c>
      <c r="E27" s="16" t="s">
        <v>183</v>
      </c>
      <c r="F27" s="16" t="s">
        <v>81</v>
      </c>
      <c r="G27" s="16" t="s">
        <v>58</v>
      </c>
      <c r="H27" s="16" t="s">
        <v>19</v>
      </c>
      <c r="I27" s="16" t="s">
        <v>184</v>
      </c>
      <c r="J27" s="16">
        <v>79</v>
      </c>
      <c r="K27" s="16">
        <v>1.4</v>
      </c>
      <c r="L27" s="17">
        <v>44910</v>
      </c>
      <c r="M27" s="16" t="s">
        <v>176</v>
      </c>
      <c r="N27" s="16" t="s">
        <v>176</v>
      </c>
      <c r="O27" s="16" t="s">
        <v>135</v>
      </c>
      <c r="P27" s="22">
        <v>45019</v>
      </c>
      <c r="Q27" s="16" t="s">
        <v>61</v>
      </c>
      <c r="R27" s="22">
        <v>45040</v>
      </c>
      <c r="S27" s="16" t="s">
        <v>185</v>
      </c>
      <c r="T27" s="16">
        <v>500000</v>
      </c>
      <c r="U27" s="16" t="str">
        <f t="shared" si="0"/>
        <v>Dec</v>
      </c>
      <c r="V27" s="16">
        <f>YEAR(Data[[#This Row],[Open Date]])</f>
        <v>2022</v>
      </c>
      <c r="W27" s="16" t="str">
        <f>RIGHT(Data[[#This Row],[Region]],5)</f>
        <v>North</v>
      </c>
      <c r="X27" s="16">
        <f>ROUND(Data[[#This Row],[Band]], 0)</f>
        <v>1</v>
      </c>
    </row>
    <row r="28" spans="1:24" ht="16.2" x14ac:dyDescent="0.3">
      <c r="A28" s="16">
        <f t="shared" si="1"/>
        <v>27</v>
      </c>
      <c r="B28" s="16" t="s">
        <v>8</v>
      </c>
      <c r="C28" s="16" t="s">
        <v>69</v>
      </c>
      <c r="D28" s="16" t="s">
        <v>70</v>
      </c>
      <c r="E28" s="16" t="s">
        <v>186</v>
      </c>
      <c r="F28" s="16" t="s">
        <v>187</v>
      </c>
      <c r="G28" s="16" t="s">
        <v>58</v>
      </c>
      <c r="H28" s="16" t="s">
        <v>19</v>
      </c>
      <c r="I28" s="16" t="s">
        <v>188</v>
      </c>
      <c r="J28" s="16">
        <v>188</v>
      </c>
      <c r="K28" s="16">
        <v>1.4</v>
      </c>
      <c r="L28" s="17">
        <v>44918</v>
      </c>
      <c r="M28" s="16" t="s">
        <v>176</v>
      </c>
      <c r="N28" s="16" t="s">
        <v>176</v>
      </c>
      <c r="O28" s="16" t="s">
        <v>189</v>
      </c>
      <c r="P28" s="16"/>
      <c r="Q28" s="16" t="s">
        <v>52</v>
      </c>
      <c r="R28" s="22">
        <v>45033</v>
      </c>
      <c r="S28" s="16" t="s">
        <v>190</v>
      </c>
      <c r="T28" s="16">
        <v>500000</v>
      </c>
      <c r="U28" s="16" t="str">
        <f t="shared" si="0"/>
        <v>Dec</v>
      </c>
      <c r="V28" s="16">
        <f>YEAR(Data[[#This Row],[Open Date]])</f>
        <v>2022</v>
      </c>
      <c r="W28" s="16" t="s">
        <v>299</v>
      </c>
      <c r="X28" s="16">
        <f>ROUND(Data[[#This Row],[Band]], 0)</f>
        <v>1</v>
      </c>
    </row>
    <row r="29" spans="1:24" ht="16.2" x14ac:dyDescent="0.3">
      <c r="A29" s="16">
        <f t="shared" si="1"/>
        <v>28</v>
      </c>
      <c r="B29" s="16" t="s">
        <v>8</v>
      </c>
      <c r="C29" s="16" t="s">
        <v>142</v>
      </c>
      <c r="D29" s="16" t="s">
        <v>70</v>
      </c>
      <c r="E29" s="16" t="s">
        <v>191</v>
      </c>
      <c r="F29" s="16" t="s">
        <v>192</v>
      </c>
      <c r="G29" s="16" t="s">
        <v>58</v>
      </c>
      <c r="H29" s="16" t="s">
        <v>19</v>
      </c>
      <c r="I29" s="16" t="s">
        <v>193</v>
      </c>
      <c r="J29" s="16">
        <v>188</v>
      </c>
      <c r="K29" s="16">
        <v>1.4</v>
      </c>
      <c r="L29" s="21">
        <v>44918</v>
      </c>
      <c r="M29" s="16" t="s">
        <v>176</v>
      </c>
      <c r="N29" s="16" t="s">
        <v>176</v>
      </c>
      <c r="O29" s="16" t="s">
        <v>194</v>
      </c>
      <c r="P29" s="16"/>
      <c r="Q29" s="16" t="s">
        <v>52</v>
      </c>
      <c r="R29" s="17">
        <v>45057</v>
      </c>
      <c r="S29" s="16" t="s">
        <v>178</v>
      </c>
      <c r="T29" s="16">
        <v>500000</v>
      </c>
      <c r="U29" s="16" t="str">
        <f t="shared" si="0"/>
        <v>Dec</v>
      </c>
      <c r="V29" s="16">
        <f>YEAR(Data[[#This Row],[Open Date]])</f>
        <v>2022</v>
      </c>
      <c r="W29" s="16" t="s">
        <v>298</v>
      </c>
      <c r="X29" s="16">
        <f>ROUND(Data[[#This Row],[Band]], 0)</f>
        <v>1</v>
      </c>
    </row>
    <row r="30" spans="1:24" ht="16.2" x14ac:dyDescent="0.3">
      <c r="A30" s="16">
        <f t="shared" si="1"/>
        <v>29</v>
      </c>
      <c r="B30" s="16" t="s">
        <v>8</v>
      </c>
      <c r="C30" s="16" t="s">
        <v>78</v>
      </c>
      <c r="D30" s="16" t="s">
        <v>70</v>
      </c>
      <c r="E30" s="16" t="s">
        <v>195</v>
      </c>
      <c r="F30" s="16" t="s">
        <v>196</v>
      </c>
      <c r="G30" s="16" t="s">
        <v>58</v>
      </c>
      <c r="H30" s="16" t="s">
        <v>19</v>
      </c>
      <c r="I30" s="16" t="s">
        <v>197</v>
      </c>
      <c r="J30" s="16">
        <v>132</v>
      </c>
      <c r="K30" s="16">
        <v>1.4</v>
      </c>
      <c r="L30" s="17">
        <v>44974</v>
      </c>
      <c r="M30" s="16" t="s">
        <v>176</v>
      </c>
      <c r="N30" s="16" t="s">
        <v>176</v>
      </c>
      <c r="O30" s="16" t="s">
        <v>198</v>
      </c>
      <c r="P30" s="16"/>
      <c r="Q30" s="16" t="s">
        <v>52</v>
      </c>
      <c r="R30" s="22">
        <v>45033</v>
      </c>
      <c r="S30" s="16" t="s">
        <v>185</v>
      </c>
      <c r="T30" s="16">
        <v>500000</v>
      </c>
      <c r="U30" s="16" t="str">
        <f t="shared" si="0"/>
        <v>Feb</v>
      </c>
      <c r="V30" s="16">
        <f>YEAR(Data[[#This Row],[Open Date]])</f>
        <v>2023</v>
      </c>
      <c r="W30" s="16" t="str">
        <f>RIGHT(Data[[#This Row],[Region]],5)</f>
        <v>North</v>
      </c>
      <c r="X30" s="16">
        <f>ROUND(Data[[#This Row],[Band]], 0)</f>
        <v>1</v>
      </c>
    </row>
    <row r="31" spans="1:24" ht="16.2" x14ac:dyDescent="0.3">
      <c r="A31" s="16">
        <f t="shared" si="1"/>
        <v>30</v>
      </c>
      <c r="B31" s="16" t="s">
        <v>8</v>
      </c>
      <c r="C31" s="16" t="s">
        <v>69</v>
      </c>
      <c r="D31" s="16" t="s">
        <v>70</v>
      </c>
      <c r="E31" s="16" t="s">
        <v>199</v>
      </c>
      <c r="F31" s="16" t="s">
        <v>200</v>
      </c>
      <c r="G31" s="16" t="s">
        <v>58</v>
      </c>
      <c r="H31" s="16" t="s">
        <v>19</v>
      </c>
      <c r="I31" s="16" t="s">
        <v>201</v>
      </c>
      <c r="J31" s="16">
        <v>15</v>
      </c>
      <c r="K31" s="16">
        <v>1.4</v>
      </c>
      <c r="L31" s="17">
        <v>44974</v>
      </c>
      <c r="M31" s="16" t="s">
        <v>176</v>
      </c>
      <c r="N31" s="16" t="s">
        <v>176</v>
      </c>
      <c r="O31" s="16" t="s">
        <v>202</v>
      </c>
      <c r="P31" s="22">
        <v>45019</v>
      </c>
      <c r="Q31" s="16" t="s">
        <v>155</v>
      </c>
      <c r="R31" s="22">
        <v>45026</v>
      </c>
      <c r="S31" s="16" t="s">
        <v>190</v>
      </c>
      <c r="T31" s="16">
        <v>500000</v>
      </c>
      <c r="U31" s="16" t="str">
        <f t="shared" si="0"/>
        <v>Feb</v>
      </c>
      <c r="V31" s="16">
        <f>YEAR(Data[[#This Row],[Open Date]])</f>
        <v>2023</v>
      </c>
      <c r="W31" s="16" t="s">
        <v>299</v>
      </c>
      <c r="X31" s="16">
        <f>ROUND(Data[[#This Row],[Band]], 0)</f>
        <v>1</v>
      </c>
    </row>
    <row r="32" spans="1:24" ht="16.2" x14ac:dyDescent="0.3">
      <c r="A32" s="16">
        <f t="shared" si="1"/>
        <v>31</v>
      </c>
      <c r="B32" s="16" t="s">
        <v>17</v>
      </c>
      <c r="C32" s="16" t="s">
        <v>54</v>
      </c>
      <c r="D32" s="16" t="s">
        <v>203</v>
      </c>
      <c r="E32" s="16" t="s">
        <v>204</v>
      </c>
      <c r="F32" s="16" t="s">
        <v>65</v>
      </c>
      <c r="G32" s="16" t="s">
        <v>49</v>
      </c>
      <c r="H32" s="16" t="s">
        <v>19</v>
      </c>
      <c r="I32" s="16" t="s">
        <v>205</v>
      </c>
      <c r="J32" s="16">
        <v>51</v>
      </c>
      <c r="K32" s="16">
        <v>4.0999999999999996</v>
      </c>
      <c r="L32" s="17">
        <v>44935</v>
      </c>
      <c r="M32" s="16" t="s">
        <v>176</v>
      </c>
      <c r="N32" s="16"/>
      <c r="O32" s="16" t="s">
        <v>206</v>
      </c>
      <c r="P32" s="17">
        <v>44986</v>
      </c>
      <c r="Q32" s="16" t="s">
        <v>110</v>
      </c>
      <c r="R32" s="22">
        <v>45015</v>
      </c>
      <c r="S32" s="16" t="s">
        <v>207</v>
      </c>
      <c r="T32" s="16">
        <v>3500000</v>
      </c>
      <c r="U32" s="16" t="str">
        <f t="shared" si="0"/>
        <v>Jan</v>
      </c>
      <c r="V32" s="16">
        <f>YEAR(Data[[#This Row],[Open Date]])</f>
        <v>2023</v>
      </c>
      <c r="W32" s="16" t="s">
        <v>300</v>
      </c>
      <c r="X32" s="16">
        <f>ROUND(Data[[#This Row],[Band]], 0)</f>
        <v>4</v>
      </c>
    </row>
    <row r="33" spans="1:24" ht="16.2" x14ac:dyDescent="0.3">
      <c r="A33" s="16">
        <f t="shared" si="1"/>
        <v>32</v>
      </c>
      <c r="B33" s="16" t="s">
        <v>17</v>
      </c>
      <c r="C33" s="16" t="s">
        <v>45</v>
      </c>
      <c r="D33" s="16" t="s">
        <v>208</v>
      </c>
      <c r="E33" s="16" t="s">
        <v>209</v>
      </c>
      <c r="F33" s="16" t="s">
        <v>114</v>
      </c>
      <c r="G33" s="16" t="s">
        <v>49</v>
      </c>
      <c r="H33" s="16" t="s">
        <v>19</v>
      </c>
      <c r="I33" s="16" t="s">
        <v>210</v>
      </c>
      <c r="J33" s="16">
        <v>76</v>
      </c>
      <c r="K33" s="16">
        <v>2.2000000000000002</v>
      </c>
      <c r="L33" s="21">
        <v>44950</v>
      </c>
      <c r="M33" s="16" t="s">
        <v>176</v>
      </c>
      <c r="N33" s="16"/>
      <c r="O33" s="16" t="s">
        <v>211</v>
      </c>
      <c r="P33" s="17">
        <v>45026</v>
      </c>
      <c r="Q33" s="16" t="s">
        <v>61</v>
      </c>
      <c r="R33" s="17">
        <v>45033</v>
      </c>
      <c r="S33" s="16" t="s">
        <v>212</v>
      </c>
      <c r="T33" s="16">
        <v>1300000</v>
      </c>
      <c r="U33" s="16" t="str">
        <f t="shared" si="0"/>
        <v>Jan</v>
      </c>
      <c r="V33" s="16">
        <f>YEAR(Data[[#This Row],[Open Date]])</f>
        <v>2023</v>
      </c>
      <c r="W33" s="16" t="s">
        <v>299</v>
      </c>
      <c r="X33" s="16">
        <f>ROUND(Data[[#This Row],[Band]], 0)</f>
        <v>2</v>
      </c>
    </row>
    <row r="34" spans="1:24" ht="16.2" x14ac:dyDescent="0.3">
      <c r="A34" s="16">
        <f t="shared" si="1"/>
        <v>33</v>
      </c>
      <c r="B34" s="16" t="s">
        <v>8</v>
      </c>
      <c r="C34" s="16" t="s">
        <v>118</v>
      </c>
      <c r="D34" s="16" t="s">
        <v>79</v>
      </c>
      <c r="E34" s="16" t="s">
        <v>213</v>
      </c>
      <c r="F34" s="16" t="s">
        <v>57</v>
      </c>
      <c r="G34" s="16" t="s">
        <v>49</v>
      </c>
      <c r="H34" s="16" t="s">
        <v>19</v>
      </c>
      <c r="I34" s="16" t="s">
        <v>214</v>
      </c>
      <c r="J34" s="16">
        <v>119</v>
      </c>
      <c r="K34" s="16">
        <v>2.2000000000000002</v>
      </c>
      <c r="L34" s="17">
        <v>44951</v>
      </c>
      <c r="M34" s="16" t="s">
        <v>176</v>
      </c>
      <c r="N34" s="16"/>
      <c r="O34" s="16" t="s">
        <v>215</v>
      </c>
      <c r="P34" s="17">
        <v>45070</v>
      </c>
      <c r="Q34" s="16" t="s">
        <v>52</v>
      </c>
      <c r="R34" s="17">
        <v>45078</v>
      </c>
      <c r="S34" s="16" t="s">
        <v>216</v>
      </c>
      <c r="T34" s="16">
        <v>900000</v>
      </c>
      <c r="U34" s="16" t="str">
        <f t="shared" si="0"/>
        <v>Jan</v>
      </c>
      <c r="V34" s="16">
        <f>YEAR(Data[[#This Row],[Open Date]])</f>
        <v>2023</v>
      </c>
      <c r="W34" s="16" t="str">
        <f>RIGHT(Data[[#This Row],[Region]],5)</f>
        <v>South</v>
      </c>
      <c r="X34" s="16">
        <f>ROUND(Data[[#This Row],[Band]], 0)</f>
        <v>2</v>
      </c>
    </row>
    <row r="35" spans="1:24" ht="16.2" x14ac:dyDescent="0.3">
      <c r="A35" s="16">
        <f t="shared" si="1"/>
        <v>34</v>
      </c>
      <c r="B35" s="16" t="s">
        <v>17</v>
      </c>
      <c r="C35" s="16" t="s">
        <v>45</v>
      </c>
      <c r="D35" s="16" t="s">
        <v>46</v>
      </c>
      <c r="E35" s="16" t="s">
        <v>217</v>
      </c>
      <c r="F35" s="16" t="s">
        <v>72</v>
      </c>
      <c r="G35" s="16" t="s">
        <v>49</v>
      </c>
      <c r="H35" s="16" t="s">
        <v>19</v>
      </c>
      <c r="I35" s="16" t="s">
        <v>218</v>
      </c>
      <c r="J35" s="16">
        <v>7</v>
      </c>
      <c r="K35" s="16">
        <v>3.1</v>
      </c>
      <c r="L35" s="17">
        <v>45023</v>
      </c>
      <c r="M35" s="16" t="s">
        <v>176</v>
      </c>
      <c r="N35" s="16"/>
      <c r="O35" s="16" t="s">
        <v>219</v>
      </c>
      <c r="P35" s="17">
        <v>45030</v>
      </c>
      <c r="Q35" s="16" t="s">
        <v>155</v>
      </c>
      <c r="R35" s="17">
        <v>45043</v>
      </c>
      <c r="S35" s="16" t="s">
        <v>212</v>
      </c>
      <c r="T35" s="16">
        <v>2200000</v>
      </c>
      <c r="U35" s="16" t="str">
        <f t="shared" si="0"/>
        <v>Apr</v>
      </c>
      <c r="V35" s="16">
        <f>YEAR(Data[[#This Row],[Open Date]])</f>
        <v>2023</v>
      </c>
      <c r="W35" s="16" t="s">
        <v>299</v>
      </c>
      <c r="X35" s="16">
        <f>ROUND(Data[[#This Row],[Band]], 0)</f>
        <v>3</v>
      </c>
    </row>
    <row r="36" spans="1:24" ht="16.2" x14ac:dyDescent="0.3">
      <c r="A36" s="16">
        <f t="shared" si="1"/>
        <v>35</v>
      </c>
      <c r="B36" s="16" t="s">
        <v>8</v>
      </c>
      <c r="C36" s="16" t="s">
        <v>69</v>
      </c>
      <c r="D36" s="16" t="s">
        <v>79</v>
      </c>
      <c r="E36" s="16" t="s">
        <v>220</v>
      </c>
      <c r="F36" s="16" t="s">
        <v>72</v>
      </c>
      <c r="G36" s="16" t="s">
        <v>58</v>
      </c>
      <c r="H36" s="16" t="s">
        <v>19</v>
      </c>
      <c r="I36" s="16" t="s">
        <v>221</v>
      </c>
      <c r="J36" s="16">
        <v>119</v>
      </c>
      <c r="K36" s="16">
        <v>2.1</v>
      </c>
      <c r="L36" s="17">
        <v>44987</v>
      </c>
      <c r="M36" s="16" t="s">
        <v>176</v>
      </c>
      <c r="N36" s="16" t="s">
        <v>176</v>
      </c>
      <c r="O36" s="16" t="s">
        <v>222</v>
      </c>
      <c r="P36" s="18"/>
      <c r="Q36" s="16" t="s">
        <v>52</v>
      </c>
      <c r="R36" s="17">
        <v>45033</v>
      </c>
      <c r="S36" s="16" t="s">
        <v>190</v>
      </c>
      <c r="T36" s="16">
        <v>700000</v>
      </c>
      <c r="U36" s="16" t="str">
        <f t="shared" si="0"/>
        <v>Mar</v>
      </c>
      <c r="V36" s="16">
        <f>YEAR(Data[[#This Row],[Open Date]])</f>
        <v>2023</v>
      </c>
      <c r="W36" s="16" t="s">
        <v>299</v>
      </c>
      <c r="X36" s="16">
        <f>ROUND(Data[[#This Row],[Band]], 0)</f>
        <v>2</v>
      </c>
    </row>
    <row r="37" spans="1:24" ht="16.2" x14ac:dyDescent="0.3">
      <c r="A37" s="16">
        <f t="shared" si="1"/>
        <v>36</v>
      </c>
      <c r="B37" s="16" t="s">
        <v>8</v>
      </c>
      <c r="C37" s="16" t="s">
        <v>142</v>
      </c>
      <c r="D37" s="16" t="s">
        <v>70</v>
      </c>
      <c r="E37" s="16" t="s">
        <v>223</v>
      </c>
      <c r="F37" s="16" t="s">
        <v>224</v>
      </c>
      <c r="G37" s="16" t="s">
        <v>58</v>
      </c>
      <c r="H37" s="16" t="s">
        <v>19</v>
      </c>
      <c r="I37" s="16" t="s">
        <v>225</v>
      </c>
      <c r="J37" s="16">
        <v>115</v>
      </c>
      <c r="K37" s="16">
        <v>1.4</v>
      </c>
      <c r="L37" s="17">
        <v>44991</v>
      </c>
      <c r="M37" s="16" t="s">
        <v>176</v>
      </c>
      <c r="N37" s="16" t="s">
        <v>176</v>
      </c>
      <c r="O37" s="16" t="s">
        <v>226</v>
      </c>
      <c r="P37" s="18"/>
      <c r="Q37" s="16" t="s">
        <v>52</v>
      </c>
      <c r="R37" s="17">
        <v>45022</v>
      </c>
      <c r="S37" s="16" t="s">
        <v>178</v>
      </c>
      <c r="T37" s="16">
        <v>365000</v>
      </c>
      <c r="U37" s="16" t="str">
        <f t="shared" si="0"/>
        <v>Mar</v>
      </c>
      <c r="V37" s="16">
        <f>YEAR(Data[[#This Row],[Open Date]])</f>
        <v>2023</v>
      </c>
      <c r="W37" s="16" t="s">
        <v>298</v>
      </c>
      <c r="X37" s="16">
        <f>ROUND(Data[[#This Row],[Band]], 0)</f>
        <v>1</v>
      </c>
    </row>
    <row r="38" spans="1:24" ht="16.2" x14ac:dyDescent="0.3">
      <c r="A38" s="16">
        <f t="shared" si="1"/>
        <v>37</v>
      </c>
      <c r="B38" s="16" t="s">
        <v>17</v>
      </c>
      <c r="C38" s="16" t="s">
        <v>54</v>
      </c>
      <c r="D38" s="16" t="s">
        <v>227</v>
      </c>
      <c r="E38" s="16" t="s">
        <v>228</v>
      </c>
      <c r="F38" s="16" t="s">
        <v>65</v>
      </c>
      <c r="G38" s="16" t="s">
        <v>58</v>
      </c>
      <c r="H38" s="23" t="s">
        <v>19</v>
      </c>
      <c r="I38" s="23" t="s">
        <v>229</v>
      </c>
      <c r="J38" s="16">
        <v>164</v>
      </c>
      <c r="K38" s="23">
        <v>2.1</v>
      </c>
      <c r="L38" s="24">
        <v>44942</v>
      </c>
      <c r="M38" s="16" t="s">
        <v>176</v>
      </c>
      <c r="N38" s="16" t="s">
        <v>176</v>
      </c>
      <c r="O38" s="23" t="s">
        <v>230</v>
      </c>
      <c r="P38" s="25"/>
      <c r="Q38" s="23" t="s">
        <v>52</v>
      </c>
      <c r="R38" s="24">
        <v>45001</v>
      </c>
      <c r="S38" s="16" t="s">
        <v>207</v>
      </c>
      <c r="T38" s="16">
        <v>900000</v>
      </c>
      <c r="U38" s="16" t="str">
        <f t="shared" si="0"/>
        <v>Jan</v>
      </c>
      <c r="V38" s="16">
        <f>YEAR(Data[[#This Row],[Open Date]])</f>
        <v>2023</v>
      </c>
      <c r="W38" s="16" t="s">
        <v>300</v>
      </c>
      <c r="X38" s="16">
        <f>ROUND(Data[[#This Row],[Band]], 0)</f>
        <v>2</v>
      </c>
    </row>
    <row r="39" spans="1:24" ht="16.2" x14ac:dyDescent="0.3">
      <c r="A39" s="16">
        <f t="shared" si="1"/>
        <v>38</v>
      </c>
      <c r="B39" s="16" t="s">
        <v>8</v>
      </c>
      <c r="C39" s="16" t="s">
        <v>118</v>
      </c>
      <c r="D39" s="16" t="s">
        <v>70</v>
      </c>
      <c r="E39" s="16" t="s">
        <v>231</v>
      </c>
      <c r="F39" s="16" t="s">
        <v>232</v>
      </c>
      <c r="G39" s="16" t="s">
        <v>91</v>
      </c>
      <c r="H39" s="16" t="s">
        <v>18</v>
      </c>
      <c r="I39" s="16"/>
      <c r="J39" s="16">
        <v>56</v>
      </c>
      <c r="K39" s="16">
        <v>1.4</v>
      </c>
      <c r="L39" s="21">
        <v>45001</v>
      </c>
      <c r="M39" s="16" t="s">
        <v>176</v>
      </c>
      <c r="N39" s="16" t="s">
        <v>233</v>
      </c>
      <c r="O39" s="16" t="s">
        <v>234</v>
      </c>
      <c r="P39" s="17">
        <v>45057</v>
      </c>
      <c r="Q39" s="16" t="s">
        <v>110</v>
      </c>
      <c r="R39" s="17">
        <v>45064</v>
      </c>
      <c r="S39" s="16" t="s">
        <v>141</v>
      </c>
      <c r="T39" s="16">
        <v>500000</v>
      </c>
      <c r="U39" s="16" t="str">
        <f t="shared" si="0"/>
        <v>Mar</v>
      </c>
      <c r="V39" s="16">
        <f>YEAR(Data[[#This Row],[Open Date]])</f>
        <v>2023</v>
      </c>
      <c r="W39" s="16" t="str">
        <f>RIGHT(Data[[#This Row],[Region]],5)</f>
        <v>South</v>
      </c>
      <c r="X39" s="16">
        <f>ROUND(Data[[#This Row],[Band]], 0)</f>
        <v>1</v>
      </c>
    </row>
    <row r="40" spans="1:24" ht="16.2" x14ac:dyDescent="0.3">
      <c r="A40" s="16">
        <f t="shared" si="1"/>
        <v>39</v>
      </c>
      <c r="B40" s="16" t="s">
        <v>8</v>
      </c>
      <c r="C40" s="16" t="s">
        <v>118</v>
      </c>
      <c r="D40" s="16" t="s">
        <v>70</v>
      </c>
      <c r="E40" s="16" t="s">
        <v>235</v>
      </c>
      <c r="F40" s="16" t="s">
        <v>236</v>
      </c>
      <c r="G40" s="16" t="s">
        <v>91</v>
      </c>
      <c r="H40" s="16" t="s">
        <v>18</v>
      </c>
      <c r="I40" s="16"/>
      <c r="J40" s="16">
        <v>57</v>
      </c>
      <c r="K40" s="16">
        <v>1.4</v>
      </c>
      <c r="L40" s="17">
        <v>45000</v>
      </c>
      <c r="M40" s="16" t="s">
        <v>176</v>
      </c>
      <c r="N40" s="16" t="s">
        <v>237</v>
      </c>
      <c r="O40" s="16" t="s">
        <v>238</v>
      </c>
      <c r="P40" s="17">
        <v>45057</v>
      </c>
      <c r="Q40" s="16" t="s">
        <v>110</v>
      </c>
      <c r="R40" s="17">
        <v>45068</v>
      </c>
      <c r="S40" s="16" t="s">
        <v>141</v>
      </c>
      <c r="T40" s="16">
        <v>500000</v>
      </c>
      <c r="U40" s="16" t="str">
        <f t="shared" si="0"/>
        <v>Mar</v>
      </c>
      <c r="V40" s="16">
        <f>YEAR(Data[[#This Row],[Open Date]])</f>
        <v>2023</v>
      </c>
      <c r="W40" s="16" t="str">
        <f>RIGHT(Data[[#This Row],[Region]],5)</f>
        <v>South</v>
      </c>
      <c r="X40" s="16">
        <f>ROUND(Data[[#This Row],[Band]], 0)</f>
        <v>1</v>
      </c>
    </row>
    <row r="41" spans="1:24" ht="16.2" x14ac:dyDescent="0.3">
      <c r="A41" s="16">
        <f t="shared" si="1"/>
        <v>40</v>
      </c>
      <c r="B41" s="16" t="s">
        <v>17</v>
      </c>
      <c r="C41" s="16" t="s">
        <v>239</v>
      </c>
      <c r="D41" s="16" t="s">
        <v>240</v>
      </c>
      <c r="E41" s="16" t="s">
        <v>241</v>
      </c>
      <c r="F41" s="16" t="s">
        <v>114</v>
      </c>
      <c r="G41" s="16" t="s">
        <v>91</v>
      </c>
      <c r="H41" s="16" t="s">
        <v>18</v>
      </c>
      <c r="I41" s="18"/>
      <c r="J41" s="16">
        <v>78</v>
      </c>
      <c r="K41" s="16">
        <v>1.2</v>
      </c>
      <c r="L41" s="17">
        <v>44987</v>
      </c>
      <c r="M41" s="16" t="s">
        <v>176</v>
      </c>
      <c r="N41" s="16" t="s">
        <v>242</v>
      </c>
      <c r="O41" s="16" t="s">
        <v>243</v>
      </c>
      <c r="P41" s="17">
        <v>45065</v>
      </c>
      <c r="Q41" s="16" t="s">
        <v>61</v>
      </c>
      <c r="R41" s="17">
        <v>45068</v>
      </c>
      <c r="S41" s="16" t="s">
        <v>244</v>
      </c>
      <c r="T41" s="16">
        <v>180000</v>
      </c>
      <c r="U41" s="16" t="str">
        <f t="shared" si="0"/>
        <v>Mar</v>
      </c>
      <c r="V41" s="16">
        <f>YEAR(Data[[#This Row],[Open Date]])</f>
        <v>2023</v>
      </c>
      <c r="W41" s="16" t="s">
        <v>299</v>
      </c>
      <c r="X41" s="16">
        <f>ROUND(Data[[#This Row],[Band]], 0)</f>
        <v>1</v>
      </c>
    </row>
    <row r="42" spans="1:24" ht="16.2" x14ac:dyDescent="0.3">
      <c r="A42" s="16">
        <f t="shared" si="1"/>
        <v>41</v>
      </c>
      <c r="B42" s="16" t="s">
        <v>8</v>
      </c>
      <c r="C42" s="16" t="s">
        <v>118</v>
      </c>
      <c r="D42" s="16" t="s">
        <v>70</v>
      </c>
      <c r="E42" s="16" t="s">
        <v>245</v>
      </c>
      <c r="F42" s="16" t="s">
        <v>246</v>
      </c>
      <c r="G42" s="16" t="s">
        <v>91</v>
      </c>
      <c r="H42" s="16" t="s">
        <v>19</v>
      </c>
      <c r="I42" s="16" t="s">
        <v>247</v>
      </c>
      <c r="J42" s="16">
        <v>60</v>
      </c>
      <c r="K42" s="16">
        <v>1.4</v>
      </c>
      <c r="L42" s="17">
        <v>45010</v>
      </c>
      <c r="M42" s="16" t="s">
        <v>176</v>
      </c>
      <c r="N42" s="16" t="s">
        <v>248</v>
      </c>
      <c r="O42" s="16" t="s">
        <v>249</v>
      </c>
      <c r="P42" s="17">
        <v>45070</v>
      </c>
      <c r="Q42" s="16" t="s">
        <v>110</v>
      </c>
      <c r="R42" s="17">
        <v>45078</v>
      </c>
      <c r="S42" s="16" t="s">
        <v>141</v>
      </c>
      <c r="T42" s="16">
        <v>470000</v>
      </c>
      <c r="U42" s="16" t="str">
        <f t="shared" si="0"/>
        <v>Mar</v>
      </c>
      <c r="V42" s="16">
        <f>YEAR(Data[[#This Row],[Open Date]])</f>
        <v>2023</v>
      </c>
      <c r="W42" s="16" t="str">
        <f>RIGHT(Data[[#This Row],[Region]],5)</f>
        <v>South</v>
      </c>
      <c r="X42" s="16">
        <f>ROUND(Data[[#This Row],[Band]], 0)</f>
        <v>1</v>
      </c>
    </row>
    <row r="43" spans="1:24" ht="16.2" x14ac:dyDescent="0.3">
      <c r="A43" s="16">
        <f t="shared" si="1"/>
        <v>42</v>
      </c>
      <c r="B43" s="16" t="s">
        <v>8</v>
      </c>
      <c r="C43" s="16" t="s">
        <v>78</v>
      </c>
      <c r="D43" s="16" t="s">
        <v>70</v>
      </c>
      <c r="E43" s="16" t="s">
        <v>250</v>
      </c>
      <c r="F43" s="16" t="s">
        <v>251</v>
      </c>
      <c r="G43" s="16" t="s">
        <v>58</v>
      </c>
      <c r="H43" s="16" t="s">
        <v>19</v>
      </c>
      <c r="I43" s="16" t="s">
        <v>252</v>
      </c>
      <c r="J43" s="16">
        <v>76</v>
      </c>
      <c r="K43" s="16">
        <v>1.4</v>
      </c>
      <c r="L43" s="17">
        <v>45030</v>
      </c>
      <c r="M43" s="16" t="s">
        <v>176</v>
      </c>
      <c r="N43" s="16" t="s">
        <v>176</v>
      </c>
      <c r="O43" s="16" t="s">
        <v>253</v>
      </c>
      <c r="P43" s="18"/>
      <c r="Q43" s="16" t="s">
        <v>61</v>
      </c>
      <c r="R43" s="22">
        <v>45064</v>
      </c>
      <c r="S43" s="16" t="s">
        <v>185</v>
      </c>
      <c r="T43" s="16">
        <v>500000</v>
      </c>
      <c r="U43" s="16" t="str">
        <f t="shared" si="0"/>
        <v>Apr</v>
      </c>
      <c r="V43" s="16">
        <f>YEAR(Data[[#This Row],[Open Date]])</f>
        <v>2023</v>
      </c>
      <c r="W43" s="16" t="str">
        <f>RIGHT(Data[[#This Row],[Region]],5)</f>
        <v>North</v>
      </c>
      <c r="X43" s="16">
        <f>ROUND(Data[[#This Row],[Band]], 0)</f>
        <v>1</v>
      </c>
    </row>
    <row r="44" spans="1:24" ht="16.2" x14ac:dyDescent="0.3">
      <c r="A44" s="16">
        <f t="shared" si="1"/>
        <v>43</v>
      </c>
      <c r="B44" s="16" t="s">
        <v>8</v>
      </c>
      <c r="C44" s="16" t="s">
        <v>118</v>
      </c>
      <c r="D44" s="16" t="s">
        <v>70</v>
      </c>
      <c r="E44" s="16" t="s">
        <v>254</v>
      </c>
      <c r="F44" s="16" t="s">
        <v>255</v>
      </c>
      <c r="G44" s="16" t="s">
        <v>58</v>
      </c>
      <c r="H44" s="16" t="s">
        <v>19</v>
      </c>
      <c r="I44" s="16" t="s">
        <v>256</v>
      </c>
      <c r="J44" s="16">
        <v>96</v>
      </c>
      <c r="K44" s="16">
        <v>1.4</v>
      </c>
      <c r="L44" s="17">
        <v>45010</v>
      </c>
      <c r="M44" s="16" t="s">
        <v>176</v>
      </c>
      <c r="N44" s="16" t="s">
        <v>176</v>
      </c>
      <c r="O44" s="16" t="s">
        <v>257</v>
      </c>
      <c r="P44" s="18"/>
      <c r="Q44" s="16" t="s">
        <v>52</v>
      </c>
      <c r="R44" s="17">
        <v>45054</v>
      </c>
      <c r="S44" s="16" t="s">
        <v>216</v>
      </c>
      <c r="T44" s="16">
        <v>400000</v>
      </c>
      <c r="U44" s="16" t="str">
        <f t="shared" si="0"/>
        <v>Mar</v>
      </c>
      <c r="V44" s="16">
        <f>YEAR(Data[[#This Row],[Open Date]])</f>
        <v>2023</v>
      </c>
      <c r="W44" s="16" t="str">
        <f>RIGHT(Data[[#This Row],[Region]],5)</f>
        <v>South</v>
      </c>
      <c r="X44" s="16">
        <f>ROUND(Data[[#This Row],[Band]], 0)</f>
        <v>1</v>
      </c>
    </row>
    <row r="45" spans="1:24" ht="16.2" x14ac:dyDescent="0.3">
      <c r="A45" s="16">
        <f t="shared" si="1"/>
        <v>44</v>
      </c>
      <c r="B45" s="16" t="s">
        <v>17</v>
      </c>
      <c r="C45" s="16" t="s">
        <v>45</v>
      </c>
      <c r="D45" s="16" t="s">
        <v>258</v>
      </c>
      <c r="E45" s="16" t="s">
        <v>259</v>
      </c>
      <c r="F45" s="16" t="s">
        <v>72</v>
      </c>
      <c r="G45" s="16" t="s">
        <v>49</v>
      </c>
      <c r="H45" s="16" t="s">
        <v>18</v>
      </c>
      <c r="I45" s="16" t="s">
        <v>260</v>
      </c>
      <c r="J45" s="16">
        <v>5</v>
      </c>
      <c r="K45" s="16">
        <v>2.1</v>
      </c>
      <c r="L45" s="17">
        <v>45030</v>
      </c>
      <c r="M45" s="16" t="s">
        <v>176</v>
      </c>
      <c r="N45" s="18"/>
      <c r="O45" s="16" t="s">
        <v>261</v>
      </c>
      <c r="P45" s="17">
        <v>45035</v>
      </c>
      <c r="Q45" s="16" t="s">
        <v>155</v>
      </c>
      <c r="R45" s="17">
        <v>45054</v>
      </c>
      <c r="S45" s="16" t="s">
        <v>262</v>
      </c>
      <c r="T45" s="16">
        <v>1100000</v>
      </c>
      <c r="U45" s="16" t="str">
        <f t="shared" si="0"/>
        <v>Apr</v>
      </c>
      <c r="V45" s="16">
        <f>YEAR(Data[[#This Row],[Open Date]])</f>
        <v>2023</v>
      </c>
      <c r="W45" s="16" t="s">
        <v>299</v>
      </c>
      <c r="X45" s="16">
        <f>ROUND(Data[[#This Row],[Band]], 0)</f>
        <v>2</v>
      </c>
    </row>
    <row r="46" spans="1:24" ht="16.2" x14ac:dyDescent="0.3">
      <c r="A46" s="16">
        <f t="shared" si="1"/>
        <v>45</v>
      </c>
      <c r="B46" s="16" t="s">
        <v>17</v>
      </c>
      <c r="C46" s="16" t="s">
        <v>45</v>
      </c>
      <c r="D46" s="16" t="s">
        <v>263</v>
      </c>
      <c r="E46" s="16" t="s">
        <v>264</v>
      </c>
      <c r="F46" s="16" t="s">
        <v>114</v>
      </c>
      <c r="G46" s="16" t="s">
        <v>49</v>
      </c>
      <c r="H46" s="16" t="s">
        <v>18</v>
      </c>
      <c r="I46" s="18"/>
      <c r="J46" s="16">
        <v>21</v>
      </c>
      <c r="K46" s="16">
        <v>2.2000000000000002</v>
      </c>
      <c r="L46" s="17">
        <v>45040</v>
      </c>
      <c r="M46" s="16" t="s">
        <v>176</v>
      </c>
      <c r="N46" s="18"/>
      <c r="O46" s="16" t="s">
        <v>265</v>
      </c>
      <c r="P46" s="17">
        <v>45061</v>
      </c>
      <c r="Q46" s="16" t="s">
        <v>124</v>
      </c>
      <c r="R46" s="17">
        <v>45064</v>
      </c>
      <c r="S46" s="16" t="s">
        <v>212</v>
      </c>
      <c r="T46" s="16">
        <v>1100000</v>
      </c>
      <c r="U46" s="16" t="str">
        <f t="shared" si="0"/>
        <v>Apr</v>
      </c>
      <c r="V46" s="16">
        <f>YEAR(Data[[#This Row],[Open Date]])</f>
        <v>2023</v>
      </c>
      <c r="W46" s="16" t="s">
        <v>299</v>
      </c>
      <c r="X46" s="16">
        <f>ROUND(Data[[#This Row],[Band]], 0)</f>
        <v>2</v>
      </c>
    </row>
    <row r="47" spans="1:24" ht="16.2" x14ac:dyDescent="0.3">
      <c r="A47" s="16">
        <f t="shared" si="1"/>
        <v>46</v>
      </c>
      <c r="B47" s="16" t="s">
        <v>8</v>
      </c>
      <c r="C47" s="16" t="s">
        <v>118</v>
      </c>
      <c r="D47" s="16" t="s">
        <v>70</v>
      </c>
      <c r="E47" s="16" t="s">
        <v>267</v>
      </c>
      <c r="F47" s="16" t="s">
        <v>266</v>
      </c>
      <c r="G47" s="16" t="s">
        <v>91</v>
      </c>
      <c r="H47" s="16" t="s">
        <v>19</v>
      </c>
      <c r="I47" s="16" t="s">
        <v>268</v>
      </c>
      <c r="J47" s="16">
        <v>81</v>
      </c>
      <c r="K47" s="16">
        <v>1.4</v>
      </c>
      <c r="L47" s="17">
        <v>45001</v>
      </c>
      <c r="M47" s="16" t="s">
        <v>176</v>
      </c>
      <c r="N47" s="16" t="s">
        <v>269</v>
      </c>
      <c r="O47" s="16" t="s">
        <v>270</v>
      </c>
      <c r="P47" s="17">
        <v>45082</v>
      </c>
      <c r="Q47" s="16" t="s">
        <v>61</v>
      </c>
      <c r="R47" s="17">
        <v>45089</v>
      </c>
      <c r="S47" s="16" t="s">
        <v>271</v>
      </c>
      <c r="T47" s="16">
        <v>470000</v>
      </c>
      <c r="U47" s="16" t="str">
        <f t="shared" si="0"/>
        <v>Mar</v>
      </c>
      <c r="V47" s="16">
        <f>YEAR(Data[[#This Row],[Open Date]])</f>
        <v>2023</v>
      </c>
      <c r="W47" s="16" t="str">
        <f>RIGHT(Data[[#This Row],[Region]],5)</f>
        <v>South</v>
      </c>
      <c r="X47" s="16">
        <f>ROUND(Data[[#This Row],[Band]], 0)</f>
        <v>1</v>
      </c>
    </row>
    <row r="48" spans="1:24" ht="16.2" x14ac:dyDescent="0.3">
      <c r="A48" s="16">
        <f t="shared" si="1"/>
        <v>47</v>
      </c>
      <c r="B48" s="16" t="s">
        <v>8</v>
      </c>
      <c r="C48" s="16" t="s">
        <v>78</v>
      </c>
      <c r="D48" s="16" t="s">
        <v>70</v>
      </c>
      <c r="E48" s="16" t="s">
        <v>272</v>
      </c>
      <c r="F48" s="16" t="s">
        <v>273</v>
      </c>
      <c r="G48" s="16" t="s">
        <v>58</v>
      </c>
      <c r="H48" s="16" t="s">
        <v>19</v>
      </c>
      <c r="I48" s="16" t="s">
        <v>274</v>
      </c>
      <c r="J48" s="16">
        <v>75</v>
      </c>
      <c r="K48" s="16">
        <v>1.4</v>
      </c>
      <c r="L48" s="17">
        <v>45015</v>
      </c>
      <c r="M48" s="16" t="s">
        <v>176</v>
      </c>
      <c r="N48" s="16" t="s">
        <v>176</v>
      </c>
      <c r="O48" s="16" t="s">
        <v>275</v>
      </c>
      <c r="P48" s="17">
        <v>45090</v>
      </c>
      <c r="Q48" s="16" t="s">
        <v>61</v>
      </c>
      <c r="R48" s="22">
        <v>45092</v>
      </c>
      <c r="S48" s="16" t="s">
        <v>185</v>
      </c>
      <c r="T48" s="16">
        <v>500000</v>
      </c>
      <c r="U48" s="16" t="str">
        <f t="shared" si="0"/>
        <v>Mar</v>
      </c>
      <c r="V48" s="16">
        <f>YEAR(Data[[#This Row],[Open Date]])</f>
        <v>2023</v>
      </c>
      <c r="W48" s="16" t="str">
        <f>RIGHT(Data[[#This Row],[Region]],5)</f>
        <v>North</v>
      </c>
      <c r="X48" s="16">
        <f>ROUND(Data[[#This Row],[Band]], 0)</f>
        <v>1</v>
      </c>
    </row>
    <row r="49" spans="1:24" ht="16.2" x14ac:dyDescent="0.3">
      <c r="A49" s="16">
        <f t="shared" si="1"/>
        <v>48</v>
      </c>
      <c r="B49" s="16" t="s">
        <v>17</v>
      </c>
      <c r="C49" s="16" t="s">
        <v>54</v>
      </c>
      <c r="D49" s="16" t="s">
        <v>55</v>
      </c>
      <c r="E49" s="16" t="s">
        <v>276</v>
      </c>
      <c r="F49" s="16" t="s">
        <v>65</v>
      </c>
      <c r="G49" s="16" t="s">
        <v>49</v>
      </c>
      <c r="H49" s="16" t="s">
        <v>19</v>
      </c>
      <c r="I49" s="16" t="s">
        <v>277</v>
      </c>
      <c r="J49" s="16">
        <v>60</v>
      </c>
      <c r="K49" s="16">
        <v>3.2</v>
      </c>
      <c r="L49" s="17">
        <v>45030</v>
      </c>
      <c r="M49" s="16" t="s">
        <v>176</v>
      </c>
      <c r="N49" s="16"/>
      <c r="O49" s="16" t="s">
        <v>278</v>
      </c>
      <c r="P49" s="21">
        <v>45090</v>
      </c>
      <c r="Q49" s="16" t="s">
        <v>110</v>
      </c>
      <c r="R49" s="17">
        <v>45092</v>
      </c>
      <c r="S49" s="16" t="s">
        <v>279</v>
      </c>
      <c r="T49" s="16">
        <v>2500000</v>
      </c>
      <c r="U49" s="16" t="str">
        <f t="shared" si="0"/>
        <v>Apr</v>
      </c>
      <c r="V49" s="16">
        <f>YEAR(Data[[#This Row],[Open Date]])</f>
        <v>2023</v>
      </c>
      <c r="W49" s="16" t="s">
        <v>300</v>
      </c>
      <c r="X49" s="16">
        <f>ROUND(Data[[#This Row],[Band]], 0)</f>
        <v>3</v>
      </c>
    </row>
    <row r="50" spans="1:24" ht="16.2" x14ac:dyDescent="0.3">
      <c r="A50" s="16">
        <f t="shared" si="1"/>
        <v>49</v>
      </c>
      <c r="B50" s="16" t="s">
        <v>8</v>
      </c>
      <c r="C50" s="16" t="s">
        <v>142</v>
      </c>
      <c r="D50" s="16" t="s">
        <v>70</v>
      </c>
      <c r="E50" s="16" t="s">
        <v>280</v>
      </c>
      <c r="F50" s="16" t="s">
        <v>224</v>
      </c>
      <c r="G50" s="16" t="s">
        <v>91</v>
      </c>
      <c r="H50" s="16" t="s">
        <v>19</v>
      </c>
      <c r="I50" s="16" t="s">
        <v>281</v>
      </c>
      <c r="J50" s="16">
        <v>114</v>
      </c>
      <c r="K50" s="16">
        <v>1.4</v>
      </c>
      <c r="L50" s="17">
        <v>44984</v>
      </c>
      <c r="M50" s="16" t="s">
        <v>176</v>
      </c>
      <c r="N50" s="16" t="s">
        <v>282</v>
      </c>
      <c r="O50" s="16" t="s">
        <v>283</v>
      </c>
      <c r="P50" s="17">
        <v>45098</v>
      </c>
      <c r="Q50" s="16" t="s">
        <v>52</v>
      </c>
      <c r="R50" s="17">
        <v>45099</v>
      </c>
      <c r="S50" s="16" t="s">
        <v>284</v>
      </c>
      <c r="T50" s="16">
        <v>500000</v>
      </c>
      <c r="U50" s="16" t="str">
        <f t="shared" si="0"/>
        <v>Feb</v>
      </c>
      <c r="V50" s="16">
        <f>YEAR(Data[[#This Row],[Open Date]])</f>
        <v>2023</v>
      </c>
      <c r="W50" s="16" t="s">
        <v>298</v>
      </c>
      <c r="X50" s="16">
        <f>ROUND(Data[[#This Row],[Band]], 0)</f>
        <v>1</v>
      </c>
    </row>
    <row r="51" spans="1:24" ht="16.2" x14ac:dyDescent="0.3">
      <c r="A51" s="16">
        <f t="shared" si="1"/>
        <v>50</v>
      </c>
      <c r="B51" s="16" t="s">
        <v>8</v>
      </c>
      <c r="C51" s="16" t="s">
        <v>118</v>
      </c>
      <c r="D51" s="16" t="s">
        <v>79</v>
      </c>
      <c r="E51" s="16" t="s">
        <v>285</v>
      </c>
      <c r="F51" s="16" t="s">
        <v>266</v>
      </c>
      <c r="G51" s="16" t="s">
        <v>91</v>
      </c>
      <c r="H51" s="16" t="s">
        <v>19</v>
      </c>
      <c r="I51" s="16" t="s">
        <v>286</v>
      </c>
      <c r="J51" s="16">
        <v>7</v>
      </c>
      <c r="K51" s="16">
        <v>2.1</v>
      </c>
      <c r="L51" s="17">
        <v>45079</v>
      </c>
      <c r="M51" s="16" t="s">
        <v>176</v>
      </c>
      <c r="N51" s="16" t="s">
        <v>176</v>
      </c>
      <c r="O51" s="16" t="s">
        <v>287</v>
      </c>
      <c r="P51" s="21">
        <v>45086</v>
      </c>
      <c r="Q51" s="16" t="s">
        <v>155</v>
      </c>
      <c r="R51" s="17">
        <v>45099</v>
      </c>
      <c r="S51" s="16" t="s">
        <v>271</v>
      </c>
      <c r="T51" s="16">
        <v>700000</v>
      </c>
      <c r="U51" s="16" t="str">
        <f t="shared" si="0"/>
        <v>Jun</v>
      </c>
      <c r="V51" s="16">
        <f>YEAR(Data[[#This Row],[Open Date]])</f>
        <v>2023</v>
      </c>
      <c r="W51" s="16" t="str">
        <f>RIGHT(Data[[#This Row],[Region]],5)</f>
        <v>South</v>
      </c>
      <c r="X51" s="27">
        <f>ROUND(Data[[#This Row],[Band]], 0)</f>
        <v>2</v>
      </c>
    </row>
  </sheetData>
  <hyperlinks>
    <hyperlink ref="A1" r:id="rId1" display="http://s.no/" xr:uid="{00000000-0004-0000-0200-000000000000}"/>
  </hyperlinks>
  <pageMargins left="0.7" right="0.7" top="0.75" bottom="0.75" header="0.3" footer="0.3"/>
  <pageSetup orientation="portrait" r:id="rId2"/>
  <ignoredErrors>
    <ignoredError sqref="A2:W51" calculatedColumn="1"/>
  </ignoredError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C40"/>
  <sheetViews>
    <sheetView topLeftCell="A13" workbookViewId="0">
      <selection activeCell="A35" sqref="A35"/>
    </sheetView>
  </sheetViews>
  <sheetFormatPr defaultRowHeight="14.4" x14ac:dyDescent="0.3"/>
  <cols>
    <col min="1" max="1" width="12.5546875" bestFit="1" customWidth="1"/>
    <col min="2" max="2" width="13.109375" bestFit="1" customWidth="1"/>
  </cols>
  <sheetData>
    <row r="3" spans="1:2" x14ac:dyDescent="0.3">
      <c r="A3" s="9" t="s">
        <v>288</v>
      </c>
      <c r="B3" t="s">
        <v>289</v>
      </c>
    </row>
    <row r="4" spans="1:2" x14ac:dyDescent="0.3">
      <c r="A4" s="8" t="s">
        <v>52</v>
      </c>
      <c r="B4" s="36">
        <v>13</v>
      </c>
    </row>
    <row r="5" spans="1:2" x14ac:dyDescent="0.3">
      <c r="A5" s="8" t="s">
        <v>61</v>
      </c>
      <c r="B5" s="36">
        <v>12</v>
      </c>
    </row>
    <row r="6" spans="1:2" x14ac:dyDescent="0.3">
      <c r="A6" s="8" t="s">
        <v>155</v>
      </c>
      <c r="B6" s="36">
        <v>10</v>
      </c>
    </row>
    <row r="7" spans="1:2" x14ac:dyDescent="0.3">
      <c r="A7" s="8" t="s">
        <v>124</v>
      </c>
      <c r="B7" s="36">
        <v>8</v>
      </c>
    </row>
    <row r="8" spans="1:2" x14ac:dyDescent="0.3">
      <c r="A8" s="8" t="s">
        <v>110</v>
      </c>
      <c r="B8" s="36">
        <v>6</v>
      </c>
    </row>
    <row r="9" spans="1:2" x14ac:dyDescent="0.3">
      <c r="A9" s="8" t="s">
        <v>116</v>
      </c>
      <c r="B9" s="36">
        <v>1</v>
      </c>
    </row>
    <row r="10" spans="1:2" x14ac:dyDescent="0.3">
      <c r="A10" s="8" t="s">
        <v>7</v>
      </c>
      <c r="B10" s="36">
        <v>50</v>
      </c>
    </row>
    <row r="12" spans="1:2" x14ac:dyDescent="0.3">
      <c r="A12" s="9" t="s">
        <v>288</v>
      </c>
      <c r="B12" t="s">
        <v>289</v>
      </c>
    </row>
    <row r="13" spans="1:2" x14ac:dyDescent="0.3">
      <c r="A13" s="8" t="s">
        <v>155</v>
      </c>
      <c r="B13">
        <v>10</v>
      </c>
    </row>
    <row r="14" spans="1:2" x14ac:dyDescent="0.3">
      <c r="A14" s="8" t="s">
        <v>124</v>
      </c>
      <c r="B14">
        <v>8</v>
      </c>
    </row>
    <row r="15" spans="1:2" x14ac:dyDescent="0.3">
      <c r="A15" s="8" t="s">
        <v>116</v>
      </c>
      <c r="B15">
        <v>1</v>
      </c>
    </row>
    <row r="16" spans="1:2" x14ac:dyDescent="0.3">
      <c r="A16" s="8" t="s">
        <v>110</v>
      </c>
      <c r="B16">
        <v>6</v>
      </c>
    </row>
    <row r="17" spans="1:3" x14ac:dyDescent="0.3">
      <c r="A17" s="8" t="s">
        <v>61</v>
      </c>
      <c r="B17">
        <v>12</v>
      </c>
    </row>
    <row r="18" spans="1:3" x14ac:dyDescent="0.3">
      <c r="A18" s="8" t="s">
        <v>52</v>
      </c>
      <c r="B18">
        <v>13</v>
      </c>
    </row>
    <row r="19" spans="1:3" x14ac:dyDescent="0.3">
      <c r="A19" s="8" t="s">
        <v>7</v>
      </c>
      <c r="B19">
        <v>50</v>
      </c>
    </row>
    <row r="21" spans="1:3" x14ac:dyDescent="0.3">
      <c r="A21" s="9" t="s">
        <v>288</v>
      </c>
      <c r="B21" t="s">
        <v>292</v>
      </c>
    </row>
    <row r="22" spans="1:3" x14ac:dyDescent="0.3">
      <c r="A22" s="8" t="s">
        <v>176</v>
      </c>
      <c r="B22" s="36">
        <v>27</v>
      </c>
      <c r="C22">
        <f>IFERROR(GETPIVOTDATA("Current Status",$A$21,"Current Status","Joined"),0)</f>
        <v>27</v>
      </c>
    </row>
    <row r="23" spans="1:3" x14ac:dyDescent="0.3">
      <c r="A23" s="8" t="s">
        <v>6</v>
      </c>
      <c r="B23" s="36">
        <v>16</v>
      </c>
      <c r="C23">
        <f>IFERROR(GETPIVOTDATA("Current Status",$A$21,"Current Status","Offered"),0)</f>
        <v>4</v>
      </c>
    </row>
    <row r="24" spans="1:3" x14ac:dyDescent="0.3">
      <c r="A24" s="8" t="s">
        <v>5</v>
      </c>
      <c r="B24" s="36">
        <v>4</v>
      </c>
      <c r="C24">
        <f>IFERROR(GETPIVOTDATA("Current Status",$A$21,"Current Status","Open"),0)</f>
        <v>16</v>
      </c>
    </row>
    <row r="25" spans="1:3" x14ac:dyDescent="0.3">
      <c r="A25" s="8" t="s">
        <v>74</v>
      </c>
      <c r="B25" s="36">
        <v>3</v>
      </c>
      <c r="C25">
        <f>IFERROR(GETPIVOTDATA("Current Status",$A$21,"Current Status","TBO"),0)</f>
        <v>3</v>
      </c>
    </row>
    <row r="26" spans="1:3" x14ac:dyDescent="0.3">
      <c r="A26" s="8" t="s">
        <v>7</v>
      </c>
      <c r="B26" s="36">
        <v>50</v>
      </c>
      <c r="C26" s="10">
        <f>IFERROR(GETPIVOTDATA("Current Status",$A$21),0)</f>
        <v>50</v>
      </c>
    </row>
    <row r="28" spans="1:3" x14ac:dyDescent="0.3">
      <c r="A28" s="9" t="s">
        <v>288</v>
      </c>
      <c r="B28" t="s">
        <v>293</v>
      </c>
    </row>
    <row r="29" spans="1:3" x14ac:dyDescent="0.3">
      <c r="A29" s="8" t="s">
        <v>18</v>
      </c>
      <c r="B29" s="36">
        <v>8</v>
      </c>
    </row>
    <row r="30" spans="1:3" x14ac:dyDescent="0.3">
      <c r="A30" s="8" t="s">
        <v>19</v>
      </c>
      <c r="B30" s="36">
        <v>42</v>
      </c>
    </row>
    <row r="31" spans="1:3" x14ac:dyDescent="0.3">
      <c r="A31" s="8" t="s">
        <v>7</v>
      </c>
      <c r="B31" s="36">
        <v>50</v>
      </c>
    </row>
    <row r="34" spans="1:2" x14ac:dyDescent="0.3">
      <c r="A34" s="9" t="s">
        <v>288</v>
      </c>
      <c r="B34" t="s">
        <v>306</v>
      </c>
    </row>
    <row r="35" spans="1:2" x14ac:dyDescent="0.3">
      <c r="A35" s="8" t="s">
        <v>300</v>
      </c>
      <c r="B35" s="36">
        <v>16</v>
      </c>
    </row>
    <row r="36" spans="1:2" x14ac:dyDescent="0.3">
      <c r="A36" s="8" t="s">
        <v>302</v>
      </c>
      <c r="B36" s="36">
        <v>15</v>
      </c>
    </row>
    <row r="37" spans="1:2" x14ac:dyDescent="0.3">
      <c r="A37" s="8" t="s">
        <v>299</v>
      </c>
      <c r="B37" s="36">
        <v>11</v>
      </c>
    </row>
    <row r="38" spans="1:2" x14ac:dyDescent="0.3">
      <c r="A38" s="8" t="s">
        <v>298</v>
      </c>
      <c r="B38" s="36">
        <v>6</v>
      </c>
    </row>
    <row r="39" spans="1:2" x14ac:dyDescent="0.3">
      <c r="A39" s="8" t="s">
        <v>305</v>
      </c>
      <c r="B39" s="36">
        <v>2</v>
      </c>
    </row>
    <row r="40" spans="1:2" x14ac:dyDescent="0.3">
      <c r="A40" s="8" t="s">
        <v>7</v>
      </c>
      <c r="B40" s="36">
        <v>50</v>
      </c>
    </row>
  </sheetData>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Dashbaord</vt:lpstr>
      <vt:lpstr>Summary</vt:lpstr>
      <vt:lpstr>Data</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Navya</dc:creator>
  <cp:lastModifiedBy>Rishi Kumar</cp:lastModifiedBy>
  <dcterms:created xsi:type="dcterms:W3CDTF">2023-06-28T08:00:50Z</dcterms:created>
  <dcterms:modified xsi:type="dcterms:W3CDTF">2024-02-24T07:56:00Z</dcterms:modified>
</cp:coreProperties>
</file>