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drawings/drawing26.xml" ContentType="application/vnd.openxmlformats-officedocument.drawingml.chartshapes+xml"/>
  <Override PartName="/xl/charts/chart2.xml" ContentType="application/vnd.openxmlformats-officedocument.drawingml.chart+xml"/>
  <Override PartName="/xl/drawings/drawing27.xml" ContentType="application/vnd.openxmlformats-officedocument.drawingml.chartshapes+xml"/>
  <Override PartName="/xl/charts/chart3.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ttps://kpmgcan-my.sharepoint.com/personal/rishisharma_kpmg_ca/Documents/04 REFERENCE/D+ Methodology/"/>
    </mc:Choice>
  </mc:AlternateContent>
  <xr:revisionPtr revIDLastSave="57" documentId="8_{CF3F17C1-D24B-40D7-9C87-E53C1F4E90AB}" xr6:coauthVersionLast="47" xr6:coauthVersionMax="47" xr10:uidLastSave="{E2F223F9-BFF4-495B-9697-AED5B46A2DC4}"/>
  <bookViews>
    <workbookView xWindow="-120" yWindow="-120" windowWidth="38640" windowHeight="21240" tabRatio="727" firstSheet="17" activeTab="17" xr2:uid="{00000000-000D-0000-FFFF-FFFF00000000}"/>
  </bookViews>
  <sheets>
    <sheet name="Key information" sheetId="51" r:id="rId1"/>
    <sheet name="Cover" sheetId="62" r:id="rId2"/>
    <sheet name="Table of Contents" sheetId="170" r:id="rId3"/>
    <sheet name="_TM_Table of Contents" sheetId="66" state="veryHidden" r:id="rId4"/>
    <sheet name="_TM_Disclaimer1" sheetId="65" state="veryHidden" r:id="rId5"/>
    <sheet name="Disclaimer" sheetId="64" r:id="rId6"/>
    <sheet name="_TM_Glossary" sheetId="63" state="veryHidden" r:id="rId7"/>
    <sheet name="Summary &gt;&gt;" sheetId="54" r:id="rId8"/>
    <sheet name="_TM_Dashboard_data" sheetId="68" state="veryHidden" r:id="rId9"/>
    <sheet name="_TM_Highlights" sheetId="69" state="veryHidden" r:id="rId10"/>
    <sheet name="Highlights" sheetId="43" r:id="rId11"/>
    <sheet name="PL_monthly" sheetId="2" r:id="rId12"/>
    <sheet name="_TM_IS_monthly" sheetId="73" state="veryHidden" r:id="rId13"/>
    <sheet name="_TM_BS_monthly_STRAT" sheetId="74" state="veryHidden" r:id="rId14"/>
    <sheet name="BS_monthly" sheetId="12" r:id="rId15"/>
    <sheet name="QoE" sheetId="26" r:id="rId16"/>
    <sheet name="PL adj" sheetId="166" r:id="rId17"/>
    <sheet name="Current trading" sheetId="104" r:id="rId18"/>
    <sheet name="_TM_EBITDA bridge" sheetId="75" state="veryHidden" r:id="rId19"/>
    <sheet name="NWC overview" sheetId="29" r:id="rId20"/>
    <sheet name="NWC adj" sheetId="44" r:id="rId21"/>
    <sheet name="Net debt" sheetId="111" r:id="rId22"/>
    <sheet name="_TM_QoE summary" sheetId="76" state="veryHidden" r:id="rId23"/>
    <sheet name="_TM_QoE detail" sheetId="77" state="veryHidden" r:id="rId24"/>
    <sheet name="_TM_QoE adj. detail" sheetId="78" state="veryHidden" r:id="rId25"/>
    <sheet name="Rec &gt;&gt;" sheetId="10" r:id="rId26"/>
    <sheet name="PL rec" sheetId="23" r:id="rId27"/>
    <sheet name="BS rec" sheetId="49" r:id="rId28"/>
    <sheet name="Supporting analysis &gt;&gt;" sheetId="161" r:id="rId29"/>
    <sheet name="Seasonality" sheetId="101" r:id="rId30"/>
    <sheet name="Top customers" sheetId="31" r:id="rId31"/>
    <sheet name="Cost base" sheetId="32" r:id="rId32"/>
    <sheet name="Personnel" sheetId="34" r:id="rId33"/>
    <sheet name="Top suppliers" sheetId="37" r:id="rId34"/>
    <sheet name="Op. cash flows" sheetId="48" r:id="rId35"/>
    <sheet name="_TM_Headroom" sheetId="114" state="veryHidden" r:id="rId36"/>
    <sheet name="PL templates &gt;&gt;" sheetId="7" r:id="rId37"/>
    <sheet name="_TM_Revenue by type" sheetId="79" state="veryHidden" r:id="rId38"/>
    <sheet name="PL_FC" sheetId="122" r:id="rId39"/>
    <sheet name="Net sales bridge" sheetId="121" r:id="rId40"/>
    <sheet name="EBITDA bridge" sheetId="72" r:id="rId41"/>
    <sheet name="_TM_Net sales by type" sheetId="118" state="veryHidden" r:id="rId42"/>
    <sheet name="Net sales by type" sheetId="18" r:id="rId43"/>
    <sheet name="_TM_Top customers" sheetId="80" state="veryHidden" r:id="rId44"/>
    <sheet name="Net sales by region" sheetId="119" r:id="rId45"/>
    <sheet name="_TM_COGS" sheetId="81" state="veryHidden" r:id="rId46"/>
    <sheet name="_TM_Top suppliers" sheetId="82" state="veryHidden" r:id="rId47"/>
    <sheet name="_TM_Personnel" sheetId="83" state="veryHidden" r:id="rId48"/>
    <sheet name="_TM_Related parties" sheetId="84" state="veryHidden" r:id="rId49"/>
    <sheet name="_TM_NWC summary" sheetId="85" state="veryHidden" r:id="rId50"/>
    <sheet name="_TM_NWC detailed" sheetId="86" state="veryHidden" r:id="rId51"/>
    <sheet name="_TM_NWC adjusted" sheetId="87" state="veryHidden" r:id="rId52"/>
    <sheet name="_TM_NWC - days analysis" sheetId="88" state="veryHidden" r:id="rId53"/>
    <sheet name="_TM_Inventories" sheetId="89" state="veryHidden" r:id="rId54"/>
    <sheet name="_TM_AR" sheetId="90" state="veryHidden" r:id="rId55"/>
    <sheet name="_TM_Op. cash flows" sheetId="91" state="veryHidden" r:id="rId56"/>
    <sheet name="Related parties" sheetId="35" r:id="rId57"/>
    <sheet name="_TM_PPE" sheetId="92" state="veryHidden" r:id="rId58"/>
    <sheet name="BS templates &gt;&gt;" sheetId="8" r:id="rId59"/>
    <sheet name="BS_net assets" sheetId="128" r:id="rId60"/>
    <sheet name="NWC - days analysis" sheetId="45" r:id="rId61"/>
    <sheet name="Inventories" sheetId="19" r:id="rId62"/>
    <sheet name="AR" sheetId="20" r:id="rId63"/>
    <sheet name="AP" sheetId="127" r:id="rId64"/>
    <sheet name="Fixed assets" sheetId="39" r:id="rId65"/>
    <sheet name="Capex" sheetId="40" r:id="rId66"/>
    <sheet name="_TM_P&amp;L rec" sheetId="24" state="veryHidden" r:id="rId67"/>
    <sheet name="_TM_IS rec" sheetId="93" state="veryHidden" r:id="rId68"/>
    <sheet name="_TM_BS rec" sheetId="94" state="veryHidden" r:id="rId69"/>
    <sheet name="Calculations &gt;&gt;" sheetId="97" r:id="rId70"/>
    <sheet name="Count-back days - DSO" sheetId="46" r:id="rId71"/>
    <sheet name="Count-fwd days - DIO" sheetId="47" r:id="rId72"/>
    <sheet name="Count-back days - DPO" sheetId="52" r:id="rId73"/>
    <sheet name="Source data &gt;&gt;" sheetId="11" r:id="rId74"/>
    <sheet name="PL" sheetId="15" r:id="rId75"/>
    <sheet name="BS" sheetId="16" r:id="rId76"/>
    <sheet name="Accounts" sheetId="169" r:id="rId77"/>
    <sheet name="_TM_Instructions" sheetId="96" state="veryHidden" r:id="rId78"/>
  </sheets>
  <externalReferences>
    <externalReference r:id="rId79"/>
  </externalReferences>
  <definedNames>
    <definedName name="___thinkcell4ZXAAAAAAAAAAAAAAAAJ6VPLQ7PQCASKSUPRTOPS5DJNS" localSheetId="15" hidden="1">QoE!$D$42:$AQ$46</definedName>
    <definedName name="___thinkcell4ZXAAAAAAAAAAAYAAAAAIBS7BBANVRSMWIEJE2HIXEA66" localSheetId="10" hidden="1">Highlights!$J$35:$K$41</definedName>
    <definedName name="___thinkcell4ZXAAAAAAAAAAAYAAAAI4NK4ZV3JOKCBVCRYQFPA37LSQ" localSheetId="10" hidden="1">Highlights!$J$45:$K$52</definedName>
    <definedName name="___thinkcell5J7QAAAAAAAAAAAAAAAM2EJH37HUXPCCQ5U65MN3L3DMU" localSheetId="10" hidden="1">Highlights!$Q$34:$V$34</definedName>
    <definedName name="___thinkcellNBPAAAAAAAAAABAAAAADMKX44MDCTG2FRN6SNOEXWWQ7C" localSheetId="40" hidden="1">'EBITDA bridge'!$M$10:$X$12</definedName>
    <definedName name="___thinkcellNBPAAAAAAAAAABAAAAAPWMBDRO7572CBSDYG2AAYWG4GM" localSheetId="39" hidden="1">'Net sales bridge'!$R$9:$AC$11</definedName>
    <definedName name="_xlnm.Print_Area" localSheetId="63">AP!$B$1:$I$17</definedName>
    <definedName name="_xlnm.Print_Area" localSheetId="62">AR!$B$1:$I$39</definedName>
    <definedName name="_xlnm.Print_Area" localSheetId="75">BS!$B$1:$Q$25</definedName>
    <definedName name="_xlnm.Print_Area" localSheetId="27">'BS rec'!$B$1:$I$47</definedName>
    <definedName name="_xlnm.Print_Area" localSheetId="58">'BS templates &gt;&gt;'!$A$1:$J$27</definedName>
    <definedName name="_xlnm.Print_Area" localSheetId="14">BS_monthly!$B$1:$AZ$50</definedName>
    <definedName name="_xlnm.Print_Area" localSheetId="59">'BS_net assets'!$B$1:$AR$46</definedName>
    <definedName name="_xlnm.Print_Area" localSheetId="69">'Calculations &gt;&gt;'!$A$1:$J$27</definedName>
    <definedName name="_xlnm.Print_Area" localSheetId="65">Capex!$B$1:$AP$18</definedName>
    <definedName name="_xlnm.Print_Area" localSheetId="31">'Cost base'!$B$1:$AS$33</definedName>
    <definedName name="_xlnm.Print_Area" localSheetId="72">'Count-back days - DPO'!$B$1:$O$67</definedName>
    <definedName name="_xlnm.Print_Area" localSheetId="70">'Count-back days - DSO'!$B$1:$O$67</definedName>
    <definedName name="_xlnm.Print_Area" localSheetId="71">'Count-fwd days - DIO'!$B$1:$O$64</definedName>
    <definedName name="_xlnm.Print_Area" localSheetId="1">Cover!#REF!</definedName>
    <definedName name="_xlnm.Print_Area" localSheetId="17">'Current trading'!$B$1:$BD$26</definedName>
    <definedName name="_xlnm.Print_Area" localSheetId="5">Disclaimer!$B$2:$D$25</definedName>
    <definedName name="_xlnm.Print_Area" localSheetId="40">'EBITDA bridge'!$B$1:$M$41</definedName>
    <definedName name="_xlnm.Print_Area" localSheetId="64">'Fixed assets'!$B$1:$L$28</definedName>
    <definedName name="_xlnm.Print_Area" localSheetId="10">Highlights!$B$1:$P$57</definedName>
    <definedName name="_xlnm.Print_Area" localSheetId="61">Inventories!$B$1:$K$30</definedName>
    <definedName name="_xlnm.Print_Area" localSheetId="0">'Key information'!$A$1:$N$54</definedName>
    <definedName name="_xlnm.Print_Area" localSheetId="21">'Net debt'!$B$1:$AT$38</definedName>
    <definedName name="_xlnm.Print_Area" localSheetId="39">'Net sales bridge'!$B$1:$L$43</definedName>
    <definedName name="_xlnm.Print_Area" localSheetId="44">'Net sales by region'!$B$1:$R$18</definedName>
    <definedName name="_xlnm.Print_Area" localSheetId="42">'Net sales by type'!$B$1:$R$18</definedName>
    <definedName name="_xlnm.Print_Area" localSheetId="60">'NWC - days analysis'!$B$1:$W$57</definedName>
    <definedName name="_xlnm.Print_Area" localSheetId="20">'NWC adj'!$B$1:$W$64</definedName>
    <definedName name="_xlnm.Print_Area" localSheetId="19">'NWC overview'!$B$1:$AV$36</definedName>
    <definedName name="_xlnm.Print_Area" localSheetId="34">'Op. cash flows'!$B$1:$AB$43</definedName>
    <definedName name="_xlnm.Print_Area" localSheetId="32">Personnel!$B$1:$AS$27</definedName>
    <definedName name="_xlnm.Print_Area" localSheetId="74">PL!$B$1:$Q$25</definedName>
    <definedName name="_xlnm.Print_Area" localSheetId="16">'PL adj'!$B$1:$AV$56</definedName>
    <definedName name="_xlnm.Print_Area" localSheetId="26">'PL rec'!$B$1:$I$24</definedName>
    <definedName name="_xlnm.Print_Area" localSheetId="36">'PL templates &gt;&gt;'!$A$1:$K$27</definedName>
    <definedName name="_xlnm.Print_Area" localSheetId="38">PL_FC!$B$1:$AV$71</definedName>
    <definedName name="_xlnm.Print_Area" localSheetId="11">PL_monthly!$B$1:$AV$71</definedName>
    <definedName name="_xlnm.Print_Area" localSheetId="15">QoE!$B$1:$AW$34</definedName>
    <definedName name="_xlnm.Print_Area" localSheetId="25">'Rec &gt;&gt;'!$A$1:$J$27</definedName>
    <definedName name="_xlnm.Print_Area" localSheetId="56">'Related parties'!$B$1:$F$32</definedName>
    <definedName name="_xlnm.Print_Area" localSheetId="29">Seasonality!$B$1:$Q$52</definedName>
    <definedName name="_xlnm.Print_Area" localSheetId="73">'Source data &gt;&gt;'!$A$1:$J$27</definedName>
    <definedName name="_xlnm.Print_Area" localSheetId="7">'Summary &gt;&gt;'!$A$1:$J$27</definedName>
    <definedName name="_xlnm.Print_Area" localSheetId="28">'Supporting analysis &gt;&gt;'!$A$1:$J$27</definedName>
    <definedName name="_xlnm.Print_Area" localSheetId="30">'Top customers'!$B$1:$L$28</definedName>
    <definedName name="_xlnm.Print_Area" localSheetId="33">'Top suppliers'!$B$1:$K$27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1" i="104" l="1"/>
  <c r="F17" i="127"/>
  <c r="I12" i="127" s="1"/>
  <c r="E17" i="127"/>
  <c r="H12" i="127" s="1"/>
  <c r="D17" i="127"/>
  <c r="G12" i="127"/>
  <c r="E12" i="127"/>
  <c r="F12" i="127"/>
  <c r="D12" i="127"/>
  <c r="F17" i="20"/>
  <c r="I12" i="20" s="1"/>
  <c r="E17" i="20"/>
  <c r="D17" i="20"/>
  <c r="D20" i="20" s="1"/>
  <c r="H12" i="20"/>
  <c r="H13" i="20"/>
  <c r="I11" i="20"/>
  <c r="H11" i="20"/>
  <c r="E12" i="20"/>
  <c r="F12" i="20"/>
  <c r="D12" i="20"/>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D14" i="26"/>
  <c r="D18" i="26" s="1"/>
  <c r="D19" i="26" s="1"/>
  <c r="AU25" i="34"/>
  <c r="AU26" i="34"/>
  <c r="C9" i="43"/>
  <c r="C34" i="43" s="1"/>
  <c r="AN23" i="111"/>
  <c r="AN24" i="111" s="1"/>
  <c r="AN28" i="111" s="1"/>
  <c r="AN29" i="111" s="1"/>
  <c r="AN30" i="111" s="1"/>
  <c r="C23" i="111"/>
  <c r="C24" i="111"/>
  <c r="C22" i="111"/>
  <c r="AN27" i="29"/>
  <c r="AN28" i="29" s="1"/>
  <c r="AN33" i="29" s="1"/>
  <c r="AN34" i="29" s="1"/>
  <c r="AO14" i="26"/>
  <c r="AO13" i="26"/>
  <c r="B21" i="62"/>
  <c r="B20" i="62"/>
  <c r="B12" i="62"/>
  <c r="B8" i="62"/>
  <c r="I13" i="20" l="1"/>
  <c r="G12" i="20"/>
  <c r="G11" i="20"/>
  <c r="G13" i="20"/>
  <c r="D23" i="26"/>
  <c r="D24" i="26" s="1"/>
  <c r="D25" i="26" s="1"/>
  <c r="D26" i="26" s="1"/>
  <c r="D27" i="26" s="1"/>
  <c r="J35" i="43"/>
  <c r="J45" i="43"/>
  <c r="C22" i="43"/>
  <c r="H19" i="23" l="1"/>
  <c r="E19" i="23"/>
  <c r="C25" i="40" l="1"/>
  <c r="AP31" i="40" l="1"/>
  <c r="AO31" i="40"/>
  <c r="AN31" i="40"/>
  <c r="D26" i="40" l="1"/>
  <c r="E26" i="40" s="1"/>
  <c r="F26" i="40" s="1"/>
  <c r="G26" i="40" s="1"/>
  <c r="H26" i="40" s="1"/>
  <c r="I26" i="40" s="1"/>
  <c r="J26" i="40" s="1"/>
  <c r="K26" i="40" s="1"/>
  <c r="L26" i="40" s="1"/>
  <c r="M26" i="40" s="1"/>
  <c r="N26" i="40" s="1"/>
  <c r="O26" i="40" s="1"/>
  <c r="P26" i="40" s="1"/>
  <c r="Q26" i="40" s="1"/>
  <c r="R26" i="40" s="1"/>
  <c r="S26" i="40" s="1"/>
  <c r="T26" i="40" s="1"/>
  <c r="U26" i="40" s="1"/>
  <c r="V26" i="40" s="1"/>
  <c r="W26" i="40" s="1"/>
  <c r="X26" i="40" s="1"/>
  <c r="Y26" i="40" s="1"/>
  <c r="Z26" i="40" s="1"/>
  <c r="AA26" i="40" s="1"/>
  <c r="AB26" i="40" s="1"/>
  <c r="AC26" i="40" s="1"/>
  <c r="AD26" i="40" s="1"/>
  <c r="AE26" i="40" s="1"/>
  <c r="AF26" i="40" s="1"/>
  <c r="AG26" i="40" s="1"/>
  <c r="AH26" i="40" s="1"/>
  <c r="AI26" i="40" s="1"/>
  <c r="AJ26" i="40" s="1"/>
  <c r="AK26" i="40" s="1"/>
  <c r="AL26" i="40" s="1"/>
  <c r="AM26" i="40" s="1"/>
  <c r="D9" i="40"/>
  <c r="D24" i="39" l="1"/>
  <c r="L24" i="39"/>
  <c r="K24" i="39"/>
  <c r="J24" i="39"/>
  <c r="I24" i="39"/>
  <c r="H24" i="39"/>
  <c r="G24" i="39"/>
  <c r="F24" i="39"/>
  <c r="E24" i="39"/>
  <c r="F29" i="39" l="1"/>
  <c r="J27" i="39"/>
  <c r="J28" i="39" s="1"/>
  <c r="K27" i="39"/>
  <c r="K28" i="39" s="1"/>
  <c r="L27" i="39"/>
  <c r="L26" i="39"/>
  <c r="L28" i="39" s="1"/>
  <c r="K26" i="39"/>
  <c r="J26" i="39"/>
  <c r="E28" i="39"/>
  <c r="F28" i="39"/>
  <c r="G28" i="39"/>
  <c r="H28" i="39"/>
  <c r="H29" i="39" s="1"/>
  <c r="I28" i="39"/>
  <c r="D28" i="39"/>
  <c r="L23" i="39"/>
  <c r="K23" i="39"/>
  <c r="J23" i="39"/>
  <c r="J18" i="39"/>
  <c r="K18" i="39"/>
  <c r="L18" i="39"/>
  <c r="J19" i="39"/>
  <c r="K19" i="39"/>
  <c r="L19" i="39"/>
  <c r="J20" i="39"/>
  <c r="K20" i="39"/>
  <c r="L20" i="39"/>
  <c r="J21" i="39"/>
  <c r="K21" i="39"/>
  <c r="L21" i="39"/>
  <c r="J22" i="39"/>
  <c r="K22" i="39"/>
  <c r="L22" i="39"/>
  <c r="L17" i="39"/>
  <c r="K17" i="39"/>
  <c r="J17" i="39"/>
  <c r="E29" i="39"/>
  <c r="I15" i="39"/>
  <c r="I29" i="39" s="1"/>
  <c r="L12" i="39"/>
  <c r="K12" i="39"/>
  <c r="J12" i="39"/>
  <c r="J13" i="39"/>
  <c r="K13" i="39"/>
  <c r="L13" i="39"/>
  <c r="J14" i="39"/>
  <c r="K14" i="39"/>
  <c r="L14" i="39"/>
  <c r="G15" i="39"/>
  <c r="G29" i="39" s="1"/>
  <c r="H15" i="39"/>
  <c r="E15" i="39"/>
  <c r="F15" i="39"/>
  <c r="D15" i="39"/>
  <c r="D29" i="39" s="1"/>
  <c r="A1" i="170"/>
  <c r="C8" i="39"/>
  <c r="L15" i="39" l="1"/>
  <c r="K15" i="39"/>
  <c r="K29" i="39" s="1"/>
  <c r="J15" i="39"/>
  <c r="J29" i="39" s="1"/>
  <c r="L29" i="39" l="1"/>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131" i="16"/>
  <c r="B132" i="16"/>
  <c r="B133" i="16"/>
  <c r="B134" i="16"/>
  <c r="B135" i="16"/>
  <c r="B136" i="16"/>
  <c r="B137" i="16"/>
  <c r="B138" i="16"/>
  <c r="B139" i="16"/>
  <c r="B140" i="16"/>
  <c r="B141" i="16"/>
  <c r="B142" i="16"/>
  <c r="B143" i="16"/>
  <c r="B144" i="16"/>
  <c r="B145" i="16"/>
  <c r="B146" i="16"/>
  <c r="B147" i="16"/>
  <c r="B113" i="16"/>
  <c r="B114" i="16"/>
  <c r="B115" i="16"/>
  <c r="B116" i="16"/>
  <c r="B117" i="16"/>
  <c r="B118" i="16"/>
  <c r="B119" i="16"/>
  <c r="B120" i="16"/>
  <c r="B121" i="16"/>
  <c r="B122" i="16"/>
  <c r="B123" i="16"/>
  <c r="B124" i="16"/>
  <c r="B125" i="16"/>
  <c r="B126" i="16"/>
  <c r="B127" i="16"/>
  <c r="B128" i="16"/>
  <c r="B129" i="16"/>
  <c r="B130" i="16"/>
  <c r="B93" i="16"/>
  <c r="B94" i="16"/>
  <c r="B95" i="16"/>
  <c r="B96" i="16"/>
  <c r="B97" i="16"/>
  <c r="B98" i="16"/>
  <c r="B99" i="16"/>
  <c r="B100" i="16"/>
  <c r="B101" i="16"/>
  <c r="B102" i="16"/>
  <c r="B103" i="16"/>
  <c r="B104" i="16"/>
  <c r="B105" i="16"/>
  <c r="B106" i="16"/>
  <c r="B107" i="16"/>
  <c r="B108" i="16"/>
  <c r="B109" i="16"/>
  <c r="B110" i="16"/>
  <c r="B111" i="16"/>
  <c r="B112" i="16"/>
  <c r="B72" i="16"/>
  <c r="B73" i="16"/>
  <c r="B74" i="16"/>
  <c r="B75" i="16"/>
  <c r="B76" i="16"/>
  <c r="B77" i="16"/>
  <c r="B78" i="16"/>
  <c r="B79" i="16"/>
  <c r="B80" i="16"/>
  <c r="B81" i="16"/>
  <c r="B82" i="16"/>
  <c r="B83" i="16"/>
  <c r="B84" i="16"/>
  <c r="B85" i="16"/>
  <c r="B86" i="16"/>
  <c r="B87" i="16"/>
  <c r="B88" i="16"/>
  <c r="B89" i="16"/>
  <c r="B90" i="16"/>
  <c r="B91" i="16"/>
  <c r="B92" i="16"/>
  <c r="B57" i="16"/>
  <c r="B58" i="16"/>
  <c r="B59" i="16"/>
  <c r="B60" i="16"/>
  <c r="B61" i="16"/>
  <c r="B62" i="16"/>
  <c r="B63" i="16"/>
  <c r="B64" i="16"/>
  <c r="B65" i="16"/>
  <c r="B66" i="16"/>
  <c r="B67" i="16"/>
  <c r="B68" i="16"/>
  <c r="B69" i="16"/>
  <c r="B70" i="16"/>
  <c r="B71" i="16"/>
  <c r="B33" i="16"/>
  <c r="B34" i="16"/>
  <c r="B35" i="16"/>
  <c r="B36" i="16"/>
  <c r="B37" i="16"/>
  <c r="B38" i="16"/>
  <c r="B39" i="16"/>
  <c r="B40" i="16"/>
  <c r="B41" i="16"/>
  <c r="B42" i="16"/>
  <c r="B43" i="16"/>
  <c r="B44" i="16"/>
  <c r="B45" i="16"/>
  <c r="B46" i="16"/>
  <c r="B47" i="16"/>
  <c r="B48" i="16"/>
  <c r="B49" i="16"/>
  <c r="B50" i="16"/>
  <c r="B51" i="16"/>
  <c r="B52" i="16"/>
  <c r="B53" i="16"/>
  <c r="B54" i="16"/>
  <c r="B55" i="16"/>
  <c r="B56" i="16"/>
  <c r="B9" i="16"/>
  <c r="B10" i="16"/>
  <c r="B11" i="16"/>
  <c r="B12" i="16"/>
  <c r="B13" i="16"/>
  <c r="B14" i="16"/>
  <c r="B15" i="16"/>
  <c r="B16" i="16"/>
  <c r="B17" i="16"/>
  <c r="B18" i="16"/>
  <c r="B19" i="16"/>
  <c r="B20" i="16"/>
  <c r="B21" i="16"/>
  <c r="B22" i="16"/>
  <c r="B23" i="16"/>
  <c r="B24" i="16"/>
  <c r="B25" i="16"/>
  <c r="B26" i="16"/>
  <c r="B27" i="16"/>
  <c r="B28" i="16"/>
  <c r="B29" i="16"/>
  <c r="B30" i="16"/>
  <c r="B31" i="16"/>
  <c r="B32" i="16"/>
  <c r="B8" i="16"/>
  <c r="B142" i="15"/>
  <c r="B143" i="15"/>
  <c r="B144" i="15"/>
  <c r="B145" i="15"/>
  <c r="B146" i="15"/>
  <c r="B147" i="15"/>
  <c r="B148" i="15"/>
  <c r="B149" i="15"/>
  <c r="B150" i="15"/>
  <c r="B151" i="15"/>
  <c r="B152"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41" i="15"/>
  <c r="B42" i="15"/>
  <c r="B43" i="15"/>
  <c r="B44" i="15"/>
  <c r="B45" i="15"/>
  <c r="B46" i="15"/>
  <c r="B47" i="15"/>
  <c r="B48" i="15"/>
  <c r="B49" i="15"/>
  <c r="B50" i="15"/>
  <c r="B51" i="15"/>
  <c r="B52" i="15"/>
  <c r="B53" i="15"/>
  <c r="B54" i="15"/>
  <c r="B55" i="15"/>
  <c r="B19" i="15"/>
  <c r="B20" i="15"/>
  <c r="B21" i="15"/>
  <c r="B22" i="15"/>
  <c r="B23" i="15"/>
  <c r="B24" i="15"/>
  <c r="B25" i="15"/>
  <c r="B26" i="15"/>
  <c r="B27" i="15"/>
  <c r="B28" i="15"/>
  <c r="B29" i="15"/>
  <c r="B30" i="15"/>
  <c r="B31" i="15"/>
  <c r="B32" i="15"/>
  <c r="B33" i="15"/>
  <c r="B34" i="15"/>
  <c r="B35" i="15"/>
  <c r="B36" i="15"/>
  <c r="B37" i="15"/>
  <c r="B38" i="15"/>
  <c r="B39" i="15"/>
  <c r="B40" i="15"/>
  <c r="B9" i="15"/>
  <c r="B10" i="15"/>
  <c r="B11" i="15"/>
  <c r="B12" i="15"/>
  <c r="B13" i="15"/>
  <c r="B14" i="15"/>
  <c r="B15" i="15"/>
  <c r="B16" i="15"/>
  <c r="B17" i="15"/>
  <c r="B18" i="15"/>
  <c r="B8" i="15"/>
  <c r="D6" i="16" l="1"/>
  <c r="B2" i="16" s="1"/>
  <c r="D6" i="15"/>
  <c r="B2" i="15" s="1"/>
  <c r="G73" i="51" l="1"/>
  <c r="F73" i="51"/>
  <c r="E73" i="51"/>
  <c r="G72" i="51"/>
  <c r="F72" i="51"/>
  <c r="E72" i="51"/>
  <c r="AU18" i="12" l="1"/>
  <c r="G12" i="37" l="1"/>
  <c r="H12" i="37"/>
  <c r="I12" i="37"/>
  <c r="G13" i="37"/>
  <c r="H13" i="37"/>
  <c r="I13" i="37"/>
  <c r="G14" i="37"/>
  <c r="H14" i="37"/>
  <c r="I14" i="37"/>
  <c r="G15" i="37"/>
  <c r="H15" i="37"/>
  <c r="I15" i="37"/>
  <c r="G16" i="37"/>
  <c r="H16" i="37"/>
  <c r="I16" i="37"/>
  <c r="G17" i="37"/>
  <c r="H17" i="37"/>
  <c r="I17" i="37"/>
  <c r="G18" i="37"/>
  <c r="H18" i="37"/>
  <c r="I18" i="37"/>
  <c r="G19" i="37"/>
  <c r="H19" i="37"/>
  <c r="I19" i="37"/>
  <c r="G20" i="37"/>
  <c r="H20" i="37"/>
  <c r="I20" i="37"/>
  <c r="G21" i="37"/>
  <c r="H21" i="37"/>
  <c r="I21" i="37"/>
  <c r="G22" i="37"/>
  <c r="H22" i="37"/>
  <c r="I22" i="37"/>
  <c r="G23" i="37"/>
  <c r="H23" i="37"/>
  <c r="I23" i="37"/>
  <c r="G24" i="37"/>
  <c r="H24" i="37"/>
  <c r="I24" i="37"/>
  <c r="G25" i="37"/>
  <c r="H25" i="37"/>
  <c r="I25" i="37"/>
  <c r="G26" i="37"/>
  <c r="H26" i="37"/>
  <c r="I26" i="37"/>
  <c r="G27" i="37"/>
  <c r="H27" i="37"/>
  <c r="I27" i="37"/>
  <c r="I11" i="37"/>
  <c r="H11" i="37"/>
  <c r="G11" i="37"/>
  <c r="AP24" i="34"/>
  <c r="AO24" i="34"/>
  <c r="AN24" i="34"/>
  <c r="V35" i="43"/>
  <c r="U35" i="43"/>
  <c r="T35" i="43"/>
  <c r="S35" i="43"/>
  <c r="R35" i="43"/>
  <c r="C44" i="122" l="1"/>
  <c r="C8" i="2"/>
  <c r="AV24" i="34" l="1"/>
  <c r="AW24" i="34"/>
  <c r="AX24" i="34"/>
  <c r="AY24" i="34"/>
  <c r="AZ24" i="34"/>
  <c r="BA24" i="34"/>
  <c r="BB24" i="34"/>
  <c r="BC24" i="34"/>
  <c r="BD24" i="34"/>
  <c r="BE24" i="34"/>
  <c r="BF24" i="34"/>
  <c r="BG24" i="34"/>
  <c r="BH24" i="34"/>
  <c r="BI24" i="34"/>
  <c r="BJ24" i="34"/>
  <c r="BK24" i="34"/>
  <c r="BL24" i="34"/>
  <c r="BM24" i="34"/>
  <c r="BN24" i="34"/>
  <c r="BO24" i="34"/>
  <c r="BP24" i="34"/>
  <c r="BQ24" i="34"/>
  <c r="BR24" i="34"/>
  <c r="BS24" i="34"/>
  <c r="BT24" i="34"/>
  <c r="BU24" i="34"/>
  <c r="BV24" i="34"/>
  <c r="BW24" i="34"/>
  <c r="BX24" i="34"/>
  <c r="BY24" i="34"/>
  <c r="BZ24" i="34"/>
  <c r="CA24" i="34"/>
  <c r="CB24" i="34"/>
  <c r="CC24" i="34"/>
  <c r="CD24" i="34"/>
  <c r="CE24" i="34"/>
  <c r="AU22" i="34"/>
  <c r="AU12" i="34"/>
  <c r="AU13" i="34"/>
  <c r="AU14" i="34"/>
  <c r="AU15" i="34"/>
  <c r="AU16" i="34"/>
  <c r="AU17" i="34"/>
  <c r="AU18" i="34"/>
  <c r="AU19" i="34"/>
  <c r="AU21" i="34"/>
  <c r="AU23" i="34"/>
  <c r="AU24" i="34"/>
  <c r="AU27" i="34"/>
  <c r="AU11" i="34"/>
  <c r="AU8" i="34"/>
  <c r="C8" i="34"/>
  <c r="CH15" i="34"/>
  <c r="CG15" i="34"/>
  <c r="CF15" i="34"/>
  <c r="CH14" i="34"/>
  <c r="CG14" i="34"/>
  <c r="CF14" i="34"/>
  <c r="CH13" i="34"/>
  <c r="CG13" i="34"/>
  <c r="CF13" i="34"/>
  <c r="CH12" i="34"/>
  <c r="CG12" i="34"/>
  <c r="CF12" i="34"/>
  <c r="CH11" i="34"/>
  <c r="CG11" i="34"/>
  <c r="CF11" i="34"/>
  <c r="AU8" i="32"/>
  <c r="C8" i="32"/>
  <c r="AU18" i="32"/>
  <c r="AU19" i="32"/>
  <c r="AU26" i="32"/>
  <c r="AU27" i="32"/>
  <c r="AU28" i="32"/>
  <c r="AU29" i="32"/>
  <c r="C11" i="166"/>
  <c r="C12" i="166"/>
  <c r="C13" i="166"/>
  <c r="C14" i="166"/>
  <c r="C15" i="166"/>
  <c r="C16" i="166"/>
  <c r="C17" i="166"/>
  <c r="C18" i="166"/>
  <c r="C19" i="166"/>
  <c r="C20" i="166"/>
  <c r="C21" i="166"/>
  <c r="C22" i="166"/>
  <c r="C23" i="166"/>
  <c r="C24" i="166"/>
  <c r="C25" i="166"/>
  <c r="C26" i="166"/>
  <c r="C27" i="166"/>
  <c r="C28" i="166"/>
  <c r="C29" i="166"/>
  <c r="C30" i="166"/>
  <c r="C31" i="166"/>
  <c r="C32" i="166"/>
  <c r="C33" i="166"/>
  <c r="C34" i="166"/>
  <c r="C35" i="166"/>
  <c r="C36" i="166"/>
  <c r="C37" i="166"/>
  <c r="C38" i="166"/>
  <c r="C39" i="166"/>
  <c r="C40" i="166"/>
  <c r="C41" i="166"/>
  <c r="C42" i="166"/>
  <c r="C43" i="166"/>
  <c r="C44" i="166"/>
  <c r="C45" i="166"/>
  <c r="C46" i="166"/>
  <c r="C47" i="166"/>
  <c r="C48" i="166"/>
  <c r="C49" i="166"/>
  <c r="C50" i="166"/>
  <c r="C52" i="166"/>
  <c r="C53" i="166"/>
  <c r="C54" i="166"/>
  <c r="C55" i="166"/>
  <c r="C56" i="166"/>
  <c r="C10" i="166"/>
  <c r="C8" i="166"/>
  <c r="B2" i="166" s="1"/>
  <c r="D9" i="166"/>
  <c r="E9" i="166" s="1"/>
  <c r="F9" i="166" s="1"/>
  <c r="G9" i="166" s="1"/>
  <c r="H9" i="166" s="1"/>
  <c r="I9" i="166" s="1"/>
  <c r="J9" i="166" s="1"/>
  <c r="K9" i="166" s="1"/>
  <c r="L9" i="166" s="1"/>
  <c r="M9" i="166" s="1"/>
  <c r="N9" i="166" s="1"/>
  <c r="O9" i="166" s="1"/>
  <c r="P9" i="166" s="1"/>
  <c r="Q9" i="166" s="1"/>
  <c r="R9" i="166" s="1"/>
  <c r="S9" i="166" s="1"/>
  <c r="T9" i="166" s="1"/>
  <c r="U9" i="166" s="1"/>
  <c r="V9" i="166" s="1"/>
  <c r="W9" i="166" s="1"/>
  <c r="X9" i="166" s="1"/>
  <c r="Y9" i="166" s="1"/>
  <c r="Z9" i="166" s="1"/>
  <c r="AA9" i="166" s="1"/>
  <c r="AB9" i="166" s="1"/>
  <c r="AC9" i="166" s="1"/>
  <c r="AD9" i="166" s="1"/>
  <c r="AE9" i="166" s="1"/>
  <c r="AF9" i="166" s="1"/>
  <c r="AG9" i="166" s="1"/>
  <c r="AH9" i="166" s="1"/>
  <c r="AI9" i="166" s="1"/>
  <c r="AJ9" i="166" s="1"/>
  <c r="AK9" i="166" s="1"/>
  <c r="AL9" i="166" s="1"/>
  <c r="AM9" i="166" s="1"/>
  <c r="B1" i="166"/>
  <c r="CH24" i="34" l="1"/>
  <c r="CG24" i="34"/>
  <c r="CF24" i="34"/>
  <c r="AV24" i="12" l="1"/>
  <c r="AV21" i="12"/>
  <c r="AT24" i="12" l="1"/>
  <c r="C21" i="161"/>
  <c r="AV41" i="111" l="1"/>
  <c r="AX46" i="29"/>
  <c r="B17" i="44"/>
  <c r="C13" i="29"/>
  <c r="F8" i="12" l="1"/>
  <c r="H108" i="51"/>
  <c r="J34" i="43"/>
  <c r="J44" i="43"/>
  <c r="E7" i="16" l="1"/>
  <c r="E7" i="15"/>
  <c r="E43" i="51" l="1"/>
  <c r="E79" i="51"/>
  <c r="F79" i="51" l="1"/>
  <c r="H37" i="51"/>
  <c r="AQ9" i="166" s="1"/>
  <c r="F37" i="51"/>
  <c r="G38" i="51"/>
  <c r="AP10" i="104" s="1"/>
  <c r="F43" i="51"/>
  <c r="E37" i="51"/>
  <c r="D9" i="43" s="1"/>
  <c r="D34" i="43" l="1"/>
  <c r="D22" i="43"/>
  <c r="AO9" i="166"/>
  <c r="E9" i="43"/>
  <c r="AT10" i="104"/>
  <c r="AN9" i="166"/>
  <c r="E38" i="51"/>
  <c r="AN10" i="104" s="1"/>
  <c r="AQ10" i="104" s="1"/>
  <c r="F38" i="51"/>
  <c r="AO10" i="104" s="1"/>
  <c r="AR10" i="104" s="1"/>
  <c r="G43" i="51"/>
  <c r="E83" i="51"/>
  <c r="E84" i="51" s="1"/>
  <c r="E85" i="51" s="1"/>
  <c r="E86" i="51" s="1"/>
  <c r="E87" i="51" s="1"/>
  <c r="E88" i="51" s="1"/>
  <c r="E89" i="51" s="1"/>
  <c r="E90" i="51" s="1"/>
  <c r="E91" i="51" s="1"/>
  <c r="E92" i="51" s="1"/>
  <c r="E121" i="51"/>
  <c r="E120" i="51"/>
  <c r="E119" i="51"/>
  <c r="F125" i="51"/>
  <c r="G110" i="51"/>
  <c r="G111" i="51"/>
  <c r="E112" i="51"/>
  <c r="E114" i="51" s="1"/>
  <c r="C12" i="64"/>
  <c r="C6" i="64"/>
  <c r="AT9" i="12"/>
  <c r="E34" i="43" l="1"/>
  <c r="E22" i="43"/>
  <c r="G60" i="12"/>
  <c r="K62" i="12"/>
  <c r="S62" i="12"/>
  <c r="AA62" i="12"/>
  <c r="AI62" i="12"/>
  <c r="G62" i="12"/>
  <c r="O60" i="12"/>
  <c r="W60" i="12"/>
  <c r="AE60" i="12"/>
  <c r="AM60" i="12"/>
  <c r="L58" i="12"/>
  <c r="T58" i="12"/>
  <c r="AB58" i="12"/>
  <c r="AJ58" i="12"/>
  <c r="G56" i="12"/>
  <c r="O56" i="12"/>
  <c r="W56" i="12"/>
  <c r="AE56" i="12"/>
  <c r="AM56" i="12"/>
  <c r="L54" i="12"/>
  <c r="T54" i="12"/>
  <c r="AB54" i="12"/>
  <c r="AJ54" i="12"/>
  <c r="L62" i="12"/>
  <c r="T62" i="12"/>
  <c r="AB62" i="12"/>
  <c r="AJ62" i="12"/>
  <c r="H60" i="12"/>
  <c r="P60" i="12"/>
  <c r="X60" i="12"/>
  <c r="AF60" i="12"/>
  <c r="AN60" i="12"/>
  <c r="M58" i="12"/>
  <c r="U58" i="12"/>
  <c r="AC58" i="12"/>
  <c r="AK58" i="12"/>
  <c r="H56" i="12"/>
  <c r="P56" i="12"/>
  <c r="X56" i="12"/>
  <c r="AF56" i="12"/>
  <c r="AN56" i="12"/>
  <c r="M54" i="12"/>
  <c r="U54" i="12"/>
  <c r="AC54" i="12"/>
  <c r="AK54" i="12"/>
  <c r="AL54" i="12"/>
  <c r="AN62" i="12"/>
  <c r="AB60" i="12"/>
  <c r="I58" i="12"/>
  <c r="AG58" i="12"/>
  <c r="L56" i="12"/>
  <c r="AB56" i="12"/>
  <c r="I54" i="12"/>
  <c r="AG54" i="12"/>
  <c r="I62" i="12"/>
  <c r="AO62" i="12"/>
  <c r="AC60" i="12"/>
  <c r="J58" i="12"/>
  <c r="Z58" i="12"/>
  <c r="M56" i="12"/>
  <c r="AC56" i="12"/>
  <c r="J54" i="12"/>
  <c r="Z54" i="12"/>
  <c r="J62" i="12"/>
  <c r="AP62" i="12"/>
  <c r="V60" i="12"/>
  <c r="AL60" i="12"/>
  <c r="AA58" i="12"/>
  <c r="G58" i="12"/>
  <c r="AD56" i="12"/>
  <c r="K54" i="12"/>
  <c r="AA54" i="12"/>
  <c r="M62" i="12"/>
  <c r="U62" i="12"/>
  <c r="AC62" i="12"/>
  <c r="AK62" i="12"/>
  <c r="I60" i="12"/>
  <c r="Q60" i="12"/>
  <c r="Y60" i="12"/>
  <c r="AG60" i="12"/>
  <c r="AO60" i="12"/>
  <c r="N58" i="12"/>
  <c r="V58" i="12"/>
  <c r="AD58" i="12"/>
  <c r="AL58" i="12"/>
  <c r="I56" i="12"/>
  <c r="Q56" i="12"/>
  <c r="Y56" i="12"/>
  <c r="AG56" i="12"/>
  <c r="AO56" i="12"/>
  <c r="N54" i="12"/>
  <c r="V54" i="12"/>
  <c r="AD54" i="12"/>
  <c r="Q58" i="12"/>
  <c r="Q54" i="12"/>
  <c r="Y62" i="12"/>
  <c r="AH58" i="12"/>
  <c r="AH54" i="12"/>
  <c r="Z62" i="12"/>
  <c r="K58" i="12"/>
  <c r="N56" i="12"/>
  <c r="AI54" i="12"/>
  <c r="N62" i="12"/>
  <c r="V62" i="12"/>
  <c r="AD62" i="12"/>
  <c r="AL62" i="12"/>
  <c r="J60" i="12"/>
  <c r="R60" i="12"/>
  <c r="Z60" i="12"/>
  <c r="AH60" i="12"/>
  <c r="AP60" i="12"/>
  <c r="O58" i="12"/>
  <c r="W58" i="12"/>
  <c r="AE58" i="12"/>
  <c r="AM58" i="12"/>
  <c r="J56" i="12"/>
  <c r="R56" i="12"/>
  <c r="Z56" i="12"/>
  <c r="AH56" i="12"/>
  <c r="AP56" i="12"/>
  <c r="O54" i="12"/>
  <c r="W54" i="12"/>
  <c r="AE54" i="12"/>
  <c r="AM54" i="12"/>
  <c r="O62" i="12"/>
  <c r="W62" i="12"/>
  <c r="AE62" i="12"/>
  <c r="AM62" i="12"/>
  <c r="K60" i="12"/>
  <c r="S60" i="12"/>
  <c r="AA60" i="12"/>
  <c r="AI60" i="12"/>
  <c r="H58" i="12"/>
  <c r="P58" i="12"/>
  <c r="X58" i="12"/>
  <c r="AF58" i="12"/>
  <c r="AN58" i="12"/>
  <c r="K56" i="12"/>
  <c r="S56" i="12"/>
  <c r="AA56" i="12"/>
  <c r="AI56" i="12"/>
  <c r="H54" i="12"/>
  <c r="P54" i="12"/>
  <c r="X54" i="12"/>
  <c r="AF54" i="12"/>
  <c r="AN54" i="12"/>
  <c r="H62" i="12"/>
  <c r="P62" i="12"/>
  <c r="X62" i="12"/>
  <c r="AF62" i="12"/>
  <c r="L60" i="12"/>
  <c r="T60" i="12"/>
  <c r="AJ60" i="12"/>
  <c r="Y58" i="12"/>
  <c r="AO58" i="12"/>
  <c r="T56" i="12"/>
  <c r="AJ56" i="12"/>
  <c r="Y54" i="12"/>
  <c r="AO54" i="12"/>
  <c r="Q62" i="12"/>
  <c r="AG62" i="12"/>
  <c r="M60" i="12"/>
  <c r="U60" i="12"/>
  <c r="AK60" i="12"/>
  <c r="R58" i="12"/>
  <c r="AP58" i="12"/>
  <c r="U56" i="12"/>
  <c r="AK56" i="12"/>
  <c r="R54" i="12"/>
  <c r="AP54" i="12"/>
  <c r="R62" i="12"/>
  <c r="AH62" i="12"/>
  <c r="N60" i="12"/>
  <c r="AD60" i="12"/>
  <c r="S58" i="12"/>
  <c r="AI58" i="12"/>
  <c r="V56" i="12"/>
  <c r="AL56" i="12"/>
  <c r="S54" i="12"/>
  <c r="G54" i="12"/>
  <c r="AQ96" i="2"/>
  <c r="AF96" i="2"/>
  <c r="X96" i="2"/>
  <c r="P96" i="2"/>
  <c r="H96" i="2"/>
  <c r="AK94" i="2"/>
  <c r="AC94" i="2"/>
  <c r="U94" i="2"/>
  <c r="M94" i="2"/>
  <c r="E94" i="2"/>
  <c r="AH92" i="2"/>
  <c r="Z92" i="2"/>
  <c r="R92" i="2"/>
  <c r="J92" i="2"/>
  <c r="AM90" i="2"/>
  <c r="AE90" i="2"/>
  <c r="W90" i="2"/>
  <c r="O90" i="2"/>
  <c r="G90" i="2"/>
  <c r="AJ88" i="2"/>
  <c r="AB88" i="2"/>
  <c r="T88" i="2"/>
  <c r="L88" i="2"/>
  <c r="D88" i="2"/>
  <c r="AG86" i="2"/>
  <c r="Y86" i="2"/>
  <c r="Q86" i="2"/>
  <c r="I86" i="2"/>
  <c r="AL84" i="2"/>
  <c r="AD84" i="2"/>
  <c r="V84" i="2"/>
  <c r="N84" i="2"/>
  <c r="F84" i="2"/>
  <c r="AI82" i="2"/>
  <c r="AA82" i="2"/>
  <c r="S82" i="2"/>
  <c r="K82" i="2"/>
  <c r="AQ80" i="2"/>
  <c r="AM96" i="2"/>
  <c r="AE96" i="2"/>
  <c r="W96" i="2"/>
  <c r="O96" i="2"/>
  <c r="G96" i="2"/>
  <c r="AJ94" i="2"/>
  <c r="AB94" i="2"/>
  <c r="T94" i="2"/>
  <c r="L94" i="2"/>
  <c r="D94" i="2"/>
  <c r="AG92" i="2"/>
  <c r="Y92" i="2"/>
  <c r="Q92" i="2"/>
  <c r="I92" i="2"/>
  <c r="AL90" i="2"/>
  <c r="AD90" i="2"/>
  <c r="V90" i="2"/>
  <c r="N90" i="2"/>
  <c r="F90" i="2"/>
  <c r="AI88" i="2"/>
  <c r="AA88" i="2"/>
  <c r="S88" i="2"/>
  <c r="K88" i="2"/>
  <c r="AQ86" i="2"/>
  <c r="AF86" i="2"/>
  <c r="X86" i="2"/>
  <c r="P86" i="2"/>
  <c r="H86" i="2"/>
  <c r="AK84" i="2"/>
  <c r="AC84" i="2"/>
  <c r="U84" i="2"/>
  <c r="M84" i="2"/>
  <c r="E84" i="2"/>
  <c r="AH82" i="2"/>
  <c r="Z82" i="2"/>
  <c r="R82" i="2"/>
  <c r="J82" i="2"/>
  <c r="AM80" i="2"/>
  <c r="AE80" i="2"/>
  <c r="W80" i="2"/>
  <c r="O80" i="2"/>
  <c r="G80" i="2"/>
  <c r="E78" i="2"/>
  <c r="AG78" i="2"/>
  <c r="Y78" i="2"/>
  <c r="Q78" i="2"/>
  <c r="I78" i="2"/>
  <c r="K76" i="2"/>
  <c r="S76" i="2"/>
  <c r="AA76" i="2"/>
  <c r="AI76" i="2"/>
  <c r="F80" i="2"/>
  <c r="AF78" i="2"/>
  <c r="P78" i="2"/>
  <c r="L76" i="2"/>
  <c r="T76" i="2"/>
  <c r="AB76" i="2"/>
  <c r="AJ76" i="2"/>
  <c r="V82" i="2"/>
  <c r="K80" i="2"/>
  <c r="M78" i="2"/>
  <c r="O76" i="2"/>
  <c r="AM76" i="2"/>
  <c r="AQ90" i="2"/>
  <c r="AL96" i="2"/>
  <c r="AD96" i="2"/>
  <c r="V96" i="2"/>
  <c r="N96" i="2"/>
  <c r="F96" i="2"/>
  <c r="AI94" i="2"/>
  <c r="AA94" i="2"/>
  <c r="S94" i="2"/>
  <c r="K94" i="2"/>
  <c r="AQ92" i="2"/>
  <c r="AF92" i="2"/>
  <c r="X92" i="2"/>
  <c r="P92" i="2"/>
  <c r="H92" i="2"/>
  <c r="AK90" i="2"/>
  <c r="AC90" i="2"/>
  <c r="U90" i="2"/>
  <c r="M90" i="2"/>
  <c r="E90" i="2"/>
  <c r="AH88" i="2"/>
  <c r="Z88" i="2"/>
  <c r="R88" i="2"/>
  <c r="J88" i="2"/>
  <c r="AM86" i="2"/>
  <c r="AE86" i="2"/>
  <c r="W86" i="2"/>
  <c r="O86" i="2"/>
  <c r="G86" i="2"/>
  <c r="AJ84" i="2"/>
  <c r="AB84" i="2"/>
  <c r="T84" i="2"/>
  <c r="L84" i="2"/>
  <c r="D84" i="2"/>
  <c r="AG82" i="2"/>
  <c r="Y82" i="2"/>
  <c r="Q82" i="2"/>
  <c r="I82" i="2"/>
  <c r="AL80" i="2"/>
  <c r="AD80" i="2"/>
  <c r="V80" i="2"/>
  <c r="N80" i="2"/>
  <c r="D78" i="2"/>
  <c r="X78" i="2"/>
  <c r="AQ76" i="2"/>
  <c r="AK96" i="2"/>
  <c r="AC96" i="2"/>
  <c r="U96" i="2"/>
  <c r="M96" i="2"/>
  <c r="E96" i="2"/>
  <c r="AH94" i="2"/>
  <c r="Z94" i="2"/>
  <c r="R94" i="2"/>
  <c r="J94" i="2"/>
  <c r="AM92" i="2"/>
  <c r="AE92" i="2"/>
  <c r="W92" i="2"/>
  <c r="O92" i="2"/>
  <c r="G92" i="2"/>
  <c r="AJ90" i="2"/>
  <c r="AB90" i="2"/>
  <c r="T90" i="2"/>
  <c r="L90" i="2"/>
  <c r="D90" i="2"/>
  <c r="AG88" i="2"/>
  <c r="Y88" i="2"/>
  <c r="Q88" i="2"/>
  <c r="I88" i="2"/>
  <c r="AL86" i="2"/>
  <c r="AD86" i="2"/>
  <c r="V86" i="2"/>
  <c r="N86" i="2"/>
  <c r="F86" i="2"/>
  <c r="AI84" i="2"/>
  <c r="AA84" i="2"/>
  <c r="S84" i="2"/>
  <c r="K84" i="2"/>
  <c r="AQ82" i="2"/>
  <c r="AF82" i="2"/>
  <c r="X82" i="2"/>
  <c r="P82" i="2"/>
  <c r="H82" i="2"/>
  <c r="AK80" i="2"/>
  <c r="AC80" i="2"/>
  <c r="U80" i="2"/>
  <c r="M80" i="2"/>
  <c r="E80" i="2"/>
  <c r="AM78" i="2"/>
  <c r="AE78" i="2"/>
  <c r="W78" i="2"/>
  <c r="O78" i="2"/>
  <c r="E76" i="2"/>
  <c r="M76" i="2"/>
  <c r="U76" i="2"/>
  <c r="AC76" i="2"/>
  <c r="AK76" i="2"/>
  <c r="L80" i="2"/>
  <c r="V78" i="2"/>
  <c r="N78" i="2"/>
  <c r="N76" i="2"/>
  <c r="V76" i="2"/>
  <c r="AD76" i="2"/>
  <c r="N82" i="2"/>
  <c r="AA80" i="2"/>
  <c r="AK78" i="2"/>
  <c r="U78" i="2"/>
  <c r="G76" i="2"/>
  <c r="AE76" i="2"/>
  <c r="K92" i="2"/>
  <c r="M88" i="2"/>
  <c r="Z86" i="2"/>
  <c r="AM84" i="2"/>
  <c r="W84" i="2"/>
  <c r="G84" i="2"/>
  <c r="T82" i="2"/>
  <c r="D82" i="2"/>
  <c r="Y80" i="2"/>
  <c r="G78" i="2"/>
  <c r="AA78" i="2"/>
  <c r="I76" i="2"/>
  <c r="Y76" i="2"/>
  <c r="X80" i="2"/>
  <c r="AH78" i="2"/>
  <c r="R78" i="2"/>
  <c r="AJ96" i="2"/>
  <c r="AB96" i="2"/>
  <c r="T96" i="2"/>
  <c r="L96" i="2"/>
  <c r="D96" i="2"/>
  <c r="AG94" i="2"/>
  <c r="Y94" i="2"/>
  <c r="Q94" i="2"/>
  <c r="I94" i="2"/>
  <c r="AL92" i="2"/>
  <c r="AD92" i="2"/>
  <c r="V92" i="2"/>
  <c r="N92" i="2"/>
  <c r="F92" i="2"/>
  <c r="AI90" i="2"/>
  <c r="AA90" i="2"/>
  <c r="S90" i="2"/>
  <c r="K90" i="2"/>
  <c r="AQ88" i="2"/>
  <c r="AF88" i="2"/>
  <c r="X88" i="2"/>
  <c r="P88" i="2"/>
  <c r="H88" i="2"/>
  <c r="AK86" i="2"/>
  <c r="AC86" i="2"/>
  <c r="U86" i="2"/>
  <c r="M86" i="2"/>
  <c r="E86" i="2"/>
  <c r="AH84" i="2"/>
  <c r="Z84" i="2"/>
  <c r="R84" i="2"/>
  <c r="J84" i="2"/>
  <c r="AM82" i="2"/>
  <c r="AE82" i="2"/>
  <c r="W82" i="2"/>
  <c r="O82" i="2"/>
  <c r="G82" i="2"/>
  <c r="AJ80" i="2"/>
  <c r="AB80" i="2"/>
  <c r="T80" i="2"/>
  <c r="D80" i="2"/>
  <c r="AL78" i="2"/>
  <c r="AD78" i="2"/>
  <c r="F76" i="2"/>
  <c r="AL76" i="2"/>
  <c r="F82" i="2"/>
  <c r="AQ78" i="2"/>
  <c r="AI96" i="2"/>
  <c r="AA96" i="2"/>
  <c r="S96" i="2"/>
  <c r="K96" i="2"/>
  <c r="AQ94" i="2"/>
  <c r="AF94" i="2"/>
  <c r="X94" i="2"/>
  <c r="P94" i="2"/>
  <c r="H94" i="2"/>
  <c r="AK92" i="2"/>
  <c r="AC92" i="2"/>
  <c r="U92" i="2"/>
  <c r="M92" i="2"/>
  <c r="E92" i="2"/>
  <c r="AH90" i="2"/>
  <c r="Z90" i="2"/>
  <c r="R90" i="2"/>
  <c r="J90" i="2"/>
  <c r="AM88" i="2"/>
  <c r="AE88" i="2"/>
  <c r="W88" i="2"/>
  <c r="O88" i="2"/>
  <c r="G88" i="2"/>
  <c r="AJ86" i="2"/>
  <c r="AB86" i="2"/>
  <c r="T86" i="2"/>
  <c r="L86" i="2"/>
  <c r="D86" i="2"/>
  <c r="AG84" i="2"/>
  <c r="Y84" i="2"/>
  <c r="Q84" i="2"/>
  <c r="I84" i="2"/>
  <c r="AL82" i="2"/>
  <c r="AD82" i="2"/>
  <c r="AI80" i="2"/>
  <c r="S80" i="2"/>
  <c r="AC78" i="2"/>
  <c r="W76" i="2"/>
  <c r="X90" i="2"/>
  <c r="J86" i="2"/>
  <c r="AB82" i="2"/>
  <c r="Q80" i="2"/>
  <c r="K78" i="2"/>
  <c r="AF80" i="2"/>
  <c r="F78" i="2"/>
  <c r="AH96" i="2"/>
  <c r="Z96" i="2"/>
  <c r="R96" i="2"/>
  <c r="J96" i="2"/>
  <c r="AM94" i="2"/>
  <c r="AE94" i="2"/>
  <c r="W94" i="2"/>
  <c r="O94" i="2"/>
  <c r="G94" i="2"/>
  <c r="AJ92" i="2"/>
  <c r="AB92" i="2"/>
  <c r="T92" i="2"/>
  <c r="L92" i="2"/>
  <c r="D92" i="2"/>
  <c r="AG90" i="2"/>
  <c r="Y90" i="2"/>
  <c r="Q90" i="2"/>
  <c r="I90" i="2"/>
  <c r="AL88" i="2"/>
  <c r="AD88" i="2"/>
  <c r="V88" i="2"/>
  <c r="N88" i="2"/>
  <c r="F88" i="2"/>
  <c r="AI86" i="2"/>
  <c r="AA86" i="2"/>
  <c r="S86" i="2"/>
  <c r="K86" i="2"/>
  <c r="AQ84" i="2"/>
  <c r="AF84" i="2"/>
  <c r="X84" i="2"/>
  <c r="P84" i="2"/>
  <c r="H84" i="2"/>
  <c r="AK82" i="2"/>
  <c r="AC82" i="2"/>
  <c r="U82" i="2"/>
  <c r="M82" i="2"/>
  <c r="E82" i="2"/>
  <c r="AH80" i="2"/>
  <c r="Z80" i="2"/>
  <c r="R80" i="2"/>
  <c r="J80" i="2"/>
  <c r="H78" i="2"/>
  <c r="AJ78" i="2"/>
  <c r="AB78" i="2"/>
  <c r="T78" i="2"/>
  <c r="L78" i="2"/>
  <c r="H76" i="2"/>
  <c r="P76" i="2"/>
  <c r="X76" i="2"/>
  <c r="AF76" i="2"/>
  <c r="D76" i="2"/>
  <c r="AG96" i="2"/>
  <c r="Y96" i="2"/>
  <c r="Q96" i="2"/>
  <c r="I96" i="2"/>
  <c r="AL94" i="2"/>
  <c r="AD94" i="2"/>
  <c r="V94" i="2"/>
  <c r="N94" i="2"/>
  <c r="F94" i="2"/>
  <c r="AI92" i="2"/>
  <c r="AA92" i="2"/>
  <c r="S92" i="2"/>
  <c r="AF90" i="2"/>
  <c r="P90" i="2"/>
  <c r="H90" i="2"/>
  <c r="AK88" i="2"/>
  <c r="AC88" i="2"/>
  <c r="U88" i="2"/>
  <c r="E88" i="2"/>
  <c r="AH86" i="2"/>
  <c r="R86" i="2"/>
  <c r="AE84" i="2"/>
  <c r="O84" i="2"/>
  <c r="AJ82" i="2"/>
  <c r="L82" i="2"/>
  <c r="AG80" i="2"/>
  <c r="I80" i="2"/>
  <c r="AI78" i="2"/>
  <c r="S78" i="2"/>
  <c r="Q76" i="2"/>
  <c r="AG76" i="2"/>
  <c r="P80" i="2"/>
  <c r="H80" i="2"/>
  <c r="Z78" i="2"/>
  <c r="Z76" i="2"/>
  <c r="AH76" i="2"/>
  <c r="J76" i="2"/>
  <c r="J78" i="2"/>
  <c r="R76" i="2"/>
  <c r="E93" i="51"/>
  <c r="E94" i="51" s="1"/>
  <c r="E95" i="51" s="1"/>
  <c r="E96" i="51" s="1"/>
  <c r="E97" i="51" s="1"/>
  <c r="E98" i="51" s="1"/>
  <c r="E99" i="51" s="1"/>
  <c r="E100" i="51" s="1"/>
  <c r="E101" i="51" s="1"/>
  <c r="E102" i="51" s="1"/>
  <c r="E103" i="51" s="1"/>
  <c r="E104" i="51" s="1"/>
  <c r="AP9" i="44"/>
  <c r="G120" i="51"/>
  <c r="G119" i="51"/>
  <c r="G41" i="51" l="1"/>
  <c r="E41" i="51"/>
  <c r="F41" i="51"/>
  <c r="AP94" i="2"/>
  <c r="AN86" i="2"/>
  <c r="AP82" i="2"/>
  <c r="AT84" i="2"/>
  <c r="AN92" i="2"/>
  <c r="AT96" i="2"/>
  <c r="AS92" i="2"/>
  <c r="AO92" i="2"/>
  <c r="AO84" i="2"/>
  <c r="AS84" i="2"/>
  <c r="AS96" i="2"/>
  <c r="AO96" i="2"/>
  <c r="AN80" i="2"/>
  <c r="AT90" i="2"/>
  <c r="AT78" i="2"/>
  <c r="AT82" i="2"/>
  <c r="AT86" i="2"/>
  <c r="AN82" i="2"/>
  <c r="AO86" i="2"/>
  <c r="AS86" i="2"/>
  <c r="AP96" i="2"/>
  <c r="AP90" i="2"/>
  <c r="AS80" i="2"/>
  <c r="AO80" i="2"/>
  <c r="AN76" i="2"/>
  <c r="AT92" i="2"/>
  <c r="AS94" i="2"/>
  <c r="AO94" i="2"/>
  <c r="AT80" i="2"/>
  <c r="AN78" i="2"/>
  <c r="AP86" i="2"/>
  <c r="AN94" i="2"/>
  <c r="AN88" i="2"/>
  <c r="AS88" i="2"/>
  <c r="AO88" i="2"/>
  <c r="AP78" i="2"/>
  <c r="AN84" i="2"/>
  <c r="AT76" i="2"/>
  <c r="AO78" i="2"/>
  <c r="AS78" i="2"/>
  <c r="AS90" i="2"/>
  <c r="AO90" i="2"/>
  <c r="AP76" i="2"/>
  <c r="AN96" i="2"/>
  <c r="AP84" i="2"/>
  <c r="AO82" i="2"/>
  <c r="AS82" i="2"/>
  <c r="AP92" i="2"/>
  <c r="AP80" i="2"/>
  <c r="AS76" i="2"/>
  <c r="AO76" i="2"/>
  <c r="AP88" i="2"/>
  <c r="AN90" i="2"/>
  <c r="AT94" i="2"/>
  <c r="AT88" i="2"/>
  <c r="AT18" i="12"/>
  <c r="AT9" i="166"/>
  <c r="AS9" i="166"/>
  <c r="F50" i="51"/>
  <c r="C9" i="166" l="1"/>
  <c r="K10" i="20"/>
  <c r="C10" i="23"/>
  <c r="C10" i="18"/>
  <c r="C10" i="19"/>
  <c r="F10" i="12"/>
  <c r="C9" i="111"/>
  <c r="C9" i="44"/>
  <c r="AN9" i="32"/>
  <c r="CF9" i="32" s="1"/>
  <c r="C10" i="29"/>
  <c r="C10" i="20"/>
  <c r="C10" i="119"/>
  <c r="C9" i="128"/>
  <c r="C27" i="35"/>
  <c r="C9" i="101"/>
  <c r="C9" i="48"/>
  <c r="D9" i="31"/>
  <c r="C10" i="49"/>
  <c r="C9" i="35"/>
  <c r="C9" i="40"/>
  <c r="C26" i="40" s="1"/>
  <c r="C10" i="104"/>
  <c r="C32" i="104" s="1"/>
  <c r="C9" i="122"/>
  <c r="C24" i="19"/>
  <c r="D9" i="37"/>
  <c r="C10" i="39"/>
  <c r="C29" i="44"/>
  <c r="C9" i="26"/>
  <c r="AN9" i="34"/>
  <c r="CF9" i="34" s="1"/>
  <c r="C10" i="127"/>
  <c r="C9" i="2"/>
  <c r="AX9" i="2" l="1"/>
  <c r="C101" i="2"/>
  <c r="E39" i="51"/>
  <c r="F39" i="51" l="1"/>
  <c r="G39" i="51" s="1"/>
  <c r="B11" i="29"/>
  <c r="C11" i="29" s="1"/>
  <c r="G37" i="51" l="1"/>
  <c r="F9" i="43" s="1"/>
  <c r="E76" i="51"/>
  <c r="AQ42" i="26" s="1"/>
  <c r="B20" i="29"/>
  <c r="C20" i="29" s="1"/>
  <c r="B21" i="29"/>
  <c r="C21" i="29" s="1"/>
  <c r="B22" i="29"/>
  <c r="C22" i="29" s="1"/>
  <c r="B19" i="29"/>
  <c r="C19" i="29" s="1"/>
  <c r="B12" i="29"/>
  <c r="C12" i="29" s="1"/>
  <c r="B15" i="29"/>
  <c r="C15" i="29" s="1"/>
  <c r="B16" i="29"/>
  <c r="C16" i="29" s="1"/>
  <c r="B17" i="29"/>
  <c r="C17" i="29" s="1"/>
  <c r="AT37" i="12"/>
  <c r="AV37" i="12"/>
  <c r="AT38" i="12"/>
  <c r="AV38" i="12"/>
  <c r="AT39" i="12"/>
  <c r="AV39" i="12"/>
  <c r="AT41" i="12"/>
  <c r="AV41" i="12"/>
  <c r="AT42" i="12"/>
  <c r="AV42" i="12"/>
  <c r="AU43" i="12"/>
  <c r="AV43" i="12"/>
  <c r="AU44" i="12"/>
  <c r="AV44" i="12"/>
  <c r="AU45" i="12"/>
  <c r="AV45" i="12"/>
  <c r="AU46" i="12"/>
  <c r="AV46" i="12"/>
  <c r="AU47" i="12"/>
  <c r="AV47" i="12"/>
  <c r="AV36" i="12"/>
  <c r="AT36" i="12"/>
  <c r="AU34" i="12"/>
  <c r="AT34" i="12"/>
  <c r="AU31" i="12"/>
  <c r="AT31" i="12"/>
  <c r="AT30" i="12"/>
  <c r="AU30" i="12"/>
  <c r="AT32" i="12"/>
  <c r="AU32" i="12"/>
  <c r="AU29" i="12"/>
  <c r="AT29" i="12"/>
  <c r="AU19" i="12"/>
  <c r="AV19" i="12"/>
  <c r="AU20" i="12"/>
  <c r="AV20" i="12"/>
  <c r="AU22" i="12"/>
  <c r="AV22" i="12"/>
  <c r="AU23" i="12"/>
  <c r="AV23" i="12"/>
  <c r="AT25" i="12"/>
  <c r="AV25" i="12"/>
  <c r="AV17" i="12"/>
  <c r="AU17" i="12"/>
  <c r="AU14" i="12"/>
  <c r="AT14" i="12"/>
  <c r="AU13" i="12"/>
  <c r="AT13" i="12"/>
  <c r="AU12" i="12"/>
  <c r="AT12" i="12"/>
  <c r="F34" i="43" l="1"/>
  <c r="K35" i="43"/>
  <c r="K45" i="43"/>
  <c r="F22" i="43"/>
  <c r="AP9" i="166"/>
  <c r="AT15" i="12"/>
  <c r="AV48" i="12"/>
  <c r="AU15" i="12"/>
  <c r="AU33" i="12"/>
  <c r="AT33" i="12"/>
  <c r="H22" i="23" l="1"/>
  <c r="E22" i="23"/>
  <c r="C13" i="23"/>
  <c r="C12" i="23"/>
  <c r="AS35" i="122"/>
  <c r="AR35" i="122"/>
  <c r="AR28" i="122"/>
  <c r="AS28" i="122"/>
  <c r="AR15" i="122"/>
  <c r="AS15" i="122"/>
  <c r="C27" i="122"/>
  <c r="C28" i="122"/>
  <c r="C29" i="122"/>
  <c r="C30" i="122"/>
  <c r="C31" i="122"/>
  <c r="C32" i="122"/>
  <c r="C33" i="122"/>
  <c r="C34" i="122"/>
  <c r="C35" i="122"/>
  <c r="C36" i="122"/>
  <c r="C37" i="122"/>
  <c r="C38" i="122"/>
  <c r="C39" i="122"/>
  <c r="C40" i="122"/>
  <c r="C41" i="122"/>
  <c r="C42" i="122"/>
  <c r="C43" i="122"/>
  <c r="C45" i="122"/>
  <c r="C46" i="122"/>
  <c r="C47" i="122"/>
  <c r="C48" i="122"/>
  <c r="C49" i="122"/>
  <c r="C50" i="122"/>
  <c r="C51" i="122"/>
  <c r="C52" i="122"/>
  <c r="C53" i="122"/>
  <c r="C54" i="122"/>
  <c r="C55" i="122"/>
  <c r="C56" i="122"/>
  <c r="C57" i="122"/>
  <c r="C58" i="122"/>
  <c r="C59" i="122"/>
  <c r="C60" i="122"/>
  <c r="C61" i="122"/>
  <c r="C62" i="122"/>
  <c r="C63" i="122"/>
  <c r="C21" i="122"/>
  <c r="C22" i="122"/>
  <c r="C23" i="122"/>
  <c r="C24" i="122"/>
  <c r="C25" i="122"/>
  <c r="C26" i="122"/>
  <c r="C18" i="122"/>
  <c r="C19" i="122"/>
  <c r="C20" i="122"/>
  <c r="C16" i="122"/>
  <c r="C17" i="122"/>
  <c r="C11" i="122"/>
  <c r="C12" i="122"/>
  <c r="C13" i="122"/>
  <c r="C14" i="122"/>
  <c r="C15" i="122"/>
  <c r="C10" i="122"/>
  <c r="C13" i="104"/>
  <c r="C12" i="104"/>
  <c r="AS66" i="122" l="1"/>
  <c r="C21" i="11"/>
  <c r="C21" i="97"/>
  <c r="C21" i="10"/>
  <c r="C21" i="7"/>
  <c r="C21" i="54"/>
  <c r="C21" i="8"/>
  <c r="C39" i="48" l="1"/>
  <c r="C26" i="48"/>
  <c r="C8" i="48"/>
  <c r="E31" i="111"/>
  <c r="F31" i="111"/>
  <c r="G31" i="111"/>
  <c r="H31" i="111"/>
  <c r="I31" i="111"/>
  <c r="J31" i="111"/>
  <c r="K31" i="111"/>
  <c r="L31" i="111"/>
  <c r="M31" i="111"/>
  <c r="N31" i="111"/>
  <c r="O31" i="111"/>
  <c r="P31" i="111"/>
  <c r="Q31" i="111"/>
  <c r="R31" i="111"/>
  <c r="S31" i="111"/>
  <c r="T31" i="111"/>
  <c r="U31" i="111"/>
  <c r="V31" i="111"/>
  <c r="W31" i="111"/>
  <c r="X31" i="111"/>
  <c r="Y31" i="111"/>
  <c r="Z31" i="111"/>
  <c r="AA31" i="111"/>
  <c r="AB31" i="111"/>
  <c r="AC31" i="111"/>
  <c r="AD31" i="111"/>
  <c r="AE31" i="111"/>
  <c r="AF31" i="111"/>
  <c r="AG31" i="111"/>
  <c r="AH31" i="111"/>
  <c r="AI31" i="111"/>
  <c r="AJ31" i="111"/>
  <c r="AK31" i="111"/>
  <c r="AL31" i="111"/>
  <c r="AM31" i="111"/>
  <c r="D31" i="111"/>
  <c r="E22" i="111"/>
  <c r="F22" i="111"/>
  <c r="G22" i="111"/>
  <c r="H22" i="111"/>
  <c r="I22" i="111"/>
  <c r="J22" i="111"/>
  <c r="K22" i="111"/>
  <c r="L22" i="111"/>
  <c r="M22" i="111"/>
  <c r="N22" i="111"/>
  <c r="O22" i="111"/>
  <c r="P22" i="111"/>
  <c r="Q22" i="111"/>
  <c r="R22" i="111"/>
  <c r="S22" i="111"/>
  <c r="T22" i="111"/>
  <c r="U22" i="111"/>
  <c r="V22" i="111"/>
  <c r="W22" i="111"/>
  <c r="X22" i="111"/>
  <c r="Y22" i="111"/>
  <c r="Z22" i="111"/>
  <c r="AA22" i="111"/>
  <c r="AB22" i="111"/>
  <c r="AC22" i="111"/>
  <c r="AD22" i="111"/>
  <c r="AE22" i="111"/>
  <c r="AF22" i="111"/>
  <c r="AG22" i="111"/>
  <c r="AH22" i="111"/>
  <c r="AI22" i="111"/>
  <c r="AJ22" i="111"/>
  <c r="AK22" i="111"/>
  <c r="AL22" i="111"/>
  <c r="AM22" i="111"/>
  <c r="E23" i="111"/>
  <c r="F23" i="111"/>
  <c r="G23" i="111"/>
  <c r="H23" i="111"/>
  <c r="I23" i="111"/>
  <c r="J23" i="111"/>
  <c r="K23" i="111"/>
  <c r="L23" i="111"/>
  <c r="M23" i="111"/>
  <c r="N23" i="111"/>
  <c r="O23" i="111"/>
  <c r="P23" i="111"/>
  <c r="Q23" i="111"/>
  <c r="R23" i="111"/>
  <c r="S23" i="111"/>
  <c r="T23" i="111"/>
  <c r="U23" i="111"/>
  <c r="V23" i="111"/>
  <c r="W23" i="111"/>
  <c r="X23" i="111"/>
  <c r="Y23" i="111"/>
  <c r="Z23" i="111"/>
  <c r="AA23" i="111"/>
  <c r="AB23" i="111"/>
  <c r="AC23" i="111"/>
  <c r="AD23" i="111"/>
  <c r="AE23" i="111"/>
  <c r="AF23" i="111"/>
  <c r="AG23" i="111"/>
  <c r="AH23" i="111"/>
  <c r="AI23" i="111"/>
  <c r="AJ23" i="111"/>
  <c r="AK23" i="111"/>
  <c r="AL23" i="111"/>
  <c r="AM23" i="111"/>
  <c r="E24" i="111"/>
  <c r="F24" i="111"/>
  <c r="G24" i="111"/>
  <c r="H24" i="111"/>
  <c r="I24" i="111"/>
  <c r="J24" i="111"/>
  <c r="K24" i="111"/>
  <c r="L24" i="111"/>
  <c r="M24" i="111"/>
  <c r="N24" i="111"/>
  <c r="O24" i="111"/>
  <c r="P24" i="111"/>
  <c r="Q24" i="111"/>
  <c r="R24" i="111"/>
  <c r="S24" i="111"/>
  <c r="T24" i="111"/>
  <c r="U24" i="111"/>
  <c r="V24" i="111"/>
  <c r="W24" i="111"/>
  <c r="X24" i="111"/>
  <c r="Y24" i="111"/>
  <c r="Z24" i="111"/>
  <c r="AA24" i="111"/>
  <c r="AB24" i="111"/>
  <c r="AC24" i="111"/>
  <c r="AD24" i="111"/>
  <c r="AE24" i="111"/>
  <c r="AF24" i="111"/>
  <c r="AG24" i="111"/>
  <c r="AH24" i="111"/>
  <c r="AI24" i="111"/>
  <c r="AJ24" i="111"/>
  <c r="AK24" i="111"/>
  <c r="AL24" i="111"/>
  <c r="AM24" i="111"/>
  <c r="D23" i="111"/>
  <c r="D24" i="111"/>
  <c r="D22" i="111"/>
  <c r="D29" i="29"/>
  <c r="C8" i="49"/>
  <c r="C8" i="23"/>
  <c r="C26" i="35"/>
  <c r="C8" i="35"/>
  <c r="C8" i="37"/>
  <c r="C8" i="31"/>
  <c r="C8" i="119"/>
  <c r="C8" i="18"/>
  <c r="C19" i="101"/>
  <c r="C8" i="101"/>
  <c r="C8" i="40"/>
  <c r="C8" i="127"/>
  <c r="C8" i="64" l="1"/>
  <c r="D25" i="111"/>
  <c r="K25" i="111"/>
  <c r="S25" i="111"/>
  <c r="AA25" i="111"/>
  <c r="Y25" i="111"/>
  <c r="AI25" i="111"/>
  <c r="AM25" i="111"/>
  <c r="AE25" i="111"/>
  <c r="W25" i="111"/>
  <c r="O25" i="111"/>
  <c r="G25" i="111"/>
  <c r="AH25" i="111"/>
  <c r="Z25" i="111"/>
  <c r="R25" i="111"/>
  <c r="J25" i="111"/>
  <c r="AG25" i="111"/>
  <c r="Q25" i="111"/>
  <c r="I25" i="111"/>
  <c r="AL25" i="111"/>
  <c r="AD25" i="111"/>
  <c r="V25" i="111"/>
  <c r="N25" i="111"/>
  <c r="F25" i="111"/>
  <c r="AJ25" i="111"/>
  <c r="AB25" i="111"/>
  <c r="T25" i="111"/>
  <c r="L25" i="111"/>
  <c r="AK25" i="111"/>
  <c r="AC25" i="111"/>
  <c r="U25" i="111"/>
  <c r="M25" i="111"/>
  <c r="E25" i="111"/>
  <c r="AF25" i="111"/>
  <c r="X25" i="111"/>
  <c r="P25" i="111"/>
  <c r="H25" i="111"/>
  <c r="K8" i="20"/>
  <c r="C8" i="20"/>
  <c r="C22" i="19"/>
  <c r="C8" i="19"/>
  <c r="C40" i="45"/>
  <c r="C32" i="45"/>
  <c r="C24" i="45"/>
  <c r="C16" i="45"/>
  <c r="C8" i="45"/>
  <c r="C18" i="48"/>
  <c r="C8" i="44"/>
  <c r="C37" i="44"/>
  <c r="C28" i="44"/>
  <c r="C8" i="29"/>
  <c r="C8" i="122"/>
  <c r="C8" i="72"/>
  <c r="C8" i="121"/>
  <c r="C8" i="128"/>
  <c r="C8" i="104"/>
  <c r="C8" i="26"/>
  <c r="B1" i="104"/>
  <c r="D9" i="128" l="1"/>
  <c r="B2" i="128"/>
  <c r="B1" i="128"/>
  <c r="E9" i="128" l="1"/>
  <c r="AT24" i="26"/>
  <c r="AU24" i="26"/>
  <c r="AT25" i="26"/>
  <c r="AU25" i="26"/>
  <c r="AT26" i="26"/>
  <c r="AU26" i="26"/>
  <c r="AT27" i="26"/>
  <c r="AU27" i="26"/>
  <c r="AU23" i="26"/>
  <c r="AT23" i="26"/>
  <c r="AU19" i="26"/>
  <c r="AT19" i="26"/>
  <c r="AU18" i="26"/>
  <c r="AT18" i="26"/>
  <c r="AU13" i="26"/>
  <c r="AT13" i="26"/>
  <c r="AT14" i="26"/>
  <c r="AU14" i="26"/>
  <c r="AR28" i="26"/>
  <c r="AQ23" i="26"/>
  <c r="AP23" i="26"/>
  <c r="AO23" i="26"/>
  <c r="AR20" i="26"/>
  <c r="AQ18" i="26"/>
  <c r="AP18" i="26"/>
  <c r="AO18" i="26"/>
  <c r="AR15" i="26"/>
  <c r="AQ13" i="26"/>
  <c r="AP13" i="26"/>
  <c r="F9" i="128" l="1"/>
  <c r="G9" i="128" s="1"/>
  <c r="H9" i="128" s="1"/>
  <c r="I9" i="128" s="1"/>
  <c r="J9" i="128" s="1"/>
  <c r="K9" i="128" s="1"/>
  <c r="L9" i="128" s="1"/>
  <c r="M9" i="128" s="1"/>
  <c r="N9" i="128" s="1"/>
  <c r="O9" i="128" s="1"/>
  <c r="P9" i="128" s="1"/>
  <c r="AU28" i="26"/>
  <c r="AT28" i="26"/>
  <c r="AU20" i="26"/>
  <c r="AT20" i="26"/>
  <c r="AU15" i="26"/>
  <c r="AT15" i="26"/>
  <c r="Q9" i="128" l="1"/>
  <c r="R9" i="128" s="1"/>
  <c r="S9" i="128" s="1"/>
  <c r="T9" i="128" s="1"/>
  <c r="U9" i="128" s="1"/>
  <c r="V9" i="128" s="1"/>
  <c r="W9" i="128" s="1"/>
  <c r="X9" i="128" s="1"/>
  <c r="Y9" i="128" s="1"/>
  <c r="Z9" i="128" s="1"/>
  <c r="AA9" i="128" s="1"/>
  <c r="AB9" i="128" s="1"/>
  <c r="AC9" i="128" l="1"/>
  <c r="AD9" i="128" s="1"/>
  <c r="AE9" i="128" s="1"/>
  <c r="AF9" i="128" s="1"/>
  <c r="AG9" i="128" s="1"/>
  <c r="AH9" i="128" s="1"/>
  <c r="AI9" i="128" s="1"/>
  <c r="AJ9" i="128" s="1"/>
  <c r="AK9" i="128" s="1"/>
  <c r="AL9" i="128" s="1"/>
  <c r="AM9" i="128" s="1"/>
  <c r="AN9" i="128"/>
  <c r="AT9" i="26" l="1"/>
  <c r="AU9" i="26"/>
  <c r="C12" i="45"/>
  <c r="C42" i="44"/>
  <c r="AP15" i="34"/>
  <c r="AP14" i="34"/>
  <c r="AP13" i="34"/>
  <c r="AP12" i="34"/>
  <c r="AP11" i="34"/>
  <c r="AP13" i="40"/>
  <c r="AP12" i="40"/>
  <c r="AP11" i="40"/>
  <c r="AP10" i="40"/>
  <c r="AT34" i="29"/>
  <c r="AT33" i="29"/>
  <c r="AT32" i="29"/>
  <c r="AT28" i="29"/>
  <c r="AT27" i="29"/>
  <c r="AT26" i="29"/>
  <c r="AQ27" i="26"/>
  <c r="AQ26" i="26"/>
  <c r="AQ25" i="26"/>
  <c r="AQ24" i="26"/>
  <c r="AQ19" i="26"/>
  <c r="AQ14" i="26"/>
  <c r="AT9" i="2" l="1"/>
  <c r="AT101" i="2" s="1"/>
  <c r="AP9" i="128"/>
  <c r="AO9" i="128"/>
  <c r="AS9" i="2"/>
  <c r="AS101" i="2" s="1"/>
  <c r="AQ28" i="26"/>
  <c r="AQ20" i="26"/>
  <c r="AQ15" i="26"/>
  <c r="F11" i="43" s="1"/>
  <c r="F14" i="43" l="1"/>
  <c r="AR49" i="122"/>
  <c r="AS49" i="122"/>
  <c r="H46" i="49"/>
  <c r="E46" i="49"/>
  <c r="B2" i="127" l="1"/>
  <c r="B1" i="127"/>
  <c r="I15" i="127" l="1"/>
  <c r="I14" i="127"/>
  <c r="I13" i="127"/>
  <c r="I17" i="127"/>
  <c r="I11" i="127"/>
  <c r="I16" i="127"/>
  <c r="H11" i="127"/>
  <c r="H15" i="127"/>
  <c r="H13" i="127"/>
  <c r="H16" i="127"/>
  <c r="H17" i="127"/>
  <c r="H14" i="127"/>
  <c r="G13" i="127"/>
  <c r="G16" i="127"/>
  <c r="G11" i="127"/>
  <c r="G15" i="127"/>
  <c r="G14" i="127"/>
  <c r="G17" i="127"/>
  <c r="D10" i="127"/>
  <c r="G10" i="127" s="1"/>
  <c r="F10" i="127" l="1"/>
  <c r="I10" i="127" s="1"/>
  <c r="E10" i="127"/>
  <c r="H10" i="127" s="1"/>
  <c r="D29" i="48" l="1"/>
  <c r="W10" i="72" l="1"/>
  <c r="V10" i="72"/>
  <c r="U10" i="72"/>
  <c r="T10" i="72"/>
  <c r="R10" i="72"/>
  <c r="Q10" i="72"/>
  <c r="P10" i="72"/>
  <c r="O10" i="72"/>
  <c r="M15" i="121" l="1"/>
  <c r="M10" i="121"/>
  <c r="C11" i="121" s="1"/>
  <c r="M11" i="121"/>
  <c r="C12" i="121" s="1"/>
  <c r="M12" i="121"/>
  <c r="C13" i="121" s="1"/>
  <c r="M13" i="121"/>
  <c r="C14" i="121" s="1"/>
  <c r="M14" i="121"/>
  <c r="C16" i="121" l="1"/>
  <c r="Y9" i="121" s="1"/>
  <c r="T9" i="121"/>
  <c r="C18" i="121"/>
  <c r="AA9" i="121" s="1"/>
  <c r="V9" i="121"/>
  <c r="C17" i="121"/>
  <c r="Z9" i="121" s="1"/>
  <c r="U9" i="121"/>
  <c r="C19" i="121"/>
  <c r="AB9" i="121" s="1"/>
  <c r="W9" i="121"/>
  <c r="AS34" i="29"/>
  <c r="AR34" i="29"/>
  <c r="AS33" i="29"/>
  <c r="AR33" i="29"/>
  <c r="AS32" i="29"/>
  <c r="AR32" i="29"/>
  <c r="AS27" i="29"/>
  <c r="AR27" i="29"/>
  <c r="AR28" i="29"/>
  <c r="AS28" i="29"/>
  <c r="AS26" i="29"/>
  <c r="AR26" i="29"/>
  <c r="AQ10" i="29" l="1"/>
  <c r="AP10" i="29"/>
  <c r="AO10" i="29"/>
  <c r="AY46" i="29" l="1"/>
  <c r="AZ46" i="29"/>
  <c r="BA46" i="29"/>
  <c r="AS62" i="122"/>
  <c r="AR62" i="122"/>
  <c r="AS57" i="122"/>
  <c r="AR57" i="122"/>
  <c r="F13" i="121" l="1"/>
  <c r="F18" i="121"/>
  <c r="F17" i="121"/>
  <c r="F19" i="121"/>
  <c r="AP7" i="15"/>
  <c r="AR20" i="122" l="1"/>
  <c r="AR21" i="122" s="1"/>
  <c r="AS20" i="122"/>
  <c r="AS21" i="122" s="1"/>
  <c r="AR53" i="122"/>
  <c r="AS53" i="122"/>
  <c r="AP75" i="122"/>
  <c r="AQ9" i="122"/>
  <c r="AP9" i="122"/>
  <c r="AO9" i="122"/>
  <c r="AT9" i="122" s="1"/>
  <c r="AN9" i="122"/>
  <c r="D9" i="122"/>
  <c r="B2" i="122"/>
  <c r="B1" i="122"/>
  <c r="AS29" i="122" l="1"/>
  <c r="AS67" i="122"/>
  <c r="AR29" i="122"/>
  <c r="AR67" i="122"/>
  <c r="AP73" i="122"/>
  <c r="E9" i="122"/>
  <c r="AO75" i="122"/>
  <c r="AO73" i="122"/>
  <c r="AN75" i="122"/>
  <c r="AN73" i="122"/>
  <c r="AR50" i="122" l="1"/>
  <c r="AR68" i="122"/>
  <c r="AS50" i="122"/>
  <c r="AS68" i="122"/>
  <c r="F9" i="122"/>
  <c r="AR9" i="26"/>
  <c r="AR42" i="26" s="1"/>
  <c r="K20" i="121"/>
  <c r="F16" i="121"/>
  <c r="F16" i="72"/>
  <c r="K15" i="72"/>
  <c r="K20" i="72"/>
  <c r="F17" i="72"/>
  <c r="F18" i="72"/>
  <c r="F19" i="72"/>
  <c r="F11" i="72"/>
  <c r="F12" i="72"/>
  <c r="F13" i="72"/>
  <c r="F14" i="72"/>
  <c r="C20" i="121"/>
  <c r="C15" i="121"/>
  <c r="F14" i="121"/>
  <c r="F12" i="121"/>
  <c r="F11" i="121"/>
  <c r="C10" i="121"/>
  <c r="B2" i="121"/>
  <c r="B1" i="121"/>
  <c r="C20" i="72"/>
  <c r="AS69" i="122" l="1"/>
  <c r="AS54" i="122"/>
  <c r="AR69" i="122"/>
  <c r="AR54" i="122"/>
  <c r="AR70" i="122" s="1"/>
  <c r="S9" i="121"/>
  <c r="D23" i="121"/>
  <c r="X9" i="121"/>
  <c r="E23" i="121"/>
  <c r="X10" i="72"/>
  <c r="F23" i="72"/>
  <c r="AC9" i="121"/>
  <c r="F23" i="121"/>
  <c r="G9" i="122"/>
  <c r="AQ9" i="2"/>
  <c r="Q9" i="121" l="1"/>
  <c r="AQ101" i="2"/>
  <c r="AS59" i="122"/>
  <c r="AS63" i="122" s="1"/>
  <c r="AS71" i="122" s="1"/>
  <c r="AS70" i="122"/>
  <c r="AR59" i="122"/>
  <c r="AR63" i="122" s="1"/>
  <c r="AR71" i="122" s="1"/>
  <c r="H9" i="122"/>
  <c r="I9" i="122" l="1"/>
  <c r="K42" i="43"/>
  <c r="K53" i="43" s="1"/>
  <c r="K52" i="43" s="1"/>
  <c r="J9" i="122" l="1"/>
  <c r="K9" i="122" l="1"/>
  <c r="L9" i="122" l="1"/>
  <c r="M9" i="122" l="1"/>
  <c r="N9" i="122" l="1"/>
  <c r="O9" i="122" l="1"/>
  <c r="P9" i="122" l="1"/>
  <c r="Q9" i="122" l="1"/>
  <c r="R9" i="122" l="1"/>
  <c r="S9" i="122" l="1"/>
  <c r="T9" i="122" l="1"/>
  <c r="U9" i="122" l="1"/>
  <c r="B2" i="44"/>
  <c r="B1" i="44"/>
  <c r="V9" i="122" l="1"/>
  <c r="AB6" i="52"/>
  <c r="AB6" i="47"/>
  <c r="P6" i="52"/>
  <c r="P6" i="47"/>
  <c r="D6" i="52"/>
  <c r="D6" i="47"/>
  <c r="AB6" i="46"/>
  <c r="P6" i="46"/>
  <c r="D6" i="46"/>
  <c r="D7" i="52"/>
  <c r="D5" i="52" s="1"/>
  <c r="D7" i="47"/>
  <c r="D5" i="47" s="1"/>
  <c r="D7" i="46"/>
  <c r="D5" i="46" s="1"/>
  <c r="W9" i="122" l="1"/>
  <c r="X9" i="122" l="1"/>
  <c r="Y9" i="122" l="1"/>
  <c r="G21" i="119"/>
  <c r="G22" i="119" s="1"/>
  <c r="I18" i="119"/>
  <c r="H18" i="119"/>
  <c r="G18" i="119"/>
  <c r="F18" i="119"/>
  <c r="E18" i="119"/>
  <c r="D18" i="119"/>
  <c r="L17" i="119"/>
  <c r="O17" i="119" s="1"/>
  <c r="K17" i="119"/>
  <c r="N17" i="119" s="1"/>
  <c r="J17" i="119"/>
  <c r="M17" i="119" s="1"/>
  <c r="L16" i="119"/>
  <c r="O16" i="119" s="1"/>
  <c r="K16" i="119"/>
  <c r="N16" i="119" s="1"/>
  <c r="J16" i="119"/>
  <c r="M16" i="119" s="1"/>
  <c r="L15" i="119"/>
  <c r="O15" i="119" s="1"/>
  <c r="K15" i="119"/>
  <c r="N15" i="119" s="1"/>
  <c r="J15" i="119"/>
  <c r="M15" i="119" s="1"/>
  <c r="L14" i="119"/>
  <c r="O14" i="119" s="1"/>
  <c r="K14" i="119"/>
  <c r="N14" i="119" s="1"/>
  <c r="J14" i="119"/>
  <c r="M14" i="119" s="1"/>
  <c r="L13" i="119"/>
  <c r="O13" i="119" s="1"/>
  <c r="K13" i="119"/>
  <c r="N13" i="119" s="1"/>
  <c r="J13" i="119"/>
  <c r="M13" i="119" s="1"/>
  <c r="L12" i="119"/>
  <c r="O12" i="119" s="1"/>
  <c r="K12" i="119"/>
  <c r="N12" i="119" s="1"/>
  <c r="J12" i="119"/>
  <c r="M12" i="119" s="1"/>
  <c r="L11" i="119"/>
  <c r="O11" i="119" s="1"/>
  <c r="K11" i="119"/>
  <c r="N11" i="119" s="1"/>
  <c r="J11" i="119"/>
  <c r="M11" i="119" s="1"/>
  <c r="F10" i="119"/>
  <c r="I10" i="119" s="1"/>
  <c r="R10" i="119" s="1"/>
  <c r="E10" i="119"/>
  <c r="H10" i="119" s="1"/>
  <c r="Q10" i="119" s="1"/>
  <c r="D10" i="119"/>
  <c r="M10" i="119" s="1"/>
  <c r="B2" i="119"/>
  <c r="B1" i="119"/>
  <c r="G21" i="18"/>
  <c r="G22" i="18" s="1"/>
  <c r="E18" i="18"/>
  <c r="F18" i="18"/>
  <c r="G18" i="18"/>
  <c r="H18" i="18"/>
  <c r="I18" i="18"/>
  <c r="L18" i="18" s="1"/>
  <c r="O18" i="18" s="1"/>
  <c r="D18" i="18"/>
  <c r="J15" i="18"/>
  <c r="M15" i="18" s="1"/>
  <c r="K15" i="18"/>
  <c r="N15" i="18" s="1"/>
  <c r="L15" i="18"/>
  <c r="O15" i="18" s="1"/>
  <c r="J16" i="18"/>
  <c r="M16" i="18" s="1"/>
  <c r="K16" i="18"/>
  <c r="N16" i="18" s="1"/>
  <c r="L16" i="18"/>
  <c r="O16" i="18" s="1"/>
  <c r="J17" i="18"/>
  <c r="M17" i="18" s="1"/>
  <c r="K17" i="18"/>
  <c r="N17" i="18" s="1"/>
  <c r="L17" i="18"/>
  <c r="O17" i="18" s="1"/>
  <c r="L13" i="18"/>
  <c r="O13" i="18" s="1"/>
  <c r="K13" i="18"/>
  <c r="N13" i="18" s="1"/>
  <c r="J13" i="18"/>
  <c r="M13" i="18" s="1"/>
  <c r="L12" i="18"/>
  <c r="O12" i="18" s="1"/>
  <c r="K12" i="18"/>
  <c r="N12" i="18" s="1"/>
  <c r="J12" i="18"/>
  <c r="M12" i="18" s="1"/>
  <c r="L11" i="18"/>
  <c r="O11" i="18" s="1"/>
  <c r="K11" i="18"/>
  <c r="N11" i="18" s="1"/>
  <c r="J11" i="18"/>
  <c r="M11" i="18" s="1"/>
  <c r="F10" i="18"/>
  <c r="L10" i="18" s="1"/>
  <c r="E10" i="18"/>
  <c r="N10" i="18" s="1"/>
  <c r="D10" i="18"/>
  <c r="G10" i="18" s="1"/>
  <c r="P10" i="18" s="1"/>
  <c r="L14" i="18"/>
  <c r="O14" i="18" s="1"/>
  <c r="K14" i="18"/>
  <c r="N14" i="18" s="1"/>
  <c r="J14" i="18"/>
  <c r="M14" i="18" s="1"/>
  <c r="F26" i="31"/>
  <c r="K18" i="18" l="1"/>
  <c r="N18" i="18" s="1"/>
  <c r="L18" i="119"/>
  <c r="O18" i="119" s="1"/>
  <c r="K18" i="119"/>
  <c r="N18" i="119" s="1"/>
  <c r="Z9" i="122"/>
  <c r="J18" i="18"/>
  <c r="M18" i="18" s="1"/>
  <c r="N10" i="119"/>
  <c r="K10" i="18"/>
  <c r="J10" i="119"/>
  <c r="K10" i="119"/>
  <c r="I10" i="18"/>
  <c r="R10" i="18" s="1"/>
  <c r="G10" i="119"/>
  <c r="P10" i="119" s="1"/>
  <c r="O10" i="119"/>
  <c r="L10" i="119"/>
  <c r="J18" i="119"/>
  <c r="M18" i="119" s="1"/>
  <c r="H10" i="18"/>
  <c r="Q10" i="18" s="1"/>
  <c r="J10" i="18"/>
  <c r="O10" i="18"/>
  <c r="M10" i="18"/>
  <c r="E26" i="31"/>
  <c r="D26" i="31"/>
  <c r="AA9" i="122" l="1"/>
  <c r="AP9" i="111"/>
  <c r="AQ9" i="111"/>
  <c r="AO9" i="111"/>
  <c r="D9" i="111"/>
  <c r="E9" i="111" s="1"/>
  <c r="F9" i="111" s="1"/>
  <c r="G9" i="111" s="1"/>
  <c r="H9" i="111" s="1"/>
  <c r="I9" i="111" s="1"/>
  <c r="J9" i="111" s="1"/>
  <c r="K9" i="111" s="1"/>
  <c r="L9" i="111" s="1"/>
  <c r="M9" i="111" s="1"/>
  <c r="N9" i="111" s="1"/>
  <c r="O9" i="111" s="1"/>
  <c r="P9" i="111" s="1"/>
  <c r="Q9" i="111" s="1"/>
  <c r="R9" i="111" s="1"/>
  <c r="S9" i="111" s="1"/>
  <c r="T9" i="111" s="1"/>
  <c r="U9" i="111" s="1"/>
  <c r="V9" i="111" s="1"/>
  <c r="W9" i="111" s="1"/>
  <c r="X9" i="111" s="1"/>
  <c r="Y9" i="111" s="1"/>
  <c r="Z9" i="111" s="1"/>
  <c r="AA9" i="111" s="1"/>
  <c r="AB9" i="111" s="1"/>
  <c r="AC9" i="111" s="1"/>
  <c r="AD9" i="111" s="1"/>
  <c r="AE9" i="111" s="1"/>
  <c r="AF9" i="111" s="1"/>
  <c r="AG9" i="111" s="1"/>
  <c r="AH9" i="111" s="1"/>
  <c r="AI9" i="111" s="1"/>
  <c r="AJ9" i="111" s="1"/>
  <c r="AK9" i="111" s="1"/>
  <c r="AL9" i="111" s="1"/>
  <c r="AM9" i="111" s="1"/>
  <c r="B1" i="111"/>
  <c r="AN11" i="40"/>
  <c r="AO11" i="40"/>
  <c r="AN12" i="40"/>
  <c r="AO12" i="40"/>
  <c r="AN13" i="40"/>
  <c r="AO13" i="40"/>
  <c r="AO10" i="40"/>
  <c r="AN10"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AH14" i="40"/>
  <c r="AI14" i="40"/>
  <c r="AJ14" i="40"/>
  <c r="AK14" i="40"/>
  <c r="AL14" i="40"/>
  <c r="AM14" i="40"/>
  <c r="D14" i="40"/>
  <c r="B2" i="40"/>
  <c r="AP9" i="40"/>
  <c r="AP26" i="40" s="1"/>
  <c r="AO9" i="40"/>
  <c r="AO26" i="40" s="1"/>
  <c r="AN9" i="40"/>
  <c r="AN26" i="40" s="1"/>
  <c r="E9" i="40"/>
  <c r="F9" i="40" s="1"/>
  <c r="G9" i="40" s="1"/>
  <c r="H9" i="40" s="1"/>
  <c r="I9" i="40" s="1"/>
  <c r="J9" i="40" s="1"/>
  <c r="K9" i="40" s="1"/>
  <c r="L9" i="40" s="1"/>
  <c r="M9" i="40" s="1"/>
  <c r="N9" i="40" s="1"/>
  <c r="O9" i="40" s="1"/>
  <c r="P9" i="40" s="1"/>
  <c r="Q9" i="40" s="1"/>
  <c r="R9" i="40" s="1"/>
  <c r="S9" i="40" s="1"/>
  <c r="T9" i="40" s="1"/>
  <c r="U9" i="40" s="1"/>
  <c r="V9" i="40" s="1"/>
  <c r="W9" i="40" s="1"/>
  <c r="X9" i="40" s="1"/>
  <c r="Y9" i="40" s="1"/>
  <c r="Z9" i="40" s="1"/>
  <c r="AA9" i="40" s="1"/>
  <c r="AB9" i="40" s="1"/>
  <c r="AC9" i="40" s="1"/>
  <c r="AD9" i="40" s="1"/>
  <c r="AE9" i="40" s="1"/>
  <c r="AF9" i="40" s="1"/>
  <c r="AG9" i="40" s="1"/>
  <c r="AH9" i="40" s="1"/>
  <c r="AI9" i="40" s="1"/>
  <c r="AJ9" i="40" s="1"/>
  <c r="AK9" i="40" s="1"/>
  <c r="AL9" i="40" s="1"/>
  <c r="AM9" i="40" s="1"/>
  <c r="H24" i="23"/>
  <c r="E24" i="23"/>
  <c r="H15" i="49"/>
  <c r="E15" i="49"/>
  <c r="AP30" i="111" l="1"/>
  <c r="AP28" i="111"/>
  <c r="AP29" i="111"/>
  <c r="AO29" i="111"/>
  <c r="AO30" i="111"/>
  <c r="AO28" i="111"/>
  <c r="AQ28" i="111"/>
  <c r="AQ30" i="111"/>
  <c r="AQ29" i="111"/>
  <c r="AO23" i="111"/>
  <c r="AO22" i="111"/>
  <c r="AO24" i="111"/>
  <c r="AP23" i="111"/>
  <c r="AP22" i="111"/>
  <c r="AP24" i="111"/>
  <c r="AQ23" i="111"/>
  <c r="AQ24" i="111"/>
  <c r="AQ22" i="111"/>
  <c r="AX41" i="111"/>
  <c r="AW41" i="111"/>
  <c r="AY41" i="111"/>
  <c r="AB9" i="122"/>
  <c r="AN14" i="40"/>
  <c r="AO14" i="40"/>
  <c r="AP31" i="111" l="1"/>
  <c r="AO31" i="111"/>
  <c r="AQ31" i="111"/>
  <c r="AQ25" i="111"/>
  <c r="AP25" i="111"/>
  <c r="AO25" i="111"/>
  <c r="AC9" i="122"/>
  <c r="AP14" i="40"/>
  <c r="AQ14" i="40" s="1"/>
  <c r="D13" i="48" s="1"/>
  <c r="F10" i="37"/>
  <c r="F10" i="31"/>
  <c r="D22" i="48" l="1"/>
  <c r="AW43" i="111"/>
  <c r="AX43" i="111"/>
  <c r="F41" i="43"/>
  <c r="AY43" i="111"/>
  <c r="E41" i="43"/>
  <c r="D41" i="43"/>
  <c r="AD9" i="122"/>
  <c r="C15" i="72"/>
  <c r="AV10" i="104"/>
  <c r="AU10" i="104"/>
  <c r="AX10" i="104" s="1"/>
  <c r="C33" i="104"/>
  <c r="C36" i="104" s="1"/>
  <c r="C45" i="104" s="1"/>
  <c r="D10" i="104"/>
  <c r="E10" i="104" s="1"/>
  <c r="F10" i="104" s="1"/>
  <c r="G10" i="104" s="1"/>
  <c r="H10" i="104" s="1"/>
  <c r="I10" i="104" s="1"/>
  <c r="J10" i="104" s="1"/>
  <c r="K10" i="104" s="1"/>
  <c r="L10" i="104" s="1"/>
  <c r="M10" i="104" s="1"/>
  <c r="N10" i="104" s="1"/>
  <c r="O10" i="104" s="1"/>
  <c r="P10" i="104" s="1"/>
  <c r="Q10" i="104" s="1"/>
  <c r="R10" i="104" s="1"/>
  <c r="S10" i="104" s="1"/>
  <c r="T10" i="104" s="1"/>
  <c r="U10" i="104" s="1"/>
  <c r="V10" i="104" s="1"/>
  <c r="W10" i="104" s="1"/>
  <c r="X10" i="104" s="1"/>
  <c r="Y10" i="104" s="1"/>
  <c r="Z10" i="104" s="1"/>
  <c r="AA10" i="104" s="1"/>
  <c r="AB10" i="104" s="1"/>
  <c r="AC10" i="104" s="1"/>
  <c r="AD10" i="104" s="1"/>
  <c r="AE10" i="104" s="1"/>
  <c r="AF10" i="104" s="1"/>
  <c r="AG10" i="104" s="1"/>
  <c r="AH10" i="104" s="1"/>
  <c r="AI10" i="104" s="1"/>
  <c r="AJ10" i="104" s="1"/>
  <c r="AK10" i="104" s="1"/>
  <c r="AL10" i="104" s="1"/>
  <c r="AM10" i="104" s="1"/>
  <c r="B2" i="104"/>
  <c r="AY10" i="104" l="1"/>
  <c r="AS10" i="104"/>
  <c r="S10" i="72"/>
  <c r="E23" i="72"/>
  <c r="AE9" i="122"/>
  <c r="C42" i="104"/>
  <c r="AW10" i="104"/>
  <c r="C41" i="104"/>
  <c r="C34" i="104"/>
  <c r="C35" i="104"/>
  <c r="AF9" i="122" l="1"/>
  <c r="C37" i="104"/>
  <c r="C46" i="104" s="1"/>
  <c r="C43" i="104"/>
  <c r="C38" i="104"/>
  <c r="C47" i="104" s="1"/>
  <c r="C44" i="104"/>
  <c r="AG9" i="122" l="1"/>
  <c r="AH9" i="122" l="1"/>
  <c r="C30" i="32"/>
  <c r="AU30" i="32" s="1"/>
  <c r="C32" i="32"/>
  <c r="AU32" i="32" s="1"/>
  <c r="C25" i="32"/>
  <c r="AU25" i="32" s="1"/>
  <c r="C22" i="32"/>
  <c r="AU22" i="32" s="1"/>
  <c r="C20" i="32"/>
  <c r="AU20" i="32" s="1"/>
  <c r="C24" i="32"/>
  <c r="AU24" i="32" s="1"/>
  <c r="C31" i="32"/>
  <c r="AU31" i="32" s="1"/>
  <c r="C23" i="32"/>
  <c r="AU23" i="32" s="1"/>
  <c r="C21" i="32"/>
  <c r="AU21" i="32" s="1"/>
  <c r="C13" i="32"/>
  <c r="AU13" i="32" s="1"/>
  <c r="C14" i="32"/>
  <c r="AU14" i="32" s="1"/>
  <c r="C15" i="32"/>
  <c r="AU15" i="32" s="1"/>
  <c r="C16" i="32"/>
  <c r="AU16" i="32" s="1"/>
  <c r="C17" i="32"/>
  <c r="AU17" i="32" s="1"/>
  <c r="C12" i="32"/>
  <c r="AU12" i="32" s="1"/>
  <c r="B1" i="26"/>
  <c r="AP9" i="101"/>
  <c r="AO9" i="101"/>
  <c r="AN9" i="101"/>
  <c r="D9" i="101"/>
  <c r="C20" i="101"/>
  <c r="B2" i="101"/>
  <c r="B1" i="101"/>
  <c r="E9" i="101" l="1"/>
  <c r="F9" i="101" s="1"/>
  <c r="G9" i="101" s="1"/>
  <c r="H9" i="101" s="1"/>
  <c r="I9" i="101" s="1"/>
  <c r="J9" i="101" s="1"/>
  <c r="K9" i="101" s="1"/>
  <c r="L9" i="101" s="1"/>
  <c r="M9" i="101" s="1"/>
  <c r="N9" i="101" s="1"/>
  <c r="O9" i="101" s="1"/>
  <c r="P9" i="101" s="1"/>
  <c r="Q9" i="101" s="1"/>
  <c r="R9" i="101" s="1"/>
  <c r="S9" i="101" s="1"/>
  <c r="T9" i="101" s="1"/>
  <c r="U9" i="101" s="1"/>
  <c r="V9" i="101" s="1"/>
  <c r="W9" i="101" s="1"/>
  <c r="X9" i="101" s="1"/>
  <c r="Y9" i="101" s="1"/>
  <c r="Z9" i="101" s="1"/>
  <c r="AA9" i="101" s="1"/>
  <c r="AB9" i="101" s="1"/>
  <c r="AC9" i="101" s="1"/>
  <c r="AD9" i="101" s="1"/>
  <c r="AE9" i="101" s="1"/>
  <c r="AF9" i="101" s="1"/>
  <c r="AG9" i="101" s="1"/>
  <c r="AH9" i="101" s="1"/>
  <c r="AI9" i="101" s="1"/>
  <c r="AJ9" i="101" s="1"/>
  <c r="AK9" i="101" s="1"/>
  <c r="AL9" i="101" s="1"/>
  <c r="AM9" i="101" s="1"/>
  <c r="D20" i="101"/>
  <c r="E20" i="101" s="1"/>
  <c r="F20" i="101" s="1"/>
  <c r="G20" i="101" s="1"/>
  <c r="H20" i="101" s="1"/>
  <c r="I20" i="101" s="1"/>
  <c r="J20" i="101" s="1"/>
  <c r="K20" i="101" s="1"/>
  <c r="L20" i="101" s="1"/>
  <c r="M20" i="101" s="1"/>
  <c r="N20" i="101" s="1"/>
  <c r="O20" i="101" s="1"/>
  <c r="P20" i="101" s="1"/>
  <c r="Q20" i="101" s="1"/>
  <c r="R20" i="101" s="1"/>
  <c r="S20" i="101" s="1"/>
  <c r="T20" i="101" s="1"/>
  <c r="U20" i="101" s="1"/>
  <c r="V20" i="101" s="1"/>
  <c r="W20" i="101" s="1"/>
  <c r="X20" i="101" s="1"/>
  <c r="Y20" i="101" s="1"/>
  <c r="Z20" i="101" s="1"/>
  <c r="AA20" i="101" s="1"/>
  <c r="AB20" i="101" s="1"/>
  <c r="AC20" i="101" s="1"/>
  <c r="AD20" i="101" s="1"/>
  <c r="AE20" i="101" s="1"/>
  <c r="AF20" i="101" s="1"/>
  <c r="AG20" i="101" s="1"/>
  <c r="AH20" i="101" s="1"/>
  <c r="AI20" i="101" s="1"/>
  <c r="AJ20" i="101" s="1"/>
  <c r="AK20" i="101" s="1"/>
  <c r="AL20" i="101" s="1"/>
  <c r="AM20" i="101" s="1"/>
  <c r="AI9" i="122"/>
  <c r="AJ9" i="122" l="1"/>
  <c r="AK9" i="122" l="1"/>
  <c r="AL9" i="122" l="1"/>
  <c r="AM9" i="122" l="1"/>
  <c r="C10" i="72"/>
  <c r="B2" i="72"/>
  <c r="B1" i="72"/>
  <c r="N10" i="72" l="1"/>
  <c r="D23" i="72"/>
  <c r="F7" i="16"/>
  <c r="G7" i="16" s="1"/>
  <c r="H7" i="16" s="1"/>
  <c r="I7" i="16" s="1"/>
  <c r="J7" i="16" s="1"/>
  <c r="K7" i="16" s="1"/>
  <c r="L7" i="16" s="1"/>
  <c r="M7" i="16" s="1"/>
  <c r="N7" i="16" s="1"/>
  <c r="O7" i="16" s="1"/>
  <c r="P7" i="16" s="1"/>
  <c r="Q7" i="16" s="1"/>
  <c r="R7" i="16" s="1"/>
  <c r="S7" i="16" s="1"/>
  <c r="T7" i="16" s="1"/>
  <c r="U7" i="16" s="1"/>
  <c r="V7" i="16" s="1"/>
  <c r="W7" i="16" s="1"/>
  <c r="X7" i="16" s="1"/>
  <c r="Y7" i="16" s="1"/>
  <c r="Z7" i="16" s="1"/>
  <c r="AA7" i="16" s="1"/>
  <c r="AB7" i="16" s="1"/>
  <c r="AC7" i="16" s="1"/>
  <c r="AD7" i="16" s="1"/>
  <c r="AE7" i="16" s="1"/>
  <c r="AF7" i="16" s="1"/>
  <c r="AG7" i="16" s="1"/>
  <c r="AH7" i="16" s="1"/>
  <c r="AI7" i="16" s="1"/>
  <c r="AJ7" i="16" s="1"/>
  <c r="AK7" i="16" s="1"/>
  <c r="AL7" i="16" s="1"/>
  <c r="AM7" i="16" s="1"/>
  <c r="AN7" i="16" s="1"/>
  <c r="AO7" i="16" s="1"/>
  <c r="F7" i="15"/>
  <c r="G7" i="15" s="1"/>
  <c r="H7" i="15" s="1"/>
  <c r="I7" i="15" s="1"/>
  <c r="J7" i="15" s="1"/>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AG7" i="15" s="1"/>
  <c r="AH7" i="15" s="1"/>
  <c r="AI7" i="15" s="1"/>
  <c r="AJ7" i="15" s="1"/>
  <c r="AK7" i="15" s="1"/>
  <c r="AL7" i="15" s="1"/>
  <c r="AM7" i="15" s="1"/>
  <c r="AN7" i="15" s="1"/>
  <c r="AO7" i="15" s="1"/>
  <c r="H33" i="49" l="1"/>
  <c r="H47" i="49" s="1"/>
  <c r="E33" i="49"/>
  <c r="E47" i="49" s="1"/>
  <c r="H26" i="49"/>
  <c r="H27" i="49" s="1"/>
  <c r="E26" i="49"/>
  <c r="E27" i="49" s="1"/>
  <c r="G9" i="23"/>
  <c r="D9" i="23"/>
  <c r="H50" i="49" l="1"/>
  <c r="E50" i="49"/>
  <c r="E10" i="39"/>
  <c r="H10" i="39" s="1"/>
  <c r="F10" i="39"/>
  <c r="I10" i="39" s="1"/>
  <c r="D10" i="39"/>
  <c r="J10" i="39" s="1"/>
  <c r="AO9" i="48"/>
  <c r="AP9" i="48"/>
  <c r="AN9" i="48"/>
  <c r="D9" i="48"/>
  <c r="D19" i="48" s="1"/>
  <c r="AN11" i="34"/>
  <c r="AO11" i="34"/>
  <c r="AN12" i="34"/>
  <c r="AO12" i="34"/>
  <c r="AN13" i="34"/>
  <c r="AO13" i="34"/>
  <c r="AN14" i="34"/>
  <c r="AO14" i="34"/>
  <c r="AN15" i="34"/>
  <c r="AO15" i="34"/>
  <c r="AO10" i="34"/>
  <c r="AP10" i="34"/>
  <c r="AN10" i="34"/>
  <c r="D10" i="34"/>
  <c r="AV10" i="34" s="1"/>
  <c r="I10" i="37"/>
  <c r="E10" i="37"/>
  <c r="H10" i="37" s="1"/>
  <c r="D10" i="37"/>
  <c r="G10" i="37" s="1"/>
  <c r="F25" i="37"/>
  <c r="E25" i="37"/>
  <c r="D25" i="37"/>
  <c r="AO10" i="32"/>
  <c r="AP10" i="32"/>
  <c r="AN10" i="32"/>
  <c r="D10" i="32"/>
  <c r="AV10" i="32" s="1"/>
  <c r="AR10" i="32" l="1"/>
  <c r="CJ10" i="32" s="1"/>
  <c r="CG10" i="32"/>
  <c r="AQ10" i="32"/>
  <c r="CI10" i="32" s="1"/>
  <c r="CF10" i="32"/>
  <c r="AS10" i="32"/>
  <c r="CK10" i="32" s="1"/>
  <c r="CH10" i="32"/>
  <c r="AS10" i="34"/>
  <c r="CK10" i="34" s="1"/>
  <c r="CH10" i="34"/>
  <c r="AQ10" i="34"/>
  <c r="CI10" i="34" s="1"/>
  <c r="CF10" i="34"/>
  <c r="AR10" i="34"/>
  <c r="CJ10" i="34" s="1"/>
  <c r="CG10" i="34"/>
  <c r="D27" i="48"/>
  <c r="AN19" i="48"/>
  <c r="E27" i="48"/>
  <c r="AO19" i="48"/>
  <c r="F27" i="48"/>
  <c r="AP19" i="48"/>
  <c r="AT35" i="29"/>
  <c r="AT29" i="29"/>
  <c r="G10" i="39"/>
  <c r="L10" i="39"/>
  <c r="K10" i="39"/>
  <c r="E41" i="45"/>
  <c r="F41" i="45"/>
  <c r="D41" i="45"/>
  <c r="E10" i="19"/>
  <c r="E24" i="19" s="1"/>
  <c r="F10" i="19"/>
  <c r="I10" i="19" s="1"/>
  <c r="I24" i="19" s="1"/>
  <c r="D10" i="19"/>
  <c r="D24" i="19" s="1"/>
  <c r="M20" i="20"/>
  <c r="L20" i="20"/>
  <c r="L19" i="20" s="1"/>
  <c r="E10" i="20"/>
  <c r="H10" i="20" s="1"/>
  <c r="F10" i="20"/>
  <c r="I10" i="20" s="1"/>
  <c r="D10" i="20"/>
  <c r="G10" i="20" s="1"/>
  <c r="D8" i="46"/>
  <c r="E7" i="46"/>
  <c r="E8" i="46" s="1"/>
  <c r="E6" i="46"/>
  <c r="F6" i="46" s="1"/>
  <c r="D8" i="52"/>
  <c r="E7" i="52"/>
  <c r="F7" i="52" s="1"/>
  <c r="D8" i="47"/>
  <c r="E7" i="47"/>
  <c r="E8" i="47" s="1"/>
  <c r="I10" i="31"/>
  <c r="L10" i="31" s="1"/>
  <c r="E10" i="31"/>
  <c r="H10" i="31" s="1"/>
  <c r="K10" i="31" s="1"/>
  <c r="D10" i="31"/>
  <c r="G10" i="31" s="1"/>
  <c r="J10" i="31" s="1"/>
  <c r="C36" i="45"/>
  <c r="C28" i="45"/>
  <c r="C20" i="45"/>
  <c r="C11" i="45"/>
  <c r="C35" i="45" s="1"/>
  <c r="C10" i="45"/>
  <c r="C26" i="45" s="1"/>
  <c r="E29" i="44"/>
  <c r="C41" i="44" s="1"/>
  <c r="F29" i="44"/>
  <c r="D29" i="44"/>
  <c r="C40" i="44" s="1"/>
  <c r="AO9" i="44"/>
  <c r="AN9" i="44"/>
  <c r="B19" i="44"/>
  <c r="B20" i="44"/>
  <c r="B18" i="44"/>
  <c r="B16" i="44"/>
  <c r="B15" i="44"/>
  <c r="B13" i="44"/>
  <c r="B12" i="44"/>
  <c r="B14" i="44"/>
  <c r="B11" i="44"/>
  <c r="C11" i="44" s="1"/>
  <c r="E27" i="35"/>
  <c r="F27" i="35"/>
  <c r="D27" i="35"/>
  <c r="E9" i="35"/>
  <c r="F9" i="35"/>
  <c r="D9" i="35"/>
  <c r="AR35" i="29"/>
  <c r="AS29" i="29"/>
  <c r="AR29" i="29"/>
  <c r="AM35" i="29"/>
  <c r="AL35" i="29"/>
  <c r="AK35" i="29"/>
  <c r="D35" i="29"/>
  <c r="E29" i="29"/>
  <c r="F29" i="29"/>
  <c r="AK29" i="29"/>
  <c r="AL29" i="29"/>
  <c r="AS10" i="29"/>
  <c r="AT10" i="29"/>
  <c r="AR10" i="29"/>
  <c r="AE29" i="29"/>
  <c r="AE35" i="29"/>
  <c r="D10" i="29"/>
  <c r="AO24" i="26"/>
  <c r="AP24" i="26"/>
  <c r="AO25" i="26"/>
  <c r="AP25" i="26"/>
  <c r="AO26" i="26"/>
  <c r="AP26" i="26"/>
  <c r="AO27" i="26"/>
  <c r="AP27" i="26"/>
  <c r="AP19" i="26"/>
  <c r="AO19" i="26"/>
  <c r="AL28" i="26"/>
  <c r="AL20" i="26"/>
  <c r="AL15" i="26"/>
  <c r="E9" i="26"/>
  <c r="F9" i="26" s="1"/>
  <c r="G9" i="26" s="1"/>
  <c r="H9" i="26" s="1"/>
  <c r="I9" i="26" s="1"/>
  <c r="J9" i="26" s="1"/>
  <c r="K9" i="26" s="1"/>
  <c r="L9" i="26" s="1"/>
  <c r="M9" i="26" s="1"/>
  <c r="N9" i="26" s="1"/>
  <c r="O9" i="26" s="1"/>
  <c r="P9" i="26" s="1"/>
  <c r="Q9" i="26" s="1"/>
  <c r="R9" i="26" s="1"/>
  <c r="S9" i="26" s="1"/>
  <c r="T9" i="26" s="1"/>
  <c r="U9" i="26" s="1"/>
  <c r="V9" i="26" s="1"/>
  <c r="W9" i="26" s="1"/>
  <c r="X9" i="26" s="1"/>
  <c r="Y9" i="26" s="1"/>
  <c r="Z9" i="26" s="1"/>
  <c r="AA9" i="26" s="1"/>
  <c r="AB9" i="26" s="1"/>
  <c r="AC9" i="26" s="1"/>
  <c r="AD9" i="26" s="1"/>
  <c r="AE9" i="26" s="1"/>
  <c r="AF9" i="26" s="1"/>
  <c r="AG9" i="26" s="1"/>
  <c r="AH9" i="26" s="1"/>
  <c r="AI9" i="26" s="1"/>
  <c r="AJ9" i="26" s="1"/>
  <c r="AK9" i="26" s="1"/>
  <c r="AL9" i="26" s="1"/>
  <c r="AM9" i="26" s="1"/>
  <c r="AN9" i="26" s="1"/>
  <c r="C38" i="44"/>
  <c r="M9" i="121"/>
  <c r="AP9" i="26"/>
  <c r="AP42" i="26" s="1"/>
  <c r="AQ9" i="26"/>
  <c r="AO9" i="26"/>
  <c r="AO42" i="26" s="1"/>
  <c r="G15" i="20" l="1"/>
  <c r="G16" i="20"/>
  <c r="G17" i="20"/>
  <c r="G14" i="20"/>
  <c r="H16" i="20"/>
  <c r="H14" i="20"/>
  <c r="H15" i="20"/>
  <c r="H17" i="20"/>
  <c r="I17" i="20"/>
  <c r="I15" i="20"/>
  <c r="I16" i="20"/>
  <c r="I14" i="20"/>
  <c r="F40" i="48"/>
  <c r="E40" i="48"/>
  <c r="D40" i="48"/>
  <c r="AP28" i="26"/>
  <c r="AO28" i="26"/>
  <c r="AO20" i="26"/>
  <c r="AP20" i="26"/>
  <c r="C27" i="48"/>
  <c r="C40" i="48" s="1"/>
  <c r="C19" i="48"/>
  <c r="F7" i="46"/>
  <c r="F8" i="46" s="1"/>
  <c r="F7" i="47"/>
  <c r="G7" i="47" s="1"/>
  <c r="H7" i="47" s="1"/>
  <c r="C20" i="44"/>
  <c r="F8" i="52"/>
  <c r="G7" i="52"/>
  <c r="E8" i="52"/>
  <c r="C19" i="44"/>
  <c r="C13" i="44"/>
  <c r="C15" i="44"/>
  <c r="G10" i="19"/>
  <c r="G24" i="19" s="1"/>
  <c r="C12" i="44"/>
  <c r="C34" i="45"/>
  <c r="C18" i="45"/>
  <c r="C16" i="44"/>
  <c r="C18" i="44"/>
  <c r="C27" i="45"/>
  <c r="C19" i="45"/>
  <c r="H10" i="19"/>
  <c r="H24" i="19" s="1"/>
  <c r="E10" i="29"/>
  <c r="C17" i="44"/>
  <c r="D9" i="44"/>
  <c r="F24" i="19"/>
  <c r="C14" i="44"/>
  <c r="AS35" i="29"/>
  <c r="D14" i="43" l="1"/>
  <c r="E14" i="43"/>
  <c r="G8" i="47"/>
  <c r="G7" i="46"/>
  <c r="G8" i="46" s="1"/>
  <c r="I7" i="47"/>
  <c r="J7" i="47" s="1"/>
  <c r="H8" i="47"/>
  <c r="F8" i="47"/>
  <c r="G8" i="52"/>
  <c r="H7" i="52"/>
  <c r="E9" i="44"/>
  <c r="F10" i="29"/>
  <c r="F9" i="44" s="1"/>
  <c r="I8" i="47" l="1"/>
  <c r="H7" i="46"/>
  <c r="H8" i="46" s="1"/>
  <c r="H8" i="52"/>
  <c r="I7" i="52"/>
  <c r="G10" i="29"/>
  <c r="G9" i="44" s="1"/>
  <c r="K7" i="47"/>
  <c r="J8" i="47"/>
  <c r="I7" i="46" l="1"/>
  <c r="I8" i="46" s="1"/>
  <c r="J7" i="52"/>
  <c r="I8" i="52"/>
  <c r="H10" i="29"/>
  <c r="H9" i="44" s="1"/>
  <c r="K8" i="47"/>
  <c r="L7" i="47"/>
  <c r="J7" i="46" l="1"/>
  <c r="K7" i="46" s="1"/>
  <c r="K7" i="52"/>
  <c r="J8" i="52"/>
  <c r="I10" i="29"/>
  <c r="I9" i="44" s="1"/>
  <c r="L8" i="47"/>
  <c r="M7" i="47"/>
  <c r="J8" i="46" l="1"/>
  <c r="L7" i="52"/>
  <c r="K8" i="52"/>
  <c r="M8" i="47"/>
  <c r="N7" i="47"/>
  <c r="L7" i="46"/>
  <c r="K8" i="46"/>
  <c r="J10" i="29"/>
  <c r="J9" i="44" s="1"/>
  <c r="M7" i="52" l="1"/>
  <c r="L8" i="52"/>
  <c r="N8" i="47"/>
  <c r="O7" i="47"/>
  <c r="M7" i="46"/>
  <c r="L8" i="46"/>
  <c r="K10" i="29"/>
  <c r="K9" i="44" s="1"/>
  <c r="M8" i="52" l="1"/>
  <c r="N7" i="52"/>
  <c r="P7" i="47"/>
  <c r="O8" i="47"/>
  <c r="M8" i="46"/>
  <c r="N7" i="46"/>
  <c r="L10" i="29"/>
  <c r="L9" i="44" s="1"/>
  <c r="O7" i="52" l="1"/>
  <c r="N8" i="52"/>
  <c r="P8" i="47"/>
  <c r="Q7" i="47"/>
  <c r="O7" i="46"/>
  <c r="N8" i="46"/>
  <c r="M10" i="29"/>
  <c r="M9" i="44" s="1"/>
  <c r="O8" i="52" l="1"/>
  <c r="P7" i="52"/>
  <c r="R7" i="47"/>
  <c r="Q8" i="47"/>
  <c r="O8" i="46"/>
  <c r="P7" i="46"/>
  <c r="N10" i="29"/>
  <c r="N9" i="44" s="1"/>
  <c r="G10" i="12"/>
  <c r="D9" i="2"/>
  <c r="AR10" i="12"/>
  <c r="G9" i="49" s="1"/>
  <c r="AS10" i="12"/>
  <c r="AQ10" i="12"/>
  <c r="D9" i="49" s="1"/>
  <c r="AO9" i="2"/>
  <c r="AP9" i="2"/>
  <c r="AN9" i="2"/>
  <c r="AP101" i="2" l="1"/>
  <c r="AN101" i="2"/>
  <c r="AO101" i="2"/>
  <c r="AY9" i="2"/>
  <c r="D101" i="2"/>
  <c r="P9" i="121"/>
  <c r="N9" i="121"/>
  <c r="O9" i="121"/>
  <c r="E9" i="2"/>
  <c r="H10" i="12"/>
  <c r="P8" i="52"/>
  <c r="P16" i="52" s="1"/>
  <c r="Q7" i="52"/>
  <c r="R8" i="47"/>
  <c r="R16" i="47" s="1"/>
  <c r="S7" i="47"/>
  <c r="P8" i="46"/>
  <c r="Q7" i="46"/>
  <c r="O10" i="29"/>
  <c r="BT27" i="52"/>
  <c r="BV26" i="52"/>
  <c r="BQ26" i="52"/>
  <c r="BT25" i="52"/>
  <c r="BO25" i="52"/>
  <c r="BS24" i="52"/>
  <c r="BN24" i="52"/>
  <c r="BS23" i="52"/>
  <c r="BN23" i="52"/>
  <c r="BT22" i="52"/>
  <c r="BO22" i="52"/>
  <c r="BV21" i="52"/>
  <c r="BQ21" i="52"/>
  <c r="J21" i="52"/>
  <c r="BT20" i="52"/>
  <c r="BD20" i="52"/>
  <c r="M20" i="52"/>
  <c r="BH19" i="52"/>
  <c r="L19" i="52"/>
  <c r="BR18" i="52"/>
  <c r="BN18" i="52"/>
  <c r="BM18" i="52"/>
  <c r="BB18" i="52"/>
  <c r="BS17" i="52"/>
  <c r="BM17" i="52"/>
  <c r="BI17" i="52"/>
  <c r="BC17" i="52"/>
  <c r="M17" i="52"/>
  <c r="G17" i="52"/>
  <c r="BV16" i="52"/>
  <c r="BT16" i="52"/>
  <c r="BR16" i="52"/>
  <c r="BP16" i="52"/>
  <c r="BO16" i="52"/>
  <c r="BL16" i="52"/>
  <c r="BJ16" i="52"/>
  <c r="BH16" i="52"/>
  <c r="BF16" i="52"/>
  <c r="BD16" i="52"/>
  <c r="BB16" i="52"/>
  <c r="AZ16" i="52"/>
  <c r="N16" i="52"/>
  <c r="L16" i="52"/>
  <c r="J16" i="52"/>
  <c r="H16" i="52"/>
  <c r="F16" i="52"/>
  <c r="E11" i="52"/>
  <c r="BW16" i="52"/>
  <c r="BW17" i="52"/>
  <c r="F18" i="52"/>
  <c r="AO6" i="52"/>
  <c r="AC6" i="52"/>
  <c r="AD6" i="52" s="1"/>
  <c r="Q6" i="52"/>
  <c r="E6" i="52"/>
  <c r="B1" i="16"/>
  <c r="G29" i="12" s="1"/>
  <c r="B1" i="15"/>
  <c r="B1" i="49"/>
  <c r="B1" i="23"/>
  <c r="B1" i="40"/>
  <c r="B1" i="39"/>
  <c r="B1" i="12"/>
  <c r="B1" i="48"/>
  <c r="B1" i="20"/>
  <c r="B1" i="19"/>
  <c r="B1" i="45"/>
  <c r="B1" i="29"/>
  <c r="B1" i="35"/>
  <c r="B1" i="34"/>
  <c r="B1" i="37"/>
  <c r="B1" i="32"/>
  <c r="B1" i="31"/>
  <c r="B1" i="18"/>
  <c r="B1" i="2"/>
  <c r="B1" i="43"/>
  <c r="B2" i="20"/>
  <c r="B2" i="49"/>
  <c r="E9" i="48"/>
  <c r="B2" i="48"/>
  <c r="BX60" i="47"/>
  <c r="BX64" i="47" s="1"/>
  <c r="E11" i="47"/>
  <c r="F11" i="47" s="1"/>
  <c r="BX8" i="47"/>
  <c r="BX16" i="47" s="1"/>
  <c r="BW8" i="47"/>
  <c r="BW16" i="47" s="1"/>
  <c r="BV8" i="47"/>
  <c r="BV16" i="47" s="1"/>
  <c r="BU8" i="47"/>
  <c r="BU16" i="47" s="1"/>
  <c r="BT8" i="47"/>
  <c r="BT16" i="47" s="1"/>
  <c r="BS8" i="47"/>
  <c r="BS16" i="47" s="1"/>
  <c r="BR8" i="47"/>
  <c r="BR16" i="47" s="1"/>
  <c r="BQ8" i="47"/>
  <c r="BQ16" i="47" s="1"/>
  <c r="BP8" i="47"/>
  <c r="BP16" i="47" s="1"/>
  <c r="BO8" i="47"/>
  <c r="BO16" i="47" s="1"/>
  <c r="BN8" i="47"/>
  <c r="BN16" i="47" s="1"/>
  <c r="BM8" i="47"/>
  <c r="BM16" i="47" s="1"/>
  <c r="BL16" i="47"/>
  <c r="BK16" i="47"/>
  <c r="BJ16" i="47"/>
  <c r="BI16" i="47"/>
  <c r="BH16" i="47"/>
  <c r="BG16" i="47"/>
  <c r="BF16" i="47"/>
  <c r="BE16" i="47"/>
  <c r="BD16" i="47"/>
  <c r="BC16" i="47"/>
  <c r="BB16" i="47"/>
  <c r="BA16" i="47"/>
  <c r="AZ16" i="47"/>
  <c r="Q16" i="47"/>
  <c r="P16" i="47"/>
  <c r="O16" i="47"/>
  <c r="N16" i="47"/>
  <c r="M16" i="47"/>
  <c r="L16" i="47"/>
  <c r="K16" i="47"/>
  <c r="J16" i="47"/>
  <c r="I16" i="47"/>
  <c r="H16" i="47"/>
  <c r="G16" i="47"/>
  <c r="F16" i="47"/>
  <c r="E16" i="47"/>
  <c r="D16" i="47"/>
  <c r="BM6" i="47"/>
  <c r="BN6" i="47" s="1"/>
  <c r="AO6" i="47"/>
  <c r="AP6" i="47" s="1"/>
  <c r="AC6" i="47"/>
  <c r="Q6" i="47"/>
  <c r="R6" i="47" s="1"/>
  <c r="E6" i="47"/>
  <c r="BV28" i="46"/>
  <c r="BR28" i="46"/>
  <c r="BN28" i="46"/>
  <c r="BV27" i="46"/>
  <c r="BR27" i="46"/>
  <c r="BN27" i="46"/>
  <c r="BW26" i="46"/>
  <c r="BS26" i="46"/>
  <c r="BO26" i="46"/>
  <c r="BK26" i="46"/>
  <c r="O26" i="46"/>
  <c r="BU25" i="46"/>
  <c r="BQ25" i="46"/>
  <c r="BM25" i="46"/>
  <c r="BI25" i="46"/>
  <c r="M25" i="46"/>
  <c r="BT24" i="46"/>
  <c r="BP24" i="46"/>
  <c r="BL24" i="46"/>
  <c r="BH24" i="46"/>
  <c r="L24" i="46"/>
  <c r="BT23" i="46"/>
  <c r="BP23" i="46"/>
  <c r="BL23" i="46"/>
  <c r="BH23" i="46"/>
  <c r="L23" i="46"/>
  <c r="BU22" i="46"/>
  <c r="BQ22" i="46"/>
  <c r="BM22" i="46"/>
  <c r="BI22" i="46"/>
  <c r="M22" i="46"/>
  <c r="BW21" i="46"/>
  <c r="BS21" i="46"/>
  <c r="BO21" i="46"/>
  <c r="BK21" i="46"/>
  <c r="BG21" i="46"/>
  <c r="O21" i="46"/>
  <c r="K21" i="46"/>
  <c r="BV20" i="46"/>
  <c r="BR20" i="46"/>
  <c r="BN20" i="46"/>
  <c r="BJ20" i="46"/>
  <c r="BF20" i="46"/>
  <c r="N20" i="46"/>
  <c r="J20" i="46"/>
  <c r="BV19" i="46"/>
  <c r="BR19" i="46"/>
  <c r="BN19" i="46"/>
  <c r="BJ19" i="46"/>
  <c r="BF19" i="46"/>
  <c r="N19" i="46"/>
  <c r="J19" i="46"/>
  <c r="BW18" i="46"/>
  <c r="BS18" i="46"/>
  <c r="BO18" i="46"/>
  <c r="BK18" i="46"/>
  <c r="BG18" i="46"/>
  <c r="BC18" i="46"/>
  <c r="O18" i="46"/>
  <c r="K18" i="46"/>
  <c r="G18" i="46"/>
  <c r="BU17" i="46"/>
  <c r="BQ17" i="46"/>
  <c r="BM17" i="46"/>
  <c r="BI17" i="46"/>
  <c r="BE17" i="46"/>
  <c r="BA17" i="46"/>
  <c r="M17" i="46"/>
  <c r="I17" i="46"/>
  <c r="E17" i="46"/>
  <c r="BV16" i="46"/>
  <c r="BT16" i="46"/>
  <c r="BR16" i="46"/>
  <c r="BP16" i="46"/>
  <c r="BN16" i="46"/>
  <c r="BL16" i="46"/>
  <c r="BJ16" i="46"/>
  <c r="BH16" i="46"/>
  <c r="BF16" i="46"/>
  <c r="BD16" i="46"/>
  <c r="BB16" i="46"/>
  <c r="AZ16" i="46"/>
  <c r="N16" i="46"/>
  <c r="L16" i="46"/>
  <c r="J16" i="46"/>
  <c r="H16" i="46"/>
  <c r="F16" i="46"/>
  <c r="D16" i="46"/>
  <c r="E11" i="46"/>
  <c r="BW16" i="46"/>
  <c r="BV18" i="46"/>
  <c r="BU18" i="46"/>
  <c r="BU19" i="46"/>
  <c r="BW23" i="46"/>
  <c r="BW25" i="46"/>
  <c r="BT22" i="46"/>
  <c r="BV26" i="46"/>
  <c r="BM18" i="46"/>
  <c r="BU27" i="46"/>
  <c r="BR26" i="46"/>
  <c r="BQ26" i="46"/>
  <c r="BQ27" i="46"/>
  <c r="BN26" i="46"/>
  <c r="BE18" i="46"/>
  <c r="BM27" i="46"/>
  <c r="BJ26" i="46"/>
  <c r="I18" i="46"/>
  <c r="N26" i="46"/>
  <c r="AO6" i="46"/>
  <c r="AC6" i="46"/>
  <c r="AD6" i="46" s="1"/>
  <c r="Q6" i="46"/>
  <c r="AZ9" i="2" l="1"/>
  <c r="E101" i="2"/>
  <c r="G18" i="12"/>
  <c r="AG18" i="12"/>
  <c r="AF18" i="12"/>
  <c r="Z18" i="12"/>
  <c r="H18" i="12"/>
  <c r="AJ18" i="12"/>
  <c r="AC18" i="12"/>
  <c r="J18" i="12"/>
  <c r="K18" i="12"/>
  <c r="AI18" i="12"/>
  <c r="W18" i="12"/>
  <c r="R18" i="12"/>
  <c r="AD18" i="12"/>
  <c r="Q18" i="12"/>
  <c r="Y18" i="12"/>
  <c r="X18" i="12"/>
  <c r="AL18" i="12"/>
  <c r="S18" i="12"/>
  <c r="T18" i="12"/>
  <c r="AB18" i="12"/>
  <c r="U18" i="12"/>
  <c r="AM18" i="12"/>
  <c r="AA18" i="12"/>
  <c r="O18" i="12"/>
  <c r="AO18" i="12"/>
  <c r="AN18" i="12"/>
  <c r="AH18" i="12"/>
  <c r="P18" i="12"/>
  <c r="V18" i="12"/>
  <c r="AK18" i="12"/>
  <c r="I18" i="12"/>
  <c r="N18" i="12"/>
  <c r="M18" i="12"/>
  <c r="AE18" i="12"/>
  <c r="AP18" i="12"/>
  <c r="L18" i="12"/>
  <c r="E42" i="128"/>
  <c r="M42" i="128"/>
  <c r="U42" i="128"/>
  <c r="AC42" i="128"/>
  <c r="AK42" i="128"/>
  <c r="J43" i="128"/>
  <c r="R43" i="128"/>
  <c r="Z43" i="128"/>
  <c r="AH43" i="128"/>
  <c r="G44" i="128"/>
  <c r="O44" i="128"/>
  <c r="AN44" i="128" s="1"/>
  <c r="W44" i="128"/>
  <c r="AE44" i="128"/>
  <c r="AM44" i="128"/>
  <c r="L45" i="128"/>
  <c r="T45" i="128"/>
  <c r="AB45" i="128"/>
  <c r="AJ45" i="128"/>
  <c r="E39" i="128"/>
  <c r="M39" i="128"/>
  <c r="U39" i="128"/>
  <c r="AC39" i="128"/>
  <c r="AK39" i="128"/>
  <c r="J40" i="128"/>
  <c r="R40" i="128"/>
  <c r="Z40" i="128"/>
  <c r="AH40" i="128"/>
  <c r="E35" i="128"/>
  <c r="M35" i="128"/>
  <c r="U35" i="128"/>
  <c r="AC35" i="128"/>
  <c r="AK35" i="128"/>
  <c r="J36" i="128"/>
  <c r="R36" i="128"/>
  <c r="Z36" i="128"/>
  <c r="AH36" i="128"/>
  <c r="E29" i="128"/>
  <c r="M29" i="128"/>
  <c r="U29" i="128"/>
  <c r="AC29" i="128"/>
  <c r="AK29" i="128"/>
  <c r="J30" i="128"/>
  <c r="R30" i="128"/>
  <c r="Z30" i="128"/>
  <c r="AH30" i="128"/>
  <c r="G31" i="128"/>
  <c r="O31" i="128"/>
  <c r="W31" i="128"/>
  <c r="AE31" i="128"/>
  <c r="AM31" i="128"/>
  <c r="L32" i="128"/>
  <c r="T32" i="128"/>
  <c r="AB32" i="128"/>
  <c r="AJ32" i="128"/>
  <c r="I33" i="128"/>
  <c r="Q33" i="128"/>
  <c r="Y33" i="128"/>
  <c r="AG33" i="128"/>
  <c r="D32" i="128"/>
  <c r="I18" i="128"/>
  <c r="Q18" i="128"/>
  <c r="Y18" i="128"/>
  <c r="AG18" i="128"/>
  <c r="F19" i="128"/>
  <c r="N19" i="128"/>
  <c r="V19" i="128"/>
  <c r="AD19" i="128"/>
  <c r="AL19" i="128"/>
  <c r="K20" i="128"/>
  <c r="S20" i="128"/>
  <c r="AA20" i="128"/>
  <c r="AI20" i="128"/>
  <c r="H21" i="128"/>
  <c r="P21" i="128"/>
  <c r="F42" i="128"/>
  <c r="N42" i="128"/>
  <c r="V42" i="128"/>
  <c r="AD42" i="128"/>
  <c r="AL42" i="128"/>
  <c r="K43" i="128"/>
  <c r="S43" i="128"/>
  <c r="AA43" i="128"/>
  <c r="AO43" i="128" s="1"/>
  <c r="AI43" i="128"/>
  <c r="H44" i="128"/>
  <c r="P44" i="128"/>
  <c r="X44" i="128"/>
  <c r="AF44" i="128"/>
  <c r="E45" i="128"/>
  <c r="M45" i="128"/>
  <c r="U45" i="128"/>
  <c r="AC45" i="128"/>
  <c r="AK45" i="128"/>
  <c r="F39" i="128"/>
  <c r="N39" i="128"/>
  <c r="V39" i="128"/>
  <c r="AD39" i="128"/>
  <c r="AL39" i="128"/>
  <c r="K40" i="128"/>
  <c r="S40" i="128"/>
  <c r="AA40" i="128"/>
  <c r="AO40" i="128" s="1"/>
  <c r="AI40" i="128"/>
  <c r="F35" i="128"/>
  <c r="N35" i="128"/>
  <c r="V35" i="128"/>
  <c r="AD35" i="128"/>
  <c r="AL35" i="128"/>
  <c r="K36" i="128"/>
  <c r="S36" i="128"/>
  <c r="AA36" i="128"/>
  <c r="AI36" i="128"/>
  <c r="F29" i="128"/>
  <c r="N29" i="128"/>
  <c r="V29" i="128"/>
  <c r="AD29" i="128"/>
  <c r="AL29" i="128"/>
  <c r="K30" i="128"/>
  <c r="S30" i="128"/>
  <c r="AA30" i="128"/>
  <c r="AO30" i="128" s="1"/>
  <c r="AI30" i="128"/>
  <c r="H31" i="128"/>
  <c r="P31" i="128"/>
  <c r="X31" i="128"/>
  <c r="AF31" i="128"/>
  <c r="E32" i="128"/>
  <c r="M32" i="128"/>
  <c r="U32" i="128"/>
  <c r="AC32" i="128"/>
  <c r="AK32" i="128"/>
  <c r="J33" i="128"/>
  <c r="R33" i="128"/>
  <c r="Z33" i="128"/>
  <c r="AH33" i="128"/>
  <c r="D31" i="128"/>
  <c r="J18" i="128"/>
  <c r="R18" i="128"/>
  <c r="Z18" i="128"/>
  <c r="AH18" i="128"/>
  <c r="G19" i="128"/>
  <c r="O19" i="128"/>
  <c r="AN19" i="128" s="1"/>
  <c r="W19" i="128"/>
  <c r="AE19" i="128"/>
  <c r="AM19" i="128"/>
  <c r="L20" i="128"/>
  <c r="T20" i="128"/>
  <c r="AB20" i="128"/>
  <c r="AJ20" i="128"/>
  <c r="I21" i="128"/>
  <c r="Q21" i="128"/>
  <c r="Y21" i="128"/>
  <c r="AG21" i="128"/>
  <c r="G23" i="128"/>
  <c r="O23" i="128"/>
  <c r="W23" i="128"/>
  <c r="AE23" i="128"/>
  <c r="AM23" i="128"/>
  <c r="L24" i="128"/>
  <c r="T24" i="128"/>
  <c r="G42" i="128"/>
  <c r="O42" i="128"/>
  <c r="W42" i="128"/>
  <c r="AE42" i="128"/>
  <c r="AM42" i="128"/>
  <c r="L43" i="128"/>
  <c r="T43" i="128"/>
  <c r="AB43" i="128"/>
  <c r="AJ43" i="128"/>
  <c r="I44" i="128"/>
  <c r="Q44" i="128"/>
  <c r="Y44" i="128"/>
  <c r="AG44" i="128"/>
  <c r="F45" i="128"/>
  <c r="N45" i="128"/>
  <c r="V45" i="128"/>
  <c r="AD45" i="128"/>
  <c r="AL45" i="128"/>
  <c r="G39" i="128"/>
  <c r="O39" i="128"/>
  <c r="W39" i="128"/>
  <c r="AE39" i="128"/>
  <c r="AM39" i="128"/>
  <c r="L40" i="128"/>
  <c r="T40" i="128"/>
  <c r="AB40" i="128"/>
  <c r="AJ40" i="128"/>
  <c r="G35" i="128"/>
  <c r="O35" i="128"/>
  <c r="W35" i="128"/>
  <c r="AE35" i="128"/>
  <c r="AM35" i="128"/>
  <c r="L36" i="128"/>
  <c r="T36" i="128"/>
  <c r="AB36" i="128"/>
  <c r="AJ36" i="128"/>
  <c r="G29" i="128"/>
  <c r="O29" i="128"/>
  <c r="W29" i="128"/>
  <c r="AE29" i="128"/>
  <c r="AM29" i="128"/>
  <c r="L30" i="128"/>
  <c r="T30" i="128"/>
  <c r="AB30" i="128"/>
  <c r="AJ30" i="128"/>
  <c r="I31" i="128"/>
  <c r="Q31" i="128"/>
  <c r="Y31" i="128"/>
  <c r="AG31" i="128"/>
  <c r="F32" i="128"/>
  <c r="N32" i="128"/>
  <c r="V32" i="128"/>
  <c r="AD32" i="128"/>
  <c r="AL32" i="128"/>
  <c r="K33" i="128"/>
  <c r="S33" i="128"/>
  <c r="AA33" i="128"/>
  <c r="AO33" i="128" s="1"/>
  <c r="AI33" i="128"/>
  <c r="D30" i="128"/>
  <c r="K18" i="128"/>
  <c r="S18" i="128"/>
  <c r="AA18" i="128"/>
  <c r="AI18" i="128"/>
  <c r="H19" i="128"/>
  <c r="P19" i="128"/>
  <c r="X19" i="128"/>
  <c r="AF19" i="128"/>
  <c r="E20" i="128"/>
  <c r="M20" i="128"/>
  <c r="U20" i="128"/>
  <c r="AC20" i="128"/>
  <c r="AK20" i="128"/>
  <c r="J21" i="128"/>
  <c r="R21" i="128"/>
  <c r="Z21" i="128"/>
  <c r="AH21" i="128"/>
  <c r="H23" i="128"/>
  <c r="P23" i="128"/>
  <c r="X23" i="128"/>
  <c r="AF23" i="128"/>
  <c r="E24" i="128"/>
  <c r="M24" i="128"/>
  <c r="U24" i="128"/>
  <c r="H42" i="128"/>
  <c r="P42" i="128"/>
  <c r="X42" i="128"/>
  <c r="AF42" i="128"/>
  <c r="E43" i="128"/>
  <c r="M43" i="128"/>
  <c r="U43" i="128"/>
  <c r="AC43" i="128"/>
  <c r="AK43" i="128"/>
  <c r="J44" i="128"/>
  <c r="R44" i="128"/>
  <c r="Z44" i="128"/>
  <c r="AH44" i="128"/>
  <c r="G45" i="128"/>
  <c r="O45" i="128"/>
  <c r="AN45" i="128" s="1"/>
  <c r="W45" i="128"/>
  <c r="AE45" i="128"/>
  <c r="AM45" i="128"/>
  <c r="H39" i="128"/>
  <c r="P39" i="128"/>
  <c r="X39" i="128"/>
  <c r="AF39" i="128"/>
  <c r="E40" i="128"/>
  <c r="M40" i="128"/>
  <c r="U40" i="128"/>
  <c r="AC40" i="128"/>
  <c r="AK40" i="128"/>
  <c r="H35" i="128"/>
  <c r="P35" i="128"/>
  <c r="X35" i="128"/>
  <c r="AF35" i="128"/>
  <c r="E36" i="128"/>
  <c r="M36" i="128"/>
  <c r="U36" i="128"/>
  <c r="AC36" i="128"/>
  <c r="AK36" i="128"/>
  <c r="H29" i="128"/>
  <c r="P29" i="128"/>
  <c r="X29" i="128"/>
  <c r="AF29" i="128"/>
  <c r="E30" i="128"/>
  <c r="M30" i="128"/>
  <c r="U30" i="128"/>
  <c r="AC30" i="128"/>
  <c r="AK30" i="128"/>
  <c r="J31" i="128"/>
  <c r="R31" i="128"/>
  <c r="Z31" i="128"/>
  <c r="AH31" i="128"/>
  <c r="G32" i="128"/>
  <c r="O32" i="128"/>
  <c r="AN32" i="128" s="1"/>
  <c r="W32" i="128"/>
  <c r="AE32" i="128"/>
  <c r="AM32" i="128"/>
  <c r="L33" i="128"/>
  <c r="T33" i="128"/>
  <c r="AB33" i="128"/>
  <c r="AJ33" i="128"/>
  <c r="D29" i="128"/>
  <c r="L18" i="128"/>
  <c r="T18" i="128"/>
  <c r="AB18" i="128"/>
  <c r="AJ18" i="128"/>
  <c r="I19" i="128"/>
  <c r="Q19" i="128"/>
  <c r="Y19" i="128"/>
  <c r="AG19" i="128"/>
  <c r="F20" i="128"/>
  <c r="N20" i="128"/>
  <c r="V20" i="128"/>
  <c r="AD20" i="128"/>
  <c r="AL20" i="128"/>
  <c r="K21" i="128"/>
  <c r="S21" i="128"/>
  <c r="AA21" i="128"/>
  <c r="AO21" i="128" s="1"/>
  <c r="AI21" i="128"/>
  <c r="I23" i="128"/>
  <c r="Q23" i="128"/>
  <c r="Y23" i="128"/>
  <c r="AG23" i="128"/>
  <c r="F24" i="128"/>
  <c r="N24" i="128"/>
  <c r="V24" i="128"/>
  <c r="I42" i="128"/>
  <c r="Q42" i="128"/>
  <c r="Y42" i="128"/>
  <c r="AG42" i="128"/>
  <c r="F43" i="128"/>
  <c r="N43" i="128"/>
  <c r="V43" i="128"/>
  <c r="AD43" i="128"/>
  <c r="AL43" i="128"/>
  <c r="K44" i="128"/>
  <c r="S44" i="128"/>
  <c r="AA44" i="128"/>
  <c r="AI44" i="128"/>
  <c r="H45" i="128"/>
  <c r="P45" i="128"/>
  <c r="X45" i="128"/>
  <c r="AF45" i="128"/>
  <c r="D43" i="128"/>
  <c r="I39" i="128"/>
  <c r="Q39" i="128"/>
  <c r="Y39" i="128"/>
  <c r="AG39" i="128"/>
  <c r="F40" i="128"/>
  <c r="N40" i="128"/>
  <c r="V40" i="128"/>
  <c r="AD40" i="128"/>
  <c r="AL40" i="128"/>
  <c r="I35" i="128"/>
  <c r="Q35" i="128"/>
  <c r="Y35" i="128"/>
  <c r="AG35" i="128"/>
  <c r="F36" i="128"/>
  <c r="N36" i="128"/>
  <c r="V36" i="128"/>
  <c r="AD36" i="128"/>
  <c r="AL36" i="128"/>
  <c r="I29" i="128"/>
  <c r="Q29" i="128"/>
  <c r="Y29" i="128"/>
  <c r="AG29" i="128"/>
  <c r="F30" i="128"/>
  <c r="N30" i="128"/>
  <c r="V30" i="128"/>
  <c r="AD30" i="128"/>
  <c r="AL30" i="128"/>
  <c r="K31" i="128"/>
  <c r="S31" i="128"/>
  <c r="AA31" i="128"/>
  <c r="AI31" i="128"/>
  <c r="H32" i="128"/>
  <c r="P32" i="128"/>
  <c r="X32" i="128"/>
  <c r="AF32" i="128"/>
  <c r="E33" i="128"/>
  <c r="M33" i="128"/>
  <c r="U33" i="128"/>
  <c r="AC33" i="128"/>
  <c r="AK33" i="128"/>
  <c r="E18" i="128"/>
  <c r="M18" i="128"/>
  <c r="U18" i="128"/>
  <c r="AC18" i="128"/>
  <c r="AK18" i="128"/>
  <c r="J19" i="128"/>
  <c r="R19" i="128"/>
  <c r="Z19" i="128"/>
  <c r="AH19" i="128"/>
  <c r="G20" i="128"/>
  <c r="O20" i="128"/>
  <c r="AN20" i="128" s="1"/>
  <c r="W20" i="128"/>
  <c r="AE20" i="128"/>
  <c r="AM20" i="128"/>
  <c r="L21" i="128"/>
  <c r="T21" i="128"/>
  <c r="J42" i="128"/>
  <c r="R42" i="128"/>
  <c r="Z42" i="128"/>
  <c r="AH42" i="128"/>
  <c r="G43" i="128"/>
  <c r="O43" i="128"/>
  <c r="AN43" i="128" s="1"/>
  <c r="W43" i="128"/>
  <c r="AE43" i="128"/>
  <c r="AM43" i="128"/>
  <c r="L44" i="128"/>
  <c r="T44" i="128"/>
  <c r="AB44" i="128"/>
  <c r="AJ44" i="128"/>
  <c r="I45" i="128"/>
  <c r="Q45" i="128"/>
  <c r="Y45" i="128"/>
  <c r="AG45" i="128"/>
  <c r="D44" i="128"/>
  <c r="J39" i="128"/>
  <c r="R39" i="128"/>
  <c r="Z39" i="128"/>
  <c r="AH39" i="128"/>
  <c r="G40" i="128"/>
  <c r="O40" i="128"/>
  <c r="AN40" i="128" s="1"/>
  <c r="W40" i="128"/>
  <c r="AE40" i="128"/>
  <c r="AM40" i="128"/>
  <c r="J35" i="128"/>
  <c r="J37" i="128" s="1"/>
  <c r="R35" i="128"/>
  <c r="R37" i="128" s="1"/>
  <c r="Z35" i="128"/>
  <c r="Z37" i="128" s="1"/>
  <c r="AH35" i="128"/>
  <c r="AH37" i="128" s="1"/>
  <c r="G36" i="128"/>
  <c r="O36" i="128"/>
  <c r="AN36" i="128" s="1"/>
  <c r="W36" i="128"/>
  <c r="AE36" i="128"/>
  <c r="AM36" i="128"/>
  <c r="J29" i="128"/>
  <c r="R29" i="128"/>
  <c r="Z29" i="128"/>
  <c r="AH29" i="128"/>
  <c r="G30" i="128"/>
  <c r="O30" i="128"/>
  <c r="AN30" i="128" s="1"/>
  <c r="W30" i="128"/>
  <c r="AE30" i="128"/>
  <c r="AM30" i="128"/>
  <c r="L31" i="128"/>
  <c r="T31" i="128"/>
  <c r="AB31" i="128"/>
  <c r="AJ31" i="128"/>
  <c r="I32" i="128"/>
  <c r="Q32" i="128"/>
  <c r="Y32" i="128"/>
  <c r="AG32" i="128"/>
  <c r="F33" i="128"/>
  <c r="N33" i="128"/>
  <c r="V33" i="128"/>
  <c r="AD33" i="128"/>
  <c r="AL33" i="128"/>
  <c r="F18" i="128"/>
  <c r="N18" i="128"/>
  <c r="V18" i="128"/>
  <c r="AD18" i="128"/>
  <c r="AL18" i="128"/>
  <c r="K19" i="128"/>
  <c r="S19" i="128"/>
  <c r="AA19" i="128"/>
  <c r="AO19" i="128" s="1"/>
  <c r="AI19" i="128"/>
  <c r="H20" i="128"/>
  <c r="P20" i="128"/>
  <c r="X20" i="128"/>
  <c r="AF20" i="128"/>
  <c r="E21" i="128"/>
  <c r="M21" i="128"/>
  <c r="U21" i="128"/>
  <c r="AC21" i="128"/>
  <c r="AK21" i="128"/>
  <c r="K23" i="128"/>
  <c r="S23" i="128"/>
  <c r="AA23" i="128"/>
  <c r="AI23" i="128"/>
  <c r="H24" i="128"/>
  <c r="P24" i="128"/>
  <c r="X24" i="128"/>
  <c r="K42" i="128"/>
  <c r="S42" i="128"/>
  <c r="AA42" i="128"/>
  <c r="AI42" i="128"/>
  <c r="H43" i="128"/>
  <c r="P43" i="128"/>
  <c r="X43" i="128"/>
  <c r="AF43" i="128"/>
  <c r="E44" i="128"/>
  <c r="M44" i="128"/>
  <c r="U44" i="128"/>
  <c r="AC44" i="128"/>
  <c r="AK44" i="128"/>
  <c r="J45" i="128"/>
  <c r="R45" i="128"/>
  <c r="Z45" i="128"/>
  <c r="AH45" i="128"/>
  <c r="D45" i="128"/>
  <c r="K39" i="128"/>
  <c r="S39" i="128"/>
  <c r="AA39" i="128"/>
  <c r="AO39" i="128" s="1"/>
  <c r="AI39" i="128"/>
  <c r="H40" i="128"/>
  <c r="P40" i="128"/>
  <c r="X40" i="128"/>
  <c r="AF40" i="128"/>
  <c r="D40" i="128"/>
  <c r="K35" i="128"/>
  <c r="S35" i="128"/>
  <c r="AA35" i="128"/>
  <c r="AI35" i="128"/>
  <c r="H36" i="128"/>
  <c r="P36" i="128"/>
  <c r="X36" i="128"/>
  <c r="AF36" i="128"/>
  <c r="D36" i="128"/>
  <c r="K29" i="128"/>
  <c r="S29" i="128"/>
  <c r="AA29" i="128"/>
  <c r="AI29" i="128"/>
  <c r="H30" i="128"/>
  <c r="P30" i="128"/>
  <c r="X30" i="128"/>
  <c r="AF30" i="128"/>
  <c r="E31" i="128"/>
  <c r="M31" i="128"/>
  <c r="U31" i="128"/>
  <c r="AC31" i="128"/>
  <c r="AK31" i="128"/>
  <c r="J32" i="128"/>
  <c r="R32" i="128"/>
  <c r="Z32" i="128"/>
  <c r="AH32" i="128"/>
  <c r="G33" i="128"/>
  <c r="O33" i="128"/>
  <c r="W33" i="128"/>
  <c r="AE33" i="128"/>
  <c r="AM33" i="128"/>
  <c r="G18" i="128"/>
  <c r="O18" i="128"/>
  <c r="W18" i="128"/>
  <c r="AE18" i="128"/>
  <c r="AM18" i="128"/>
  <c r="L19" i="128"/>
  <c r="T19" i="128"/>
  <c r="AB19" i="128"/>
  <c r="AJ19" i="128"/>
  <c r="I20" i="128"/>
  <c r="Q20" i="128"/>
  <c r="Y20" i="128"/>
  <c r="AG20" i="128"/>
  <c r="F21" i="128"/>
  <c r="N21" i="128"/>
  <c r="V21" i="128"/>
  <c r="AD21" i="128"/>
  <c r="AL21" i="128"/>
  <c r="L23" i="128"/>
  <c r="T23" i="128"/>
  <c r="AB23" i="128"/>
  <c r="AJ23" i="128"/>
  <c r="I24" i="128"/>
  <c r="Q24" i="128"/>
  <c r="Y24" i="128"/>
  <c r="L42" i="128"/>
  <c r="T42" i="128"/>
  <c r="AB42" i="128"/>
  <c r="AJ42" i="128"/>
  <c r="I43" i="128"/>
  <c r="Q43" i="128"/>
  <c r="Y43" i="128"/>
  <c r="AG43" i="128"/>
  <c r="F44" i="128"/>
  <c r="N44" i="128"/>
  <c r="V44" i="128"/>
  <c r="AD44" i="128"/>
  <c r="AL44" i="128"/>
  <c r="K45" i="128"/>
  <c r="S45" i="128"/>
  <c r="AA45" i="128"/>
  <c r="AO45" i="128" s="1"/>
  <c r="AI45" i="128"/>
  <c r="D42" i="128"/>
  <c r="L39" i="128"/>
  <c r="T39" i="128"/>
  <c r="AB39" i="128"/>
  <c r="AJ39" i="128"/>
  <c r="I40" i="128"/>
  <c r="Q40" i="128"/>
  <c r="Y40" i="128"/>
  <c r="AG40" i="128"/>
  <c r="D39" i="128"/>
  <c r="L35" i="128"/>
  <c r="T35" i="128"/>
  <c r="AB35" i="128"/>
  <c r="AJ35" i="128"/>
  <c r="I36" i="128"/>
  <c r="Q36" i="128"/>
  <c r="Y36" i="128"/>
  <c r="AG36" i="128"/>
  <c r="D35" i="128"/>
  <c r="L29" i="128"/>
  <c r="T29" i="128"/>
  <c r="AB29" i="128"/>
  <c r="AJ29" i="128"/>
  <c r="I30" i="128"/>
  <c r="Q30" i="128"/>
  <c r="Y30" i="128"/>
  <c r="AG30" i="128"/>
  <c r="F31" i="128"/>
  <c r="N31" i="128"/>
  <c r="V31" i="128"/>
  <c r="AD31" i="128"/>
  <c r="AL31" i="128"/>
  <c r="K32" i="128"/>
  <c r="S32" i="128"/>
  <c r="AA32" i="128"/>
  <c r="AO32" i="128" s="1"/>
  <c r="AI32" i="128"/>
  <c r="H33" i="128"/>
  <c r="P33" i="128"/>
  <c r="X33" i="128"/>
  <c r="AF33" i="128"/>
  <c r="D33" i="128"/>
  <c r="H18" i="128"/>
  <c r="P18" i="128"/>
  <c r="X18" i="128"/>
  <c r="AF18" i="128"/>
  <c r="E19" i="128"/>
  <c r="M19" i="128"/>
  <c r="U19" i="128"/>
  <c r="AC19" i="128"/>
  <c r="AK19" i="128"/>
  <c r="AP19" i="128" s="1"/>
  <c r="J20" i="128"/>
  <c r="R20" i="128"/>
  <c r="Z20" i="128"/>
  <c r="AH20" i="128"/>
  <c r="G21" i="128"/>
  <c r="O21" i="128"/>
  <c r="AN21" i="128" s="1"/>
  <c r="W21" i="128"/>
  <c r="AE21" i="128"/>
  <c r="AM21" i="128"/>
  <c r="E23" i="128"/>
  <c r="M23" i="128"/>
  <c r="U23" i="128"/>
  <c r="AC23" i="128"/>
  <c r="AK23" i="128"/>
  <c r="J24" i="128"/>
  <c r="R24" i="128"/>
  <c r="Z24" i="128"/>
  <c r="X21" i="128"/>
  <c r="F23" i="128"/>
  <c r="AL23" i="128"/>
  <c r="AC24" i="128"/>
  <c r="AK24" i="128"/>
  <c r="J25" i="128"/>
  <c r="R25" i="128"/>
  <c r="Z25" i="128"/>
  <c r="AH25" i="128"/>
  <c r="G26" i="128"/>
  <c r="O26" i="128"/>
  <c r="AN26" i="128" s="1"/>
  <c r="W26" i="128"/>
  <c r="AE26" i="128"/>
  <c r="AM26" i="128"/>
  <c r="D18" i="128"/>
  <c r="L14" i="128"/>
  <c r="T14" i="128"/>
  <c r="AB14" i="128"/>
  <c r="AJ14" i="128"/>
  <c r="I15" i="128"/>
  <c r="Q15" i="128"/>
  <c r="Y15" i="128"/>
  <c r="AG15" i="128"/>
  <c r="F16" i="128"/>
  <c r="N16" i="128"/>
  <c r="V16" i="128"/>
  <c r="AD16" i="128"/>
  <c r="AL16" i="128"/>
  <c r="H10" i="128"/>
  <c r="P10" i="128"/>
  <c r="X10" i="128"/>
  <c r="AF10" i="128"/>
  <c r="E11" i="128"/>
  <c r="M11" i="128"/>
  <c r="U11" i="128"/>
  <c r="AC11" i="128"/>
  <c r="AK11" i="128"/>
  <c r="J12" i="128"/>
  <c r="R12" i="128"/>
  <c r="Z12" i="128"/>
  <c r="AH12" i="128"/>
  <c r="D10" i="128"/>
  <c r="J34" i="12"/>
  <c r="R34" i="12"/>
  <c r="Z34" i="12"/>
  <c r="AH34" i="12"/>
  <c r="AP34" i="12"/>
  <c r="O36" i="12"/>
  <c r="W36" i="12"/>
  <c r="AB21" i="128"/>
  <c r="J23" i="128"/>
  <c r="G24" i="128"/>
  <c r="AD24" i="128"/>
  <c r="AL24" i="128"/>
  <c r="K25" i="128"/>
  <c r="S25" i="128"/>
  <c r="AA25" i="128"/>
  <c r="AO25" i="128" s="1"/>
  <c r="AI25" i="128"/>
  <c r="H26" i="128"/>
  <c r="P26" i="128"/>
  <c r="X26" i="128"/>
  <c r="AF26" i="128"/>
  <c r="D26" i="128"/>
  <c r="E14" i="128"/>
  <c r="M14" i="128"/>
  <c r="U14" i="128"/>
  <c r="AC14" i="128"/>
  <c r="AK14" i="128"/>
  <c r="J15" i="128"/>
  <c r="R15" i="128"/>
  <c r="Z15" i="128"/>
  <c r="AH15" i="128"/>
  <c r="G16" i="128"/>
  <c r="O16" i="128"/>
  <c r="AN16" i="128" s="1"/>
  <c r="W16" i="128"/>
  <c r="AE16" i="128"/>
  <c r="AM16" i="128"/>
  <c r="I10" i="128"/>
  <c r="Q10" i="128"/>
  <c r="Y10" i="128"/>
  <c r="AG10" i="128"/>
  <c r="F11" i="128"/>
  <c r="N11" i="128"/>
  <c r="V11" i="128"/>
  <c r="AD11" i="128"/>
  <c r="AL11" i="128"/>
  <c r="K12" i="128"/>
  <c r="S12" i="128"/>
  <c r="AA12" i="128"/>
  <c r="AO12" i="128" s="1"/>
  <c r="AI12" i="128"/>
  <c r="K34" i="12"/>
  <c r="S34" i="12"/>
  <c r="AA34" i="12"/>
  <c r="AI34" i="12"/>
  <c r="H36" i="12"/>
  <c r="P36" i="12"/>
  <c r="X36" i="12"/>
  <c r="AF36" i="12"/>
  <c r="AN36" i="12"/>
  <c r="M37" i="12"/>
  <c r="U37" i="12"/>
  <c r="AC37" i="12"/>
  <c r="AK37" i="12"/>
  <c r="J38" i="12"/>
  <c r="R38" i="12"/>
  <c r="Z38" i="12"/>
  <c r="AH38" i="12"/>
  <c r="AP38" i="12"/>
  <c r="O39" i="12"/>
  <c r="W39" i="12"/>
  <c r="AE39" i="12"/>
  <c r="AM39" i="12"/>
  <c r="L41" i="12"/>
  <c r="T41" i="12"/>
  <c r="AB41" i="12"/>
  <c r="AJ41" i="12"/>
  <c r="I42" i="12"/>
  <c r="Q42" i="12"/>
  <c r="Y42" i="12"/>
  <c r="AG42" i="12"/>
  <c r="AO42" i="12"/>
  <c r="N43" i="12"/>
  <c r="V43" i="12"/>
  <c r="AD43" i="12"/>
  <c r="AL43" i="12"/>
  <c r="K44" i="12"/>
  <c r="H9" i="52" s="1"/>
  <c r="S44" i="12"/>
  <c r="P9" i="52" s="1"/>
  <c r="AA44" i="12"/>
  <c r="X9" i="52" s="1"/>
  <c r="AI44" i="12"/>
  <c r="AF9" i="52" s="1"/>
  <c r="H45" i="12"/>
  <c r="AF21" i="128"/>
  <c r="N23" i="128"/>
  <c r="K24" i="128"/>
  <c r="AE24" i="128"/>
  <c r="AM24" i="128"/>
  <c r="L25" i="128"/>
  <c r="T25" i="128"/>
  <c r="AB25" i="128"/>
  <c r="AJ25" i="128"/>
  <c r="I26" i="128"/>
  <c r="Q26" i="128"/>
  <c r="Y26" i="128"/>
  <c r="AG26" i="128"/>
  <c r="D24" i="128"/>
  <c r="F14" i="128"/>
  <c r="N14" i="128"/>
  <c r="V14" i="128"/>
  <c r="AD14" i="128"/>
  <c r="AL14" i="128"/>
  <c r="K15" i="128"/>
  <c r="S15" i="128"/>
  <c r="AA15" i="128"/>
  <c r="AO15" i="128" s="1"/>
  <c r="AI15" i="128"/>
  <c r="H16" i="128"/>
  <c r="P16" i="128"/>
  <c r="X16" i="128"/>
  <c r="AF16" i="128"/>
  <c r="D16" i="128"/>
  <c r="J10" i="128"/>
  <c r="R10" i="128"/>
  <c r="Z10" i="128"/>
  <c r="AH10" i="128"/>
  <c r="G11" i="128"/>
  <c r="O11" i="128"/>
  <c r="AN11" i="128" s="1"/>
  <c r="W11" i="128"/>
  <c r="AE11" i="128"/>
  <c r="AM11" i="128"/>
  <c r="L12" i="128"/>
  <c r="T12" i="128"/>
  <c r="AB12" i="128"/>
  <c r="AJ12" i="128"/>
  <c r="L34" i="12"/>
  <c r="T34" i="12"/>
  <c r="AB34" i="12"/>
  <c r="AJ34" i="12"/>
  <c r="I36" i="12"/>
  <c r="Q36" i="12"/>
  <c r="Y36" i="12"/>
  <c r="AG36" i="12"/>
  <c r="AO36" i="12"/>
  <c r="N37" i="12"/>
  <c r="V37" i="12"/>
  <c r="AD37" i="12"/>
  <c r="AL37" i="12"/>
  <c r="K38" i="12"/>
  <c r="S38" i="12"/>
  <c r="AA38" i="12"/>
  <c r="AI38" i="12"/>
  <c r="H39" i="12"/>
  <c r="P39" i="12"/>
  <c r="X39" i="12"/>
  <c r="AF39" i="12"/>
  <c r="AN39" i="12"/>
  <c r="M41" i="12"/>
  <c r="U41" i="12"/>
  <c r="AC41" i="12"/>
  <c r="AK41" i="12"/>
  <c r="J42" i="12"/>
  <c r="R42" i="12"/>
  <c r="Z42" i="12"/>
  <c r="AH42" i="12"/>
  <c r="AP42" i="12"/>
  <c r="O43" i="12"/>
  <c r="W43" i="12"/>
  <c r="AE43" i="12"/>
  <c r="AM43" i="12"/>
  <c r="L44" i="12"/>
  <c r="T44" i="12"/>
  <c r="Q9" i="52" s="1"/>
  <c r="AB44" i="12"/>
  <c r="Y9" i="52" s="1"/>
  <c r="AJ44" i="12"/>
  <c r="AG9" i="52" s="1"/>
  <c r="AJ21" i="128"/>
  <c r="R23" i="128"/>
  <c r="O24" i="128"/>
  <c r="AN24" i="128" s="1"/>
  <c r="AF24" i="128"/>
  <c r="E25" i="128"/>
  <c r="M25" i="128"/>
  <c r="U25" i="128"/>
  <c r="AC25" i="128"/>
  <c r="AK25" i="128"/>
  <c r="J26" i="128"/>
  <c r="R26" i="128"/>
  <c r="Z26" i="128"/>
  <c r="AH26" i="128"/>
  <c r="D25" i="128"/>
  <c r="G14" i="128"/>
  <c r="O14" i="128"/>
  <c r="W14" i="128"/>
  <c r="AE14" i="128"/>
  <c r="AM14" i="128"/>
  <c r="L15" i="128"/>
  <c r="T15" i="128"/>
  <c r="AB15" i="128"/>
  <c r="AJ15" i="128"/>
  <c r="I16" i="128"/>
  <c r="Q16" i="128"/>
  <c r="Y16" i="128"/>
  <c r="AG16" i="128"/>
  <c r="D15" i="128"/>
  <c r="K10" i="128"/>
  <c r="S10" i="128"/>
  <c r="AA10" i="128"/>
  <c r="AO10" i="128" s="1"/>
  <c r="AI10" i="128"/>
  <c r="H11" i="128"/>
  <c r="P11" i="128"/>
  <c r="X11" i="128"/>
  <c r="AF11" i="128"/>
  <c r="E12" i="128"/>
  <c r="M12" i="128"/>
  <c r="U12" i="128"/>
  <c r="AC12" i="128"/>
  <c r="AK12" i="128"/>
  <c r="M34" i="12"/>
  <c r="U34" i="12"/>
  <c r="AC34" i="12"/>
  <c r="AK34" i="12"/>
  <c r="J36" i="12"/>
  <c r="R36" i="12"/>
  <c r="Z36" i="12"/>
  <c r="AH36" i="12"/>
  <c r="AP36" i="12"/>
  <c r="O37" i="12"/>
  <c r="W37" i="12"/>
  <c r="AE37" i="12"/>
  <c r="AM37" i="12"/>
  <c r="L38" i="12"/>
  <c r="T38" i="12"/>
  <c r="AB38" i="12"/>
  <c r="AJ38" i="12"/>
  <c r="I39" i="12"/>
  <c r="Q39" i="12"/>
  <c r="Y39" i="12"/>
  <c r="AG39" i="12"/>
  <c r="AO39" i="12"/>
  <c r="N41" i="12"/>
  <c r="V41" i="12"/>
  <c r="AD41" i="12"/>
  <c r="AL41" i="12"/>
  <c r="K42" i="12"/>
  <c r="S42" i="12"/>
  <c r="AA42" i="12"/>
  <c r="AI42" i="12"/>
  <c r="H43" i="12"/>
  <c r="P43" i="12"/>
  <c r="X43" i="12"/>
  <c r="AF43" i="12"/>
  <c r="AN43" i="12"/>
  <c r="M44" i="12"/>
  <c r="U44" i="12"/>
  <c r="R9" i="52" s="1"/>
  <c r="AC44" i="12"/>
  <c r="Z9" i="52" s="1"/>
  <c r="AK44" i="12"/>
  <c r="AH9" i="52" s="1"/>
  <c r="V23" i="128"/>
  <c r="S24" i="128"/>
  <c r="AG24" i="128"/>
  <c r="F25" i="128"/>
  <c r="N25" i="128"/>
  <c r="V25" i="128"/>
  <c r="AD25" i="128"/>
  <c r="AL25" i="128"/>
  <c r="K26" i="128"/>
  <c r="S26" i="128"/>
  <c r="AA26" i="128"/>
  <c r="AO26" i="128" s="1"/>
  <c r="AI26" i="128"/>
  <c r="D23" i="128"/>
  <c r="H14" i="128"/>
  <c r="P14" i="128"/>
  <c r="X14" i="128"/>
  <c r="AF14" i="128"/>
  <c r="E15" i="128"/>
  <c r="M15" i="128"/>
  <c r="U15" i="128"/>
  <c r="AC15" i="128"/>
  <c r="AK15" i="128"/>
  <c r="J16" i="128"/>
  <c r="R16" i="128"/>
  <c r="Z16" i="128"/>
  <c r="AH16" i="128"/>
  <c r="D14" i="128"/>
  <c r="L10" i="128"/>
  <c r="T10" i="128"/>
  <c r="AB10" i="128"/>
  <c r="AJ10" i="128"/>
  <c r="I11" i="128"/>
  <c r="Q11" i="128"/>
  <c r="Y11" i="128"/>
  <c r="AG11" i="128"/>
  <c r="F12" i="128"/>
  <c r="N12" i="128"/>
  <c r="V12" i="128"/>
  <c r="AD12" i="128"/>
  <c r="AL12" i="128"/>
  <c r="N34" i="12"/>
  <c r="V34" i="12"/>
  <c r="AD34" i="12"/>
  <c r="AL34" i="12"/>
  <c r="K36" i="12"/>
  <c r="S36" i="12"/>
  <c r="AA36" i="12"/>
  <c r="Z23" i="128"/>
  <c r="W24" i="128"/>
  <c r="AH24" i="128"/>
  <c r="G25" i="128"/>
  <c r="O25" i="128"/>
  <c r="AN25" i="128" s="1"/>
  <c r="W25" i="128"/>
  <c r="AE25" i="128"/>
  <c r="AM25" i="128"/>
  <c r="L26" i="128"/>
  <c r="T26" i="128"/>
  <c r="AB26" i="128"/>
  <c r="AJ26" i="128"/>
  <c r="D19" i="128"/>
  <c r="I14" i="128"/>
  <c r="Q14" i="128"/>
  <c r="Y14" i="128"/>
  <c r="AG14" i="128"/>
  <c r="F15" i="128"/>
  <c r="N15" i="128"/>
  <c r="V15" i="128"/>
  <c r="AD15" i="128"/>
  <c r="AL15" i="128"/>
  <c r="K16" i="128"/>
  <c r="S16" i="128"/>
  <c r="AA16" i="128"/>
  <c r="AO16" i="128" s="1"/>
  <c r="AI16" i="128"/>
  <c r="E10" i="128"/>
  <c r="M10" i="128"/>
  <c r="U10" i="128"/>
  <c r="AC10" i="128"/>
  <c r="AK10" i="128"/>
  <c r="J11" i="128"/>
  <c r="R11" i="128"/>
  <c r="Z11" i="128"/>
  <c r="AH11" i="128"/>
  <c r="G12" i="128"/>
  <c r="O12" i="128"/>
  <c r="AN12" i="128" s="1"/>
  <c r="W12" i="128"/>
  <c r="AE12" i="128"/>
  <c r="AM12" i="128"/>
  <c r="O34" i="12"/>
  <c r="W34" i="12"/>
  <c r="AE34" i="12"/>
  <c r="AM34" i="12"/>
  <c r="L36" i="12"/>
  <c r="T36" i="12"/>
  <c r="AB36" i="12"/>
  <c r="AJ36" i="12"/>
  <c r="I37" i="12"/>
  <c r="Q37" i="12"/>
  <c r="Y37" i="12"/>
  <c r="AG37" i="12"/>
  <c r="AO37" i="12"/>
  <c r="N38" i="12"/>
  <c r="V38" i="12"/>
  <c r="AD38" i="12"/>
  <c r="AL38" i="12"/>
  <c r="K39" i="12"/>
  <c r="S39" i="12"/>
  <c r="AA39" i="12"/>
  <c r="AI39" i="12"/>
  <c r="H41" i="12"/>
  <c r="P41" i="12"/>
  <c r="X41" i="12"/>
  <c r="AF41" i="12"/>
  <c r="AN41" i="12"/>
  <c r="M42" i="12"/>
  <c r="U42" i="12"/>
  <c r="AC42" i="12"/>
  <c r="AK42" i="12"/>
  <c r="J43" i="12"/>
  <c r="R43" i="12"/>
  <c r="Z43" i="12"/>
  <c r="AH43" i="12"/>
  <c r="AP43" i="12"/>
  <c r="O44" i="12"/>
  <c r="W44" i="12"/>
  <c r="T9" i="52" s="1"/>
  <c r="AE44" i="12"/>
  <c r="AB9" i="52" s="1"/>
  <c r="AM44" i="12"/>
  <c r="AJ9" i="52" s="1"/>
  <c r="AD23" i="128"/>
  <c r="AA24" i="128"/>
  <c r="AO24" i="128" s="1"/>
  <c r="AI24" i="128"/>
  <c r="H25" i="128"/>
  <c r="P25" i="128"/>
  <c r="X25" i="128"/>
  <c r="AF25" i="128"/>
  <c r="E26" i="128"/>
  <c r="M26" i="128"/>
  <c r="U26" i="128"/>
  <c r="AC26" i="128"/>
  <c r="AK26" i="128"/>
  <c r="D20" i="128"/>
  <c r="J14" i="128"/>
  <c r="R14" i="128"/>
  <c r="Z14" i="128"/>
  <c r="AH14" i="128"/>
  <c r="G15" i="128"/>
  <c r="O15" i="128"/>
  <c r="AN15" i="128" s="1"/>
  <c r="W15" i="128"/>
  <c r="AE15" i="128"/>
  <c r="AM15" i="128"/>
  <c r="L16" i="128"/>
  <c r="T16" i="128"/>
  <c r="AB16" i="128"/>
  <c r="AJ16" i="128"/>
  <c r="F10" i="128"/>
  <c r="N10" i="128"/>
  <c r="V10" i="128"/>
  <c r="AD10" i="128"/>
  <c r="AL10" i="128"/>
  <c r="K11" i="128"/>
  <c r="S11" i="128"/>
  <c r="AA11" i="128"/>
  <c r="AO11" i="128" s="1"/>
  <c r="AI11" i="128"/>
  <c r="H12" i="128"/>
  <c r="P12" i="128"/>
  <c r="X12" i="128"/>
  <c r="AF12" i="128"/>
  <c r="D11" i="128"/>
  <c r="H34" i="12"/>
  <c r="P34" i="12"/>
  <c r="X34" i="12"/>
  <c r="AF34" i="12"/>
  <c r="AN34" i="12"/>
  <c r="M36" i="12"/>
  <c r="U36" i="12"/>
  <c r="AC36" i="12"/>
  <c r="AK36" i="12"/>
  <c r="J37" i="12"/>
  <c r="R37" i="12"/>
  <c r="Z37" i="12"/>
  <c r="AH37" i="12"/>
  <c r="AP37" i="12"/>
  <c r="O38" i="12"/>
  <c r="W38" i="12"/>
  <c r="AE38" i="12"/>
  <c r="AM38" i="12"/>
  <c r="L39" i="12"/>
  <c r="T39" i="12"/>
  <c r="AB39" i="12"/>
  <c r="AJ39" i="12"/>
  <c r="I41" i="12"/>
  <c r="Q41" i="12"/>
  <c r="Y41" i="12"/>
  <c r="AG41" i="12"/>
  <c r="AO41" i="12"/>
  <c r="N42" i="12"/>
  <c r="V42" i="12"/>
  <c r="AD42" i="12"/>
  <c r="AL42" i="12"/>
  <c r="K43" i="12"/>
  <c r="S43" i="12"/>
  <c r="AA43" i="12"/>
  <c r="AI43" i="12"/>
  <c r="H44" i="12"/>
  <c r="E9" i="52" s="1"/>
  <c r="P44" i="12"/>
  <c r="M9" i="52" s="1"/>
  <c r="X44" i="12"/>
  <c r="U9" i="52" s="1"/>
  <c r="AF44" i="12"/>
  <c r="AC9" i="52" s="1"/>
  <c r="AN44" i="12"/>
  <c r="AK9" i="52" s="1"/>
  <c r="AH23" i="128"/>
  <c r="AB24" i="128"/>
  <c r="AJ24" i="128"/>
  <c r="I25" i="128"/>
  <c r="Q25" i="128"/>
  <c r="Y25" i="128"/>
  <c r="AG25" i="128"/>
  <c r="F26" i="128"/>
  <c r="N26" i="128"/>
  <c r="V26" i="128"/>
  <c r="AD26" i="128"/>
  <c r="AL26" i="128"/>
  <c r="D21" i="128"/>
  <c r="K14" i="128"/>
  <c r="S14" i="128"/>
  <c r="AA14" i="128"/>
  <c r="AI14" i="128"/>
  <c r="H15" i="128"/>
  <c r="P15" i="128"/>
  <c r="X15" i="128"/>
  <c r="AF15" i="128"/>
  <c r="E16" i="128"/>
  <c r="M16" i="128"/>
  <c r="U16" i="128"/>
  <c r="AC16" i="128"/>
  <c r="AK16" i="128"/>
  <c r="G10" i="128"/>
  <c r="O10" i="128"/>
  <c r="W10" i="128"/>
  <c r="AE10" i="128"/>
  <c r="AM10" i="128"/>
  <c r="L11" i="128"/>
  <c r="T11" i="128"/>
  <c r="AB11" i="128"/>
  <c r="AJ11" i="128"/>
  <c r="I12" i="128"/>
  <c r="Q12" i="128"/>
  <c r="Y12" i="128"/>
  <c r="AG12" i="128"/>
  <c r="D12" i="128"/>
  <c r="I34" i="12"/>
  <c r="Q34" i="12"/>
  <c r="Y34" i="12"/>
  <c r="AG34" i="12"/>
  <c r="AO34" i="12"/>
  <c r="N36" i="12"/>
  <c r="V36" i="12"/>
  <c r="AD36" i="12"/>
  <c r="AL36" i="12"/>
  <c r="K37" i="12"/>
  <c r="S37" i="12"/>
  <c r="AA37" i="12"/>
  <c r="AI37" i="12"/>
  <c r="H38" i="12"/>
  <c r="P38" i="12"/>
  <c r="X38" i="12"/>
  <c r="AF38" i="12"/>
  <c r="AN38" i="12"/>
  <c r="M39" i="12"/>
  <c r="U39" i="12"/>
  <c r="AC39" i="12"/>
  <c r="AK39" i="12"/>
  <c r="J41" i="12"/>
  <c r="R41" i="12"/>
  <c r="Z41" i="12"/>
  <c r="AH41" i="12"/>
  <c r="AP41" i="12"/>
  <c r="O42" i="12"/>
  <c r="W42" i="12"/>
  <c r="AE42" i="12"/>
  <c r="AM42" i="12"/>
  <c r="L43" i="12"/>
  <c r="T43" i="12"/>
  <c r="AB43" i="12"/>
  <c r="AJ43" i="12"/>
  <c r="I44" i="12"/>
  <c r="Q44" i="12"/>
  <c r="Y44" i="12"/>
  <c r="V9" i="52" s="1"/>
  <c r="AG44" i="12"/>
  <c r="AD9" i="52" s="1"/>
  <c r="AO44" i="12"/>
  <c r="X37" i="12"/>
  <c r="U38" i="12"/>
  <c r="R39" i="12"/>
  <c r="O41" i="12"/>
  <c r="L42" i="12"/>
  <c r="I43" i="12"/>
  <c r="AO43" i="12"/>
  <c r="AL44" i="12"/>
  <c r="AI9" i="52" s="1"/>
  <c r="O45" i="12"/>
  <c r="W45" i="12"/>
  <c r="AE45" i="12"/>
  <c r="AM45" i="12"/>
  <c r="L46" i="12"/>
  <c r="T46" i="12"/>
  <c r="AB46" i="12"/>
  <c r="AJ46" i="12"/>
  <c r="I47" i="12"/>
  <c r="Q47" i="12"/>
  <c r="Y47" i="12"/>
  <c r="AG47" i="12"/>
  <c r="AO47" i="12"/>
  <c r="G44" i="12"/>
  <c r="D9" i="52" s="1"/>
  <c r="J29" i="12"/>
  <c r="R29" i="12"/>
  <c r="Z29" i="12"/>
  <c r="AH29" i="12"/>
  <c r="AP29" i="12"/>
  <c r="O30" i="12"/>
  <c r="W30" i="12"/>
  <c r="AE30" i="12"/>
  <c r="AM30" i="12"/>
  <c r="L31" i="12"/>
  <c r="T31" i="12"/>
  <c r="AB31" i="12"/>
  <c r="AJ31" i="12"/>
  <c r="I32" i="12"/>
  <c r="Q32" i="12"/>
  <c r="Y32" i="12"/>
  <c r="AG32" i="12"/>
  <c r="AO32" i="12"/>
  <c r="J17" i="12"/>
  <c r="R17" i="12"/>
  <c r="Z17" i="12"/>
  <c r="AH17" i="12"/>
  <c r="AP17" i="12"/>
  <c r="O19" i="12"/>
  <c r="W19" i="12"/>
  <c r="AE19" i="12"/>
  <c r="AM19" i="12"/>
  <c r="L20" i="12"/>
  <c r="T20" i="12"/>
  <c r="AB20" i="12"/>
  <c r="AJ20" i="12"/>
  <c r="I21" i="12"/>
  <c r="Q21" i="12"/>
  <c r="Y21" i="12"/>
  <c r="AG21" i="12"/>
  <c r="AO21" i="12"/>
  <c r="N22" i="12"/>
  <c r="V22" i="12"/>
  <c r="AD22" i="12"/>
  <c r="AL22" i="12"/>
  <c r="K23" i="12"/>
  <c r="S23" i="12"/>
  <c r="AA23" i="12"/>
  <c r="AI23" i="12"/>
  <c r="H24" i="12"/>
  <c r="P24" i="12"/>
  <c r="X24" i="12"/>
  <c r="AF24" i="12"/>
  <c r="AN24" i="12"/>
  <c r="AE36" i="12"/>
  <c r="AB37" i="12"/>
  <c r="Y38" i="12"/>
  <c r="V39" i="12"/>
  <c r="S41" i="12"/>
  <c r="P42" i="12"/>
  <c r="M43" i="12"/>
  <c r="J44" i="12"/>
  <c r="G9" i="52" s="1"/>
  <c r="AP44" i="12"/>
  <c r="AM9" i="52" s="1"/>
  <c r="P45" i="12"/>
  <c r="X45" i="12"/>
  <c r="AF45" i="12"/>
  <c r="AN45" i="12"/>
  <c r="M46" i="12"/>
  <c r="U46" i="12"/>
  <c r="AC46" i="12"/>
  <c r="AK46" i="12"/>
  <c r="J47" i="12"/>
  <c r="R47" i="12"/>
  <c r="Z47" i="12"/>
  <c r="AH47" i="12"/>
  <c r="AP47" i="12"/>
  <c r="G45" i="12"/>
  <c r="K29" i="12"/>
  <c r="S29" i="12"/>
  <c r="AA29" i="12"/>
  <c r="AI29" i="12"/>
  <c r="H30" i="12"/>
  <c r="P30" i="12"/>
  <c r="X30" i="12"/>
  <c r="AF30" i="12"/>
  <c r="AN30" i="12"/>
  <c r="M31" i="12"/>
  <c r="U31" i="12"/>
  <c r="AC31" i="12"/>
  <c r="AK31" i="12"/>
  <c r="J32" i="12"/>
  <c r="R32" i="12"/>
  <c r="Z32" i="12"/>
  <c r="AH32" i="12"/>
  <c r="AP32" i="12"/>
  <c r="K17" i="12"/>
  <c r="S17" i="12"/>
  <c r="AA17" i="12"/>
  <c r="AI17" i="12"/>
  <c r="H19" i="12"/>
  <c r="P19" i="12"/>
  <c r="X19" i="12"/>
  <c r="AF19" i="12"/>
  <c r="AN19" i="12"/>
  <c r="M20" i="12"/>
  <c r="U20" i="12"/>
  <c r="AC20" i="12"/>
  <c r="AI36" i="12"/>
  <c r="AF37" i="12"/>
  <c r="AC38" i="12"/>
  <c r="Z39" i="12"/>
  <c r="W41" i="12"/>
  <c r="T42" i="12"/>
  <c r="Q43" i="12"/>
  <c r="N44" i="12"/>
  <c r="K9" i="52" s="1"/>
  <c r="I45" i="12"/>
  <c r="Q45" i="12"/>
  <c r="Y45" i="12"/>
  <c r="AG45" i="12"/>
  <c r="AO45" i="12"/>
  <c r="N46" i="12"/>
  <c r="V46" i="12"/>
  <c r="AD46" i="12"/>
  <c r="AL46" i="12"/>
  <c r="K47" i="12"/>
  <c r="S47" i="12"/>
  <c r="AA47" i="12"/>
  <c r="AI47" i="12"/>
  <c r="G37" i="12"/>
  <c r="G46" i="12"/>
  <c r="L29" i="12"/>
  <c r="T29" i="12"/>
  <c r="AB29" i="12"/>
  <c r="AJ29" i="12"/>
  <c r="I30" i="12"/>
  <c r="Q30" i="12"/>
  <c r="Y30" i="12"/>
  <c r="AG30" i="12"/>
  <c r="AO30" i="12"/>
  <c r="N31" i="12"/>
  <c r="V31" i="12"/>
  <c r="AD31" i="12"/>
  <c r="AL31" i="12"/>
  <c r="K32" i="12"/>
  <c r="S32" i="12"/>
  <c r="AA32" i="12"/>
  <c r="AI32" i="12"/>
  <c r="G30" i="12"/>
  <c r="L17" i="12"/>
  <c r="T17" i="12"/>
  <c r="AB17" i="12"/>
  <c r="AJ17" i="12"/>
  <c r="I19" i="12"/>
  <c r="Q19" i="12"/>
  <c r="Y19" i="12"/>
  <c r="AG19" i="12"/>
  <c r="AO19" i="12"/>
  <c r="N20" i="12"/>
  <c r="V20" i="12"/>
  <c r="AM36" i="12"/>
  <c r="AJ37" i="12"/>
  <c r="AG38" i="12"/>
  <c r="AD39" i="12"/>
  <c r="AA41" i="12"/>
  <c r="X42" i="12"/>
  <c r="U43" i="12"/>
  <c r="R44" i="12"/>
  <c r="O9" i="52" s="1"/>
  <c r="J45" i="12"/>
  <c r="R45" i="12"/>
  <c r="Z45" i="12"/>
  <c r="AH45" i="12"/>
  <c r="AP45" i="12"/>
  <c r="O46" i="12"/>
  <c r="W46" i="12"/>
  <c r="AE46" i="12"/>
  <c r="AM46" i="12"/>
  <c r="L47" i="12"/>
  <c r="T47" i="12"/>
  <c r="AB47" i="12"/>
  <c r="AJ47" i="12"/>
  <c r="G38" i="12"/>
  <c r="G47" i="12"/>
  <c r="M29" i="12"/>
  <c r="U29" i="12"/>
  <c r="AC29" i="12"/>
  <c r="AK29" i="12"/>
  <c r="J30" i="12"/>
  <c r="R30" i="12"/>
  <c r="Z30" i="12"/>
  <c r="AH30" i="12"/>
  <c r="AP30" i="12"/>
  <c r="O31" i="12"/>
  <c r="W31" i="12"/>
  <c r="AE31" i="12"/>
  <c r="AM31" i="12"/>
  <c r="L32" i="12"/>
  <c r="T32" i="12"/>
  <c r="AB32" i="12"/>
  <c r="AJ32" i="12"/>
  <c r="G31" i="12"/>
  <c r="M17" i="12"/>
  <c r="U17" i="12"/>
  <c r="AC17" i="12"/>
  <c r="AK17" i="12"/>
  <c r="J19" i="12"/>
  <c r="R19" i="12"/>
  <c r="Z19" i="12"/>
  <c r="AH19" i="12"/>
  <c r="AP19" i="12"/>
  <c r="O20" i="12"/>
  <c r="W20" i="12"/>
  <c r="AE20" i="12"/>
  <c r="AM20" i="12"/>
  <c r="L21" i="12"/>
  <c r="T21" i="12"/>
  <c r="AB21" i="12"/>
  <c r="AJ21" i="12"/>
  <c r="I22" i="12"/>
  <c r="Q22" i="12"/>
  <c r="Y22" i="12"/>
  <c r="AG22" i="12"/>
  <c r="AO22" i="12"/>
  <c r="N23" i="12"/>
  <c r="V23" i="12"/>
  <c r="AD23" i="12"/>
  <c r="AL23" i="12"/>
  <c r="K24" i="12"/>
  <c r="S24" i="12"/>
  <c r="AA24" i="12"/>
  <c r="AI24" i="12"/>
  <c r="H25" i="12"/>
  <c r="P25" i="12"/>
  <c r="X25" i="12"/>
  <c r="AF25" i="12"/>
  <c r="AN25" i="12"/>
  <c r="G24" i="12"/>
  <c r="M12" i="12"/>
  <c r="U12" i="12"/>
  <c r="AC12" i="12"/>
  <c r="AK12" i="12"/>
  <c r="J13" i="12"/>
  <c r="R13" i="12"/>
  <c r="Z13" i="12"/>
  <c r="AH13" i="12"/>
  <c r="H37" i="12"/>
  <c r="AN37" i="12"/>
  <c r="AK38" i="12"/>
  <c r="AH39" i="12"/>
  <c r="AE41" i="12"/>
  <c r="AB42" i="12"/>
  <c r="Y43" i="12"/>
  <c r="V44" i="12"/>
  <c r="S9" i="52" s="1"/>
  <c r="K45" i="12"/>
  <c r="S45" i="12"/>
  <c r="AA45" i="12"/>
  <c r="AI45" i="12"/>
  <c r="H46" i="12"/>
  <c r="P46" i="12"/>
  <c r="X46" i="12"/>
  <c r="AF46" i="12"/>
  <c r="AN46" i="12"/>
  <c r="M47" i="12"/>
  <c r="U47" i="12"/>
  <c r="AC47" i="12"/>
  <c r="AK47" i="12"/>
  <c r="G39" i="12"/>
  <c r="G36" i="12"/>
  <c r="N29" i="12"/>
  <c r="V29" i="12"/>
  <c r="AD29" i="12"/>
  <c r="AL29" i="12"/>
  <c r="K30" i="12"/>
  <c r="S30" i="12"/>
  <c r="AA30" i="12"/>
  <c r="AI30" i="12"/>
  <c r="H31" i="12"/>
  <c r="P31" i="12"/>
  <c r="X31" i="12"/>
  <c r="AF31" i="12"/>
  <c r="AN31" i="12"/>
  <c r="M32" i="12"/>
  <c r="U32" i="12"/>
  <c r="AC32" i="12"/>
  <c r="AK32" i="12"/>
  <c r="G32" i="12"/>
  <c r="N17" i="12"/>
  <c r="V17" i="12"/>
  <c r="AD17" i="12"/>
  <c r="AL17" i="12"/>
  <c r="K19" i="12"/>
  <c r="S19" i="12"/>
  <c r="AA19" i="12"/>
  <c r="AI19" i="12"/>
  <c r="H20" i="12"/>
  <c r="P20" i="12"/>
  <c r="X20" i="12"/>
  <c r="AF20" i="12"/>
  <c r="AN20" i="12"/>
  <c r="M21" i="12"/>
  <c r="U21" i="12"/>
  <c r="AC21" i="12"/>
  <c r="AK21" i="12"/>
  <c r="J22" i="12"/>
  <c r="R22" i="12"/>
  <c r="Z22" i="12"/>
  <c r="AH22" i="12"/>
  <c r="AP22" i="12"/>
  <c r="O23" i="12"/>
  <c r="W23" i="12"/>
  <c r="AE23" i="12"/>
  <c r="AM23" i="12"/>
  <c r="L24" i="12"/>
  <c r="T24" i="12"/>
  <c r="AB24" i="12"/>
  <c r="AJ24" i="12"/>
  <c r="L37" i="12"/>
  <c r="I38" i="12"/>
  <c r="AO38" i="12"/>
  <c r="AL39" i="12"/>
  <c r="AI41" i="12"/>
  <c r="AF42" i="12"/>
  <c r="AC43" i="12"/>
  <c r="Z44" i="12"/>
  <c r="W9" i="52" s="1"/>
  <c r="L45" i="12"/>
  <c r="T45" i="12"/>
  <c r="AB45" i="12"/>
  <c r="AJ45" i="12"/>
  <c r="I46" i="12"/>
  <c r="Q46" i="12"/>
  <c r="Y46" i="12"/>
  <c r="AG46" i="12"/>
  <c r="AO46" i="12"/>
  <c r="N47" i="12"/>
  <c r="V47" i="12"/>
  <c r="AD47" i="12"/>
  <c r="AL47" i="12"/>
  <c r="G41" i="12"/>
  <c r="G34" i="12"/>
  <c r="O29" i="12"/>
  <c r="W29" i="12"/>
  <c r="AE29" i="12"/>
  <c r="AM29" i="12"/>
  <c r="L30" i="12"/>
  <c r="T30" i="12"/>
  <c r="AB30" i="12"/>
  <c r="AJ30" i="12"/>
  <c r="I31" i="12"/>
  <c r="Q31" i="12"/>
  <c r="Y31" i="12"/>
  <c r="AG31" i="12"/>
  <c r="AO31" i="12"/>
  <c r="N32" i="12"/>
  <c r="V32" i="12"/>
  <c r="AD32" i="12"/>
  <c r="AL32" i="12"/>
  <c r="O17" i="12"/>
  <c r="W17" i="12"/>
  <c r="AE17" i="12"/>
  <c r="AM17" i="12"/>
  <c r="L19" i="12"/>
  <c r="T19" i="12"/>
  <c r="AB19" i="12"/>
  <c r="AJ19" i="12"/>
  <c r="I20" i="12"/>
  <c r="Q20" i="12"/>
  <c r="Y20" i="12"/>
  <c r="AG20" i="12"/>
  <c r="AO20" i="12"/>
  <c r="N21" i="12"/>
  <c r="V21" i="12"/>
  <c r="AD21" i="12"/>
  <c r="AL21" i="12"/>
  <c r="K22" i="12"/>
  <c r="S22" i="12"/>
  <c r="AA22" i="12"/>
  <c r="AI22" i="12"/>
  <c r="H23" i="12"/>
  <c r="P23" i="12"/>
  <c r="X23" i="12"/>
  <c r="AF23" i="12"/>
  <c r="AN23" i="12"/>
  <c r="M24" i="12"/>
  <c r="U24" i="12"/>
  <c r="AC24" i="12"/>
  <c r="AK24" i="12"/>
  <c r="J25" i="12"/>
  <c r="R25" i="12"/>
  <c r="Z25" i="12"/>
  <c r="AH25" i="12"/>
  <c r="AP25" i="12"/>
  <c r="G17" i="12"/>
  <c r="O12" i="12"/>
  <c r="W12" i="12"/>
  <c r="AE12" i="12"/>
  <c r="AM12" i="12"/>
  <c r="L13" i="12"/>
  <c r="T13" i="12"/>
  <c r="AB13" i="12"/>
  <c r="AJ13" i="12"/>
  <c r="P37" i="12"/>
  <c r="M38" i="12"/>
  <c r="J39" i="12"/>
  <c r="AP39" i="12"/>
  <c r="AM41" i="12"/>
  <c r="AJ42" i="12"/>
  <c r="AG43" i="12"/>
  <c r="AD44" i="12"/>
  <c r="AA9" i="52" s="1"/>
  <c r="M45" i="12"/>
  <c r="U45" i="12"/>
  <c r="AC45" i="12"/>
  <c r="AK45" i="12"/>
  <c r="J46" i="12"/>
  <c r="R46" i="12"/>
  <c r="Z46" i="12"/>
  <c r="AH46" i="12"/>
  <c r="AP46" i="12"/>
  <c r="O47" i="12"/>
  <c r="W47" i="12"/>
  <c r="AE47" i="12"/>
  <c r="AM47" i="12"/>
  <c r="G42" i="12"/>
  <c r="H29" i="12"/>
  <c r="P29" i="12"/>
  <c r="X29" i="12"/>
  <c r="AF29" i="12"/>
  <c r="AN29" i="12"/>
  <c r="M30" i="12"/>
  <c r="U30" i="12"/>
  <c r="AC30" i="12"/>
  <c r="AK30" i="12"/>
  <c r="J31" i="12"/>
  <c r="R31" i="12"/>
  <c r="Z31" i="12"/>
  <c r="AH31" i="12"/>
  <c r="AP31" i="12"/>
  <c r="O32" i="12"/>
  <c r="W32" i="12"/>
  <c r="AE32" i="12"/>
  <c r="AM32" i="12"/>
  <c r="H17" i="12"/>
  <c r="P17" i="12"/>
  <c r="X17" i="12"/>
  <c r="AF17" i="12"/>
  <c r="AN17" i="12"/>
  <c r="M19" i="12"/>
  <c r="U19" i="12"/>
  <c r="AC19" i="12"/>
  <c r="AK19" i="12"/>
  <c r="J20" i="12"/>
  <c r="R20" i="12"/>
  <c r="Z20" i="12"/>
  <c r="AH20" i="12"/>
  <c r="AP20" i="12"/>
  <c r="O21" i="12"/>
  <c r="W21" i="12"/>
  <c r="AE21" i="12"/>
  <c r="AM21" i="12"/>
  <c r="L22" i="12"/>
  <c r="T22" i="12"/>
  <c r="AB22" i="12"/>
  <c r="AJ22" i="12"/>
  <c r="I23" i="12"/>
  <c r="Q23" i="12"/>
  <c r="Y23" i="12"/>
  <c r="AG23" i="12"/>
  <c r="AO23" i="12"/>
  <c r="N24" i="12"/>
  <c r="V24" i="12"/>
  <c r="AD24" i="12"/>
  <c r="AL24" i="12"/>
  <c r="K25" i="12"/>
  <c r="S25" i="12"/>
  <c r="AA25" i="12"/>
  <c r="AI25" i="12"/>
  <c r="G19" i="12"/>
  <c r="H12" i="12"/>
  <c r="P12" i="12"/>
  <c r="X12" i="12"/>
  <c r="AF12" i="12"/>
  <c r="AN12" i="12"/>
  <c r="M13" i="12"/>
  <c r="U13" i="12"/>
  <c r="AC13" i="12"/>
  <c r="AK13" i="12"/>
  <c r="T37" i="12"/>
  <c r="Q38" i="12"/>
  <c r="N39" i="12"/>
  <c r="K41" i="12"/>
  <c r="H42" i="12"/>
  <c r="AN42" i="12"/>
  <c r="AK43" i="12"/>
  <c r="AH44" i="12"/>
  <c r="AE9" i="52" s="1"/>
  <c r="N45" i="12"/>
  <c r="V45" i="12"/>
  <c r="AD45" i="12"/>
  <c r="AL45" i="12"/>
  <c r="K46" i="12"/>
  <c r="S46" i="12"/>
  <c r="AA46" i="12"/>
  <c r="AI46" i="12"/>
  <c r="H47" i="12"/>
  <c r="P47" i="12"/>
  <c r="X47" i="12"/>
  <c r="AF47" i="12"/>
  <c r="AN47" i="12"/>
  <c r="G43" i="12"/>
  <c r="I29" i="12"/>
  <c r="Q29" i="12"/>
  <c r="Y29" i="12"/>
  <c r="AG29" i="12"/>
  <c r="AO29" i="12"/>
  <c r="N30" i="12"/>
  <c r="V30" i="12"/>
  <c r="AD30" i="12"/>
  <c r="AL30" i="12"/>
  <c r="K31" i="12"/>
  <c r="S31" i="12"/>
  <c r="AA31" i="12"/>
  <c r="AI31" i="12"/>
  <c r="H32" i="12"/>
  <c r="P32" i="12"/>
  <c r="X32" i="12"/>
  <c r="AF32" i="12"/>
  <c r="AN32" i="12"/>
  <c r="I17" i="12"/>
  <c r="Q17" i="12"/>
  <c r="Y17" i="12"/>
  <c r="AG17" i="12"/>
  <c r="AO17" i="12"/>
  <c r="N19" i="12"/>
  <c r="V19" i="12"/>
  <c r="AD19" i="12"/>
  <c r="AL19" i="12"/>
  <c r="K20" i="12"/>
  <c r="S20" i="12"/>
  <c r="AA20" i="12"/>
  <c r="AI20" i="12"/>
  <c r="H21" i="12"/>
  <c r="P21" i="12"/>
  <c r="X21" i="12"/>
  <c r="AF21" i="12"/>
  <c r="AN21" i="12"/>
  <c r="M22" i="12"/>
  <c r="U22" i="12"/>
  <c r="AC22" i="12"/>
  <c r="AK22" i="12"/>
  <c r="J23" i="12"/>
  <c r="R23" i="12"/>
  <c r="Z23" i="12"/>
  <c r="AH23" i="12"/>
  <c r="AP23" i="12"/>
  <c r="O24" i="12"/>
  <c r="W24" i="12"/>
  <c r="AE24" i="12"/>
  <c r="AM24" i="12"/>
  <c r="L25" i="12"/>
  <c r="T25" i="12"/>
  <c r="AB25" i="12"/>
  <c r="AJ25" i="12"/>
  <c r="G20" i="12"/>
  <c r="I12" i="12"/>
  <c r="Q12" i="12"/>
  <c r="Y12" i="12"/>
  <c r="AG12" i="12"/>
  <c r="AO12" i="12"/>
  <c r="N13" i="12"/>
  <c r="V13" i="12"/>
  <c r="AD13" i="12"/>
  <c r="AL13" i="12"/>
  <c r="Z21" i="12"/>
  <c r="W22" i="12"/>
  <c r="T23" i="12"/>
  <c r="Q24" i="12"/>
  <c r="I25" i="12"/>
  <c r="Y25" i="12"/>
  <c r="AO25" i="12"/>
  <c r="N12" i="12"/>
  <c r="AD12" i="12"/>
  <c r="K13" i="12"/>
  <c r="AA13" i="12"/>
  <c r="AP13" i="12"/>
  <c r="O14" i="12"/>
  <c r="W14" i="12"/>
  <c r="U23" i="12"/>
  <c r="G21" i="12"/>
  <c r="AE13" i="12"/>
  <c r="AB23" i="12"/>
  <c r="P13" i="12"/>
  <c r="AG14" i="12"/>
  <c r="AD20" i="12"/>
  <c r="X14" i="12"/>
  <c r="U29" i="40" s="1"/>
  <c r="AF13" i="12"/>
  <c r="AK20" i="12"/>
  <c r="AH21" i="12"/>
  <c r="Y24" i="12"/>
  <c r="S12" i="12"/>
  <c r="AO14" i="12"/>
  <c r="AL20" i="12"/>
  <c r="AI21" i="12"/>
  <c r="AF22" i="12"/>
  <c r="AC23" i="12"/>
  <c r="Z24" i="12"/>
  <c r="O25" i="12"/>
  <c r="AE25" i="12"/>
  <c r="G23" i="12"/>
  <c r="T12" i="12"/>
  <c r="AJ12" i="12"/>
  <c r="Q13" i="12"/>
  <c r="AG13" i="12"/>
  <c r="J14" i="12"/>
  <c r="R14" i="12"/>
  <c r="Z14" i="12"/>
  <c r="AH14" i="12"/>
  <c r="AE29" i="40" s="1"/>
  <c r="AP14" i="12"/>
  <c r="AM22" i="12"/>
  <c r="Q25" i="12"/>
  <c r="G25" i="12"/>
  <c r="AL12" i="12"/>
  <c r="AI13" i="12"/>
  <c r="K14" i="12"/>
  <c r="AA14" i="12"/>
  <c r="G13" i="12"/>
  <c r="I13" i="12"/>
  <c r="AD14" i="12"/>
  <c r="AE14" i="12"/>
  <c r="R24" i="12"/>
  <c r="AH12" i="12"/>
  <c r="AF14" i="12"/>
  <c r="AD25" i="12"/>
  <c r="I14" i="12"/>
  <c r="J21" i="12"/>
  <c r="AP21" i="12"/>
  <c r="AJ23" i="12"/>
  <c r="AG24" i="12"/>
  <c r="AG25" i="12"/>
  <c r="V12" i="12"/>
  <c r="S13" i="12"/>
  <c r="S14" i="12"/>
  <c r="AI14" i="12"/>
  <c r="G14" i="12"/>
  <c r="AO13" i="12"/>
  <c r="AL14" i="12"/>
  <c r="X22" i="12"/>
  <c r="R12" i="12"/>
  <c r="H14" i="12"/>
  <c r="AE22" i="12"/>
  <c r="AI12" i="12"/>
  <c r="K21" i="12"/>
  <c r="H22" i="12"/>
  <c r="AN22" i="12"/>
  <c r="AK23" i="12"/>
  <c r="AH24" i="12"/>
  <c r="U25" i="12"/>
  <c r="AK25" i="12"/>
  <c r="J12" i="12"/>
  <c r="Z12" i="12"/>
  <c r="AP12" i="12"/>
  <c r="W13" i="12"/>
  <c r="AM13" i="12"/>
  <c r="L14" i="12"/>
  <c r="I29" i="40" s="1"/>
  <c r="T14" i="12"/>
  <c r="AB14" i="12"/>
  <c r="AJ14" i="12"/>
  <c r="AG29" i="40" s="1"/>
  <c r="N14" i="12"/>
  <c r="AM14" i="12"/>
  <c r="M25" i="12"/>
  <c r="P14" i="12"/>
  <c r="G22" i="12"/>
  <c r="Y14" i="12"/>
  <c r="R21" i="12"/>
  <c r="O22" i="12"/>
  <c r="L23" i="12"/>
  <c r="I24" i="12"/>
  <c r="AO24" i="12"/>
  <c r="V25" i="12"/>
  <c r="AL25" i="12"/>
  <c r="K12" i="12"/>
  <c r="AA12" i="12"/>
  <c r="H13" i="12"/>
  <c r="X13" i="12"/>
  <c r="AN13" i="12"/>
  <c r="M14" i="12"/>
  <c r="U14" i="12"/>
  <c r="AC14" i="12"/>
  <c r="AK14" i="12"/>
  <c r="G12" i="12"/>
  <c r="S21" i="12"/>
  <c r="P22" i="12"/>
  <c r="M23" i="12"/>
  <c r="J24" i="12"/>
  <c r="AP24" i="12"/>
  <c r="W25" i="12"/>
  <c r="AM25" i="12"/>
  <c r="L12" i="12"/>
  <c r="AB12" i="12"/>
  <c r="Y13" i="12"/>
  <c r="V28" i="40" s="1"/>
  <c r="V14" i="12"/>
  <c r="AA21" i="12"/>
  <c r="AC25" i="12"/>
  <c r="O13" i="12"/>
  <c r="AN14" i="12"/>
  <c r="N25" i="12"/>
  <c r="Q14" i="12"/>
  <c r="E60" i="2"/>
  <c r="M60" i="2"/>
  <c r="U60" i="2"/>
  <c r="AC60" i="2"/>
  <c r="AK60" i="2"/>
  <c r="J61" i="2"/>
  <c r="R61" i="2"/>
  <c r="Z61" i="2"/>
  <c r="AH61" i="2"/>
  <c r="E58" i="2"/>
  <c r="M58" i="2"/>
  <c r="U58" i="2"/>
  <c r="AC58" i="2"/>
  <c r="AK58" i="2"/>
  <c r="I55" i="2"/>
  <c r="Q55" i="2"/>
  <c r="Y55" i="2"/>
  <c r="AG55" i="2"/>
  <c r="F56" i="2"/>
  <c r="N56" i="2"/>
  <c r="V56" i="2"/>
  <c r="AD56" i="2"/>
  <c r="AL56" i="2"/>
  <c r="I51" i="2"/>
  <c r="Q51" i="2"/>
  <c r="Y51" i="2"/>
  <c r="AG51" i="2"/>
  <c r="F52" i="2"/>
  <c r="N52" i="2"/>
  <c r="V52" i="2"/>
  <c r="AD52" i="2"/>
  <c r="AL52" i="2"/>
  <c r="I36" i="2"/>
  <c r="Q36" i="2"/>
  <c r="Y36" i="2"/>
  <c r="AG36" i="2"/>
  <c r="F37" i="2"/>
  <c r="N37" i="2"/>
  <c r="V37" i="2"/>
  <c r="AD37" i="2"/>
  <c r="AL37" i="2"/>
  <c r="K38" i="2"/>
  <c r="S38" i="2"/>
  <c r="AA38" i="2"/>
  <c r="AI38" i="2"/>
  <c r="H39" i="2"/>
  <c r="P39" i="2"/>
  <c r="X39" i="2"/>
  <c r="AF39" i="2"/>
  <c r="E40" i="2"/>
  <c r="M40" i="2"/>
  <c r="U40" i="2"/>
  <c r="AC40" i="2"/>
  <c r="AK40" i="2"/>
  <c r="J41" i="2"/>
  <c r="R41" i="2"/>
  <c r="Z41" i="2"/>
  <c r="AH41" i="2"/>
  <c r="G42" i="2"/>
  <c r="O42" i="2"/>
  <c r="W42" i="2"/>
  <c r="AE42" i="2"/>
  <c r="AM42" i="2"/>
  <c r="L43" i="2"/>
  <c r="T43" i="2"/>
  <c r="AB43" i="2"/>
  <c r="AJ43" i="2"/>
  <c r="F60" i="2"/>
  <c r="N60" i="2"/>
  <c r="V60" i="2"/>
  <c r="AD60" i="2"/>
  <c r="AL60" i="2"/>
  <c r="K61" i="2"/>
  <c r="S61" i="2"/>
  <c r="AA61" i="2"/>
  <c r="AI61" i="2"/>
  <c r="F58" i="2"/>
  <c r="N58" i="2"/>
  <c r="V58" i="2"/>
  <c r="AD58" i="2"/>
  <c r="AL58" i="2"/>
  <c r="J55" i="2"/>
  <c r="R55" i="2"/>
  <c r="Z55" i="2"/>
  <c r="AH55" i="2"/>
  <c r="G56" i="2"/>
  <c r="O56" i="2"/>
  <c r="W56" i="2"/>
  <c r="AE56" i="2"/>
  <c r="AM56" i="2"/>
  <c r="J51" i="2"/>
  <c r="R51" i="2"/>
  <c r="Z51" i="2"/>
  <c r="AH51" i="2"/>
  <c r="G52" i="2"/>
  <c r="O52" i="2"/>
  <c r="W52" i="2"/>
  <c r="AE52" i="2"/>
  <c r="AM52" i="2"/>
  <c r="J36" i="2"/>
  <c r="R36" i="2"/>
  <c r="Z36" i="2"/>
  <c r="AH36" i="2"/>
  <c r="G37" i="2"/>
  <c r="O37" i="2"/>
  <c r="W37" i="2"/>
  <c r="AE37" i="2"/>
  <c r="AM37" i="2"/>
  <c r="L38" i="2"/>
  <c r="T38" i="2"/>
  <c r="AB38" i="2"/>
  <c r="AJ38" i="2"/>
  <c r="I39" i="2"/>
  <c r="Q39" i="2"/>
  <c r="Y39" i="2"/>
  <c r="AG39" i="2"/>
  <c r="F40" i="2"/>
  <c r="N40" i="2"/>
  <c r="V40" i="2"/>
  <c r="AD40" i="2"/>
  <c r="AL40" i="2"/>
  <c r="K41" i="2"/>
  <c r="S41" i="2"/>
  <c r="AA41" i="2"/>
  <c r="AI41" i="2"/>
  <c r="H42" i="2"/>
  <c r="AQ10" i="2"/>
  <c r="G60" i="2"/>
  <c r="O60" i="2"/>
  <c r="W60" i="2"/>
  <c r="AE60" i="2"/>
  <c r="AM60" i="2"/>
  <c r="L61" i="2"/>
  <c r="T61" i="2"/>
  <c r="AB61" i="2"/>
  <c r="AJ61" i="2"/>
  <c r="G58" i="2"/>
  <c r="O58" i="2"/>
  <c r="W58" i="2"/>
  <c r="AE58" i="2"/>
  <c r="AM58" i="2"/>
  <c r="K55" i="2"/>
  <c r="S55" i="2"/>
  <c r="AA55" i="2"/>
  <c r="AI55" i="2"/>
  <c r="H56" i="2"/>
  <c r="P56" i="2"/>
  <c r="X56" i="2"/>
  <c r="AF56" i="2"/>
  <c r="D56" i="2"/>
  <c r="K51" i="2"/>
  <c r="S51" i="2"/>
  <c r="AA51" i="2"/>
  <c r="AI51" i="2"/>
  <c r="H52" i="2"/>
  <c r="P52" i="2"/>
  <c r="X52" i="2"/>
  <c r="AF52" i="2"/>
  <c r="D52" i="2"/>
  <c r="K36" i="2"/>
  <c r="S36" i="2"/>
  <c r="AA36" i="2"/>
  <c r="AI36" i="2"/>
  <c r="H60" i="2"/>
  <c r="P60" i="2"/>
  <c r="X60" i="2"/>
  <c r="AF60" i="2"/>
  <c r="E61" i="2"/>
  <c r="M61" i="2"/>
  <c r="U61" i="2"/>
  <c r="AC61" i="2"/>
  <c r="AK61" i="2"/>
  <c r="H58" i="2"/>
  <c r="P58" i="2"/>
  <c r="X58" i="2"/>
  <c r="AF58" i="2"/>
  <c r="D58" i="2"/>
  <c r="L55" i="2"/>
  <c r="T55" i="2"/>
  <c r="AB55" i="2"/>
  <c r="AJ55" i="2"/>
  <c r="I56" i="2"/>
  <c r="Q56" i="2"/>
  <c r="Y56" i="2"/>
  <c r="AG56" i="2"/>
  <c r="D55" i="2"/>
  <c r="L51" i="2"/>
  <c r="T51" i="2"/>
  <c r="AB51" i="2"/>
  <c r="AJ51" i="2"/>
  <c r="I52" i="2"/>
  <c r="Q52" i="2"/>
  <c r="Y52" i="2"/>
  <c r="AG52" i="2"/>
  <c r="D51" i="2"/>
  <c r="L36" i="2"/>
  <c r="T36" i="2"/>
  <c r="AB36" i="2"/>
  <c r="AJ36" i="2"/>
  <c r="I37" i="2"/>
  <c r="Q37" i="2"/>
  <c r="Y37" i="2"/>
  <c r="AG37" i="2"/>
  <c r="F38" i="2"/>
  <c r="N38" i="2"/>
  <c r="V38" i="2"/>
  <c r="AD38" i="2"/>
  <c r="AL38" i="2"/>
  <c r="K39" i="2"/>
  <c r="S39" i="2"/>
  <c r="AA39" i="2"/>
  <c r="AI39" i="2"/>
  <c r="H40" i="2"/>
  <c r="P40" i="2"/>
  <c r="X40" i="2"/>
  <c r="AF40" i="2"/>
  <c r="E41" i="2"/>
  <c r="M41" i="2"/>
  <c r="U41" i="2"/>
  <c r="AC41" i="2"/>
  <c r="AK41" i="2"/>
  <c r="J42" i="2"/>
  <c r="R42" i="2"/>
  <c r="Z42" i="2"/>
  <c r="AH42" i="2"/>
  <c r="G43" i="2"/>
  <c r="O43" i="2"/>
  <c r="W43" i="2"/>
  <c r="AE43" i="2"/>
  <c r="I60" i="2"/>
  <c r="Q60" i="2"/>
  <c r="Y60" i="2"/>
  <c r="AG60" i="2"/>
  <c r="F61" i="2"/>
  <c r="N61" i="2"/>
  <c r="V61" i="2"/>
  <c r="AD61" i="2"/>
  <c r="AL61" i="2"/>
  <c r="I58" i="2"/>
  <c r="Q58" i="2"/>
  <c r="Y58" i="2"/>
  <c r="AG58" i="2"/>
  <c r="E55" i="2"/>
  <c r="M55" i="2"/>
  <c r="U55" i="2"/>
  <c r="AC55" i="2"/>
  <c r="AK55" i="2"/>
  <c r="J56" i="2"/>
  <c r="R56" i="2"/>
  <c r="Z56" i="2"/>
  <c r="AH56" i="2"/>
  <c r="E51" i="2"/>
  <c r="M51" i="2"/>
  <c r="U51" i="2"/>
  <c r="AC51" i="2"/>
  <c r="AK51" i="2"/>
  <c r="J52" i="2"/>
  <c r="R52" i="2"/>
  <c r="Z52" i="2"/>
  <c r="AH52" i="2"/>
  <c r="E36" i="2"/>
  <c r="M36" i="2"/>
  <c r="U36" i="2"/>
  <c r="AC36" i="2"/>
  <c r="AK36" i="2"/>
  <c r="J37" i="2"/>
  <c r="R37" i="2"/>
  <c r="Z37" i="2"/>
  <c r="AH37" i="2"/>
  <c r="G38" i="2"/>
  <c r="O38" i="2"/>
  <c r="W38" i="2"/>
  <c r="AE38" i="2"/>
  <c r="AM38" i="2"/>
  <c r="L39" i="2"/>
  <c r="T39" i="2"/>
  <c r="AB39" i="2"/>
  <c r="AJ39" i="2"/>
  <c r="I40" i="2"/>
  <c r="Q40" i="2"/>
  <c r="Y40" i="2"/>
  <c r="AG40" i="2"/>
  <c r="F41" i="2"/>
  <c r="N41" i="2"/>
  <c r="V41" i="2"/>
  <c r="AD41" i="2"/>
  <c r="AL41" i="2"/>
  <c r="K42" i="2"/>
  <c r="S42" i="2"/>
  <c r="AA42" i="2"/>
  <c r="AI42" i="2"/>
  <c r="H43" i="2"/>
  <c r="P43" i="2"/>
  <c r="X43" i="2"/>
  <c r="AF43" i="2"/>
  <c r="J60" i="2"/>
  <c r="R60" i="2"/>
  <c r="Z60" i="2"/>
  <c r="AH60" i="2"/>
  <c r="G61" i="2"/>
  <c r="O61" i="2"/>
  <c r="W61" i="2"/>
  <c r="AE61" i="2"/>
  <c r="AM61" i="2"/>
  <c r="J58" i="2"/>
  <c r="R58" i="2"/>
  <c r="Z58" i="2"/>
  <c r="AH58" i="2"/>
  <c r="F55" i="2"/>
  <c r="N55" i="2"/>
  <c r="V55" i="2"/>
  <c r="AD55" i="2"/>
  <c r="AL55" i="2"/>
  <c r="K56" i="2"/>
  <c r="S56" i="2"/>
  <c r="AA56" i="2"/>
  <c r="AI56" i="2"/>
  <c r="F51" i="2"/>
  <c r="N51" i="2"/>
  <c r="V51" i="2"/>
  <c r="AD51" i="2"/>
  <c r="AL51" i="2"/>
  <c r="K52" i="2"/>
  <c r="S52" i="2"/>
  <c r="AA52" i="2"/>
  <c r="AI52" i="2"/>
  <c r="F36" i="2"/>
  <c r="N36" i="2"/>
  <c r="V36" i="2"/>
  <c r="AD36" i="2"/>
  <c r="AL36" i="2"/>
  <c r="K37" i="2"/>
  <c r="S37" i="2"/>
  <c r="AA37" i="2"/>
  <c r="AI37" i="2"/>
  <c r="H38" i="2"/>
  <c r="P38" i="2"/>
  <c r="X38" i="2"/>
  <c r="AF38" i="2"/>
  <c r="E39" i="2"/>
  <c r="M39" i="2"/>
  <c r="U39" i="2"/>
  <c r="AC39" i="2"/>
  <c r="AK39" i="2"/>
  <c r="J40" i="2"/>
  <c r="R40" i="2"/>
  <c r="Z40" i="2"/>
  <c r="AH40" i="2"/>
  <c r="G41" i="2"/>
  <c r="O41" i="2"/>
  <c r="W41" i="2"/>
  <c r="AE41" i="2"/>
  <c r="AM41" i="2"/>
  <c r="L42" i="2"/>
  <c r="K60" i="2"/>
  <c r="S60" i="2"/>
  <c r="AA60" i="2"/>
  <c r="AI60" i="2"/>
  <c r="H61" i="2"/>
  <c r="P61" i="2"/>
  <c r="X61" i="2"/>
  <c r="AF61" i="2"/>
  <c r="D61" i="2"/>
  <c r="K58" i="2"/>
  <c r="S58" i="2"/>
  <c r="AA58" i="2"/>
  <c r="AI58" i="2"/>
  <c r="G55" i="2"/>
  <c r="O55" i="2"/>
  <c r="W55" i="2"/>
  <c r="AE55" i="2"/>
  <c r="AM55" i="2"/>
  <c r="L56" i="2"/>
  <c r="T56" i="2"/>
  <c r="AB56" i="2"/>
  <c r="AJ56" i="2"/>
  <c r="G51" i="2"/>
  <c r="O51" i="2"/>
  <c r="W51" i="2"/>
  <c r="AE51" i="2"/>
  <c r="AM51" i="2"/>
  <c r="L52" i="2"/>
  <c r="T52" i="2"/>
  <c r="AB52" i="2"/>
  <c r="AJ52" i="2"/>
  <c r="G36" i="2"/>
  <c r="O36" i="2"/>
  <c r="W36" i="2"/>
  <c r="AE36" i="2"/>
  <c r="AM36" i="2"/>
  <c r="L37" i="2"/>
  <c r="T37" i="2"/>
  <c r="AB37" i="2"/>
  <c r="AJ37" i="2"/>
  <c r="I38" i="2"/>
  <c r="Q38" i="2"/>
  <c r="Y38" i="2"/>
  <c r="AG38" i="2"/>
  <c r="F39" i="2"/>
  <c r="N39" i="2"/>
  <c r="V39" i="2"/>
  <c r="AD39" i="2"/>
  <c r="AL39" i="2"/>
  <c r="K40" i="2"/>
  <c r="S40" i="2"/>
  <c r="AA40" i="2"/>
  <c r="AI40" i="2"/>
  <c r="L60" i="2"/>
  <c r="T60" i="2"/>
  <c r="AB60" i="2"/>
  <c r="AJ60" i="2"/>
  <c r="I61" i="2"/>
  <c r="Q61" i="2"/>
  <c r="Y61" i="2"/>
  <c r="AG61" i="2"/>
  <c r="D60" i="2"/>
  <c r="L58" i="2"/>
  <c r="T58" i="2"/>
  <c r="AB58" i="2"/>
  <c r="AJ58" i="2"/>
  <c r="H55" i="2"/>
  <c r="P55" i="2"/>
  <c r="X55" i="2"/>
  <c r="AF55" i="2"/>
  <c r="E56" i="2"/>
  <c r="M56" i="2"/>
  <c r="U56" i="2"/>
  <c r="AC56" i="2"/>
  <c r="AK56" i="2"/>
  <c r="H51" i="2"/>
  <c r="P51" i="2"/>
  <c r="X51" i="2"/>
  <c r="AF51" i="2"/>
  <c r="E52" i="2"/>
  <c r="M52" i="2"/>
  <c r="U52" i="2"/>
  <c r="AC52" i="2"/>
  <c r="AK52" i="2"/>
  <c r="H36" i="2"/>
  <c r="P36" i="2"/>
  <c r="X36" i="2"/>
  <c r="AF36" i="2"/>
  <c r="E37" i="2"/>
  <c r="M37" i="2"/>
  <c r="U37" i="2"/>
  <c r="AC37" i="2"/>
  <c r="AK37" i="2"/>
  <c r="J38" i="2"/>
  <c r="R38" i="2"/>
  <c r="Z38" i="2"/>
  <c r="AH38" i="2"/>
  <c r="G39" i="2"/>
  <c r="O39" i="2"/>
  <c r="W39" i="2"/>
  <c r="AE39" i="2"/>
  <c r="AM39" i="2"/>
  <c r="L40" i="2"/>
  <c r="T40" i="2"/>
  <c r="AB40" i="2"/>
  <c r="AJ40" i="2"/>
  <c r="I41" i="2"/>
  <c r="Q41" i="2"/>
  <c r="Y41" i="2"/>
  <c r="AG41" i="2"/>
  <c r="F42" i="2"/>
  <c r="N42" i="2"/>
  <c r="V42" i="2"/>
  <c r="AD42" i="2"/>
  <c r="AL42" i="2"/>
  <c r="K43" i="2"/>
  <c r="S43" i="2"/>
  <c r="AA43" i="2"/>
  <c r="AI43" i="2"/>
  <c r="AF37" i="2"/>
  <c r="Z39" i="2"/>
  <c r="L41" i="2"/>
  <c r="I42" i="2"/>
  <c r="AB42" i="2"/>
  <c r="I43" i="2"/>
  <c r="Y43" i="2"/>
  <c r="AM43" i="2"/>
  <c r="L44" i="2"/>
  <c r="T44" i="2"/>
  <c r="AB44" i="2"/>
  <c r="AJ44" i="2"/>
  <c r="I45" i="2"/>
  <c r="Q45" i="2"/>
  <c r="Y45" i="2"/>
  <c r="AG45" i="2"/>
  <c r="F46" i="2"/>
  <c r="N46" i="2"/>
  <c r="V46" i="2"/>
  <c r="AD46" i="2"/>
  <c r="AL46" i="2"/>
  <c r="K47" i="2"/>
  <c r="S47" i="2"/>
  <c r="AA47" i="2"/>
  <c r="AI47" i="2"/>
  <c r="H48" i="2"/>
  <c r="P48" i="2"/>
  <c r="X48" i="2"/>
  <c r="AF48" i="2"/>
  <c r="D37" i="2"/>
  <c r="D45" i="2"/>
  <c r="H30" i="2"/>
  <c r="P30" i="2"/>
  <c r="X30" i="2"/>
  <c r="AF30" i="2"/>
  <c r="E31" i="2"/>
  <c r="M31" i="2"/>
  <c r="U31" i="2"/>
  <c r="AC31" i="2"/>
  <c r="E38" i="2"/>
  <c r="AH39" i="2"/>
  <c r="P41" i="2"/>
  <c r="M42" i="2"/>
  <c r="AC42" i="2"/>
  <c r="J43" i="2"/>
  <c r="Z43" i="2"/>
  <c r="E44" i="2"/>
  <c r="M44" i="2"/>
  <c r="U44" i="2"/>
  <c r="AC44" i="2"/>
  <c r="AK44" i="2"/>
  <c r="J45" i="2"/>
  <c r="R45" i="2"/>
  <c r="Z45" i="2"/>
  <c r="AH45" i="2"/>
  <c r="G46" i="2"/>
  <c r="O46" i="2"/>
  <c r="W46" i="2"/>
  <c r="AE46" i="2"/>
  <c r="AM46" i="2"/>
  <c r="L47" i="2"/>
  <c r="T47" i="2"/>
  <c r="AB47" i="2"/>
  <c r="AJ47" i="2"/>
  <c r="I48" i="2"/>
  <c r="Q48" i="2"/>
  <c r="Y48" i="2"/>
  <c r="AG48" i="2"/>
  <c r="D38" i="2"/>
  <c r="D46" i="2"/>
  <c r="I30" i="2"/>
  <c r="Q30" i="2"/>
  <c r="Y30" i="2"/>
  <c r="AG30" i="2"/>
  <c r="F31" i="2"/>
  <c r="N31" i="2"/>
  <c r="V31" i="2"/>
  <c r="AD31" i="2"/>
  <c r="AL31" i="2"/>
  <c r="M38" i="2"/>
  <c r="G40" i="2"/>
  <c r="T41" i="2"/>
  <c r="P42" i="2"/>
  <c r="AF42" i="2"/>
  <c r="M43" i="2"/>
  <c r="AC43" i="2"/>
  <c r="F44" i="2"/>
  <c r="N44" i="2"/>
  <c r="V44" i="2"/>
  <c r="AD44" i="2"/>
  <c r="AL44" i="2"/>
  <c r="K45" i="2"/>
  <c r="S45" i="2"/>
  <c r="AA45" i="2"/>
  <c r="AI45" i="2"/>
  <c r="H46" i="2"/>
  <c r="P46" i="2"/>
  <c r="X46" i="2"/>
  <c r="AF46" i="2"/>
  <c r="E47" i="2"/>
  <c r="M47" i="2"/>
  <c r="U47" i="2"/>
  <c r="AC47" i="2"/>
  <c r="AK47" i="2"/>
  <c r="J48" i="2"/>
  <c r="R48" i="2"/>
  <c r="Z48" i="2"/>
  <c r="AH48" i="2"/>
  <c r="D39" i="2"/>
  <c r="D47" i="2"/>
  <c r="J30" i="2"/>
  <c r="R30" i="2"/>
  <c r="Z30" i="2"/>
  <c r="AH30" i="2"/>
  <c r="G31" i="2"/>
  <c r="O31" i="2"/>
  <c r="W31" i="2"/>
  <c r="AE31" i="2"/>
  <c r="U38" i="2"/>
  <c r="O40" i="2"/>
  <c r="X41" i="2"/>
  <c r="Q42" i="2"/>
  <c r="AG42" i="2"/>
  <c r="N43" i="2"/>
  <c r="AD43" i="2"/>
  <c r="G44" i="2"/>
  <c r="O44" i="2"/>
  <c r="W44" i="2"/>
  <c r="AE44" i="2"/>
  <c r="AM44" i="2"/>
  <c r="L45" i="2"/>
  <c r="T45" i="2"/>
  <c r="AB45" i="2"/>
  <c r="AJ45" i="2"/>
  <c r="I46" i="2"/>
  <c r="Q46" i="2"/>
  <c r="Y46" i="2"/>
  <c r="AG46" i="2"/>
  <c r="F47" i="2"/>
  <c r="N47" i="2"/>
  <c r="V47" i="2"/>
  <c r="AD47" i="2"/>
  <c r="AL47" i="2"/>
  <c r="K48" i="2"/>
  <c r="S48" i="2"/>
  <c r="AA48" i="2"/>
  <c r="AI48" i="2"/>
  <c r="D40" i="2"/>
  <c r="D48" i="2"/>
  <c r="K30" i="2"/>
  <c r="S30" i="2"/>
  <c r="AA30" i="2"/>
  <c r="AI30" i="2"/>
  <c r="H31" i="2"/>
  <c r="P31" i="2"/>
  <c r="X31" i="2"/>
  <c r="AF31" i="2"/>
  <c r="E32" i="2"/>
  <c r="M32" i="2"/>
  <c r="U32" i="2"/>
  <c r="AC32" i="2"/>
  <c r="AK32" i="2"/>
  <c r="J33" i="2"/>
  <c r="R33" i="2"/>
  <c r="Z33" i="2"/>
  <c r="AH33" i="2"/>
  <c r="G34" i="2"/>
  <c r="O34" i="2"/>
  <c r="W34" i="2"/>
  <c r="AE34" i="2"/>
  <c r="AM34" i="2"/>
  <c r="G22" i="2"/>
  <c r="O22" i="2"/>
  <c r="W22" i="2"/>
  <c r="AE22" i="2"/>
  <c r="AM22" i="2"/>
  <c r="L23" i="2"/>
  <c r="T23" i="2"/>
  <c r="AB23" i="2"/>
  <c r="AJ23" i="2"/>
  <c r="I24" i="2"/>
  <c r="Q24" i="2"/>
  <c r="Y24" i="2"/>
  <c r="AG24" i="2"/>
  <c r="F25" i="2"/>
  <c r="N25" i="2"/>
  <c r="V25" i="2"/>
  <c r="AD25" i="2"/>
  <c r="AL25" i="2"/>
  <c r="K26" i="2"/>
  <c r="S26" i="2"/>
  <c r="AA26" i="2"/>
  <c r="AI26" i="2"/>
  <c r="H27" i="2"/>
  <c r="P27" i="2"/>
  <c r="X27" i="2"/>
  <c r="AF27" i="2"/>
  <c r="D23" i="2"/>
  <c r="G16" i="2"/>
  <c r="O16" i="2"/>
  <c r="W16" i="2"/>
  <c r="AE16" i="2"/>
  <c r="AM16" i="2"/>
  <c r="AC38" i="2"/>
  <c r="W40" i="2"/>
  <c r="AB41" i="2"/>
  <c r="T42" i="2"/>
  <c r="AJ42" i="2"/>
  <c r="Q43" i="2"/>
  <c r="AG43" i="2"/>
  <c r="H44" i="2"/>
  <c r="P44" i="2"/>
  <c r="X44" i="2"/>
  <c r="AF44" i="2"/>
  <c r="E45" i="2"/>
  <c r="M45" i="2"/>
  <c r="U45" i="2"/>
  <c r="AC45" i="2"/>
  <c r="AK45" i="2"/>
  <c r="J46" i="2"/>
  <c r="R46" i="2"/>
  <c r="Z46" i="2"/>
  <c r="AH46" i="2"/>
  <c r="G47" i="2"/>
  <c r="O47" i="2"/>
  <c r="W47" i="2"/>
  <c r="AE47" i="2"/>
  <c r="AM47" i="2"/>
  <c r="L48" i="2"/>
  <c r="T48" i="2"/>
  <c r="AB48" i="2"/>
  <c r="AJ48" i="2"/>
  <c r="D41" i="2"/>
  <c r="D36" i="2"/>
  <c r="L30" i="2"/>
  <c r="T30" i="2"/>
  <c r="AB30" i="2"/>
  <c r="AJ30" i="2"/>
  <c r="I31" i="2"/>
  <c r="Q31" i="2"/>
  <c r="Y31" i="2"/>
  <c r="AG31" i="2"/>
  <c r="H37" i="2"/>
  <c r="AK38" i="2"/>
  <c r="AE40" i="2"/>
  <c r="AF41" i="2"/>
  <c r="U42" i="2"/>
  <c r="AK42" i="2"/>
  <c r="R43" i="2"/>
  <c r="AH43" i="2"/>
  <c r="I44" i="2"/>
  <c r="Q44" i="2"/>
  <c r="Y44" i="2"/>
  <c r="AG44" i="2"/>
  <c r="F45" i="2"/>
  <c r="N45" i="2"/>
  <c r="V45" i="2"/>
  <c r="AD45" i="2"/>
  <c r="AL45" i="2"/>
  <c r="K46" i="2"/>
  <c r="S46" i="2"/>
  <c r="AA46" i="2"/>
  <c r="AI46" i="2"/>
  <c r="H47" i="2"/>
  <c r="P47" i="2"/>
  <c r="X47" i="2"/>
  <c r="AF47" i="2"/>
  <c r="E48" i="2"/>
  <c r="M48" i="2"/>
  <c r="U48" i="2"/>
  <c r="AC48" i="2"/>
  <c r="AK48" i="2"/>
  <c r="D42" i="2"/>
  <c r="E30" i="2"/>
  <c r="M30" i="2"/>
  <c r="U30" i="2"/>
  <c r="AC30" i="2"/>
  <c r="AK30" i="2"/>
  <c r="J31" i="2"/>
  <c r="R31" i="2"/>
  <c r="Z31" i="2"/>
  <c r="AH31" i="2"/>
  <c r="P37" i="2"/>
  <c r="J39" i="2"/>
  <c r="AM40" i="2"/>
  <c r="AJ41" i="2"/>
  <c r="X42" i="2"/>
  <c r="E43" i="2"/>
  <c r="U43" i="2"/>
  <c r="AK43" i="2"/>
  <c r="J44" i="2"/>
  <c r="R44" i="2"/>
  <c r="Z44" i="2"/>
  <c r="AH44" i="2"/>
  <c r="G45" i="2"/>
  <c r="O45" i="2"/>
  <c r="W45" i="2"/>
  <c r="AE45" i="2"/>
  <c r="AM45" i="2"/>
  <c r="L46" i="2"/>
  <c r="T46" i="2"/>
  <c r="AB46" i="2"/>
  <c r="AJ46" i="2"/>
  <c r="I47" i="2"/>
  <c r="Q47" i="2"/>
  <c r="Y47" i="2"/>
  <c r="AG47" i="2"/>
  <c r="F48" i="2"/>
  <c r="N48" i="2"/>
  <c r="V48" i="2"/>
  <c r="AD48" i="2"/>
  <c r="AL48" i="2"/>
  <c r="D43" i="2"/>
  <c r="F30" i="2"/>
  <c r="N30" i="2"/>
  <c r="V30" i="2"/>
  <c r="AD30" i="2"/>
  <c r="AL30" i="2"/>
  <c r="K31" i="2"/>
  <c r="S31" i="2"/>
  <c r="AA31" i="2"/>
  <c r="X37" i="2"/>
  <c r="R39" i="2"/>
  <c r="H41" i="2"/>
  <c r="E42" i="2"/>
  <c r="Y42" i="2"/>
  <c r="F43" i="2"/>
  <c r="V43" i="2"/>
  <c r="AL43" i="2"/>
  <c r="K44" i="2"/>
  <c r="S44" i="2"/>
  <c r="AA44" i="2"/>
  <c r="AI44" i="2"/>
  <c r="H45" i="2"/>
  <c r="P45" i="2"/>
  <c r="X45" i="2"/>
  <c r="AF45" i="2"/>
  <c r="E46" i="2"/>
  <c r="M46" i="2"/>
  <c r="U46" i="2"/>
  <c r="AC46" i="2"/>
  <c r="AK46" i="2"/>
  <c r="J47" i="2"/>
  <c r="R47" i="2"/>
  <c r="Z47" i="2"/>
  <c r="AH47" i="2"/>
  <c r="G48" i="2"/>
  <c r="O48" i="2"/>
  <c r="W48" i="2"/>
  <c r="AE48" i="2"/>
  <c r="AM48" i="2"/>
  <c r="D44" i="2"/>
  <c r="G30" i="2"/>
  <c r="O30" i="2"/>
  <c r="W30" i="2"/>
  <c r="AE30" i="2"/>
  <c r="AM30" i="2"/>
  <c r="L31" i="2"/>
  <c r="T31" i="2"/>
  <c r="AB31" i="2"/>
  <c r="AJ31" i="2"/>
  <c r="I32" i="2"/>
  <c r="Q32" i="2"/>
  <c r="Y32" i="2"/>
  <c r="AG32" i="2"/>
  <c r="F33" i="2"/>
  <c r="N33" i="2"/>
  <c r="V33" i="2"/>
  <c r="AD33" i="2"/>
  <c r="AL33" i="2"/>
  <c r="K34" i="2"/>
  <c r="S34" i="2"/>
  <c r="AA34" i="2"/>
  <c r="AI34" i="2"/>
  <c r="D34" i="2"/>
  <c r="K22" i="2"/>
  <c r="S22" i="2"/>
  <c r="AA22" i="2"/>
  <c r="AI22" i="2"/>
  <c r="H23" i="2"/>
  <c r="P23" i="2"/>
  <c r="X23" i="2"/>
  <c r="AF23" i="2"/>
  <c r="E24" i="2"/>
  <c r="M24" i="2"/>
  <c r="U24" i="2"/>
  <c r="AC24" i="2"/>
  <c r="AK24" i="2"/>
  <c r="J25" i="2"/>
  <c r="R25" i="2"/>
  <c r="Z25" i="2"/>
  <c r="AH25" i="2"/>
  <c r="G26" i="2"/>
  <c r="O26" i="2"/>
  <c r="W26" i="2"/>
  <c r="AE26" i="2"/>
  <c r="AM26" i="2"/>
  <c r="L27" i="2"/>
  <c r="T27" i="2"/>
  <c r="AB27" i="2"/>
  <c r="AJ27" i="2"/>
  <c r="D27" i="2"/>
  <c r="K16" i="2"/>
  <c r="S16" i="2"/>
  <c r="AA16" i="2"/>
  <c r="AI16" i="2"/>
  <c r="H17" i="2"/>
  <c r="P17" i="2"/>
  <c r="F32" i="2"/>
  <c r="P32" i="2"/>
  <c r="AA32" i="2"/>
  <c r="AL32" i="2"/>
  <c r="M33" i="2"/>
  <c r="X33" i="2"/>
  <c r="AI33" i="2"/>
  <c r="J34" i="2"/>
  <c r="U34" i="2"/>
  <c r="AF34" i="2"/>
  <c r="D33" i="2"/>
  <c r="M22" i="2"/>
  <c r="X22" i="2"/>
  <c r="AH22" i="2"/>
  <c r="J23" i="2"/>
  <c r="U23" i="2"/>
  <c r="AE23" i="2"/>
  <c r="G24" i="2"/>
  <c r="R24" i="2"/>
  <c r="AB24" i="2"/>
  <c r="AM24" i="2"/>
  <c r="O25" i="2"/>
  <c r="Y25" i="2"/>
  <c r="AJ25" i="2"/>
  <c r="L26" i="2"/>
  <c r="V26" i="2"/>
  <c r="AG26" i="2"/>
  <c r="S27" i="2"/>
  <c r="AD27" i="2"/>
  <c r="D24" i="2"/>
  <c r="U16" i="2"/>
  <c r="G17" i="2"/>
  <c r="Y17" i="2"/>
  <c r="F18" i="2"/>
  <c r="V18" i="2"/>
  <c r="AL18" i="2"/>
  <c r="S19" i="2"/>
  <c r="AI19" i="2"/>
  <c r="L10" i="2"/>
  <c r="AJ10" i="2"/>
  <c r="Q11" i="2"/>
  <c r="AG11" i="2"/>
  <c r="N12" i="2"/>
  <c r="AD12" i="2"/>
  <c r="K13" i="2"/>
  <c r="AA13" i="2"/>
  <c r="H14" i="2"/>
  <c r="X14" i="2"/>
  <c r="D14" i="2"/>
  <c r="AK10" i="2"/>
  <c r="Z11" i="2"/>
  <c r="O12" i="2"/>
  <c r="AM12" i="2"/>
  <c r="AB13" i="2"/>
  <c r="Q14" i="2"/>
  <c r="D13" i="2"/>
  <c r="AK13" i="2"/>
  <c r="AH14" i="2"/>
  <c r="G32" i="2"/>
  <c r="R32" i="2"/>
  <c r="AB32" i="2"/>
  <c r="AM32" i="2"/>
  <c r="O33" i="2"/>
  <c r="Y33" i="2"/>
  <c r="AJ33" i="2"/>
  <c r="L34" i="2"/>
  <c r="V34" i="2"/>
  <c r="AG34" i="2"/>
  <c r="D30" i="2"/>
  <c r="N22" i="2"/>
  <c r="Y22" i="2"/>
  <c r="AJ22" i="2"/>
  <c r="K23" i="2"/>
  <c r="V23" i="2"/>
  <c r="AG23" i="2"/>
  <c r="H24" i="2"/>
  <c r="S24" i="2"/>
  <c r="AD24" i="2"/>
  <c r="E25" i="2"/>
  <c r="P25" i="2"/>
  <c r="AA25" i="2"/>
  <c r="AK25" i="2"/>
  <c r="M26" i="2"/>
  <c r="X26" i="2"/>
  <c r="AH26" i="2"/>
  <c r="J27" i="2"/>
  <c r="U27" i="2"/>
  <c r="AE27" i="2"/>
  <c r="D25" i="2"/>
  <c r="L16" i="2"/>
  <c r="V16" i="2"/>
  <c r="AG16" i="2"/>
  <c r="I17" i="2"/>
  <c r="R17" i="2"/>
  <c r="Z17" i="2"/>
  <c r="AH17" i="2"/>
  <c r="G18" i="2"/>
  <c r="O18" i="2"/>
  <c r="W18" i="2"/>
  <c r="AE18" i="2"/>
  <c r="AM18" i="2"/>
  <c r="L19" i="2"/>
  <c r="T19" i="2"/>
  <c r="AB19" i="2"/>
  <c r="AJ19" i="2"/>
  <c r="E10" i="2"/>
  <c r="M10" i="2"/>
  <c r="AC10" i="2"/>
  <c r="J11" i="2"/>
  <c r="AH11" i="2"/>
  <c r="W12" i="2"/>
  <c r="L13" i="2"/>
  <c r="AJ13" i="2"/>
  <c r="Y14" i="2"/>
  <c r="U13" i="2"/>
  <c r="R14" i="2"/>
  <c r="H32" i="2"/>
  <c r="S32" i="2"/>
  <c r="AD32" i="2"/>
  <c r="E33" i="2"/>
  <c r="P33" i="2"/>
  <c r="AA33" i="2"/>
  <c r="AK33" i="2"/>
  <c r="M34" i="2"/>
  <c r="X34" i="2"/>
  <c r="AH34" i="2"/>
  <c r="E22" i="2"/>
  <c r="P22" i="2"/>
  <c r="Z22" i="2"/>
  <c r="AK22" i="2"/>
  <c r="M23" i="2"/>
  <c r="W23" i="2"/>
  <c r="AH23" i="2"/>
  <c r="J24" i="2"/>
  <c r="T24" i="2"/>
  <c r="AE24" i="2"/>
  <c r="G25" i="2"/>
  <c r="Q25" i="2"/>
  <c r="AB25" i="2"/>
  <c r="AM25" i="2"/>
  <c r="N26" i="2"/>
  <c r="Y26" i="2"/>
  <c r="AJ26" i="2"/>
  <c r="K27" i="2"/>
  <c r="V27" i="2"/>
  <c r="AG27" i="2"/>
  <c r="D26" i="2"/>
  <c r="M16" i="2"/>
  <c r="X16" i="2"/>
  <c r="AH16" i="2"/>
  <c r="J17" i="2"/>
  <c r="S17" i="2"/>
  <c r="AA17" i="2"/>
  <c r="AI17" i="2"/>
  <c r="H18" i="2"/>
  <c r="P18" i="2"/>
  <c r="X18" i="2"/>
  <c r="AF18" i="2"/>
  <c r="E19" i="2"/>
  <c r="M19" i="2"/>
  <c r="U19" i="2"/>
  <c r="AC19" i="2"/>
  <c r="AK19" i="2"/>
  <c r="F10" i="2"/>
  <c r="N10" i="2"/>
  <c r="V10" i="2"/>
  <c r="AD10" i="2"/>
  <c r="AL10" i="2"/>
  <c r="K11" i="2"/>
  <c r="S11" i="2"/>
  <c r="AA11" i="2"/>
  <c r="AI11" i="2"/>
  <c r="H12" i="2"/>
  <c r="P12" i="2"/>
  <c r="X12" i="2"/>
  <c r="AF12" i="2"/>
  <c r="E13" i="2"/>
  <c r="M13" i="2"/>
  <c r="J14" i="2"/>
  <c r="D12" i="2"/>
  <c r="J32" i="2"/>
  <c r="T32" i="2"/>
  <c r="AE32" i="2"/>
  <c r="G33" i="2"/>
  <c r="Q33" i="2"/>
  <c r="AB33" i="2"/>
  <c r="AM33" i="2"/>
  <c r="N34" i="2"/>
  <c r="Y34" i="2"/>
  <c r="AJ34" i="2"/>
  <c r="F22" i="2"/>
  <c r="Q22" i="2"/>
  <c r="AB22" i="2"/>
  <c r="AL22" i="2"/>
  <c r="N23" i="2"/>
  <c r="Y23" i="2"/>
  <c r="AI23" i="2"/>
  <c r="K24" i="2"/>
  <c r="V24" i="2"/>
  <c r="AF24" i="2"/>
  <c r="H25" i="2"/>
  <c r="S25" i="2"/>
  <c r="AC25" i="2"/>
  <c r="E26" i="2"/>
  <c r="P26" i="2"/>
  <c r="Z26" i="2"/>
  <c r="AK26" i="2"/>
  <c r="M27" i="2"/>
  <c r="W27" i="2"/>
  <c r="AH27" i="2"/>
  <c r="D22" i="2"/>
  <c r="N16" i="2"/>
  <c r="Y16" i="2"/>
  <c r="AJ16" i="2"/>
  <c r="K17" i="2"/>
  <c r="T17" i="2"/>
  <c r="AB17" i="2"/>
  <c r="AJ17" i="2"/>
  <c r="I18" i="2"/>
  <c r="Q18" i="2"/>
  <c r="Y18" i="2"/>
  <c r="AG18" i="2"/>
  <c r="F19" i="2"/>
  <c r="N19" i="2"/>
  <c r="V19" i="2"/>
  <c r="AD19" i="2"/>
  <c r="AL19" i="2"/>
  <c r="G10" i="2"/>
  <c r="O10" i="2"/>
  <c r="W10" i="2"/>
  <c r="AE10" i="2"/>
  <c r="AM10" i="2"/>
  <c r="L11" i="2"/>
  <c r="T11" i="2"/>
  <c r="AB11" i="2"/>
  <c r="AJ11" i="2"/>
  <c r="I12" i="2"/>
  <c r="Q12" i="2"/>
  <c r="Y12" i="2"/>
  <c r="AG12" i="2"/>
  <c r="F13" i="2"/>
  <c r="N13" i="2"/>
  <c r="V13" i="2"/>
  <c r="AD13" i="2"/>
  <c r="AL13" i="2"/>
  <c r="K14" i="2"/>
  <c r="S14" i="2"/>
  <c r="AA14" i="2"/>
  <c r="AI14" i="2"/>
  <c r="D11" i="2"/>
  <c r="AI27" i="2"/>
  <c r="Z16" i="2"/>
  <c r="L17" i="2"/>
  <c r="AC17" i="2"/>
  <c r="J18" i="2"/>
  <c r="Z18" i="2"/>
  <c r="G19" i="2"/>
  <c r="W19" i="2"/>
  <c r="AM19" i="2"/>
  <c r="P10" i="2"/>
  <c r="X10" i="2"/>
  <c r="E11" i="2"/>
  <c r="U11" i="2"/>
  <c r="AK11" i="2"/>
  <c r="R12" i="2"/>
  <c r="AH12" i="2"/>
  <c r="O13" i="2"/>
  <c r="AE13" i="2"/>
  <c r="L14" i="2"/>
  <c r="AB14" i="2"/>
  <c r="D10" i="2"/>
  <c r="F11" i="2"/>
  <c r="AD11" i="2"/>
  <c r="S12" i="2"/>
  <c r="H13" i="2"/>
  <c r="E14" i="2"/>
  <c r="AC14" i="2"/>
  <c r="AG13" i="2"/>
  <c r="AD14" i="2"/>
  <c r="K32" i="2"/>
  <c r="V32" i="2"/>
  <c r="AF32" i="2"/>
  <c r="H33" i="2"/>
  <c r="S33" i="2"/>
  <c r="AC33" i="2"/>
  <c r="E34" i="2"/>
  <c r="P34" i="2"/>
  <c r="Z34" i="2"/>
  <c r="AK34" i="2"/>
  <c r="H22" i="2"/>
  <c r="R22" i="2"/>
  <c r="AC22" i="2"/>
  <c r="E23" i="2"/>
  <c r="O23" i="2"/>
  <c r="Z23" i="2"/>
  <c r="AK23" i="2"/>
  <c r="L24" i="2"/>
  <c r="W24" i="2"/>
  <c r="AH24" i="2"/>
  <c r="I25" i="2"/>
  <c r="T25" i="2"/>
  <c r="AE25" i="2"/>
  <c r="F26" i="2"/>
  <c r="Q26" i="2"/>
  <c r="AB26" i="2"/>
  <c r="AL26" i="2"/>
  <c r="N27" i="2"/>
  <c r="Y27" i="2"/>
  <c r="E16" i="2"/>
  <c r="P16" i="2"/>
  <c r="AK16" i="2"/>
  <c r="U17" i="2"/>
  <c r="AK17" i="2"/>
  <c r="R18" i="2"/>
  <c r="AH18" i="2"/>
  <c r="O19" i="2"/>
  <c r="AE19" i="2"/>
  <c r="H10" i="2"/>
  <c r="AF10" i="2"/>
  <c r="M11" i="2"/>
  <c r="AC11" i="2"/>
  <c r="J12" i="2"/>
  <c r="Z12" i="2"/>
  <c r="G13" i="2"/>
  <c r="W13" i="2"/>
  <c r="AM13" i="2"/>
  <c r="T14" i="2"/>
  <c r="AJ14" i="2"/>
  <c r="AG10" i="2"/>
  <c r="V11" i="2"/>
  <c r="K12" i="2"/>
  <c r="AI12" i="2"/>
  <c r="X13" i="2"/>
  <c r="M14" i="2"/>
  <c r="AK14" i="2"/>
  <c r="F14" i="2"/>
  <c r="AL14" i="2"/>
  <c r="AI31" i="2"/>
  <c r="L32" i="2"/>
  <c r="W32" i="2"/>
  <c r="AH32" i="2"/>
  <c r="I33" i="2"/>
  <c r="T33" i="2"/>
  <c r="AE33" i="2"/>
  <c r="F34" i="2"/>
  <c r="Q34" i="2"/>
  <c r="AB34" i="2"/>
  <c r="AL34" i="2"/>
  <c r="I22" i="2"/>
  <c r="T22" i="2"/>
  <c r="AD22" i="2"/>
  <c r="F23" i="2"/>
  <c r="Q23" i="2"/>
  <c r="AA23" i="2"/>
  <c r="AL23" i="2"/>
  <c r="N24" i="2"/>
  <c r="X24" i="2"/>
  <c r="AI24" i="2"/>
  <c r="K25" i="2"/>
  <c r="U25" i="2"/>
  <c r="AF25" i="2"/>
  <c r="H26" i="2"/>
  <c r="R26" i="2"/>
  <c r="AC26" i="2"/>
  <c r="E27" i="2"/>
  <c r="O27" i="2"/>
  <c r="Z27" i="2"/>
  <c r="AK27" i="2"/>
  <c r="F16" i="2"/>
  <c r="Q16" i="2"/>
  <c r="AB16" i="2"/>
  <c r="AL16" i="2"/>
  <c r="M17" i="2"/>
  <c r="V17" i="2"/>
  <c r="AD17" i="2"/>
  <c r="AL17" i="2"/>
  <c r="K18" i="2"/>
  <c r="S18" i="2"/>
  <c r="AA18" i="2"/>
  <c r="AI18" i="2"/>
  <c r="H19" i="2"/>
  <c r="P19" i="2"/>
  <c r="X19" i="2"/>
  <c r="AF19" i="2"/>
  <c r="D17" i="2"/>
  <c r="I10" i="2"/>
  <c r="Q10" i="2"/>
  <c r="Y10" i="2"/>
  <c r="N11" i="2"/>
  <c r="AL11" i="2"/>
  <c r="AA12" i="2"/>
  <c r="P13" i="2"/>
  <c r="AF13" i="2"/>
  <c r="U14" i="2"/>
  <c r="Y13" i="2"/>
  <c r="V14" i="2"/>
  <c r="AK31" i="2"/>
  <c r="N32" i="2"/>
  <c r="X32" i="2"/>
  <c r="AI32" i="2"/>
  <c r="K33" i="2"/>
  <c r="U33" i="2"/>
  <c r="AF33" i="2"/>
  <c r="H34" i="2"/>
  <c r="R34" i="2"/>
  <c r="AC34" i="2"/>
  <c r="D31" i="2"/>
  <c r="J22" i="2"/>
  <c r="U22" i="2"/>
  <c r="AF22" i="2"/>
  <c r="G23" i="2"/>
  <c r="R23" i="2"/>
  <c r="AC23" i="2"/>
  <c r="AM23" i="2"/>
  <c r="O24" i="2"/>
  <c r="Z24" i="2"/>
  <c r="AJ24" i="2"/>
  <c r="L25" i="2"/>
  <c r="W25" i="2"/>
  <c r="AG25" i="2"/>
  <c r="I26" i="2"/>
  <c r="T26" i="2"/>
  <c r="AD26" i="2"/>
  <c r="F27" i="2"/>
  <c r="Q27" i="2"/>
  <c r="AA27" i="2"/>
  <c r="AL27" i="2"/>
  <c r="H16" i="2"/>
  <c r="R16" i="2"/>
  <c r="AC16" i="2"/>
  <c r="E17" i="2"/>
  <c r="N17" i="2"/>
  <c r="W17" i="2"/>
  <c r="AE17" i="2"/>
  <c r="AM17" i="2"/>
  <c r="L18" i="2"/>
  <c r="T18" i="2"/>
  <c r="AB18" i="2"/>
  <c r="AJ18" i="2"/>
  <c r="I19" i="2"/>
  <c r="Q19" i="2"/>
  <c r="Y19" i="2"/>
  <c r="AG19" i="2"/>
  <c r="D18" i="2"/>
  <c r="J10" i="2"/>
  <c r="R10" i="2"/>
  <c r="Z10" i="2"/>
  <c r="AH10" i="2"/>
  <c r="G11" i="2"/>
  <c r="O11" i="2"/>
  <c r="W11" i="2"/>
  <c r="AE11" i="2"/>
  <c r="AM11" i="2"/>
  <c r="L12" i="2"/>
  <c r="T12" i="2"/>
  <c r="AB12" i="2"/>
  <c r="AJ12" i="2"/>
  <c r="I13" i="2"/>
  <c r="Q13" i="2"/>
  <c r="N14" i="2"/>
  <c r="AM31" i="2"/>
  <c r="O32" i="2"/>
  <c r="Z32" i="2"/>
  <c r="AJ32" i="2"/>
  <c r="L33" i="2"/>
  <c r="W33" i="2"/>
  <c r="AG33" i="2"/>
  <c r="I34" i="2"/>
  <c r="T34" i="2"/>
  <c r="AD34" i="2"/>
  <c r="D32" i="2"/>
  <c r="L22" i="2"/>
  <c r="V22" i="2"/>
  <c r="AG22" i="2"/>
  <c r="I23" i="2"/>
  <c r="S23" i="2"/>
  <c r="AD23" i="2"/>
  <c r="F24" i="2"/>
  <c r="P24" i="2"/>
  <c r="AA24" i="2"/>
  <c r="AL24" i="2"/>
  <c r="M25" i="2"/>
  <c r="X25" i="2"/>
  <c r="AI25" i="2"/>
  <c r="J26" i="2"/>
  <c r="U26" i="2"/>
  <c r="AF26" i="2"/>
  <c r="G27" i="2"/>
  <c r="R27" i="2"/>
  <c r="AC27" i="2"/>
  <c r="AM27" i="2"/>
  <c r="I16" i="2"/>
  <c r="T16" i="2"/>
  <c r="AD16" i="2"/>
  <c r="F17" i="2"/>
  <c r="O17" i="2"/>
  <c r="X17" i="2"/>
  <c r="AF17" i="2"/>
  <c r="E18" i="2"/>
  <c r="M18" i="2"/>
  <c r="U18" i="2"/>
  <c r="AC18" i="2"/>
  <c r="AK18" i="2"/>
  <c r="J19" i="2"/>
  <c r="R19" i="2"/>
  <c r="Z19" i="2"/>
  <c r="AH19" i="2"/>
  <c r="D19" i="2"/>
  <c r="K10" i="2"/>
  <c r="S10" i="2"/>
  <c r="AA10" i="2"/>
  <c r="AI10" i="2"/>
  <c r="H11" i="2"/>
  <c r="P11" i="2"/>
  <c r="X11" i="2"/>
  <c r="AF11" i="2"/>
  <c r="E12" i="2"/>
  <c r="M12" i="2"/>
  <c r="U12" i="2"/>
  <c r="AC12" i="2"/>
  <c r="AK12" i="2"/>
  <c r="J13" i="2"/>
  <c r="R13" i="2"/>
  <c r="Z13" i="2"/>
  <c r="AH13" i="2"/>
  <c r="G14" i="2"/>
  <c r="O14" i="2"/>
  <c r="W14" i="2"/>
  <c r="AE14" i="2"/>
  <c r="AM14" i="2"/>
  <c r="I27" i="2"/>
  <c r="J16" i="2"/>
  <c r="AF16" i="2"/>
  <c r="Q17" i="2"/>
  <c r="AG17" i="2"/>
  <c r="N18" i="2"/>
  <c r="AD18" i="2"/>
  <c r="K19" i="2"/>
  <c r="AA19" i="2"/>
  <c r="D16" i="2"/>
  <c r="T10" i="2"/>
  <c r="AB10" i="2"/>
  <c r="I11" i="2"/>
  <c r="Y11" i="2"/>
  <c r="F12" i="2"/>
  <c r="V12" i="2"/>
  <c r="AL12" i="2"/>
  <c r="S13" i="2"/>
  <c r="AI13" i="2"/>
  <c r="P14" i="2"/>
  <c r="AF14" i="2"/>
  <c r="U10" i="2"/>
  <c r="R11" i="2"/>
  <c r="G12" i="2"/>
  <c r="AE12" i="2"/>
  <c r="T13" i="2"/>
  <c r="I14" i="2"/>
  <c r="AG14" i="2"/>
  <c r="AC13" i="2"/>
  <c r="Z14" i="2"/>
  <c r="AQ44" i="2"/>
  <c r="O9" i="44"/>
  <c r="AQ17" i="2"/>
  <c r="AQ16" i="2"/>
  <c r="AN39" i="128"/>
  <c r="AN33" i="128"/>
  <c r="AO44" i="128"/>
  <c r="AO36" i="128"/>
  <c r="AO20" i="128"/>
  <c r="F9" i="48"/>
  <c r="E19" i="48"/>
  <c r="AQ46" i="2"/>
  <c r="AQ42" i="2"/>
  <c r="AQ45" i="2"/>
  <c r="AQ60" i="2"/>
  <c r="AQ58" i="2"/>
  <c r="AQ55" i="2"/>
  <c r="AQ43" i="2"/>
  <c r="AQ40" i="2"/>
  <c r="AQ37" i="2"/>
  <c r="AQ31" i="2"/>
  <c r="AQ26" i="2"/>
  <c r="AQ22" i="2"/>
  <c r="AQ12" i="2"/>
  <c r="AQ52" i="2"/>
  <c r="AQ36" i="2"/>
  <c r="AQ34" i="2"/>
  <c r="AQ25" i="2"/>
  <c r="AQ19" i="2"/>
  <c r="AQ13" i="2"/>
  <c r="AQ61" i="2"/>
  <c r="AQ51" i="2"/>
  <c r="AQ39" i="2"/>
  <c r="AQ38" i="2"/>
  <c r="AQ33" i="2"/>
  <c r="AQ30" i="2"/>
  <c r="AQ23" i="2"/>
  <c r="AQ18" i="2"/>
  <c r="AQ14" i="2"/>
  <c r="AQ56" i="2"/>
  <c r="AQ48" i="2"/>
  <c r="AQ47" i="2"/>
  <c r="AQ41" i="2"/>
  <c r="AQ32" i="2"/>
  <c r="AQ27" i="2"/>
  <c r="AQ24" i="2"/>
  <c r="AQ11" i="2"/>
  <c r="I10" i="12"/>
  <c r="F9" i="2"/>
  <c r="R7" i="52"/>
  <c r="Q8" i="52"/>
  <c r="Q26" i="52" s="1"/>
  <c r="S8" i="47"/>
  <c r="S16" i="47" s="1"/>
  <c r="T7" i="47"/>
  <c r="P16" i="46"/>
  <c r="P23" i="46"/>
  <c r="P24" i="46"/>
  <c r="R7" i="46"/>
  <c r="Q8" i="46"/>
  <c r="Q24" i="46" s="1"/>
  <c r="AO28" i="29"/>
  <c r="AO27" i="29"/>
  <c r="AO34" i="29"/>
  <c r="AO26" i="29"/>
  <c r="AO33" i="29"/>
  <c r="P10" i="29"/>
  <c r="AO32" i="29"/>
  <c r="F11" i="52"/>
  <c r="F11" i="46"/>
  <c r="G11" i="46" s="1"/>
  <c r="D16" i="52"/>
  <c r="H20" i="52"/>
  <c r="AP6" i="52"/>
  <c r="AE6" i="52"/>
  <c r="L21" i="52"/>
  <c r="K20" i="52"/>
  <c r="J19" i="52"/>
  <c r="G16" i="52"/>
  <c r="P25" i="52"/>
  <c r="O24" i="52"/>
  <c r="J20" i="52"/>
  <c r="I19" i="52"/>
  <c r="I18" i="52"/>
  <c r="O25" i="52"/>
  <c r="N24" i="52"/>
  <c r="N23" i="52"/>
  <c r="K21" i="52"/>
  <c r="I20" i="52"/>
  <c r="H19" i="52"/>
  <c r="G18" i="52"/>
  <c r="H17" i="52"/>
  <c r="P21" i="52"/>
  <c r="O20" i="52"/>
  <c r="P22" i="52"/>
  <c r="N19" i="52"/>
  <c r="K16" i="52"/>
  <c r="O22" i="52"/>
  <c r="N20" i="52"/>
  <c r="M19" i="52"/>
  <c r="M18" i="52"/>
  <c r="P17" i="52"/>
  <c r="O17" i="52"/>
  <c r="O16" i="52"/>
  <c r="BO28" i="52"/>
  <c r="BH21" i="52"/>
  <c r="BG20" i="52"/>
  <c r="BF19" i="52"/>
  <c r="BC16" i="52"/>
  <c r="BL25" i="52"/>
  <c r="BK24" i="52"/>
  <c r="BF20" i="52"/>
  <c r="BE19" i="52"/>
  <c r="BE18" i="52"/>
  <c r="BN28" i="52"/>
  <c r="BM26" i="52"/>
  <c r="BK25" i="52"/>
  <c r="BJ24" i="52"/>
  <c r="BJ23" i="52"/>
  <c r="BG21" i="52"/>
  <c r="BE20" i="52"/>
  <c r="BD19" i="52"/>
  <c r="BC18" i="52"/>
  <c r="BD17" i="52"/>
  <c r="BS28" i="52"/>
  <c r="BL21" i="52"/>
  <c r="BK20" i="52"/>
  <c r="BR27" i="52"/>
  <c r="BM22" i="52"/>
  <c r="BQ27" i="52"/>
  <c r="BL22" i="52"/>
  <c r="BJ19" i="52"/>
  <c r="BG16" i="52"/>
  <c r="BP27" i="52"/>
  <c r="BP25" i="52"/>
  <c r="BO24" i="52"/>
  <c r="BK22" i="52"/>
  <c r="BJ20" i="52"/>
  <c r="BI19" i="52"/>
  <c r="BI18" i="52"/>
  <c r="BW28" i="52"/>
  <c r="BP21" i="52"/>
  <c r="BO20" i="52"/>
  <c r="BU26" i="52"/>
  <c r="BR23" i="52"/>
  <c r="BL17" i="52"/>
  <c r="BV27" i="52"/>
  <c r="BQ22" i="52"/>
  <c r="BK17" i="52"/>
  <c r="BT28" i="52"/>
  <c r="BU27" i="52"/>
  <c r="BR26" i="52"/>
  <c r="BO23" i="52"/>
  <c r="BP22" i="52"/>
  <c r="BM21" i="52"/>
  <c r="BN19" i="52"/>
  <c r="BK16" i="52"/>
  <c r="BT21" i="52"/>
  <c r="BS20" i="52"/>
  <c r="BW24" i="52"/>
  <c r="BQ18" i="52"/>
  <c r="BW25" i="52"/>
  <c r="BV24" i="52"/>
  <c r="BV23" i="52"/>
  <c r="BS21" i="52"/>
  <c r="BP17" i="52"/>
  <c r="BW26" i="52"/>
  <c r="BU25" i="52"/>
  <c r="BT24" i="52"/>
  <c r="BT23" i="52"/>
  <c r="BU22" i="52"/>
  <c r="BR21" i="52"/>
  <c r="BP20" i="52"/>
  <c r="BO17" i="52"/>
  <c r="BW20" i="52"/>
  <c r="BV19" i="52"/>
  <c r="BS16" i="52"/>
  <c r="BV20" i="52"/>
  <c r="BU19" i="52"/>
  <c r="BU18" i="52"/>
  <c r="BW21" i="52"/>
  <c r="BU20" i="52"/>
  <c r="BT19" i="52"/>
  <c r="BS18" i="52"/>
  <c r="BT17" i="52"/>
  <c r="L17" i="52"/>
  <c r="BH17" i="52"/>
  <c r="BM19" i="52"/>
  <c r="BI20" i="52"/>
  <c r="O21" i="52"/>
  <c r="BF21" i="52"/>
  <c r="M22" i="52"/>
  <c r="L23" i="52"/>
  <c r="L24" i="52"/>
  <c r="M25" i="52"/>
  <c r="O26" i="52"/>
  <c r="BM28" i="52"/>
  <c r="K18" i="52"/>
  <c r="BG18" i="52"/>
  <c r="BW18" i="52"/>
  <c r="BR19" i="52"/>
  <c r="BN20" i="52"/>
  <c r="BK21" i="52"/>
  <c r="BI22" i="52"/>
  <c r="BH23" i="52"/>
  <c r="BH24" i="52"/>
  <c r="BI25" i="52"/>
  <c r="BK26" i="52"/>
  <c r="BN27" i="52"/>
  <c r="BR28" i="52"/>
  <c r="O27" i="52"/>
  <c r="BK27" i="52"/>
  <c r="BO27" i="52"/>
  <c r="BS27" i="52"/>
  <c r="BW27" i="52"/>
  <c r="BV22" i="52"/>
  <c r="BW19" i="52"/>
  <c r="N25" i="52"/>
  <c r="M24" i="52"/>
  <c r="F17" i="52"/>
  <c r="E16" i="52"/>
  <c r="J17" i="52"/>
  <c r="I16" i="52"/>
  <c r="N17" i="52"/>
  <c r="M16" i="52"/>
  <c r="BJ25" i="52"/>
  <c r="BI24" i="52"/>
  <c r="BB17" i="52"/>
  <c r="BA16" i="52"/>
  <c r="BN25" i="52"/>
  <c r="BM24" i="52"/>
  <c r="BF17" i="52"/>
  <c r="BE16" i="52"/>
  <c r="BR25" i="52"/>
  <c r="BQ24" i="52"/>
  <c r="BJ17" i="52"/>
  <c r="BI16" i="52"/>
  <c r="BV25" i="52"/>
  <c r="BU24" i="52"/>
  <c r="BN17" i="52"/>
  <c r="BM16" i="52"/>
  <c r="BR17" i="52"/>
  <c r="BQ16" i="52"/>
  <c r="BV17" i="52"/>
  <c r="BU16" i="52"/>
  <c r="I17" i="52"/>
  <c r="BE17" i="52"/>
  <c r="BU17" i="52"/>
  <c r="N18" i="52"/>
  <c r="BJ18" i="52"/>
  <c r="BO18" i="52"/>
  <c r="BP19" i="52"/>
  <c r="P20" i="52"/>
  <c r="BL20" i="52"/>
  <c r="BQ20" i="52"/>
  <c r="M21" i="52"/>
  <c r="BI21" i="52"/>
  <c r="BN21" i="52"/>
  <c r="K22" i="52"/>
  <c r="BG22" i="52"/>
  <c r="BW22" i="52"/>
  <c r="O23" i="52"/>
  <c r="BK23" i="52"/>
  <c r="BP23" i="52"/>
  <c r="BP24" i="52"/>
  <c r="BQ25" i="52"/>
  <c r="BN26" i="52"/>
  <c r="BS26" i="52"/>
  <c r="P27" i="52"/>
  <c r="BL27" i="52"/>
  <c r="BP28" i="52"/>
  <c r="BU28" i="52"/>
  <c r="F6" i="52"/>
  <c r="R6" i="52"/>
  <c r="P26" i="52"/>
  <c r="M23" i="52"/>
  <c r="H18" i="52"/>
  <c r="L18" i="52"/>
  <c r="P18" i="52"/>
  <c r="BL26" i="52"/>
  <c r="BI23" i="52"/>
  <c r="BD18" i="52"/>
  <c r="BP26" i="52"/>
  <c r="BM23" i="52"/>
  <c r="BH18" i="52"/>
  <c r="BT26" i="52"/>
  <c r="BQ23" i="52"/>
  <c r="BL18" i="52"/>
  <c r="BU23" i="52"/>
  <c r="BP18" i="52"/>
  <c r="BT18" i="52"/>
  <c r="BN16" i="52"/>
  <c r="E17" i="52"/>
  <c r="K17" i="52"/>
  <c r="BA17" i="52"/>
  <c r="BG17" i="52"/>
  <c r="BQ17" i="52"/>
  <c r="J18" i="52"/>
  <c r="O18" i="52"/>
  <c r="BF18" i="52"/>
  <c r="BK18" i="52"/>
  <c r="BV18" i="52"/>
  <c r="P19" i="52"/>
  <c r="BL19" i="52"/>
  <c r="BQ19" i="52"/>
  <c r="L20" i="52"/>
  <c r="BH20" i="52"/>
  <c r="BM20" i="52"/>
  <c r="BR20" i="52"/>
  <c r="I21" i="52"/>
  <c r="N21" i="52"/>
  <c r="BE21" i="52"/>
  <c r="BJ21" i="52"/>
  <c r="BO21" i="52"/>
  <c r="BU21" i="52"/>
  <c r="L22" i="52"/>
  <c r="BH22" i="52"/>
  <c r="BS22" i="52"/>
  <c r="K23" i="52"/>
  <c r="P23" i="52"/>
  <c r="BG23" i="52"/>
  <c r="BL23" i="52"/>
  <c r="BW23" i="52"/>
  <c r="P24" i="52"/>
  <c r="BL24" i="52"/>
  <c r="BR24" i="52"/>
  <c r="BM25" i="52"/>
  <c r="BS25" i="52"/>
  <c r="N26" i="52"/>
  <c r="BJ26" i="52"/>
  <c r="BO26" i="52"/>
  <c r="BM27" i="52"/>
  <c r="P28" i="52"/>
  <c r="BL28" i="52"/>
  <c r="BQ28" i="52"/>
  <c r="BV28" i="52"/>
  <c r="G19" i="52"/>
  <c r="K19" i="52"/>
  <c r="O19" i="52"/>
  <c r="BC19" i="52"/>
  <c r="BG19" i="52"/>
  <c r="BK19" i="52"/>
  <c r="BO19" i="52"/>
  <c r="BS19" i="52"/>
  <c r="J22" i="52"/>
  <c r="N22" i="52"/>
  <c r="BF22" i="52"/>
  <c r="BJ22" i="52"/>
  <c r="BN22" i="52"/>
  <c r="BR22" i="52"/>
  <c r="F20" i="20"/>
  <c r="AP6" i="46"/>
  <c r="G6" i="46"/>
  <c r="AE6" i="46"/>
  <c r="J21" i="46"/>
  <c r="I20" i="46"/>
  <c r="N25" i="46"/>
  <c r="M24" i="46"/>
  <c r="F17" i="46"/>
  <c r="E16" i="46"/>
  <c r="N21" i="46"/>
  <c r="M20" i="46"/>
  <c r="J17" i="46"/>
  <c r="I16" i="46"/>
  <c r="N17" i="46"/>
  <c r="M16" i="46"/>
  <c r="BM28" i="46"/>
  <c r="BF21" i="46"/>
  <c r="BE20" i="46"/>
  <c r="BJ25" i="46"/>
  <c r="BI24" i="46"/>
  <c r="BB17" i="46"/>
  <c r="BA16" i="46"/>
  <c r="BQ28" i="46"/>
  <c r="BJ21" i="46"/>
  <c r="BI20" i="46"/>
  <c r="BN25" i="46"/>
  <c r="BM24" i="46"/>
  <c r="BF17" i="46"/>
  <c r="BE16" i="46"/>
  <c r="BU28" i="46"/>
  <c r="BN21" i="46"/>
  <c r="BM20" i="46"/>
  <c r="BR25" i="46"/>
  <c r="BQ24" i="46"/>
  <c r="BJ17" i="46"/>
  <c r="BI16" i="46"/>
  <c r="BR21" i="46"/>
  <c r="BQ20" i="46"/>
  <c r="BV25" i="46"/>
  <c r="BU24" i="46"/>
  <c r="BN17" i="46"/>
  <c r="BM16" i="46"/>
  <c r="BV21" i="46"/>
  <c r="BU20" i="46"/>
  <c r="BR17" i="46"/>
  <c r="BQ16" i="46"/>
  <c r="BV17" i="46"/>
  <c r="BU16" i="46"/>
  <c r="G17" i="46"/>
  <c r="O17" i="46"/>
  <c r="BC17" i="46"/>
  <c r="BK17" i="46"/>
  <c r="BS17" i="46"/>
  <c r="L19" i="46"/>
  <c r="BH19" i="46"/>
  <c r="BP19" i="46"/>
  <c r="H20" i="46"/>
  <c r="P20" i="46"/>
  <c r="BD20" i="46"/>
  <c r="BL20" i="46"/>
  <c r="BT20" i="46"/>
  <c r="M21" i="46"/>
  <c r="BI21" i="46"/>
  <c r="BQ21" i="46"/>
  <c r="K22" i="46"/>
  <c r="BG22" i="46"/>
  <c r="BO22" i="46"/>
  <c r="BW22" i="46"/>
  <c r="BN23" i="46"/>
  <c r="BV23" i="46"/>
  <c r="BN24" i="46"/>
  <c r="BV24" i="46"/>
  <c r="BO25" i="46"/>
  <c r="P27" i="46"/>
  <c r="BL27" i="46"/>
  <c r="BT27" i="46"/>
  <c r="BP28" i="46"/>
  <c r="D23" i="47"/>
  <c r="D20" i="47"/>
  <c r="D26" i="47"/>
  <c r="D25" i="47"/>
  <c r="D22" i="47"/>
  <c r="D21" i="47"/>
  <c r="D18" i="47"/>
  <c r="D17" i="47"/>
  <c r="D19" i="47"/>
  <c r="D27" i="47"/>
  <c r="D24" i="47"/>
  <c r="H23" i="47"/>
  <c r="H20" i="47"/>
  <c r="H26" i="47"/>
  <c r="H25" i="47"/>
  <c r="H21" i="47"/>
  <c r="H22" i="47"/>
  <c r="H18" i="47"/>
  <c r="H17" i="47"/>
  <c r="H24" i="47"/>
  <c r="H19" i="47"/>
  <c r="L20" i="47"/>
  <c r="L22" i="47"/>
  <c r="L21" i="47"/>
  <c r="L18" i="47"/>
  <c r="L17" i="47"/>
  <c r="L19" i="47"/>
  <c r="P18" i="47"/>
  <c r="P17" i="47"/>
  <c r="AZ23" i="47"/>
  <c r="AZ20" i="47"/>
  <c r="AZ26" i="47"/>
  <c r="AZ25" i="47"/>
  <c r="AZ22" i="47"/>
  <c r="AZ21" i="47"/>
  <c r="AZ18" i="47"/>
  <c r="AZ17" i="47"/>
  <c r="AZ19" i="47"/>
  <c r="AZ27" i="47"/>
  <c r="AZ24" i="47"/>
  <c r="BD23" i="47"/>
  <c r="BD20" i="47"/>
  <c r="BD26" i="47"/>
  <c r="BD25" i="47"/>
  <c r="BD21" i="47"/>
  <c r="BD22" i="47"/>
  <c r="BD18" i="47"/>
  <c r="BD17" i="47"/>
  <c r="BD27" i="47"/>
  <c r="BD24" i="47"/>
  <c r="BD19" i="47"/>
  <c r="BH23" i="47"/>
  <c r="BH20" i="47"/>
  <c r="BH26" i="47"/>
  <c r="BH25" i="47"/>
  <c r="BH22" i="47"/>
  <c r="BH21" i="47"/>
  <c r="BH18" i="47"/>
  <c r="BH17" i="47"/>
  <c r="BH27" i="47"/>
  <c r="BH24" i="47"/>
  <c r="BH19" i="47"/>
  <c r="BL23" i="47"/>
  <c r="BL20" i="47"/>
  <c r="BL26" i="47"/>
  <c r="BL25" i="47"/>
  <c r="BL21" i="47"/>
  <c r="BL22" i="47"/>
  <c r="BL27" i="47"/>
  <c r="BL24" i="47"/>
  <c r="BL18" i="47"/>
  <c r="BL17" i="47"/>
  <c r="BL19" i="47"/>
  <c r="BP23" i="47"/>
  <c r="BP20" i="47"/>
  <c r="BP22" i="47"/>
  <c r="BP21" i="47"/>
  <c r="BP18" i="47"/>
  <c r="BP17" i="47"/>
  <c r="BP19" i="47"/>
  <c r="BO25" i="47"/>
  <c r="BP24" i="47"/>
  <c r="BT20" i="47"/>
  <c r="BT19" i="47"/>
  <c r="BT18" i="47"/>
  <c r="BT17" i="47"/>
  <c r="R6" i="46"/>
  <c r="P25" i="46"/>
  <c r="O24" i="46"/>
  <c r="H17" i="46"/>
  <c r="G16" i="46"/>
  <c r="L21" i="46"/>
  <c r="K20" i="46"/>
  <c r="L17" i="46"/>
  <c r="K16" i="46"/>
  <c r="P21" i="46"/>
  <c r="O20" i="46"/>
  <c r="P17" i="46"/>
  <c r="O16" i="46"/>
  <c r="BL25" i="46"/>
  <c r="BK24" i="46"/>
  <c r="BD17" i="46"/>
  <c r="BC16" i="46"/>
  <c r="BO28" i="46"/>
  <c r="BH21" i="46"/>
  <c r="BG20" i="46"/>
  <c r="BP25" i="46"/>
  <c r="BO24" i="46"/>
  <c r="BH17" i="46"/>
  <c r="BG16" i="46"/>
  <c r="BS28" i="46"/>
  <c r="BL21" i="46"/>
  <c r="BK20" i="46"/>
  <c r="BT25" i="46"/>
  <c r="BS24" i="46"/>
  <c r="BL17" i="46"/>
  <c r="BK16" i="46"/>
  <c r="BW28" i="46"/>
  <c r="BP21" i="46"/>
  <c r="BO20" i="46"/>
  <c r="BW24" i="46"/>
  <c r="BP17" i="46"/>
  <c r="BO16" i="46"/>
  <c r="BT21" i="46"/>
  <c r="BS20" i="46"/>
  <c r="BT17" i="46"/>
  <c r="BS16" i="46"/>
  <c r="BW20" i="46"/>
  <c r="K17" i="46"/>
  <c r="BG17" i="46"/>
  <c r="BO17" i="46"/>
  <c r="BW17" i="46"/>
  <c r="M18" i="46"/>
  <c r="BI18" i="46"/>
  <c r="BQ18" i="46"/>
  <c r="H19" i="46"/>
  <c r="P19" i="46"/>
  <c r="BD19" i="46"/>
  <c r="BL19" i="46"/>
  <c r="BT19" i="46"/>
  <c r="L20" i="46"/>
  <c r="BH20" i="46"/>
  <c r="BP20" i="46"/>
  <c r="I21" i="46"/>
  <c r="BE21" i="46"/>
  <c r="BM21" i="46"/>
  <c r="BU21" i="46"/>
  <c r="O22" i="46"/>
  <c r="BK22" i="46"/>
  <c r="BS22" i="46"/>
  <c r="N23" i="46"/>
  <c r="BJ23" i="46"/>
  <c r="BR23" i="46"/>
  <c r="N24" i="46"/>
  <c r="BJ24" i="46"/>
  <c r="BR24" i="46"/>
  <c r="O25" i="46"/>
  <c r="BK25" i="46"/>
  <c r="BS25" i="46"/>
  <c r="BM26" i="46"/>
  <c r="BU26" i="46"/>
  <c r="BP27" i="46"/>
  <c r="P28" i="46"/>
  <c r="BL28" i="46"/>
  <c r="BT28" i="46"/>
  <c r="AD6" i="47"/>
  <c r="F27" i="47"/>
  <c r="F24" i="47"/>
  <c r="F22" i="47"/>
  <c r="F21" i="47"/>
  <c r="F26" i="47"/>
  <c r="F25" i="47"/>
  <c r="F20" i="47"/>
  <c r="F18" i="47"/>
  <c r="F17" i="47"/>
  <c r="F23" i="47"/>
  <c r="F19" i="47"/>
  <c r="E17" i="47"/>
  <c r="E20" i="47"/>
  <c r="E18" i="47"/>
  <c r="J24" i="47"/>
  <c r="J22" i="47"/>
  <c r="J21" i="47"/>
  <c r="J23" i="47"/>
  <c r="J18" i="47"/>
  <c r="J17" i="47"/>
  <c r="J20" i="47"/>
  <c r="I22" i="47"/>
  <c r="J19" i="47"/>
  <c r="I17" i="47"/>
  <c r="I18" i="47"/>
  <c r="N18" i="47"/>
  <c r="N17" i="47"/>
  <c r="M21" i="47"/>
  <c r="N20" i="47"/>
  <c r="M18" i="47"/>
  <c r="N19" i="47"/>
  <c r="M17" i="47"/>
  <c r="Q17" i="47"/>
  <c r="BB27" i="47"/>
  <c r="BB24" i="47"/>
  <c r="BB22" i="47"/>
  <c r="BB21" i="47"/>
  <c r="BB26" i="47"/>
  <c r="BB25" i="47"/>
  <c r="BB20" i="47"/>
  <c r="BB18" i="47"/>
  <c r="BB17" i="47"/>
  <c r="BB23" i="47"/>
  <c r="BB19" i="47"/>
  <c r="BA17" i="47"/>
  <c r="BA18" i="47"/>
  <c r="BF27" i="47"/>
  <c r="BF24" i="47"/>
  <c r="BF22" i="47"/>
  <c r="BF21" i="47"/>
  <c r="BF26" i="47"/>
  <c r="BF25" i="47"/>
  <c r="BF23" i="47"/>
  <c r="BF18" i="47"/>
  <c r="BF17" i="47"/>
  <c r="BF20" i="47"/>
  <c r="BF19" i="47"/>
  <c r="BE17" i="47"/>
  <c r="BE22" i="47"/>
  <c r="BE18" i="47"/>
  <c r="BJ27" i="47"/>
  <c r="BJ24" i="47"/>
  <c r="BJ19" i="47"/>
  <c r="BJ22" i="47"/>
  <c r="BJ21" i="47"/>
  <c r="BJ26" i="47"/>
  <c r="BJ25" i="47"/>
  <c r="BJ20" i="47"/>
  <c r="BJ18" i="47"/>
  <c r="BJ17" i="47"/>
  <c r="BJ23" i="47"/>
  <c r="BI21" i="47"/>
  <c r="BI18" i="47"/>
  <c r="BI17" i="47"/>
  <c r="BN24" i="47"/>
  <c r="BN19" i="47"/>
  <c r="BN22" i="47"/>
  <c r="BN21" i="47"/>
  <c r="BN26" i="47"/>
  <c r="BN25" i="47"/>
  <c r="BN23" i="47"/>
  <c r="BN18" i="47"/>
  <c r="BN17" i="47"/>
  <c r="BM18" i="47"/>
  <c r="BN20" i="47"/>
  <c r="BM17" i="47"/>
  <c r="BR19" i="47"/>
  <c r="BR22" i="47"/>
  <c r="BR21" i="47"/>
  <c r="BR20" i="47"/>
  <c r="BR18" i="47"/>
  <c r="BR17" i="47"/>
  <c r="BQ17" i="47"/>
  <c r="BQ18" i="47"/>
  <c r="BV18" i="47"/>
  <c r="BV17" i="47"/>
  <c r="BU17" i="47"/>
  <c r="BU18" i="47"/>
  <c r="G11" i="47"/>
  <c r="H18" i="46"/>
  <c r="L18" i="46"/>
  <c r="P18" i="46"/>
  <c r="BD18" i="46"/>
  <c r="BH18" i="46"/>
  <c r="BL18" i="46"/>
  <c r="BP18" i="46"/>
  <c r="BT18" i="46"/>
  <c r="G19" i="46"/>
  <c r="K19" i="46"/>
  <c r="O19" i="46"/>
  <c r="BC19" i="46"/>
  <c r="BG19" i="46"/>
  <c r="BK19" i="46"/>
  <c r="BO19" i="46"/>
  <c r="BS19" i="46"/>
  <c r="BW19" i="46"/>
  <c r="J22" i="46"/>
  <c r="N22" i="46"/>
  <c r="BF22" i="46"/>
  <c r="BJ22" i="46"/>
  <c r="BN22" i="46"/>
  <c r="BR22" i="46"/>
  <c r="BV22" i="46"/>
  <c r="M23" i="46"/>
  <c r="BI23" i="46"/>
  <c r="BM23" i="46"/>
  <c r="BQ23" i="46"/>
  <c r="BU23" i="46"/>
  <c r="P26" i="46"/>
  <c r="BL26" i="46"/>
  <c r="BP26" i="46"/>
  <c r="BT26" i="46"/>
  <c r="O27" i="46"/>
  <c r="BK27" i="46"/>
  <c r="BO27" i="46"/>
  <c r="BS27" i="46"/>
  <c r="BW27" i="46"/>
  <c r="BA21" i="47"/>
  <c r="F18" i="46"/>
  <c r="J18" i="46"/>
  <c r="N18" i="46"/>
  <c r="BB18" i="46"/>
  <c r="BF18" i="46"/>
  <c r="BJ18" i="46"/>
  <c r="BN18" i="46"/>
  <c r="BR18" i="46"/>
  <c r="I19" i="46"/>
  <c r="M19" i="46"/>
  <c r="BE19" i="46"/>
  <c r="BI19" i="46"/>
  <c r="BM19" i="46"/>
  <c r="BQ19" i="46"/>
  <c r="L22" i="46"/>
  <c r="P22" i="46"/>
  <c r="BH22" i="46"/>
  <c r="BL22" i="46"/>
  <c r="BP22" i="46"/>
  <c r="K23" i="46"/>
  <c r="O23" i="46"/>
  <c r="BG23" i="46"/>
  <c r="BK23" i="46"/>
  <c r="BO23" i="46"/>
  <c r="BS23" i="46"/>
  <c r="F6" i="47"/>
  <c r="BW17" i="47"/>
  <c r="S6" i="47"/>
  <c r="AQ6" i="47"/>
  <c r="BO6" i="47"/>
  <c r="G22" i="47"/>
  <c r="G21" i="47"/>
  <c r="G23" i="47"/>
  <c r="G20" i="47"/>
  <c r="G27" i="47"/>
  <c r="G24" i="47"/>
  <c r="G26" i="47"/>
  <c r="G25" i="47"/>
  <c r="G19" i="47"/>
  <c r="K22" i="47"/>
  <c r="K21" i="47"/>
  <c r="K23" i="47"/>
  <c r="K20" i="47"/>
  <c r="K19" i="47"/>
  <c r="O19" i="47"/>
  <c r="BC22" i="47"/>
  <c r="BC21" i="47"/>
  <c r="BC23" i="47"/>
  <c r="BC20" i="47"/>
  <c r="BC27" i="47"/>
  <c r="BC24" i="47"/>
  <c r="BC26" i="47"/>
  <c r="BC25" i="47"/>
  <c r="BC19" i="47"/>
  <c r="BG22" i="47"/>
  <c r="BG21" i="47"/>
  <c r="BG23" i="47"/>
  <c r="BG20" i="47"/>
  <c r="BG27" i="47"/>
  <c r="BG24" i="47"/>
  <c r="BG19" i="47"/>
  <c r="BK22" i="47"/>
  <c r="BK21" i="47"/>
  <c r="BK23" i="47"/>
  <c r="BK20" i="47"/>
  <c r="BK27" i="47"/>
  <c r="BK24" i="47"/>
  <c r="BK19" i="47"/>
  <c r="BK26" i="47"/>
  <c r="BK25" i="47"/>
  <c r="BO22" i="47"/>
  <c r="BO21" i="47"/>
  <c r="BO23" i="47"/>
  <c r="BO20" i="47"/>
  <c r="BO24" i="47"/>
  <c r="BO19" i="47"/>
  <c r="BS21" i="47"/>
  <c r="BS20" i="47"/>
  <c r="BS19" i="47"/>
  <c r="K17" i="47"/>
  <c r="BG17" i="47"/>
  <c r="BO17" i="47"/>
  <c r="K18" i="47"/>
  <c r="BG18" i="47"/>
  <c r="BO18" i="47"/>
  <c r="E26" i="47"/>
  <c r="E25" i="47"/>
  <c r="E27" i="47"/>
  <c r="E24" i="47"/>
  <c r="E23" i="47"/>
  <c r="E22" i="47"/>
  <c r="E19" i="47"/>
  <c r="I25" i="47"/>
  <c r="I24" i="47"/>
  <c r="I23" i="47"/>
  <c r="I20" i="47"/>
  <c r="I21" i="47"/>
  <c r="I19" i="47"/>
  <c r="M20" i="47"/>
  <c r="M19" i="47"/>
  <c r="BA26" i="47"/>
  <c r="BA25" i="47"/>
  <c r="BA27" i="47"/>
  <c r="BA24" i="47"/>
  <c r="BA20" i="47"/>
  <c r="BA23" i="47"/>
  <c r="BA22" i="47"/>
  <c r="BA19" i="47"/>
  <c r="BE26" i="47"/>
  <c r="BE25" i="47"/>
  <c r="BE27" i="47"/>
  <c r="BE24" i="47"/>
  <c r="BE23" i="47"/>
  <c r="BE20" i="47"/>
  <c r="BE21" i="47"/>
  <c r="BE19" i="47"/>
  <c r="BI26" i="47"/>
  <c r="BI25" i="47"/>
  <c r="BI27" i="47"/>
  <c r="BI24" i="47"/>
  <c r="BI20" i="47"/>
  <c r="BI23" i="47"/>
  <c r="BI19" i="47"/>
  <c r="BI22" i="47"/>
  <c r="BM26" i="47"/>
  <c r="BM25" i="47"/>
  <c r="BM27" i="47"/>
  <c r="BM24" i="47"/>
  <c r="BM19" i="47"/>
  <c r="BM23" i="47"/>
  <c r="BM20" i="47"/>
  <c r="BM21" i="47"/>
  <c r="BQ19" i="47"/>
  <c r="BQ20" i="47"/>
  <c r="BQ23" i="47"/>
  <c r="BQ22" i="47"/>
  <c r="BU19" i="47"/>
  <c r="G17" i="47"/>
  <c r="O17" i="47"/>
  <c r="BC17" i="47"/>
  <c r="BK17" i="47"/>
  <c r="BS17" i="47"/>
  <c r="G18" i="47"/>
  <c r="O18" i="47"/>
  <c r="BC18" i="47"/>
  <c r="BK18" i="47"/>
  <c r="BS18" i="47"/>
  <c r="E21" i="47"/>
  <c r="BQ21" i="47"/>
  <c r="BM22" i="47"/>
  <c r="BG25" i="47"/>
  <c r="BG26" i="47"/>
  <c r="AF28" i="40" l="1"/>
  <c r="AP30" i="128"/>
  <c r="AP36" i="128"/>
  <c r="P28" i="40"/>
  <c r="BA9" i="2"/>
  <c r="F101" i="2"/>
  <c r="S27" i="122"/>
  <c r="AE26" i="122"/>
  <c r="E18" i="122"/>
  <c r="AQ81" i="2"/>
  <c r="AE18" i="122"/>
  <c r="O12" i="122"/>
  <c r="AD12" i="122"/>
  <c r="AQ44" i="122"/>
  <c r="AQ58" i="122"/>
  <c r="AQ51" i="122"/>
  <c r="AQ60" i="122"/>
  <c r="AQ55" i="122"/>
  <c r="AQ18" i="122"/>
  <c r="AQ26" i="122"/>
  <c r="AL18" i="122"/>
  <c r="AQ52" i="122"/>
  <c r="AQ56" i="122"/>
  <c r="AQ27" i="122"/>
  <c r="AQ19" i="122"/>
  <c r="AE81" i="2"/>
  <c r="V81" i="2"/>
  <c r="U81" i="2"/>
  <c r="K46" i="122"/>
  <c r="T81" i="2"/>
  <c r="X27" i="122"/>
  <c r="U37" i="122"/>
  <c r="AC52" i="122"/>
  <c r="AK56" i="122"/>
  <c r="H55" i="122"/>
  <c r="Q61" i="122"/>
  <c r="AM51" i="122"/>
  <c r="L56" i="122"/>
  <c r="S58" i="122"/>
  <c r="AA60" i="122"/>
  <c r="AA52" i="122"/>
  <c r="AI56" i="122"/>
  <c r="F55" i="122"/>
  <c r="O61" i="122"/>
  <c r="M51" i="122"/>
  <c r="U55" i="122"/>
  <c r="AD61" i="122"/>
  <c r="T36" i="122"/>
  <c r="AB51" i="122"/>
  <c r="AJ55" i="122"/>
  <c r="H58" i="122"/>
  <c r="P60" i="122"/>
  <c r="Z51" i="122"/>
  <c r="AH55" i="122"/>
  <c r="F58" i="122"/>
  <c r="N60" i="122"/>
  <c r="G32" i="122"/>
  <c r="W26" i="122"/>
  <c r="W81" i="2"/>
  <c r="V11" i="122"/>
  <c r="J12" i="122"/>
  <c r="R18" i="122"/>
  <c r="AL26" i="122"/>
  <c r="S12" i="122"/>
  <c r="AH12" i="122"/>
  <c r="W19" i="122"/>
  <c r="D11" i="122"/>
  <c r="N13" i="122"/>
  <c r="T11" i="122"/>
  <c r="AD19" i="122"/>
  <c r="AH27" i="122"/>
  <c r="M13" i="122"/>
  <c r="S11" i="122"/>
  <c r="AC19" i="122"/>
  <c r="AG27" i="122"/>
  <c r="Y14" i="122"/>
  <c r="E10" i="122"/>
  <c r="O18" i="122"/>
  <c r="AH14" i="122"/>
  <c r="AK10" i="122"/>
  <c r="AG11" i="122"/>
  <c r="F18" i="122"/>
  <c r="V26" i="122"/>
  <c r="D27" i="122"/>
  <c r="O26" i="122"/>
  <c r="O81" i="2"/>
  <c r="F81" i="2"/>
  <c r="R12" i="122"/>
  <c r="AI14" i="122"/>
  <c r="AJ19" i="122"/>
  <c r="AK13" i="122"/>
  <c r="G81" i="2"/>
  <c r="AM10" i="122"/>
  <c r="AL10" i="122"/>
  <c r="M19" i="122"/>
  <c r="L13" i="122"/>
  <c r="AJ10" i="122"/>
  <c r="X45" i="122"/>
  <c r="M14" i="122"/>
  <c r="H10" i="122"/>
  <c r="K14" i="122"/>
  <c r="AH11" i="122"/>
  <c r="L19" i="122"/>
  <c r="J27" i="122"/>
  <c r="AB13" i="122"/>
  <c r="AA13" i="122"/>
  <c r="AI19" i="122"/>
  <c r="L27" i="122"/>
  <c r="D81" i="2"/>
  <c r="AM81" i="2"/>
  <c r="N81" i="2"/>
  <c r="M81" i="2"/>
  <c r="L81" i="2"/>
  <c r="AF81" i="2"/>
  <c r="E51" i="122"/>
  <c r="AB55" i="122"/>
  <c r="P52" i="122"/>
  <c r="X56" i="122"/>
  <c r="AE58" i="122"/>
  <c r="AM60" i="122"/>
  <c r="AA41" i="122"/>
  <c r="AG36" i="122"/>
  <c r="F52" i="122"/>
  <c r="N56" i="122"/>
  <c r="U58" i="122"/>
  <c r="AC60" i="122"/>
  <c r="E81" i="2"/>
  <c r="H27" i="122"/>
  <c r="AH81" i="2"/>
  <c r="AG81" i="2"/>
  <c r="X81" i="2"/>
  <c r="E37" i="122"/>
  <c r="M52" i="122"/>
  <c r="U56" i="122"/>
  <c r="AB58" i="122"/>
  <c r="AJ60" i="122"/>
  <c r="AJ62" i="122" s="1"/>
  <c r="W51" i="122"/>
  <c r="AE55" i="122"/>
  <c r="D61" i="122"/>
  <c r="K60" i="122"/>
  <c r="K52" i="122"/>
  <c r="S56" i="122"/>
  <c r="Z58" i="122"/>
  <c r="AH60" i="122"/>
  <c r="Z52" i="122"/>
  <c r="Z53" i="122" s="1"/>
  <c r="AH56" i="122"/>
  <c r="E55" i="122"/>
  <c r="N61" i="122"/>
  <c r="L51" i="122"/>
  <c r="T55" i="122"/>
  <c r="AC61" i="122"/>
  <c r="AM52" i="122"/>
  <c r="AM53" i="122" s="1"/>
  <c r="J51" i="122"/>
  <c r="R55" i="122"/>
  <c r="AA61" i="122"/>
  <c r="M58" i="122"/>
  <c r="AI81" i="2"/>
  <c r="Z81" i="2"/>
  <c r="Y81" i="2"/>
  <c r="P81" i="2"/>
  <c r="M56" i="122"/>
  <c r="O51" i="122"/>
  <c r="AG52" i="122"/>
  <c r="AI51" i="122"/>
  <c r="H56" i="122"/>
  <c r="O58" i="122"/>
  <c r="W60" i="122"/>
  <c r="Y51" i="122"/>
  <c r="Y53" i="122" s="1"/>
  <c r="AG55" i="122"/>
  <c r="E58" i="122"/>
  <c r="M60" i="122"/>
  <c r="N45" i="122"/>
  <c r="AA26" i="122"/>
  <c r="AA81" i="2"/>
  <c r="R81" i="2"/>
  <c r="Q81" i="2"/>
  <c r="H81" i="2"/>
  <c r="AF51" i="122"/>
  <c r="E56" i="122"/>
  <c r="L58" i="122"/>
  <c r="T60" i="122"/>
  <c r="AJ52" i="122"/>
  <c r="G51" i="122"/>
  <c r="O55" i="122"/>
  <c r="O57" i="122" s="1"/>
  <c r="X61" i="122"/>
  <c r="AD51" i="122"/>
  <c r="AL55" i="122"/>
  <c r="J58" i="122"/>
  <c r="R60" i="122"/>
  <c r="AK36" i="122"/>
  <c r="J52" i="122"/>
  <c r="R56" i="122"/>
  <c r="R57" i="122" s="1"/>
  <c r="Y58" i="122"/>
  <c r="AG60" i="122"/>
  <c r="Y52" i="122"/>
  <c r="AG56" i="122"/>
  <c r="D58" i="122"/>
  <c r="M61" i="122"/>
  <c r="O60" i="122"/>
  <c r="W52" i="122"/>
  <c r="AE56" i="122"/>
  <c r="AE57" i="122" s="1"/>
  <c r="AL58" i="122"/>
  <c r="K61" i="122"/>
  <c r="S81" i="2"/>
  <c r="J81" i="2"/>
  <c r="I81" i="2"/>
  <c r="J60" i="122"/>
  <c r="S51" i="122"/>
  <c r="AA55" i="122"/>
  <c r="AJ61" i="122"/>
  <c r="G60" i="122"/>
  <c r="O52" i="122"/>
  <c r="AL52" i="122"/>
  <c r="I51" i="122"/>
  <c r="Q55" i="122"/>
  <c r="Z61" i="122"/>
  <c r="AL81" i="2"/>
  <c r="AK81" i="2"/>
  <c r="AJ81" i="2"/>
  <c r="K26" i="122"/>
  <c r="K81" i="2"/>
  <c r="AJ45" i="122"/>
  <c r="H36" i="122"/>
  <c r="P51" i="122"/>
  <c r="P53" i="122" s="1"/>
  <c r="X55" i="122"/>
  <c r="AG61" i="122"/>
  <c r="T52" i="122"/>
  <c r="AB56" i="122"/>
  <c r="AI58" i="122"/>
  <c r="H61" i="122"/>
  <c r="AC39" i="122"/>
  <c r="N51" i="122"/>
  <c r="V55" i="122"/>
  <c r="AE61" i="122"/>
  <c r="O38" i="122"/>
  <c r="AC51" i="122"/>
  <c r="AK55" i="122"/>
  <c r="I58" i="122"/>
  <c r="Q60" i="122"/>
  <c r="I52" i="122"/>
  <c r="Q56" i="122"/>
  <c r="X58" i="122"/>
  <c r="AF60" i="122"/>
  <c r="S55" i="122"/>
  <c r="AH36" i="122"/>
  <c r="G52" i="122"/>
  <c r="G53" i="122" s="1"/>
  <c r="O56" i="122"/>
  <c r="V58" i="122"/>
  <c r="AD60" i="122"/>
  <c r="AD62" i="122" s="1"/>
  <c r="AD81" i="2"/>
  <c r="AC81" i="2"/>
  <c r="AB81" i="2"/>
  <c r="F51" i="122"/>
  <c r="U51" i="122"/>
  <c r="AF52" i="122"/>
  <c r="D56" i="122"/>
  <c r="K55" i="122"/>
  <c r="T61" i="122"/>
  <c r="N58" i="122"/>
  <c r="V52" i="122"/>
  <c r="AD56" i="122"/>
  <c r="AK58" i="122"/>
  <c r="J61" i="122"/>
  <c r="S27" i="40"/>
  <c r="X28" i="40"/>
  <c r="K37" i="128"/>
  <c r="AM27" i="40"/>
  <c r="K27" i="40"/>
  <c r="Y27" i="40"/>
  <c r="E28" i="40"/>
  <c r="S29" i="40"/>
  <c r="AK28" i="40"/>
  <c r="AJ29" i="40"/>
  <c r="AI28" i="40"/>
  <c r="F27" i="40"/>
  <c r="J28" i="40"/>
  <c r="N28" i="40"/>
  <c r="L28" i="40"/>
  <c r="Z29" i="40"/>
  <c r="M29" i="40"/>
  <c r="V27" i="40"/>
  <c r="Z28" i="40"/>
  <c r="T28" i="40"/>
  <c r="G29" i="40"/>
  <c r="AA27" i="40"/>
  <c r="U28" i="40"/>
  <c r="W27" i="40"/>
  <c r="AA28" i="40"/>
  <c r="AK27" i="40"/>
  <c r="AE27" i="40"/>
  <c r="J29" i="40"/>
  <c r="AB29" i="40"/>
  <c r="AD28" i="40"/>
  <c r="AA29" i="40"/>
  <c r="AH29" i="40"/>
  <c r="H27" i="40"/>
  <c r="V29" i="40"/>
  <c r="Q29" i="40"/>
  <c r="AD27" i="40"/>
  <c r="AH28" i="40"/>
  <c r="R29" i="40"/>
  <c r="AJ28" i="40"/>
  <c r="O29" i="40"/>
  <c r="H28" i="40"/>
  <c r="AI29" i="40"/>
  <c r="AI27" i="40"/>
  <c r="AB28" i="40"/>
  <c r="N27" i="40"/>
  <c r="R28" i="40"/>
  <c r="AF29" i="40"/>
  <c r="I27" i="40"/>
  <c r="Y29" i="40"/>
  <c r="AM29" i="40"/>
  <c r="O27" i="40"/>
  <c r="AC29" i="40"/>
  <c r="H29" i="40"/>
  <c r="W29" i="40"/>
  <c r="P27" i="40"/>
  <c r="M28" i="40"/>
  <c r="E27" i="40"/>
  <c r="I28" i="40"/>
  <c r="AE28" i="40"/>
  <c r="AJ27" i="40"/>
  <c r="W28" i="40"/>
  <c r="AB27" i="40"/>
  <c r="O28" i="40"/>
  <c r="AL28" i="40"/>
  <c r="T27" i="40"/>
  <c r="G28" i="40"/>
  <c r="K29" i="40"/>
  <c r="AC28" i="40"/>
  <c r="L27" i="40"/>
  <c r="AH27" i="40"/>
  <c r="N29" i="40"/>
  <c r="G27" i="40"/>
  <c r="AF27" i="40"/>
  <c r="F28" i="40"/>
  <c r="AG27" i="40"/>
  <c r="T29" i="40"/>
  <c r="S28" i="40"/>
  <c r="AC27" i="40"/>
  <c r="AG28" i="40"/>
  <c r="Z27" i="40"/>
  <c r="X27" i="40"/>
  <c r="P29" i="40"/>
  <c r="F29" i="40"/>
  <c r="Q27" i="40"/>
  <c r="L29" i="40"/>
  <c r="K28" i="40"/>
  <c r="U27" i="40"/>
  <c r="Y28" i="40"/>
  <c r="R27" i="40"/>
  <c r="AK29" i="40"/>
  <c r="E29" i="40"/>
  <c r="X29" i="40"/>
  <c r="AL29" i="40"/>
  <c r="AD29" i="40"/>
  <c r="AM28" i="40"/>
  <c r="AL27" i="40"/>
  <c r="M27" i="40"/>
  <c r="Q28" i="40"/>
  <c r="J27" i="40"/>
  <c r="AQ10" i="122"/>
  <c r="AQ15" i="2"/>
  <c r="AQ102" i="2" s="1"/>
  <c r="E15" i="48"/>
  <c r="AA15" i="48"/>
  <c r="Q15" i="48"/>
  <c r="AE15" i="48"/>
  <c r="K15" i="48"/>
  <c r="R15" i="48"/>
  <c r="T15" i="48"/>
  <c r="AB15" i="48"/>
  <c r="I15" i="48"/>
  <c r="W15" i="48"/>
  <c r="Z15" i="48"/>
  <c r="L15" i="48"/>
  <c r="O15" i="48"/>
  <c r="F15" i="48"/>
  <c r="J15" i="48"/>
  <c r="AF15" i="48"/>
  <c r="G15" i="48"/>
  <c r="Y15" i="48"/>
  <c r="AD15" i="48"/>
  <c r="D15" i="48"/>
  <c r="X15" i="48"/>
  <c r="AC15" i="48"/>
  <c r="N15" i="48"/>
  <c r="P15" i="48"/>
  <c r="U15" i="48"/>
  <c r="S15" i="48"/>
  <c r="V15" i="48"/>
  <c r="AG15" i="48"/>
  <c r="H15" i="48"/>
  <c r="M15" i="48"/>
  <c r="AJ37" i="128"/>
  <c r="F22" i="128"/>
  <c r="S37" i="128"/>
  <c r="Q22" i="128"/>
  <c r="N22" i="128"/>
  <c r="AA37" i="128"/>
  <c r="T37" i="128"/>
  <c r="AC34" i="128"/>
  <c r="H22" i="128"/>
  <c r="AB34" i="128"/>
  <c r="F34" i="128"/>
  <c r="CF38" i="2"/>
  <c r="L34" i="128"/>
  <c r="E34" i="128"/>
  <c r="CH31" i="2"/>
  <c r="CD25" i="2"/>
  <c r="CA36" i="2"/>
  <c r="BO58" i="2"/>
  <c r="BX27" i="2"/>
  <c r="BP56" i="2"/>
  <c r="AH27" i="128"/>
  <c r="Z27" i="128"/>
  <c r="AE22" i="128"/>
  <c r="Y22" i="128"/>
  <c r="M34" i="128"/>
  <c r="AJ34" i="128"/>
  <c r="AJ38" i="128" s="1"/>
  <c r="D46" i="128"/>
  <c r="BT42" i="2"/>
  <c r="AL34" i="128"/>
  <c r="CD13" i="2"/>
  <c r="BO10" i="2"/>
  <c r="CA16" i="2"/>
  <c r="BP18" i="2"/>
  <c r="BO16" i="2"/>
  <c r="BY23" i="2"/>
  <c r="BO34" i="2"/>
  <c r="AY30" i="2"/>
  <c r="CH40" i="2"/>
  <c r="BR40" i="2"/>
  <c r="G22" i="128"/>
  <c r="BR30" i="2"/>
  <c r="BF10" i="2"/>
  <c r="BQ12" i="2"/>
  <c r="BE13" i="2"/>
  <c r="CB22" i="2"/>
  <c r="BR33" i="2"/>
  <c r="CC47" i="2"/>
  <c r="BS37" i="2"/>
  <c r="AY36" i="2"/>
  <c r="BU14" i="2"/>
  <c r="BQ43" i="2"/>
  <c r="BU32" i="2"/>
  <c r="AY31" i="2"/>
  <c r="BL17" i="2"/>
  <c r="BY34" i="2"/>
  <c r="CH30" i="2"/>
  <c r="BR48" i="2"/>
  <c r="BX46" i="2"/>
  <c r="CD44" i="2"/>
  <c r="CF52" i="2"/>
  <c r="BC51" i="2"/>
  <c r="BK55" i="2"/>
  <c r="BT61" i="2"/>
  <c r="BC37" i="2"/>
  <c r="AZ46" i="2"/>
  <c r="BA24" i="2"/>
  <c r="T58" i="122"/>
  <c r="BW58" i="2"/>
  <c r="BD34" i="2"/>
  <c r="BC41" i="2"/>
  <c r="BH25" i="2"/>
  <c r="BH52" i="2"/>
  <c r="BI18" i="2"/>
  <c r="BD14" i="2"/>
  <c r="BE26" i="2"/>
  <c r="AZ42" i="2"/>
  <c r="BO13" i="2"/>
  <c r="AY16" i="2"/>
  <c r="CA11" i="2"/>
  <c r="BN23" i="2"/>
  <c r="BP46" i="2"/>
  <c r="BE39" i="2"/>
  <c r="AY40" i="2"/>
  <c r="CF56" i="2"/>
  <c r="BC55" i="2"/>
  <c r="BZ12" i="2"/>
  <c r="BV19" i="2"/>
  <c r="BD27" i="2"/>
  <c r="CC19" i="2"/>
  <c r="BS25" i="2"/>
  <c r="BD23" i="2"/>
  <c r="CB33" i="2"/>
  <c r="BB48" i="2"/>
  <c r="BN44" i="2"/>
  <c r="BM39" i="2"/>
  <c r="BP52" i="2"/>
  <c r="BD61" i="2"/>
  <c r="BB12" i="2"/>
  <c r="BF19" i="2"/>
  <c r="BM11" i="2"/>
  <c r="BY18" i="2"/>
  <c r="BM27" i="2"/>
  <c r="CG24" i="2"/>
  <c r="BQ22" i="2"/>
  <c r="BG33" i="2"/>
  <c r="BU47" i="2"/>
  <c r="CA45" i="2"/>
  <c r="CG43" i="2"/>
  <c r="BS41" i="2"/>
  <c r="CC39" i="2"/>
  <c r="CA37" i="2"/>
  <c r="BH56" i="2"/>
  <c r="BW60" i="2"/>
  <c r="BG22" i="2"/>
  <c r="CE32" i="2"/>
  <c r="AY44" i="2"/>
  <c r="CF42" i="2"/>
  <c r="BH38" i="2"/>
  <c r="BS36" i="2"/>
  <c r="CA51" i="2"/>
  <c r="BG58" i="2"/>
  <c r="BO60" i="2"/>
  <c r="BD11" i="2"/>
  <c r="CB17" i="2"/>
  <c r="BA17" i="2"/>
  <c r="CA26" i="2"/>
  <c r="BK24" i="2"/>
  <c r="AY32" i="2"/>
  <c r="BO31" i="2"/>
  <c r="CH48" i="2"/>
  <c r="BE47" i="2"/>
  <c r="BK45" i="2"/>
  <c r="BA43" i="2"/>
  <c r="BP38" i="2"/>
  <c r="BS51" i="2"/>
  <c r="CA55" i="2"/>
  <c r="AY60" i="2"/>
  <c r="CB14" i="2"/>
  <c r="BW10" i="2"/>
  <c r="BP26" i="2"/>
  <c r="BC45" i="2"/>
  <c r="CE41" i="2"/>
  <c r="CB61" i="2"/>
  <c r="CH14" i="2"/>
  <c r="BK11" i="2"/>
  <c r="BU19" i="2"/>
  <c r="BA12" i="2"/>
  <c r="BZ14" i="2"/>
  <c r="CF12" i="2"/>
  <c r="BC11" i="2"/>
  <c r="BP10" i="2"/>
  <c r="BT11" i="2"/>
  <c r="BR14" i="2"/>
  <c r="BX13" i="2"/>
  <c r="CA14" i="2"/>
  <c r="BJ14" i="2"/>
  <c r="BP12" i="2"/>
  <c r="BK14" i="2"/>
  <c r="BB14" i="2"/>
  <c r="BH12" i="2"/>
  <c r="CC13" i="2"/>
  <c r="AZ12" i="2"/>
  <c r="BN13" i="2"/>
  <c r="BE16" i="2"/>
  <c r="CG12" i="2"/>
  <c r="BM13" i="2"/>
  <c r="CA17" i="2"/>
  <c r="BD13" i="2"/>
  <c r="BJ11" i="2"/>
  <c r="BT19" i="2"/>
  <c r="BZ17" i="2"/>
  <c r="BV27" i="2"/>
  <c r="BG25" i="2"/>
  <c r="CA22" i="2"/>
  <c r="BP33" i="2"/>
  <c r="BP14" i="2"/>
  <c r="BD10" i="2"/>
  <c r="BN18" i="2"/>
  <c r="BL16" i="2"/>
  <c r="BC26" i="2"/>
  <c r="BV23" i="2"/>
  <c r="BL34" i="2"/>
  <c r="CD31" i="2"/>
  <c r="BQ11" i="2"/>
  <c r="BE12" i="2"/>
  <c r="BM18" i="2"/>
  <c r="CG26" i="2"/>
  <c r="BR24" i="2"/>
  <c r="BC22" i="2"/>
  <c r="CA32" i="2"/>
  <c r="BN12" i="2"/>
  <c r="CC12" i="2"/>
  <c r="BR19" i="2"/>
  <c r="AY11" i="2"/>
  <c r="BI13" i="2"/>
  <c r="BO11" i="2"/>
  <c r="BY19" i="2"/>
  <c r="CE17" i="2"/>
  <c r="CC27" i="2"/>
  <c r="BN25" i="2"/>
  <c r="CG22" i="2"/>
  <c r="BW33" i="2"/>
  <c r="BH13" i="2"/>
  <c r="BN11" i="2"/>
  <c r="BX19" i="2"/>
  <c r="CD17" i="2"/>
  <c r="CB27" i="2"/>
  <c r="BL25" i="2"/>
  <c r="CF22" i="2"/>
  <c r="BV33" i="2"/>
  <c r="BT14" i="2"/>
  <c r="AZ10" i="2"/>
  <c r="BJ18" i="2"/>
  <c r="BG16" i="2"/>
  <c r="CF25" i="2"/>
  <c r="BQ23" i="2"/>
  <c r="BG34" i="2"/>
  <c r="CC14" i="2"/>
  <c r="CF10" i="2"/>
  <c r="CB11" i="2"/>
  <c r="BA18" i="2"/>
  <c r="BQ26" i="2"/>
  <c r="BB24" i="2"/>
  <c r="CA34" i="2"/>
  <c r="BK32" i="2"/>
  <c r="AY27" i="2"/>
  <c r="BJ26" i="2"/>
  <c r="BP24" i="2"/>
  <c r="BV22" i="2"/>
  <c r="CG33" i="2"/>
  <c r="BD32" i="2"/>
  <c r="BJ30" i="2"/>
  <c r="BF44" i="2"/>
  <c r="BA30" i="2"/>
  <c r="BT47" i="2"/>
  <c r="BZ45" i="2"/>
  <c r="CF43" i="2"/>
  <c r="CC31" i="2"/>
  <c r="AZ30" i="2"/>
  <c r="BS47" i="2"/>
  <c r="BY45" i="2"/>
  <c r="CC43" i="2"/>
  <c r="CB31" i="2"/>
  <c r="BR47" i="2"/>
  <c r="BX45" i="2"/>
  <c r="CB43" i="2"/>
  <c r="BM19" i="2"/>
  <c r="BS17" i="2"/>
  <c r="CE12" i="2"/>
  <c r="BB11" i="2"/>
  <c r="BL19" i="2"/>
  <c r="BR17" i="2"/>
  <c r="BL27" i="2"/>
  <c r="CE24" i="2"/>
  <c r="BP22" i="2"/>
  <c r="BF33" i="2"/>
  <c r="CA13" i="2"/>
  <c r="AY17" i="2"/>
  <c r="BF18" i="2"/>
  <c r="BA16" i="2"/>
  <c r="CA25" i="2"/>
  <c r="BL23" i="2"/>
  <c r="BA34" i="2"/>
  <c r="CG14" i="2"/>
  <c r="CB10" i="2"/>
  <c r="BX11" i="2"/>
  <c r="CF17" i="2"/>
  <c r="BW26" i="2"/>
  <c r="BG24" i="2"/>
  <c r="CF34" i="2"/>
  <c r="BQ32" i="2"/>
  <c r="BY11" i="2"/>
  <c r="BM12" i="2"/>
  <c r="BB19" i="2"/>
  <c r="CD14" i="2"/>
  <c r="BA13" i="2"/>
  <c r="BG11" i="2"/>
  <c r="BQ19" i="2"/>
  <c r="BW17" i="2"/>
  <c r="BR27" i="2"/>
  <c r="BC25" i="2"/>
  <c r="BW22" i="2"/>
  <c r="BL33" i="2"/>
  <c r="AZ13" i="2"/>
  <c r="BF11" i="2"/>
  <c r="BP19" i="2"/>
  <c r="BV17" i="2"/>
  <c r="BQ27" i="2"/>
  <c r="BB25" i="2"/>
  <c r="BU22" i="2"/>
  <c r="BK33" i="2"/>
  <c r="CE13" i="2"/>
  <c r="CE19" i="2"/>
  <c r="BB18" i="2"/>
  <c r="AY25" i="2"/>
  <c r="BV25" i="2"/>
  <c r="BF23" i="2"/>
  <c r="CE33" i="2"/>
  <c r="CF13" i="2"/>
  <c r="AY14" i="2"/>
  <c r="BL11" i="2"/>
  <c r="BT17" i="2"/>
  <c r="BG26" i="2"/>
  <c r="BZ23" i="2"/>
  <c r="BP34" i="2"/>
  <c r="BA32" i="2"/>
  <c r="CE27" i="2"/>
  <c r="BB26" i="2"/>
  <c r="BH24" i="2"/>
  <c r="BN22" i="2"/>
  <c r="BY33" i="2"/>
  <c r="CE31" i="2"/>
  <c r="BB30" i="2"/>
  <c r="BV31" i="2"/>
  <c r="AY43" i="2"/>
  <c r="BL47" i="2"/>
  <c r="BR45" i="2"/>
  <c r="BP43" i="2"/>
  <c r="BU31" i="2"/>
  <c r="AY42" i="2"/>
  <c r="BK47" i="2"/>
  <c r="BQ45" i="2"/>
  <c r="BM43" i="2"/>
  <c r="BT31" i="2"/>
  <c r="AY41" i="2"/>
  <c r="BJ47" i="2"/>
  <c r="BP45" i="2"/>
  <c r="BX12" i="2"/>
  <c r="CD10" i="2"/>
  <c r="BE19" i="2"/>
  <c r="BJ17" i="2"/>
  <c r="BB27" i="2"/>
  <c r="BV24" i="2"/>
  <c r="BW12" i="2"/>
  <c r="CC10" i="2"/>
  <c r="BD19" i="2"/>
  <c r="BI17" i="2"/>
  <c r="BA27" i="2"/>
  <c r="BU24" i="2"/>
  <c r="BE22" i="2"/>
  <c r="CD32" i="2"/>
  <c r="BK13" i="2"/>
  <c r="CA19" i="2"/>
  <c r="CG17" i="2"/>
  <c r="CF27" i="2"/>
  <c r="BP25" i="2"/>
  <c r="BA23" i="2"/>
  <c r="BZ33" i="2"/>
  <c r="BA14" i="2"/>
  <c r="CE14" i="2"/>
  <c r="BH11" i="2"/>
  <c r="BP17" i="2"/>
  <c r="BL26" i="2"/>
  <c r="CF23" i="2"/>
  <c r="BU34" i="2"/>
  <c r="BF32" i="2"/>
  <c r="BA11" i="2"/>
  <c r="CF11" i="2"/>
  <c r="BU18" i="2"/>
  <c r="BV14" i="2"/>
  <c r="CB12" i="2"/>
  <c r="CH10" i="2"/>
  <c r="BI19" i="2"/>
  <c r="BO17" i="2"/>
  <c r="BH27" i="2"/>
  <c r="CA24" i="2"/>
  <c r="BL22" i="2"/>
  <c r="BB33" i="2"/>
  <c r="CA12" i="2"/>
  <c r="CG10" i="2"/>
  <c r="BH19" i="2"/>
  <c r="BN17" i="2"/>
  <c r="BF27" i="2"/>
  <c r="BZ24" i="2"/>
  <c r="BK22" i="2"/>
  <c r="AZ33" i="2"/>
  <c r="BG13" i="2"/>
  <c r="BW19" i="2"/>
  <c r="CC17" i="2"/>
  <c r="BZ27" i="2"/>
  <c r="BK25" i="2"/>
  <c r="CE22" i="2"/>
  <c r="BT33" i="2"/>
  <c r="AY13" i="2"/>
  <c r="BS14" i="2"/>
  <c r="CE10" i="2"/>
  <c r="BB17" i="2"/>
  <c r="CE25" i="2"/>
  <c r="BP23" i="2"/>
  <c r="BE34" i="2"/>
  <c r="BK17" i="2"/>
  <c r="BW27" i="2"/>
  <c r="CC25" i="2"/>
  <c r="AZ24" i="2"/>
  <c r="BF22" i="2"/>
  <c r="BQ33" i="2"/>
  <c r="BW31" i="2"/>
  <c r="BM47" i="2"/>
  <c r="BS45" i="2"/>
  <c r="BN31" i="2"/>
  <c r="CG48" i="2"/>
  <c r="BD47" i="2"/>
  <c r="BJ45" i="2"/>
  <c r="AZ43" i="2"/>
  <c r="BM31" i="2"/>
  <c r="CF48" i="2"/>
  <c r="BC47" i="2"/>
  <c r="BI45" i="2"/>
  <c r="BL31" i="2"/>
  <c r="CE48" i="2"/>
  <c r="BB47" i="2"/>
  <c r="BH45" i="2"/>
  <c r="BV10" i="2"/>
  <c r="CF18" i="2"/>
  <c r="BO12" i="2"/>
  <c r="BU10" i="2"/>
  <c r="CE18" i="2"/>
  <c r="AZ17" i="2"/>
  <c r="BY26" i="2"/>
  <c r="BJ24" i="2"/>
  <c r="BS32" i="2"/>
  <c r="BV12" i="2"/>
  <c r="BS19" i="2"/>
  <c r="BY17" i="2"/>
  <c r="BU27" i="2"/>
  <c r="BF25" i="2"/>
  <c r="BY22" i="2"/>
  <c r="BO33" i="2"/>
  <c r="CF14" i="2"/>
  <c r="BO14" i="2"/>
  <c r="CA10" i="2"/>
  <c r="CF16" i="2"/>
  <c r="BA26" i="2"/>
  <c r="BU23" i="2"/>
  <c r="BK34" i="2"/>
  <c r="BY14" i="2"/>
  <c r="AY10" i="2"/>
  <c r="BP11" i="2"/>
  <c r="BE18" i="2"/>
  <c r="BN14" i="2"/>
  <c r="BT12" i="2"/>
  <c r="BZ10" i="2"/>
  <c r="BA19" i="2"/>
  <c r="BF17" i="2"/>
  <c r="CF26" i="2"/>
  <c r="BQ24" i="2"/>
  <c r="BA22" i="2"/>
  <c r="BZ32" i="2"/>
  <c r="BS12" i="2"/>
  <c r="BY10" i="2"/>
  <c r="AZ19" i="2"/>
  <c r="BE17" i="2"/>
  <c r="CE26" i="2"/>
  <c r="BO24" i="2"/>
  <c r="AZ22" i="2"/>
  <c r="BY32" i="2"/>
  <c r="BR12" i="2"/>
  <c r="BO19" i="2"/>
  <c r="BU17" i="2"/>
  <c r="BP27" i="2"/>
  <c r="AZ25" i="2"/>
  <c r="BT22" i="2"/>
  <c r="BJ33" i="2"/>
  <c r="BL14" i="2"/>
  <c r="BC14" i="2"/>
  <c r="BG10" i="2"/>
  <c r="BP16" i="2"/>
  <c r="BT25" i="2"/>
  <c r="BE23" i="2"/>
  <c r="CD33" i="2"/>
  <c r="BC17" i="2"/>
  <c r="BO27" i="2"/>
  <c r="BU25" i="2"/>
  <c r="CA23" i="2"/>
  <c r="AY34" i="2"/>
  <c r="BI33" i="2"/>
  <c r="BF31" i="2"/>
  <c r="BY48" i="2"/>
  <c r="CE46" i="2"/>
  <c r="BB45" i="2"/>
  <c r="BS42" i="2"/>
  <c r="BE31" i="2"/>
  <c r="BX48" i="2"/>
  <c r="CD46" i="2"/>
  <c r="BA45" i="2"/>
  <c r="BP42" i="2"/>
  <c r="BD31" i="2"/>
  <c r="BW48" i="2"/>
  <c r="CC46" i="2"/>
  <c r="AZ45" i="2"/>
  <c r="BN10" i="2"/>
  <c r="BX18" i="2"/>
  <c r="BY16" i="2"/>
  <c r="BJ32" i="2"/>
  <c r="BG12" i="2"/>
  <c r="BM10" i="2"/>
  <c r="BW18" i="2"/>
  <c r="BX16" i="2"/>
  <c r="BO26" i="2"/>
  <c r="CH23" i="2"/>
  <c r="BX34" i="2"/>
  <c r="BI32" i="2"/>
  <c r="CG11" i="2"/>
  <c r="BK19" i="2"/>
  <c r="BQ17" i="2"/>
  <c r="BJ27" i="2"/>
  <c r="CD24" i="2"/>
  <c r="BO22" i="2"/>
  <c r="BD33" i="2"/>
  <c r="BH14" i="2"/>
  <c r="CH13" i="2"/>
  <c r="BC10" i="2"/>
  <c r="BK16" i="2"/>
  <c r="BZ25" i="2"/>
  <c r="BJ23" i="2"/>
  <c r="AZ34" i="2"/>
  <c r="CB13" i="2"/>
  <c r="BW14" i="2"/>
  <c r="AZ11" i="2"/>
  <c r="BX17" i="2"/>
  <c r="BF14" i="2"/>
  <c r="BL12" i="2"/>
  <c r="BR10" i="2"/>
  <c r="CB18" i="2"/>
  <c r="CE16" i="2"/>
  <c r="BU26" i="2"/>
  <c r="BF24" i="2"/>
  <c r="CE34" i="2"/>
  <c r="BO32" i="2"/>
  <c r="BK12" i="2"/>
  <c r="BQ10" i="2"/>
  <c r="CA18" i="2"/>
  <c r="CC16" i="2"/>
  <c r="BT26" i="2"/>
  <c r="BE24" i="2"/>
  <c r="CC34" i="2"/>
  <c r="BN32" i="2"/>
  <c r="CC11" i="2"/>
  <c r="BG19" i="2"/>
  <c r="BM17" i="2"/>
  <c r="BE27" i="2"/>
  <c r="BY24" i="2"/>
  <c r="BI22" i="2"/>
  <c r="CH32" i="2"/>
  <c r="BW13" i="2"/>
  <c r="BV13" i="2"/>
  <c r="CD19" i="2"/>
  <c r="AY24" i="2"/>
  <c r="BJ25" i="2"/>
  <c r="CC22" i="2"/>
  <c r="BS33" i="2"/>
  <c r="CD16" i="2"/>
  <c r="BG27" i="2"/>
  <c r="BM25" i="2"/>
  <c r="BS23" i="2"/>
  <c r="CD34" i="2"/>
  <c r="BA33" i="2"/>
  <c r="BG31" i="2"/>
  <c r="BZ48" i="2"/>
  <c r="CF46" i="2"/>
  <c r="CG30" i="2"/>
  <c r="BQ48" i="2"/>
  <c r="BW46" i="2"/>
  <c r="CC44" i="2"/>
  <c r="CF30" i="2"/>
  <c r="BP48" i="2"/>
  <c r="BV46" i="2"/>
  <c r="CB44" i="2"/>
  <c r="CA41" i="2"/>
  <c r="CE30" i="2"/>
  <c r="BO48" i="2"/>
  <c r="BU46" i="2"/>
  <c r="CH11" i="2"/>
  <c r="BE10" i="2"/>
  <c r="BO18" i="2"/>
  <c r="BM16" i="2"/>
  <c r="BD26" i="2"/>
  <c r="BX23" i="2"/>
  <c r="BM34" i="2"/>
  <c r="CF31" i="2"/>
  <c r="BI11" i="2"/>
  <c r="BC19" i="2"/>
  <c r="BH17" i="2"/>
  <c r="AZ27" i="2"/>
  <c r="BS24" i="2"/>
  <c r="BD22" i="2"/>
  <c r="CC32" i="2"/>
  <c r="BS13" i="2"/>
  <c r="BR13" i="2"/>
  <c r="BZ19" i="2"/>
  <c r="AZ16" i="2"/>
  <c r="BO25" i="2"/>
  <c r="AZ23" i="2"/>
  <c r="BX33" i="2"/>
  <c r="BX14" i="2"/>
  <c r="BG14" i="2"/>
  <c r="BS10" i="2"/>
  <c r="BG17" i="2"/>
  <c r="CG13" i="2"/>
  <c r="BD12" i="2"/>
  <c r="BJ10" i="2"/>
  <c r="BT18" i="2"/>
  <c r="BT16" i="2"/>
  <c r="BK26" i="2"/>
  <c r="CD23" i="2"/>
  <c r="BT34" i="2"/>
  <c r="BE32" i="2"/>
  <c r="BC12" i="2"/>
  <c r="BI10" i="2"/>
  <c r="BS18" i="2"/>
  <c r="BS16" i="2"/>
  <c r="BI26" i="2"/>
  <c r="CC23" i="2"/>
  <c r="BS34" i="2"/>
  <c r="BC32" i="2"/>
  <c r="BE11" i="2"/>
  <c r="CH18" i="2"/>
  <c r="BD17" i="2"/>
  <c r="CC26" i="2"/>
  <c r="BN24" i="2"/>
  <c r="BW32" i="2"/>
  <c r="CH12" i="2"/>
  <c r="BF13" i="2"/>
  <c r="BN19" i="2"/>
  <c r="BY27" i="2"/>
  <c r="CH24" i="2"/>
  <c r="BS22" i="2"/>
  <c r="BH33" i="2"/>
  <c r="BV16" i="2"/>
  <c r="CH26" i="2"/>
  <c r="BE25" i="2"/>
  <c r="BK23" i="2"/>
  <c r="BV34" i="2"/>
  <c r="CB32" i="2"/>
  <c r="BY30" i="2"/>
  <c r="BI48" i="2"/>
  <c r="BO46" i="2"/>
  <c r="BU44" i="2"/>
  <c r="BX30" i="2"/>
  <c r="BH48" i="2"/>
  <c r="BN46" i="2"/>
  <c r="BT44" i="2"/>
  <c r="BZ40" i="2"/>
  <c r="BW30" i="2"/>
  <c r="BG48" i="2"/>
  <c r="BM46" i="2"/>
  <c r="BU13" i="2"/>
  <c r="AY19" i="2"/>
  <c r="BH18" i="2"/>
  <c r="BD16" i="2"/>
  <c r="BI14" i="2"/>
  <c r="BZ11" i="2"/>
  <c r="AY18" i="2"/>
  <c r="BG18" i="2"/>
  <c r="BC16" i="2"/>
  <c r="CB25" i="2"/>
  <c r="BM23" i="2"/>
  <c r="BC34" i="2"/>
  <c r="BQ14" i="2"/>
  <c r="BT10" i="2"/>
  <c r="CD18" i="2"/>
  <c r="CG16" i="2"/>
  <c r="BX26" i="2"/>
  <c r="BI24" i="2"/>
  <c r="CG34" i="2"/>
  <c r="BR32" i="2"/>
  <c r="CD12" i="2"/>
  <c r="BB13" i="2"/>
  <c r="BJ19" i="2"/>
  <c r="BT27" i="2"/>
  <c r="BD25" i="2"/>
  <c r="BX22" i="2"/>
  <c r="BN33" i="2"/>
  <c r="AZ14" i="2"/>
  <c r="BZ13" i="2"/>
  <c r="BK10" i="2"/>
  <c r="BU16" i="2"/>
  <c r="BY13" i="2"/>
  <c r="CE11" i="2"/>
  <c r="BB10" i="2"/>
  <c r="BL18" i="2"/>
  <c r="BI16" i="2"/>
  <c r="AZ26" i="2"/>
  <c r="BT23" i="2"/>
  <c r="BI34" i="2"/>
  <c r="AY12" i="2"/>
  <c r="CD11" i="2"/>
  <c r="BA10" i="2"/>
  <c r="BK18" i="2"/>
  <c r="BH16" i="2"/>
  <c r="CH25" i="2"/>
  <c r="BR23" i="2"/>
  <c r="BH34" i="2"/>
  <c r="BM14" i="2"/>
  <c r="BX10" i="2"/>
  <c r="BZ18" i="2"/>
  <c r="CB16" i="2"/>
  <c r="BS26" i="2"/>
  <c r="BC24" i="2"/>
  <c r="CB34" i="2"/>
  <c r="BM32" i="2"/>
  <c r="BJ12" i="2"/>
  <c r="BY12" i="2"/>
  <c r="CG18" i="2"/>
  <c r="BN27" i="2"/>
  <c r="BW24" i="2"/>
  <c r="BH22" i="2"/>
  <c r="CG32" i="2"/>
  <c r="BN16" i="2"/>
  <c r="BZ26" i="2"/>
  <c r="CF24" i="2"/>
  <c r="BC23" i="2"/>
  <c r="BN34" i="2"/>
  <c r="BT32" i="2"/>
  <c r="BZ30" i="2"/>
  <c r="BJ48" i="2"/>
  <c r="BV44" i="2"/>
  <c r="BQ30" i="2"/>
  <c r="BA48" i="2"/>
  <c r="BG46" i="2"/>
  <c r="BM44" i="2"/>
  <c r="BP30" i="2"/>
  <c r="AZ48" i="2"/>
  <c r="BF46" i="2"/>
  <c r="BL44" i="2"/>
  <c r="BO30" i="2"/>
  <c r="CH47" i="2"/>
  <c r="BE46" i="2"/>
  <c r="BS11" i="2"/>
  <c r="AZ18" i="2"/>
  <c r="CH27" i="2"/>
  <c r="BL13" i="2"/>
  <c r="BR11" i="2"/>
  <c r="CB19" i="2"/>
  <c r="CH17" i="2"/>
  <c r="CG27" i="2"/>
  <c r="BR25" i="2"/>
  <c r="BB23" i="2"/>
  <c r="CA33" i="2"/>
  <c r="BT13" i="2"/>
  <c r="BL10" i="2"/>
  <c r="BV18" i="2"/>
  <c r="BW16" i="2"/>
  <c r="BM26" i="2"/>
  <c r="CG23" i="2"/>
  <c r="BW34" i="2"/>
  <c r="BG32" i="2"/>
  <c r="BF12" i="2"/>
  <c r="BU12" i="2"/>
  <c r="CC18" i="2"/>
  <c r="BI27" i="2"/>
  <c r="CC24" i="2"/>
  <c r="BM22" i="2"/>
  <c r="BC33" i="2"/>
  <c r="BC13" i="2"/>
  <c r="BJ13" i="2"/>
  <c r="CH19" i="2"/>
  <c r="CD27" i="2"/>
  <c r="BQ13" i="2"/>
  <c r="BW11" i="2"/>
  <c r="CG19" i="2"/>
  <c r="BD18" i="2"/>
  <c r="AY22" i="2"/>
  <c r="BX25" i="2"/>
  <c r="BI23" i="2"/>
  <c r="CH33" i="2"/>
  <c r="BE14" i="2"/>
  <c r="BV11" i="2"/>
  <c r="CF19" i="2"/>
  <c r="BC18" i="2"/>
  <c r="AY26" i="2"/>
  <c r="BW25" i="2"/>
  <c r="BH23" i="2"/>
  <c r="CF33" i="2"/>
  <c r="BP13" i="2"/>
  <c r="BH10" i="2"/>
  <c r="BR18" i="2"/>
  <c r="BQ16" i="2"/>
  <c r="BH26" i="2"/>
  <c r="CB23" i="2"/>
  <c r="BQ34" i="2"/>
  <c r="BB32" i="2"/>
  <c r="BU11" i="2"/>
  <c r="BI12" i="2"/>
  <c r="BQ18" i="2"/>
  <c r="CB26" i="2"/>
  <c r="BM24" i="2"/>
  <c r="AY33" i="2"/>
  <c r="BV32" i="2"/>
  <c r="BF16" i="2"/>
  <c r="BR26" i="2"/>
  <c r="BX24" i="2"/>
  <c r="CD22" i="2"/>
  <c r="BF34" i="2"/>
  <c r="BL32" i="2"/>
  <c r="BH46" i="2"/>
  <c r="BI30" i="2"/>
  <c r="CB47" i="2"/>
  <c r="CH45" i="2"/>
  <c r="BE44" i="2"/>
  <c r="BK37" i="2"/>
  <c r="BH30" i="2"/>
  <c r="CA47" i="2"/>
  <c r="CG45" i="2"/>
  <c r="BD44" i="2"/>
  <c r="BG30" i="2"/>
  <c r="BZ47" i="2"/>
  <c r="CF45" i="2"/>
  <c r="BZ16" i="2"/>
  <c r="BC27" i="2"/>
  <c r="BI25" i="2"/>
  <c r="BO23" i="2"/>
  <c r="BZ34" i="2"/>
  <c r="CF32" i="2"/>
  <c r="BC31" i="2"/>
  <c r="BV48" i="2"/>
  <c r="CB46" i="2"/>
  <c r="CH44" i="2"/>
  <c r="BL42" i="2"/>
  <c r="CC30" i="2"/>
  <c r="BM48" i="2"/>
  <c r="BS46" i="2"/>
  <c r="BY44" i="2"/>
  <c r="BO41" i="2"/>
  <c r="CB30" i="2"/>
  <c r="BL48" i="2"/>
  <c r="BR46" i="2"/>
  <c r="BX44" i="2"/>
  <c r="BK41" i="2"/>
  <c r="BS30" i="2"/>
  <c r="BC48" i="2"/>
  <c r="BI46" i="2"/>
  <c r="BO44" i="2"/>
  <c r="BU39" i="2"/>
  <c r="BQ42" i="2"/>
  <c r="BW40" i="2"/>
  <c r="CC38" i="2"/>
  <c r="AZ37" i="2"/>
  <c r="CE60" i="2"/>
  <c r="BQ39" i="2"/>
  <c r="BW37" i="2"/>
  <c r="CE52" i="2"/>
  <c r="BB51" i="2"/>
  <c r="BJ55" i="2"/>
  <c r="BS61" i="2"/>
  <c r="BB41" i="2"/>
  <c r="BH39" i="2"/>
  <c r="BN37" i="2"/>
  <c r="BV52" i="2"/>
  <c r="CD56" i="2"/>
  <c r="BA55" i="2"/>
  <c r="BJ61" i="2"/>
  <c r="CD42" i="2"/>
  <c r="BA41" i="2"/>
  <c r="BG39" i="2"/>
  <c r="BM37" i="2"/>
  <c r="BU52" i="2"/>
  <c r="CC56" i="2"/>
  <c r="AZ55" i="2"/>
  <c r="BI61" i="2"/>
  <c r="CC42" i="2"/>
  <c r="AZ41" i="2"/>
  <c r="BF39" i="2"/>
  <c r="BL37" i="2"/>
  <c r="BT52" i="2"/>
  <c r="CB56" i="2"/>
  <c r="AY58" i="2"/>
  <c r="BH61" i="2"/>
  <c r="CA52" i="2"/>
  <c r="AY56" i="2"/>
  <c r="BF55" i="2"/>
  <c r="BO61" i="2"/>
  <c r="BF41" i="2"/>
  <c r="BL39" i="2"/>
  <c r="BR37" i="2"/>
  <c r="BZ52" i="2"/>
  <c r="CH56" i="2"/>
  <c r="BE55" i="2"/>
  <c r="BN61" i="2"/>
  <c r="CH42" i="2"/>
  <c r="BE41" i="2"/>
  <c r="BK39" i="2"/>
  <c r="BQ37" i="2"/>
  <c r="BY52" i="2"/>
  <c r="CG56" i="2"/>
  <c r="BD55" i="2"/>
  <c r="BM61" i="2"/>
  <c r="BL43" i="2"/>
  <c r="BR16" i="2"/>
  <c r="CD26" i="2"/>
  <c r="BA25" i="2"/>
  <c r="BG23" i="2"/>
  <c r="BR34" i="2"/>
  <c r="BX32" i="2"/>
  <c r="CD30" i="2"/>
  <c r="BN48" i="2"/>
  <c r="BT46" i="2"/>
  <c r="BZ44" i="2"/>
  <c r="BU30" i="2"/>
  <c r="BE48" i="2"/>
  <c r="BK46" i="2"/>
  <c r="BQ44" i="2"/>
  <c r="BB40" i="2"/>
  <c r="BT30" i="2"/>
  <c r="BD48" i="2"/>
  <c r="BJ46" i="2"/>
  <c r="BP44" i="2"/>
  <c r="BK30" i="2"/>
  <c r="CD47" i="2"/>
  <c r="BA46" i="2"/>
  <c r="BG44" i="2"/>
  <c r="BI42" i="2"/>
  <c r="BO40" i="2"/>
  <c r="BU38" i="2"/>
  <c r="AZ52" i="2"/>
  <c r="BI39" i="2"/>
  <c r="BO37" i="2"/>
  <c r="BW52" i="2"/>
  <c r="CE56" i="2"/>
  <c r="BB55" i="2"/>
  <c r="BK61" i="2"/>
  <c r="CC40" i="2"/>
  <c r="AZ39" i="2"/>
  <c r="BF37" i="2"/>
  <c r="BN52" i="2"/>
  <c r="BV56" i="2"/>
  <c r="CC58" i="2"/>
  <c r="BB61" i="2"/>
  <c r="BV42" i="2"/>
  <c r="CB40" i="2"/>
  <c r="CH38" i="2"/>
  <c r="BE37" i="2"/>
  <c r="BM52" i="2"/>
  <c r="BU56" i="2"/>
  <c r="CB58" i="2"/>
  <c r="BA61" i="2"/>
  <c r="BU42" i="2"/>
  <c r="CA40" i="2"/>
  <c r="CG38" i="2"/>
  <c r="BD37" i="2"/>
  <c r="BL52" i="2"/>
  <c r="BT56" i="2"/>
  <c r="CA58" i="2"/>
  <c r="AZ61" i="2"/>
  <c r="BS52" i="2"/>
  <c r="CA56" i="2"/>
  <c r="CH58" i="2"/>
  <c r="BG61" i="2"/>
  <c r="CG40" i="2"/>
  <c r="BD39" i="2"/>
  <c r="BJ37" i="2"/>
  <c r="BR52" i="2"/>
  <c r="BZ56" i="2"/>
  <c r="CG58" i="2"/>
  <c r="BF61" i="2"/>
  <c r="BZ42" i="2"/>
  <c r="CF40" i="2"/>
  <c r="BC39" i="2"/>
  <c r="BI37" i="2"/>
  <c r="BQ52" i="2"/>
  <c r="BY56" i="2"/>
  <c r="CF58" i="2"/>
  <c r="BE61" i="2"/>
  <c r="CE42" i="2"/>
  <c r="BJ16" i="2"/>
  <c r="BV26" i="2"/>
  <c r="CB24" i="2"/>
  <c r="CH22" i="2"/>
  <c r="BJ34" i="2"/>
  <c r="BP32" i="2"/>
  <c r="BV30" i="2"/>
  <c r="BF48" i="2"/>
  <c r="BL46" i="2"/>
  <c r="BR44" i="2"/>
  <c r="BJ40" i="2"/>
  <c r="BM30" i="2"/>
  <c r="CF47" i="2"/>
  <c r="BC46" i="2"/>
  <c r="BI44" i="2"/>
  <c r="BL30" i="2"/>
  <c r="CE47" i="2"/>
  <c r="BB46" i="2"/>
  <c r="BH44" i="2"/>
  <c r="AZ38" i="2"/>
  <c r="BC30" i="2"/>
  <c r="BV47" i="2"/>
  <c r="CB45" i="2"/>
  <c r="CH43" i="2"/>
  <c r="CD43" i="2"/>
  <c r="BA42" i="2"/>
  <c r="BG40" i="2"/>
  <c r="BM38" i="2"/>
  <c r="AZ56" i="2"/>
  <c r="CD40" i="2"/>
  <c r="BA39" i="2"/>
  <c r="BG37" i="2"/>
  <c r="BO52" i="2"/>
  <c r="BW56" i="2"/>
  <c r="CD58" i="2"/>
  <c r="BC61" i="2"/>
  <c r="BU40" i="2"/>
  <c r="CA38" i="2"/>
  <c r="CG36" i="2"/>
  <c r="BF52" i="2"/>
  <c r="BN56" i="2"/>
  <c r="BU58" i="2"/>
  <c r="CC60" i="2"/>
  <c r="BN42" i="2"/>
  <c r="BT40" i="2"/>
  <c r="BZ38" i="2"/>
  <c r="CF36" i="2"/>
  <c r="BE52" i="2"/>
  <c r="BM56" i="2"/>
  <c r="BT58" i="2"/>
  <c r="CB60" i="2"/>
  <c r="BM42" i="2"/>
  <c r="BS40" i="2"/>
  <c r="BY38" i="2"/>
  <c r="CE36" i="2"/>
  <c r="BD52" i="2"/>
  <c r="BL56" i="2"/>
  <c r="BS58" i="2"/>
  <c r="CA60" i="2"/>
  <c r="BK52" i="2"/>
  <c r="BS56" i="2"/>
  <c r="BZ58" i="2"/>
  <c r="CH60" i="2"/>
  <c r="BY40" i="2"/>
  <c r="CE38" i="2"/>
  <c r="BB37" i="2"/>
  <c r="BJ52" i="2"/>
  <c r="BR56" i="2"/>
  <c r="BY58" i="2"/>
  <c r="CG60" i="2"/>
  <c r="BR42" i="2"/>
  <c r="BX40" i="2"/>
  <c r="CD38" i="2"/>
  <c r="BA37" i="2"/>
  <c r="BI52" i="2"/>
  <c r="BQ56" i="2"/>
  <c r="BX58" i="2"/>
  <c r="CF60" i="2"/>
  <c r="BO42" i="2"/>
  <c r="BB16" i="2"/>
  <c r="BN26" i="2"/>
  <c r="BT24" i="2"/>
  <c r="BZ22" i="2"/>
  <c r="BB34" i="2"/>
  <c r="BH32" i="2"/>
  <c r="BN30" i="2"/>
  <c r="CG47" i="2"/>
  <c r="BD46" i="2"/>
  <c r="BJ44" i="2"/>
  <c r="BE30" i="2"/>
  <c r="BX47" i="2"/>
  <c r="CD45" i="2"/>
  <c r="BA44" i="2"/>
  <c r="CG31" i="2"/>
  <c r="BD30" i="2"/>
  <c r="BW47" i="2"/>
  <c r="CC45" i="2"/>
  <c r="AZ44" i="2"/>
  <c r="BX31" i="2"/>
  <c r="AY45" i="2"/>
  <c r="BN47" i="2"/>
  <c r="BT45" i="2"/>
  <c r="BT43" i="2"/>
  <c r="BV43" i="2"/>
  <c r="CB41" i="2"/>
  <c r="CH39" i="2"/>
  <c r="BE38" i="2"/>
  <c r="BK36" i="2"/>
  <c r="BG60" i="2"/>
  <c r="BV40" i="2"/>
  <c r="CB38" i="2"/>
  <c r="CH36" i="2"/>
  <c r="BG52" i="2"/>
  <c r="BO56" i="2"/>
  <c r="BV58" i="2"/>
  <c r="CD60" i="2"/>
  <c r="BG42" i="2"/>
  <c r="BM40" i="2"/>
  <c r="BS38" i="2"/>
  <c r="BY36" i="2"/>
  <c r="CG51" i="2"/>
  <c r="BF56" i="2"/>
  <c r="BM58" i="2"/>
  <c r="BU60" i="2"/>
  <c r="BF42" i="2"/>
  <c r="BL40" i="2"/>
  <c r="BR38" i="2"/>
  <c r="BX36" i="2"/>
  <c r="CF51" i="2"/>
  <c r="BE56" i="2"/>
  <c r="BL58" i="2"/>
  <c r="BT60" i="2"/>
  <c r="BE42" i="2"/>
  <c r="BK40" i="2"/>
  <c r="BQ38" i="2"/>
  <c r="BW36" i="2"/>
  <c r="CE51" i="2"/>
  <c r="BD56" i="2"/>
  <c r="BK58" i="2"/>
  <c r="BS60" i="2"/>
  <c r="CD36" i="2"/>
  <c r="BC52" i="2"/>
  <c r="BK56" i="2"/>
  <c r="BR58" i="2"/>
  <c r="BZ60" i="2"/>
  <c r="BQ40" i="2"/>
  <c r="BW38" i="2"/>
  <c r="CC36" i="2"/>
  <c r="BB52" i="2"/>
  <c r="BJ56" i="2"/>
  <c r="BQ58" i="2"/>
  <c r="BY60" i="2"/>
  <c r="BJ42" i="2"/>
  <c r="BP40" i="2"/>
  <c r="BV38" i="2"/>
  <c r="CB36" i="2"/>
  <c r="BA52" i="2"/>
  <c r="BI56" i="2"/>
  <c r="BP58" i="2"/>
  <c r="BX60" i="2"/>
  <c r="CA44" i="2"/>
  <c r="BW41" i="2"/>
  <c r="AY23" i="2"/>
  <c r="BF26" i="2"/>
  <c r="BL24" i="2"/>
  <c r="BR22" i="2"/>
  <c r="CC33" i="2"/>
  <c r="AZ32" i="2"/>
  <c r="BF30" i="2"/>
  <c r="BY47" i="2"/>
  <c r="CE45" i="2"/>
  <c r="BB44" i="2"/>
  <c r="BZ31" i="2"/>
  <c r="AY47" i="2"/>
  <c r="BP47" i="2"/>
  <c r="BV45" i="2"/>
  <c r="BX43" i="2"/>
  <c r="BY31" i="2"/>
  <c r="AY46" i="2"/>
  <c r="BO47" i="2"/>
  <c r="BU45" i="2"/>
  <c r="BU43" i="2"/>
  <c r="BP31" i="2"/>
  <c r="AY37" i="2"/>
  <c r="BF47" i="2"/>
  <c r="BL45" i="2"/>
  <c r="BD43" i="2"/>
  <c r="BN43" i="2"/>
  <c r="BT41" i="2"/>
  <c r="BZ39" i="2"/>
  <c r="CF37" i="2"/>
  <c r="BC36" i="2"/>
  <c r="BK51" i="2"/>
  <c r="BS55" i="2"/>
  <c r="BN40" i="2"/>
  <c r="BT38" i="2"/>
  <c r="BZ36" i="2"/>
  <c r="CH51" i="2"/>
  <c r="BG56" i="2"/>
  <c r="BN58" i="2"/>
  <c r="BV60" i="2"/>
  <c r="CH41" i="2"/>
  <c r="BE40" i="2"/>
  <c r="BK38" i="2"/>
  <c r="BQ36" i="2"/>
  <c r="BY51" i="2"/>
  <c r="CG55" i="2"/>
  <c r="BE58" i="2"/>
  <c r="BM60" i="2"/>
  <c r="CA43" i="2"/>
  <c r="CG41" i="2"/>
  <c r="BD40" i="2"/>
  <c r="BJ38" i="2"/>
  <c r="BP36" i="2"/>
  <c r="BX51" i="2"/>
  <c r="CF55" i="2"/>
  <c r="BD58" i="2"/>
  <c r="BL60" i="2"/>
  <c r="BZ43" i="2"/>
  <c r="CF41" i="2"/>
  <c r="BC40" i="2"/>
  <c r="BI38" i="2"/>
  <c r="BO36" i="2"/>
  <c r="BW51" i="2"/>
  <c r="CE55" i="2"/>
  <c r="BC58" i="2"/>
  <c r="BK60" i="2"/>
  <c r="BV36" i="2"/>
  <c r="CD51" i="2"/>
  <c r="BC56" i="2"/>
  <c r="BJ58" i="2"/>
  <c r="BR60" i="2"/>
  <c r="BC42" i="2"/>
  <c r="BI40" i="2"/>
  <c r="BO38" i="2"/>
  <c r="BU36" i="2"/>
  <c r="CC51" i="2"/>
  <c r="BB56" i="2"/>
  <c r="BI58" i="2"/>
  <c r="BQ60" i="2"/>
  <c r="CE43" i="2"/>
  <c r="BB42" i="2"/>
  <c r="BH40" i="2"/>
  <c r="BN38" i="2"/>
  <c r="BT36" i="2"/>
  <c r="CB51" i="2"/>
  <c r="BA56" i="2"/>
  <c r="BH58" i="2"/>
  <c r="BP60" i="2"/>
  <c r="BS44" i="2"/>
  <c r="CA27" i="2"/>
  <c r="CG25" i="2"/>
  <c r="BD24" i="2"/>
  <c r="BJ22" i="2"/>
  <c r="BU33" i="2"/>
  <c r="CA31" i="2"/>
  <c r="AY48" i="2"/>
  <c r="BQ47" i="2"/>
  <c r="BW45" i="2"/>
  <c r="BY43" i="2"/>
  <c r="BR31" i="2"/>
  <c r="AY39" i="2"/>
  <c r="BH47" i="2"/>
  <c r="BN45" i="2"/>
  <c r="BH43" i="2"/>
  <c r="BQ31" i="2"/>
  <c r="AY38" i="2"/>
  <c r="BG47" i="2"/>
  <c r="BM45" i="2"/>
  <c r="BE43" i="2"/>
  <c r="BH31" i="2"/>
  <c r="CA48" i="2"/>
  <c r="CG46" i="2"/>
  <c r="BD45" i="2"/>
  <c r="BW42" i="2"/>
  <c r="BF43" i="2"/>
  <c r="BL41" i="2"/>
  <c r="BR39" i="2"/>
  <c r="BX37" i="2"/>
  <c r="BF40" i="2"/>
  <c r="BL38" i="2"/>
  <c r="BR36" i="2"/>
  <c r="BZ51" i="2"/>
  <c r="CH55" i="2"/>
  <c r="BF58" i="2"/>
  <c r="BN60" i="2"/>
  <c r="BZ41" i="2"/>
  <c r="CF39" i="2"/>
  <c r="BC38" i="2"/>
  <c r="BI36" i="2"/>
  <c r="BQ51" i="2"/>
  <c r="BY55" i="2"/>
  <c r="CH61" i="2"/>
  <c r="BE60" i="2"/>
  <c r="BS43" i="2"/>
  <c r="BY41" i="2"/>
  <c r="CE39" i="2"/>
  <c r="BB38" i="2"/>
  <c r="BH36" i="2"/>
  <c r="BP51" i="2"/>
  <c r="BX55" i="2"/>
  <c r="CG61" i="2"/>
  <c r="BD60" i="2"/>
  <c r="BR43" i="2"/>
  <c r="BX41" i="2"/>
  <c r="CD39" i="2"/>
  <c r="BA38" i="2"/>
  <c r="BG36" i="2"/>
  <c r="BO51" i="2"/>
  <c r="BW55" i="2"/>
  <c r="CF61" i="2"/>
  <c r="BC60" i="2"/>
  <c r="BN36" i="2"/>
  <c r="BV51" i="2"/>
  <c r="CD55" i="2"/>
  <c r="BB58" i="2"/>
  <c r="BJ60" i="2"/>
  <c r="CD41" i="2"/>
  <c r="BA40" i="2"/>
  <c r="BG38" i="2"/>
  <c r="BM36" i="2"/>
  <c r="BU51" i="2"/>
  <c r="CC55" i="2"/>
  <c r="BA58" i="2"/>
  <c r="BI60" i="2"/>
  <c r="BW43" i="2"/>
  <c r="CC41" i="2"/>
  <c r="AZ40" i="2"/>
  <c r="BF38" i="2"/>
  <c r="BL36" i="2"/>
  <c r="BT51" i="2"/>
  <c r="CB55" i="2"/>
  <c r="AZ58" i="2"/>
  <c r="BH60" i="2"/>
  <c r="BK44" i="2"/>
  <c r="BX38" i="2"/>
  <c r="BS27" i="2"/>
  <c r="BY25" i="2"/>
  <c r="CE23" i="2"/>
  <c r="BB22" i="2"/>
  <c r="BM33" i="2"/>
  <c r="BS31" i="2"/>
  <c r="BI47" i="2"/>
  <c r="BO45" i="2"/>
  <c r="BI43" i="2"/>
  <c r="BJ31" i="2"/>
  <c r="CC48" i="2"/>
  <c r="AZ47" i="2"/>
  <c r="BF45" i="2"/>
  <c r="CA42" i="2"/>
  <c r="BI31" i="2"/>
  <c r="CB48" i="2"/>
  <c r="CH46" i="2"/>
  <c r="BE45" i="2"/>
  <c r="BX42" i="2"/>
  <c r="AZ31" i="2"/>
  <c r="BS48" i="2"/>
  <c r="BY46" i="2"/>
  <c r="CE44" i="2"/>
  <c r="BD42" i="2"/>
  <c r="CG42" i="2"/>
  <c r="BD41" i="2"/>
  <c r="BJ39" i="2"/>
  <c r="BP37" i="2"/>
  <c r="BX52" i="2"/>
  <c r="BL61" i="2"/>
  <c r="CG39" i="2"/>
  <c r="BD38" i="2"/>
  <c r="BJ36" i="2"/>
  <c r="BR51" i="2"/>
  <c r="BZ55" i="2"/>
  <c r="AY61" i="2"/>
  <c r="BF60" i="2"/>
  <c r="BR41" i="2"/>
  <c r="BX39" i="2"/>
  <c r="CD37" i="2"/>
  <c r="BA36" i="2"/>
  <c r="BI51" i="2"/>
  <c r="BQ55" i="2"/>
  <c r="BZ61" i="2"/>
  <c r="BK43" i="2"/>
  <c r="BQ41" i="2"/>
  <c r="BW39" i="2"/>
  <c r="CC37" i="2"/>
  <c r="AZ36" i="2"/>
  <c r="BH51" i="2"/>
  <c r="BP55" i="2"/>
  <c r="BY61" i="2"/>
  <c r="BJ43" i="2"/>
  <c r="BP41" i="2"/>
  <c r="BV39" i="2"/>
  <c r="CB37" i="2"/>
  <c r="AY51" i="2"/>
  <c r="BG51" i="2"/>
  <c r="BO55" i="2"/>
  <c r="BX61" i="2"/>
  <c r="BF36" i="2"/>
  <c r="BN51" i="2"/>
  <c r="BV55" i="2"/>
  <c r="CE61" i="2"/>
  <c r="BB60" i="2"/>
  <c r="BV41" i="2"/>
  <c r="CB39" i="2"/>
  <c r="CH37" i="2"/>
  <c r="BE36" i="2"/>
  <c r="BM51" i="2"/>
  <c r="BU55" i="2"/>
  <c r="CD61" i="2"/>
  <c r="BA60" i="2"/>
  <c r="BO43" i="2"/>
  <c r="BU41" i="2"/>
  <c r="CA39" i="2"/>
  <c r="CG37" i="2"/>
  <c r="BD36" i="2"/>
  <c r="BL51" i="2"/>
  <c r="BT55" i="2"/>
  <c r="CC61" i="2"/>
  <c r="AZ60" i="2"/>
  <c r="BC44" i="2"/>
  <c r="CH16" i="2"/>
  <c r="BK27" i="2"/>
  <c r="BQ25" i="2"/>
  <c r="BW23" i="2"/>
  <c r="CH34" i="2"/>
  <c r="BE33" i="2"/>
  <c r="BK31" i="2"/>
  <c r="CD48" i="2"/>
  <c r="BA47" i="2"/>
  <c r="BG45" i="2"/>
  <c r="CB42" i="2"/>
  <c r="BB31" i="2"/>
  <c r="BU48" i="2"/>
  <c r="CA46" i="2"/>
  <c r="CG44" i="2"/>
  <c r="BK42" i="2"/>
  <c r="BA31" i="2"/>
  <c r="BT48" i="2"/>
  <c r="BZ46" i="2"/>
  <c r="CF44" i="2"/>
  <c r="BH42" i="2"/>
  <c r="CA30" i="2"/>
  <c r="BK48" i="2"/>
  <c r="BQ46" i="2"/>
  <c r="BW44" i="2"/>
  <c r="BG41" i="2"/>
  <c r="BY42" i="2"/>
  <c r="CE40" i="2"/>
  <c r="BB39" i="2"/>
  <c r="BH37" i="2"/>
  <c r="BX56" i="2"/>
  <c r="CE58" i="2"/>
  <c r="BY39" i="2"/>
  <c r="CE37" i="2"/>
  <c r="BB36" i="2"/>
  <c r="BJ51" i="2"/>
  <c r="BR55" i="2"/>
  <c r="CA61" i="2"/>
  <c r="BJ41" i="2"/>
  <c r="BP39" i="2"/>
  <c r="BV37" i="2"/>
  <c r="CD52" i="2"/>
  <c r="BA51" i="2"/>
  <c r="BI55" i="2"/>
  <c r="BR61" i="2"/>
  <c r="BC43" i="2"/>
  <c r="BI41" i="2"/>
  <c r="BO39" i="2"/>
  <c r="BU37" i="2"/>
  <c r="CC52" i="2"/>
  <c r="AZ51" i="2"/>
  <c r="BH55" i="2"/>
  <c r="BQ61" i="2"/>
  <c r="BB43" i="2"/>
  <c r="BH41" i="2"/>
  <c r="BN39" i="2"/>
  <c r="BT37" i="2"/>
  <c r="CB52" i="2"/>
  <c r="AY55" i="2"/>
  <c r="BG55" i="2"/>
  <c r="BP61" i="2"/>
  <c r="AY52" i="2"/>
  <c r="BF51" i="2"/>
  <c r="BN55" i="2"/>
  <c r="BW61" i="2"/>
  <c r="BN41" i="2"/>
  <c r="BT39" i="2"/>
  <c r="BZ37" i="2"/>
  <c r="CH52" i="2"/>
  <c r="BE51" i="2"/>
  <c r="BM55" i="2"/>
  <c r="BV61" i="2"/>
  <c r="BG43" i="2"/>
  <c r="BM41" i="2"/>
  <c r="BS39" i="2"/>
  <c r="BY37" i="2"/>
  <c r="CG52" i="2"/>
  <c r="BD51" i="2"/>
  <c r="BL55" i="2"/>
  <c r="BU61" i="2"/>
  <c r="AC13" i="122"/>
  <c r="AF14" i="122"/>
  <c r="I11" i="122"/>
  <c r="O14" i="122"/>
  <c r="U12" i="122"/>
  <c r="AA10" i="122"/>
  <c r="AK18" i="122"/>
  <c r="AF26" i="122"/>
  <c r="T12" i="122"/>
  <c r="Z10" i="122"/>
  <c r="AJ18" i="122"/>
  <c r="AD26" i="122"/>
  <c r="AA12" i="122"/>
  <c r="X19" i="122"/>
  <c r="Z27" i="122"/>
  <c r="AK14" i="122"/>
  <c r="T14" i="122"/>
  <c r="AF10" i="122"/>
  <c r="F26" i="122"/>
  <c r="AD14" i="122"/>
  <c r="U11" i="122"/>
  <c r="J18" i="122"/>
  <c r="S14" i="122"/>
  <c r="Y12" i="122"/>
  <c r="AE10" i="122"/>
  <c r="F19" i="122"/>
  <c r="AK26" i="122"/>
  <c r="X12" i="122"/>
  <c r="AD10" i="122"/>
  <c r="E19" i="122"/>
  <c r="AJ26" i="122"/>
  <c r="W12" i="122"/>
  <c r="T19" i="122"/>
  <c r="U27" i="122"/>
  <c r="Q14" i="122"/>
  <c r="H14" i="122"/>
  <c r="L10" i="122"/>
  <c r="T27" i="122"/>
  <c r="AG14" i="122"/>
  <c r="P14" i="122"/>
  <c r="AB10" i="122"/>
  <c r="G14" i="122"/>
  <c r="M12" i="122"/>
  <c r="S10" i="122"/>
  <c r="AC18" i="122"/>
  <c r="U26" i="122"/>
  <c r="L12" i="122"/>
  <c r="R10" i="122"/>
  <c r="AB18" i="122"/>
  <c r="T26" i="122"/>
  <c r="AL11" i="122"/>
  <c r="P19" i="122"/>
  <c r="O27" i="122"/>
  <c r="AI24" i="122"/>
  <c r="AM13" i="122"/>
  <c r="AG13" i="122"/>
  <c r="AB14" i="122"/>
  <c r="E11" i="122"/>
  <c r="Q12" i="122"/>
  <c r="W10" i="122"/>
  <c r="AG18" i="122"/>
  <c r="Z26" i="122"/>
  <c r="P12" i="122"/>
  <c r="V10" i="122"/>
  <c r="AF18" i="122"/>
  <c r="Y26" i="122"/>
  <c r="AH44" i="122"/>
  <c r="AG44" i="122"/>
  <c r="I14" i="122"/>
  <c r="AI13" i="122"/>
  <c r="T10" i="122"/>
  <c r="AH13" i="122"/>
  <c r="E12" i="122"/>
  <c r="K10" i="122"/>
  <c r="U18" i="122"/>
  <c r="J26" i="122"/>
  <c r="AM11" i="122"/>
  <c r="J10" i="122"/>
  <c r="T18" i="122"/>
  <c r="I26" i="122"/>
  <c r="N11" i="122"/>
  <c r="H19" i="122"/>
  <c r="E27" i="122"/>
  <c r="X13" i="122"/>
  <c r="W13" i="122"/>
  <c r="AE19" i="122"/>
  <c r="E23" i="122"/>
  <c r="AC33" i="122"/>
  <c r="AC14" i="122"/>
  <c r="L14" i="122"/>
  <c r="X10" i="122"/>
  <c r="AL13" i="122"/>
  <c r="I12" i="122"/>
  <c r="O10" i="122"/>
  <c r="Y18" i="122"/>
  <c r="P26" i="122"/>
  <c r="H12" i="122"/>
  <c r="N10" i="122"/>
  <c r="X18" i="122"/>
  <c r="N26" i="122"/>
  <c r="J11" i="122"/>
  <c r="AM18" i="122"/>
  <c r="AH26" i="122"/>
  <c r="AM12" i="122"/>
  <c r="K13" i="122"/>
  <c r="S19" i="122"/>
  <c r="AD27" i="122"/>
  <c r="AM26" i="122"/>
  <c r="AI44" i="122"/>
  <c r="Z44" i="122"/>
  <c r="Y44" i="122"/>
  <c r="T13" i="122"/>
  <c r="S13" i="122"/>
  <c r="Z13" i="122"/>
  <c r="AF11" i="122"/>
  <c r="D19" i="122"/>
  <c r="M18" i="122"/>
  <c r="N14" i="122"/>
  <c r="AE11" i="122"/>
  <c r="L18" i="122"/>
  <c r="V14" i="122"/>
  <c r="Y10" i="122"/>
  <c r="AI18" i="122"/>
  <c r="AC26" i="122"/>
  <c r="AI12" i="122"/>
  <c r="G13" i="122"/>
  <c r="O19" i="122"/>
  <c r="Y27" i="122"/>
  <c r="E14" i="122"/>
  <c r="AE13" i="122"/>
  <c r="P10" i="122"/>
  <c r="AD13" i="122"/>
  <c r="AJ11" i="122"/>
  <c r="G10" i="122"/>
  <c r="Q18" i="122"/>
  <c r="E26" i="122"/>
  <c r="D12" i="122"/>
  <c r="AI11" i="122"/>
  <c r="F10" i="122"/>
  <c r="P18" i="122"/>
  <c r="R14" i="122"/>
  <c r="AC10" i="122"/>
  <c r="X26" i="122"/>
  <c r="AA44" i="122"/>
  <c r="R44" i="122"/>
  <c r="Q44" i="122"/>
  <c r="AE12" i="122"/>
  <c r="AL12" i="122"/>
  <c r="AA19" i="122"/>
  <c r="I27" i="122"/>
  <c r="R13" i="122"/>
  <c r="X11" i="122"/>
  <c r="AH19" i="122"/>
  <c r="AM27" i="122"/>
  <c r="Q13" i="122"/>
  <c r="W11" i="122"/>
  <c r="AG19" i="122"/>
  <c r="AL27" i="122"/>
  <c r="Y13" i="122"/>
  <c r="Q10" i="122"/>
  <c r="AA18" i="122"/>
  <c r="R26" i="122"/>
  <c r="K12" i="122"/>
  <c r="Z12" i="122"/>
  <c r="AH18" i="122"/>
  <c r="N27" i="122"/>
  <c r="H13" i="122"/>
  <c r="O13" i="122"/>
  <c r="AM19" i="122"/>
  <c r="AI27" i="122"/>
  <c r="V13" i="122"/>
  <c r="AB11" i="122"/>
  <c r="AL19" i="122"/>
  <c r="I18" i="122"/>
  <c r="J14" i="122"/>
  <c r="AA11" i="122"/>
  <c r="AK19" i="122"/>
  <c r="H18" i="122"/>
  <c r="D26" i="122"/>
  <c r="U13" i="122"/>
  <c r="M10" i="122"/>
  <c r="W18" i="122"/>
  <c r="M26" i="122"/>
  <c r="Z11" i="122"/>
  <c r="N12" i="122"/>
  <c r="V18" i="122"/>
  <c r="AG26" i="122"/>
  <c r="S44" i="122"/>
  <c r="J44" i="122"/>
  <c r="G12" i="122"/>
  <c r="V12" i="122"/>
  <c r="K19" i="122"/>
  <c r="AM14" i="122"/>
  <c r="J13" i="122"/>
  <c r="P11" i="122"/>
  <c r="Z19" i="122"/>
  <c r="AC27" i="122"/>
  <c r="I13" i="122"/>
  <c r="O11" i="122"/>
  <c r="Y19" i="122"/>
  <c r="AA27" i="122"/>
  <c r="U14" i="122"/>
  <c r="I10" i="122"/>
  <c r="S18" i="122"/>
  <c r="H26" i="122"/>
  <c r="K44" i="122"/>
  <c r="R11" i="122"/>
  <c r="F12" i="122"/>
  <c r="AD18" i="122"/>
  <c r="AE14" i="122"/>
  <c r="AK12" i="122"/>
  <c r="H11" i="122"/>
  <c r="R19" i="122"/>
  <c r="R27" i="122"/>
  <c r="AJ12" i="122"/>
  <c r="G11" i="122"/>
  <c r="Q19" i="122"/>
  <c r="Q27" i="122"/>
  <c r="AF13" i="122"/>
  <c r="K18" i="122"/>
  <c r="AL14" i="122"/>
  <c r="AG10" i="122"/>
  <c r="AC11" i="122"/>
  <c r="AB26" i="122"/>
  <c r="AD11" i="122"/>
  <c r="G19" i="122"/>
  <c r="F13" i="122"/>
  <c r="L11" i="122"/>
  <c r="V19" i="122"/>
  <c r="W27" i="122"/>
  <c r="E13" i="122"/>
  <c r="K11" i="122"/>
  <c r="U19" i="122"/>
  <c r="V27" i="122"/>
  <c r="AJ13" i="122"/>
  <c r="G18" i="122"/>
  <c r="D14" i="122"/>
  <c r="Q11" i="122"/>
  <c r="L26" i="122"/>
  <c r="AJ27" i="122"/>
  <c r="G26" i="122"/>
  <c r="Z14" i="122"/>
  <c r="U10" i="122"/>
  <c r="Y11" i="122"/>
  <c r="N18" i="122"/>
  <c r="W14" i="122"/>
  <c r="AC12" i="122"/>
  <c r="AI10" i="122"/>
  <c r="J19" i="122"/>
  <c r="G27" i="122"/>
  <c r="AB12" i="122"/>
  <c r="AH10" i="122"/>
  <c r="I19" i="122"/>
  <c r="F27" i="122"/>
  <c r="P13" i="122"/>
  <c r="AF19" i="122"/>
  <c r="AK27" i="122"/>
  <c r="F14" i="122"/>
  <c r="AJ14" i="122"/>
  <c r="M11" i="122"/>
  <c r="Q26" i="122"/>
  <c r="F11" i="122"/>
  <c r="AK11" i="122"/>
  <c r="Z18" i="122"/>
  <c r="AA14" i="122"/>
  <c r="AG12" i="122"/>
  <c r="N19" i="122"/>
  <c r="M27" i="122"/>
  <c r="AF12" i="122"/>
  <c r="K27" i="122"/>
  <c r="AB19" i="122"/>
  <c r="AE27" i="122"/>
  <c r="D13" i="122"/>
  <c r="X14" i="122"/>
  <c r="AB27" i="122"/>
  <c r="D44" i="122"/>
  <c r="S26" i="122"/>
  <c r="AE22" i="122"/>
  <c r="O44" i="122"/>
  <c r="F44" i="122"/>
  <c r="E44" i="122"/>
  <c r="X51" i="122"/>
  <c r="AF55" i="122"/>
  <c r="D60" i="122"/>
  <c r="L60" i="122"/>
  <c r="L52" i="122"/>
  <c r="L53" i="122" s="1"/>
  <c r="T56" i="122"/>
  <c r="AA58" i="122"/>
  <c r="AI60" i="122"/>
  <c r="S52" i="122"/>
  <c r="AA56" i="122"/>
  <c r="AH58" i="122"/>
  <c r="G61" i="122"/>
  <c r="G62" i="122" s="1"/>
  <c r="R52" i="122"/>
  <c r="Z56" i="122"/>
  <c r="AG58" i="122"/>
  <c r="F61" i="122"/>
  <c r="AL38" i="122"/>
  <c r="Q52" i="122"/>
  <c r="Y56" i="122"/>
  <c r="AF58" i="122"/>
  <c r="E61" i="122"/>
  <c r="X52" i="122"/>
  <c r="AF56" i="122"/>
  <c r="AM58" i="122"/>
  <c r="L61" i="122"/>
  <c r="W37" i="122"/>
  <c r="AE52" i="122"/>
  <c r="AM56" i="122"/>
  <c r="J55" i="122"/>
  <c r="S61" i="122"/>
  <c r="V37" i="122"/>
  <c r="AD52" i="122"/>
  <c r="AL56" i="122"/>
  <c r="AL57" i="122" s="1"/>
  <c r="I55" i="122"/>
  <c r="R61" i="122"/>
  <c r="R62" i="122" s="1"/>
  <c r="AF44" i="122"/>
  <c r="G44" i="122"/>
  <c r="X44" i="122"/>
  <c r="AF27" i="122"/>
  <c r="AK52" i="122"/>
  <c r="H51" i="122"/>
  <c r="P55" i="122"/>
  <c r="Y61" i="122"/>
  <c r="AE51" i="122"/>
  <c r="AM55" i="122"/>
  <c r="K58" i="122"/>
  <c r="S60" i="122"/>
  <c r="AL51" i="122"/>
  <c r="AL53" i="122" s="1"/>
  <c r="K56" i="122"/>
  <c r="R58" i="122"/>
  <c r="Z60" i="122"/>
  <c r="AK51" i="122"/>
  <c r="J56" i="122"/>
  <c r="Q58" i="122"/>
  <c r="Y60" i="122"/>
  <c r="AJ51" i="122"/>
  <c r="I56" i="122"/>
  <c r="P58" i="122"/>
  <c r="X60" i="122"/>
  <c r="H52" i="122"/>
  <c r="P56" i="122"/>
  <c r="W58" i="122"/>
  <c r="AE60" i="122"/>
  <c r="AE62" i="122" s="1"/>
  <c r="W56" i="122"/>
  <c r="AD58" i="122"/>
  <c r="AL60" i="122"/>
  <c r="N52" i="122"/>
  <c r="V56" i="122"/>
  <c r="AC58" i="122"/>
  <c r="AK60" i="122"/>
  <c r="P44" i="122"/>
  <c r="AJ44" i="122"/>
  <c r="I44" i="122"/>
  <c r="H44" i="122"/>
  <c r="P27" i="122"/>
  <c r="AL44" i="122"/>
  <c r="AK44" i="122"/>
  <c r="AB44" i="122"/>
  <c r="U52" i="122"/>
  <c r="AC56" i="122"/>
  <c r="AJ58" i="122"/>
  <c r="I61" i="122"/>
  <c r="W55" i="122"/>
  <c r="AF61" i="122"/>
  <c r="AF62" i="122" s="1"/>
  <c r="V51" i="122"/>
  <c r="AD55" i="122"/>
  <c r="AD57" i="122" s="1"/>
  <c r="AM61" i="122"/>
  <c r="AC55" i="122"/>
  <c r="AL61" i="122"/>
  <c r="I60" i="122"/>
  <c r="T51" i="122"/>
  <c r="T53" i="122" s="1"/>
  <c r="AK61" i="122"/>
  <c r="H60" i="122"/>
  <c r="AA51" i="122"/>
  <c r="AI55" i="122"/>
  <c r="AI57" i="122" s="1"/>
  <c r="G58" i="122"/>
  <c r="AH51" i="122"/>
  <c r="G56" i="122"/>
  <c r="V60" i="122"/>
  <c r="S38" i="122"/>
  <c r="AG51" i="122"/>
  <c r="AG53" i="122" s="1"/>
  <c r="F56" i="122"/>
  <c r="F57" i="122" s="1"/>
  <c r="U60" i="122"/>
  <c r="AM44" i="122"/>
  <c r="AD44" i="122"/>
  <c r="AC44" i="122"/>
  <c r="T44" i="122"/>
  <c r="U45" i="122"/>
  <c r="AI26" i="122"/>
  <c r="AE44" i="122"/>
  <c r="V44" i="122"/>
  <c r="U44" i="122"/>
  <c r="L44" i="122"/>
  <c r="E52" i="122"/>
  <c r="E53" i="122" s="1"/>
  <c r="AB60" i="122"/>
  <c r="AB52" i="122"/>
  <c r="AJ56" i="122"/>
  <c r="AJ57" i="122" s="1"/>
  <c r="G55" i="122"/>
  <c r="P61" i="122"/>
  <c r="AI52" i="122"/>
  <c r="N55" i="122"/>
  <c r="W61" i="122"/>
  <c r="W62" i="122" s="1"/>
  <c r="AH52" i="122"/>
  <c r="M55" i="122"/>
  <c r="V61" i="122"/>
  <c r="M41" i="122"/>
  <c r="L55" i="122"/>
  <c r="U61" i="122"/>
  <c r="D52" i="122"/>
  <c r="K51" i="122"/>
  <c r="K53" i="122" s="1"/>
  <c r="AB61" i="122"/>
  <c r="R51" i="122"/>
  <c r="Z55" i="122"/>
  <c r="AI61" i="122"/>
  <c r="F60" i="122"/>
  <c r="AF39" i="122"/>
  <c r="Q51" i="122"/>
  <c r="Y55" i="122"/>
  <c r="AH61" i="122"/>
  <c r="E60" i="122"/>
  <c r="W44" i="122"/>
  <c r="N44" i="122"/>
  <c r="M44" i="122"/>
  <c r="D27" i="128"/>
  <c r="AM22" i="128"/>
  <c r="P22" i="128"/>
  <c r="D37" i="128"/>
  <c r="L37" i="128"/>
  <c r="U34" i="128"/>
  <c r="AI37" i="128"/>
  <c r="AD34" i="128"/>
  <c r="D20" i="2"/>
  <c r="V34" i="128"/>
  <c r="R27" i="128"/>
  <c r="I22" i="128"/>
  <c r="T34" i="128"/>
  <c r="AF22" i="128"/>
  <c r="N34" i="128"/>
  <c r="AB37" i="128"/>
  <c r="AK34" i="128"/>
  <c r="E27" i="128"/>
  <c r="X22" i="128"/>
  <c r="AJ27" i="128"/>
  <c r="AC22" i="128"/>
  <c r="U22" i="128"/>
  <c r="Q37" i="128"/>
  <c r="AG27" i="128"/>
  <c r="Z34" i="128"/>
  <c r="Z38" i="128" s="1"/>
  <c r="O27" i="128"/>
  <c r="Z22" i="128"/>
  <c r="H34" i="128"/>
  <c r="V37" i="128"/>
  <c r="W34" i="128"/>
  <c r="AK37" i="128"/>
  <c r="AP35" i="128"/>
  <c r="AP37" i="128" s="1"/>
  <c r="AB27" i="128"/>
  <c r="M22" i="128"/>
  <c r="I37" i="128"/>
  <c r="Y27" i="128"/>
  <c r="R34" i="128"/>
  <c r="R38" i="128" s="1"/>
  <c r="AF37" i="128"/>
  <c r="G27" i="128"/>
  <c r="R22" i="128"/>
  <c r="N37" i="128"/>
  <c r="AG22" i="128"/>
  <c r="O34" i="128"/>
  <c r="AC37" i="128"/>
  <c r="J27" i="128"/>
  <c r="T27" i="128"/>
  <c r="E22" i="128"/>
  <c r="Q27" i="128"/>
  <c r="J34" i="128"/>
  <c r="J38" i="128" s="1"/>
  <c r="X37" i="128"/>
  <c r="AG34" i="128"/>
  <c r="J22" i="128"/>
  <c r="F37" i="128"/>
  <c r="G34" i="128"/>
  <c r="U37" i="128"/>
  <c r="L27" i="128"/>
  <c r="W22" i="128"/>
  <c r="AI27" i="128"/>
  <c r="I27" i="128"/>
  <c r="T22" i="128"/>
  <c r="P37" i="128"/>
  <c r="AF27" i="128"/>
  <c r="Y34" i="128"/>
  <c r="AM37" i="128"/>
  <c r="D34" i="128"/>
  <c r="M37" i="128"/>
  <c r="AD27" i="128"/>
  <c r="D22" i="128"/>
  <c r="V27" i="128"/>
  <c r="AK27" i="128"/>
  <c r="O22" i="128"/>
  <c r="AA27" i="128"/>
  <c r="AL22" i="128"/>
  <c r="AI34" i="128"/>
  <c r="AI22" i="128"/>
  <c r="L22" i="128"/>
  <c r="H37" i="128"/>
  <c r="X27" i="128"/>
  <c r="Q34" i="128"/>
  <c r="Q38" i="128" s="1"/>
  <c r="AE37" i="128"/>
  <c r="E37" i="128"/>
  <c r="N27" i="128"/>
  <c r="AC27" i="128"/>
  <c r="AJ22" i="128"/>
  <c r="S27" i="128"/>
  <c r="AD22" i="128"/>
  <c r="AA34" i="128"/>
  <c r="AA38" i="128" s="1"/>
  <c r="AA22" i="128"/>
  <c r="P27" i="128"/>
  <c r="I34" i="128"/>
  <c r="W37" i="128"/>
  <c r="AM27" i="128"/>
  <c r="AF34" i="128"/>
  <c r="AL27" i="128"/>
  <c r="U27" i="128"/>
  <c r="AB22" i="128"/>
  <c r="K27" i="128"/>
  <c r="V22" i="128"/>
  <c r="S34" i="128"/>
  <c r="AG37" i="128"/>
  <c r="S22" i="128"/>
  <c r="H27" i="128"/>
  <c r="O37" i="128"/>
  <c r="AE27" i="128"/>
  <c r="X34" i="128"/>
  <c r="AL37" i="128"/>
  <c r="AM34" i="128"/>
  <c r="F27" i="128"/>
  <c r="M27" i="128"/>
  <c r="AK22" i="128"/>
  <c r="K34" i="128"/>
  <c r="K38" i="128" s="1"/>
  <c r="Y37" i="128"/>
  <c r="K22" i="128"/>
  <c r="AH34" i="128"/>
  <c r="AH38" i="128" s="1"/>
  <c r="G37" i="128"/>
  <c r="W27" i="128"/>
  <c r="AH22" i="128"/>
  <c r="P34" i="128"/>
  <c r="AD37" i="128"/>
  <c r="AE34" i="128"/>
  <c r="AE38" i="128" s="1"/>
  <c r="D10" i="122"/>
  <c r="D16" i="34"/>
  <c r="AI32" i="122"/>
  <c r="T32" i="122"/>
  <c r="J32" i="122"/>
  <c r="R18" i="34"/>
  <c r="H32" i="122"/>
  <c r="V32" i="122"/>
  <c r="AH32" i="122"/>
  <c r="U32" i="122"/>
  <c r="AA32" i="122"/>
  <c r="M32" i="122"/>
  <c r="AF32" i="122"/>
  <c r="X32" i="122"/>
  <c r="AE32" i="122"/>
  <c r="D32" i="122"/>
  <c r="Y32" i="122"/>
  <c r="L32" i="122"/>
  <c r="AD32" i="122"/>
  <c r="N32" i="122"/>
  <c r="Q32" i="122"/>
  <c r="AJ32" i="122"/>
  <c r="Z32" i="122"/>
  <c r="S32" i="122"/>
  <c r="AM32" i="122"/>
  <c r="W32" i="122"/>
  <c r="P32" i="122"/>
  <c r="F32" i="122"/>
  <c r="AQ31" i="122"/>
  <c r="AQ32" i="122"/>
  <c r="AQ33" i="122"/>
  <c r="AQ34" i="122"/>
  <c r="AK32" i="122"/>
  <c r="L18" i="34"/>
  <c r="E32" i="122"/>
  <c r="AC17" i="34"/>
  <c r="K32" i="122"/>
  <c r="I32" i="122"/>
  <c r="AF18" i="34"/>
  <c r="AA18" i="34"/>
  <c r="O32" i="122"/>
  <c r="AA17" i="34"/>
  <c r="AC32" i="122"/>
  <c r="AB32" i="122"/>
  <c r="R32" i="122"/>
  <c r="AL32" i="122"/>
  <c r="AG32" i="122"/>
  <c r="J40" i="122"/>
  <c r="AQ41" i="122"/>
  <c r="H42" i="122"/>
  <c r="AQ47" i="122"/>
  <c r="AQ43" i="122"/>
  <c r="AQ39" i="122"/>
  <c r="AA47" i="122"/>
  <c r="AH41" i="122"/>
  <c r="AA46" i="122"/>
  <c r="K43" i="122"/>
  <c r="AC47" i="122"/>
  <c r="F48" i="122"/>
  <c r="AK47" i="122"/>
  <c r="S40" i="122"/>
  <c r="AH45" i="122"/>
  <c r="AI47" i="122"/>
  <c r="J42" i="122"/>
  <c r="AG47" i="122"/>
  <c r="K42" i="122"/>
  <c r="F36" i="122"/>
  <c r="Y37" i="122"/>
  <c r="O40" i="122"/>
  <c r="N37" i="122"/>
  <c r="W45" i="122"/>
  <c r="AL41" i="122"/>
  <c r="O41" i="122"/>
  <c r="AE37" i="122"/>
  <c r="X47" i="122"/>
  <c r="S37" i="122"/>
  <c r="AJ41" i="122"/>
  <c r="G45" i="122"/>
  <c r="H41" i="122"/>
  <c r="AH40" i="122"/>
  <c r="O42" i="122"/>
  <c r="AM47" i="122"/>
  <c r="F45" i="122"/>
  <c r="D36" i="122"/>
  <c r="AK38" i="122"/>
  <c r="L36" i="122"/>
  <c r="AC38" i="122"/>
  <c r="H39" i="122"/>
  <c r="AD37" i="122"/>
  <c r="R38" i="122"/>
  <c r="J38" i="122"/>
  <c r="I28" i="32"/>
  <c r="AD28" i="32"/>
  <c r="X28" i="32"/>
  <c r="AL43" i="122"/>
  <c r="Z42" i="122"/>
  <c r="AI40" i="122"/>
  <c r="AQ38" i="122"/>
  <c r="AQ48" i="122"/>
  <c r="AQ45" i="122"/>
  <c r="Z48" i="122"/>
  <c r="I45" i="122"/>
  <c r="D40" i="122"/>
  <c r="AQ42" i="122"/>
  <c r="AI42" i="122"/>
  <c r="AF46" i="122"/>
  <c r="P43" i="122"/>
  <c r="AG45" i="122"/>
  <c r="R48" i="122"/>
  <c r="G42" i="122"/>
  <c r="Q48" i="122"/>
  <c r="G48" i="122"/>
  <c r="AI45" i="122"/>
  <c r="N47" i="122"/>
  <c r="F39" i="122"/>
  <c r="D48" i="122"/>
  <c r="W47" i="122"/>
  <c r="AJ42" i="122"/>
  <c r="F46" i="122"/>
  <c r="AM45" i="122"/>
  <c r="U42" i="122"/>
  <c r="O43" i="122"/>
  <c r="AA48" i="122"/>
  <c r="M38" i="122"/>
  <c r="W42" i="122"/>
  <c r="U39" i="122"/>
  <c r="Q40" i="122"/>
  <c r="E41" i="122"/>
  <c r="AD45" i="122"/>
  <c r="U36" i="122"/>
  <c r="I37" i="122"/>
  <c r="Z39" i="122"/>
  <c r="E42" i="122"/>
  <c r="D42" i="122"/>
  <c r="E39" i="122"/>
  <c r="AD41" i="122"/>
  <c r="J36" i="122"/>
  <c r="V48" i="122"/>
  <c r="J46" i="122"/>
  <c r="AL42" i="122"/>
  <c r="H45" i="122"/>
  <c r="AM41" i="122"/>
  <c r="V47" i="122"/>
  <c r="AI36" i="122"/>
  <c r="AA36" i="122"/>
  <c r="X36" i="122"/>
  <c r="P36" i="122"/>
  <c r="F40" i="122"/>
  <c r="E40" i="122"/>
  <c r="AB40" i="122"/>
  <c r="AM28" i="32"/>
  <c r="R28" i="32"/>
  <c r="AK28" i="32"/>
  <c r="AI28" i="32"/>
  <c r="H28" i="32"/>
  <c r="N42" i="122"/>
  <c r="M46" i="122"/>
  <c r="AK42" i="122"/>
  <c r="AH47" i="122"/>
  <c r="U47" i="122"/>
  <c r="I47" i="122"/>
  <c r="H46" i="122"/>
  <c r="AM36" i="122"/>
  <c r="I43" i="122"/>
  <c r="G43" i="122"/>
  <c r="AK39" i="122"/>
  <c r="AG40" i="122"/>
  <c r="U41" i="122"/>
  <c r="I39" i="122"/>
  <c r="Q43" i="122"/>
  <c r="AD39" i="122"/>
  <c r="AJ48" i="122"/>
  <c r="AG46" i="122"/>
  <c r="AE39" i="122"/>
  <c r="AF47" i="122"/>
  <c r="AA37" i="122"/>
  <c r="W38" i="122"/>
  <c r="K39" i="122"/>
  <c r="I42" i="122"/>
  <c r="AE42" i="122"/>
  <c r="K48" i="122"/>
  <c r="X37" i="122"/>
  <c r="P47" i="122"/>
  <c r="K37" i="122"/>
  <c r="AJ39" i="122"/>
  <c r="X40" i="122"/>
  <c r="V43" i="122"/>
  <c r="AB46" i="122"/>
  <c r="M43" i="122"/>
  <c r="T37" i="122"/>
  <c r="F42" i="122"/>
  <c r="AE47" i="122"/>
  <c r="AB45" i="122"/>
  <c r="AD40" i="122"/>
  <c r="AC40" i="122"/>
  <c r="Q41" i="122"/>
  <c r="L38" i="122"/>
  <c r="K38" i="122"/>
  <c r="AH38" i="122"/>
  <c r="L28" i="32"/>
  <c r="AC28" i="32"/>
  <c r="T28" i="32"/>
  <c r="K28" i="32"/>
  <c r="S28" i="32"/>
  <c r="AJ28" i="32"/>
  <c r="AE48" i="122"/>
  <c r="X48" i="122"/>
  <c r="I48" i="122"/>
  <c r="AI41" i="122"/>
  <c r="D46" i="122"/>
  <c r="AK46" i="122"/>
  <c r="AC43" i="122"/>
  <c r="AG48" i="122"/>
  <c r="W48" i="122"/>
  <c r="P38" i="122"/>
  <c r="J48" i="122"/>
  <c r="AB43" i="122"/>
  <c r="AD46" i="122"/>
  <c r="W36" i="122"/>
  <c r="L37" i="122"/>
  <c r="O46" i="122"/>
  <c r="P48" i="122"/>
  <c r="E46" i="122"/>
  <c r="AA45" i="122"/>
  <c r="T45" i="122"/>
  <c r="Y38" i="122"/>
  <c r="AD42" i="122"/>
  <c r="I38" i="122"/>
  <c r="M48" i="122"/>
  <c r="H38" i="122"/>
  <c r="AM38" i="122"/>
  <c r="AA39" i="122"/>
  <c r="Y42" i="122"/>
  <c r="K40" i="122"/>
  <c r="G47" i="122"/>
  <c r="AM43" i="122"/>
  <c r="AL45" i="122"/>
  <c r="AC36" i="122"/>
  <c r="Q37" i="122"/>
  <c r="G40" i="122"/>
  <c r="I36" i="122"/>
  <c r="G36" i="122"/>
  <c r="T48" i="122"/>
  <c r="Q46" i="122"/>
  <c r="AK37" i="122"/>
  <c r="V45" i="122"/>
  <c r="G38" i="122"/>
  <c r="AD38" i="122"/>
  <c r="T41" i="122"/>
  <c r="AH43" i="122"/>
  <c r="V39" i="122"/>
  <c r="Z40" i="122"/>
  <c r="V41" i="122"/>
  <c r="AL40" i="122"/>
  <c r="N48" i="122"/>
  <c r="AK45" i="122"/>
  <c r="AC42" i="122"/>
  <c r="AJ38" i="122"/>
  <c r="AI38" i="122"/>
  <c r="W39" i="122"/>
  <c r="R36" i="122"/>
  <c r="Q36" i="122"/>
  <c r="M28" i="32"/>
  <c r="AF28" i="32"/>
  <c r="Y28" i="32"/>
  <c r="E28" i="32"/>
  <c r="Q28" i="32"/>
  <c r="W46" i="122"/>
  <c r="AH48" i="122"/>
  <c r="E47" i="122"/>
  <c r="L47" i="122"/>
  <c r="AQ46" i="122"/>
  <c r="R45" i="122"/>
  <c r="S47" i="122"/>
  <c r="Z43" i="122"/>
  <c r="K45" i="122"/>
  <c r="Y41" i="122"/>
  <c r="AM46" i="122"/>
  <c r="D37" i="122"/>
  <c r="AC46" i="122"/>
  <c r="P46" i="122"/>
  <c r="AL39" i="122"/>
  <c r="X41" i="122"/>
  <c r="AJ43" i="122"/>
  <c r="AG43" i="122"/>
  <c r="S43" i="122"/>
  <c r="V46" i="122"/>
  <c r="AB42" i="122"/>
  <c r="AJ47" i="122"/>
  <c r="Z47" i="122"/>
  <c r="D39" i="122"/>
  <c r="AC45" i="122"/>
  <c r="O45" i="122"/>
  <c r="S46" i="122"/>
  <c r="N36" i="122"/>
  <c r="J37" i="122"/>
  <c r="AG37" i="122"/>
  <c r="W40" i="122"/>
  <c r="Y47" i="122"/>
  <c r="M45" i="122"/>
  <c r="AK41" i="122"/>
  <c r="E43" i="122"/>
  <c r="S48" i="122"/>
  <c r="AF37" i="122"/>
  <c r="Z46" i="122"/>
  <c r="U43" i="122"/>
  <c r="V42" i="122"/>
  <c r="AL47" i="122"/>
  <c r="M36" i="122"/>
  <c r="AJ36" i="122"/>
  <c r="R39" i="122"/>
  <c r="AE41" i="122"/>
  <c r="AK48" i="122"/>
  <c r="AF38" i="122"/>
  <c r="AB39" i="122"/>
  <c r="P40" i="122"/>
  <c r="N43" i="122"/>
  <c r="T46" i="122"/>
  <c r="AM42" i="122"/>
  <c r="G37" i="122"/>
  <c r="F37" i="122"/>
  <c r="AC37" i="122"/>
  <c r="AB41" i="122"/>
  <c r="AH28" i="32"/>
  <c r="F28" i="32"/>
  <c r="AE36" i="122"/>
  <c r="AQ37" i="122"/>
  <c r="R42" i="122"/>
  <c r="Y45" i="122"/>
  <c r="J45" i="122"/>
  <c r="K47" i="122"/>
  <c r="AH42" i="122"/>
  <c r="T43" i="122"/>
  <c r="Y48" i="122"/>
  <c r="O48" i="122"/>
  <c r="V36" i="122"/>
  <c r="AG41" i="122"/>
  <c r="Z45" i="122"/>
  <c r="AA40" i="122"/>
  <c r="AA43" i="122"/>
  <c r="AC41" i="122"/>
  <c r="G46" i="122"/>
  <c r="H48" i="122"/>
  <c r="AF45" i="122"/>
  <c r="M47" i="122"/>
  <c r="L46" i="122"/>
  <c r="AM48" i="122"/>
  <c r="X43" i="122"/>
  <c r="AI48" i="122"/>
  <c r="U38" i="122"/>
  <c r="AL37" i="122"/>
  <c r="AE45" i="122"/>
  <c r="L42" i="122"/>
  <c r="W41" i="122"/>
  <c r="AM37" i="122"/>
  <c r="H43" i="122"/>
  <c r="AJ37" i="122"/>
  <c r="AB48" i="122"/>
  <c r="Y46" i="122"/>
  <c r="Z38" i="122"/>
  <c r="AF43" i="122"/>
  <c r="AK40" i="122"/>
  <c r="X42" i="122"/>
  <c r="L48" i="122"/>
  <c r="I46" i="122"/>
  <c r="P37" i="122"/>
  <c r="AF36" i="122"/>
  <c r="H47" i="122"/>
  <c r="AL36" i="122"/>
  <c r="AH37" i="122"/>
  <c r="V38" i="122"/>
  <c r="L41" i="122"/>
  <c r="Y43" i="122"/>
  <c r="AB37" i="122"/>
  <c r="R40" i="122"/>
  <c r="N41" i="122"/>
  <c r="AG39" i="122"/>
  <c r="F41" i="122"/>
  <c r="Y39" i="122"/>
  <c r="AH39" i="122"/>
  <c r="N40" i="122"/>
  <c r="M40" i="122"/>
  <c r="AJ40" i="122"/>
  <c r="N28" i="32"/>
  <c r="W28" i="32"/>
  <c r="G28" i="32"/>
  <c r="AE28" i="32"/>
  <c r="X46" i="122"/>
  <c r="AQ40" i="122"/>
  <c r="U48" i="122"/>
  <c r="AE46" i="122"/>
  <c r="AF48" i="122"/>
  <c r="U46" i="122"/>
  <c r="S41" i="122"/>
  <c r="J43" i="122"/>
  <c r="N46" i="122"/>
  <c r="S45" i="122"/>
  <c r="D45" i="122"/>
  <c r="T42" i="122"/>
  <c r="J47" i="122"/>
  <c r="J41" i="122"/>
  <c r="D41" i="122"/>
  <c r="F47" i="122"/>
  <c r="S36" i="122"/>
  <c r="AF42" i="122"/>
  <c r="Y40" i="122"/>
  <c r="Q38" i="122"/>
  <c r="D43" i="122"/>
  <c r="AH46" i="122"/>
  <c r="AE43" i="122"/>
  <c r="G41" i="122"/>
  <c r="O37" i="122"/>
  <c r="AD48" i="122"/>
  <c r="R46" i="122"/>
  <c r="L43" i="122"/>
  <c r="E36" i="122"/>
  <c r="AB36" i="122"/>
  <c r="J39" i="122"/>
  <c r="P41" i="122"/>
  <c r="AC48" i="122"/>
  <c r="X38" i="122"/>
  <c r="T39" i="122"/>
  <c r="H40" i="122"/>
  <c r="F43" i="122"/>
  <c r="L39" i="122"/>
  <c r="AI39" i="122"/>
  <c r="AG42" i="122"/>
  <c r="K41" i="122"/>
  <c r="V40" i="122"/>
  <c r="U40" i="122"/>
  <c r="I41" i="122"/>
  <c r="E38" i="122"/>
  <c r="T38" i="122"/>
  <c r="G39" i="122"/>
  <c r="O28" i="32"/>
  <c r="J28" i="32"/>
  <c r="AG28" i="32"/>
  <c r="D38" i="122"/>
  <c r="T47" i="122"/>
  <c r="Q45" i="122"/>
  <c r="AA42" i="122"/>
  <c r="P42" i="122"/>
  <c r="D47" i="122"/>
  <c r="AK43" i="122"/>
  <c r="AL46" i="122"/>
  <c r="AF41" i="122"/>
  <c r="AL48" i="122"/>
  <c r="AG38" i="122"/>
  <c r="R43" i="122"/>
  <c r="S42" i="122"/>
  <c r="AB47" i="122"/>
  <c r="R47" i="122"/>
  <c r="AI43" i="122"/>
  <c r="R41" i="122"/>
  <c r="O47" i="122"/>
  <c r="L45" i="122"/>
  <c r="T40" i="122"/>
  <c r="O36" i="122"/>
  <c r="E48" i="122"/>
  <c r="AI37" i="122"/>
  <c r="AE38" i="122"/>
  <c r="S39" i="122"/>
  <c r="Q42" i="122"/>
  <c r="Q47" i="122"/>
  <c r="E45" i="122"/>
  <c r="Z41" i="122"/>
  <c r="M39" i="122"/>
  <c r="I40" i="122"/>
  <c r="AF40" i="122"/>
  <c r="AD43" i="122"/>
  <c r="AJ46" i="122"/>
  <c r="W43" i="122"/>
  <c r="N39" i="122"/>
  <c r="P45" i="122"/>
  <c r="M42" i="122"/>
  <c r="AD47" i="122"/>
  <c r="H37" i="122"/>
  <c r="AI46" i="122"/>
  <c r="AD36" i="122"/>
  <c r="Z37" i="122"/>
  <c r="N38" i="122"/>
  <c r="AM40" i="122"/>
  <c r="R37" i="122"/>
  <c r="F38" i="122"/>
  <c r="AE40" i="122"/>
  <c r="X39" i="122"/>
  <c r="L40" i="122"/>
  <c r="Q39" i="122"/>
  <c r="P39" i="122"/>
  <c r="AM39" i="122"/>
  <c r="AB38" i="122"/>
  <c r="AA38" i="122"/>
  <c r="O39" i="122"/>
  <c r="K36" i="122"/>
  <c r="Z36" i="122"/>
  <c r="Y36" i="122"/>
  <c r="M37" i="122"/>
  <c r="AL28" i="32"/>
  <c r="AA28" i="32"/>
  <c r="V28" i="32"/>
  <c r="U28" i="32"/>
  <c r="AQ25" i="122"/>
  <c r="U25" i="122"/>
  <c r="G24" i="122"/>
  <c r="K24" i="122"/>
  <c r="M22" i="122"/>
  <c r="AH23" i="122"/>
  <c r="Z25" i="122"/>
  <c r="Q22" i="122"/>
  <c r="U22" i="122"/>
  <c r="M25" i="122"/>
  <c r="AL24" i="122"/>
  <c r="AK25" i="122"/>
  <c r="AD22" i="122"/>
  <c r="AE24" i="122"/>
  <c r="T22" i="122"/>
  <c r="O24" i="122"/>
  <c r="AJ23" i="122"/>
  <c r="W25" i="122"/>
  <c r="P25" i="122"/>
  <c r="M23" i="122"/>
  <c r="AE23" i="122"/>
  <c r="D24" i="122"/>
  <c r="S25" i="122"/>
  <c r="K25" i="122"/>
  <c r="H22" i="122"/>
  <c r="E22" i="122"/>
  <c r="S23" i="122"/>
  <c r="T25" i="122"/>
  <c r="I23" i="122"/>
  <c r="Y24" i="122"/>
  <c r="AK22" i="122"/>
  <c r="G22" i="122"/>
  <c r="AI25" i="122"/>
  <c r="AF25" i="122"/>
  <c r="AC23" i="122"/>
  <c r="AH25" i="122"/>
  <c r="V23" i="122"/>
  <c r="R25" i="122"/>
  <c r="F23" i="122"/>
  <c r="Q25" i="122"/>
  <c r="H24" i="122"/>
  <c r="AI23" i="122"/>
  <c r="AQ22" i="122"/>
  <c r="AB25" i="122"/>
  <c r="Z23" i="122"/>
  <c r="AC24" i="122"/>
  <c r="P24" i="122"/>
  <c r="F24" i="122"/>
  <c r="AL23" i="122"/>
  <c r="AB24" i="122"/>
  <c r="E24" i="122"/>
  <c r="X23" i="122"/>
  <c r="R24" i="122"/>
  <c r="W23" i="122"/>
  <c r="AA25" i="122"/>
  <c r="R22" i="122"/>
  <c r="Q24" i="122"/>
  <c r="D22" i="122"/>
  <c r="E25" i="122"/>
  <c r="W24" i="122"/>
  <c r="L22" i="122"/>
  <c r="AG23" i="122"/>
  <c r="U24" i="122"/>
  <c r="AH22" i="122"/>
  <c r="K22" i="122"/>
  <c r="AA24" i="122"/>
  <c r="X22" i="122"/>
  <c r="D25" i="122"/>
  <c r="AM25" i="122"/>
  <c r="V25" i="122"/>
  <c r="AQ24" i="122"/>
  <c r="T23" i="122"/>
  <c r="I25" i="122"/>
  <c r="N25" i="122"/>
  <c r="AD24" i="122"/>
  <c r="AL25" i="122"/>
  <c r="AC22" i="122"/>
  <c r="AK23" i="122"/>
  <c r="AA22" i="122"/>
  <c r="O25" i="122"/>
  <c r="AG25" i="122"/>
  <c r="J25" i="122"/>
  <c r="AG22" i="122"/>
  <c r="J24" i="122"/>
  <c r="AQ23" i="122"/>
  <c r="AC25" i="122"/>
  <c r="L23" i="122"/>
  <c r="L24" i="122"/>
  <c r="F25" i="122"/>
  <c r="K23" i="122"/>
  <c r="L25" i="122"/>
  <c r="AF24" i="122"/>
  <c r="V24" i="122"/>
  <c r="I24" i="122"/>
  <c r="AE25" i="122"/>
  <c r="X25" i="122"/>
  <c r="U23" i="122"/>
  <c r="AJ25" i="122"/>
  <c r="T24" i="122"/>
  <c r="AH24" i="122"/>
  <c r="AM23" i="122"/>
  <c r="P23" i="122"/>
  <c r="S24" i="122"/>
  <c r="P22" i="122"/>
  <c r="N22" i="122"/>
  <c r="AB23" i="122"/>
  <c r="R23" i="122"/>
  <c r="AF23" i="122"/>
  <c r="AL22" i="122"/>
  <c r="AM24" i="122"/>
  <c r="AB22" i="122"/>
  <c r="O22" i="122"/>
  <c r="AJ24" i="122"/>
  <c r="AD23" i="122"/>
  <c r="Z22" i="122"/>
  <c r="H25" i="122"/>
  <c r="J22" i="122"/>
  <c r="AK24" i="122"/>
  <c r="Y22" i="122"/>
  <c r="Y23" i="122"/>
  <c r="AG24" i="122"/>
  <c r="F22" i="122"/>
  <c r="AA23" i="122"/>
  <c r="Q23" i="122"/>
  <c r="AM22" i="122"/>
  <c r="O23" i="122"/>
  <c r="J23" i="122"/>
  <c r="AI22" i="122"/>
  <c r="D23" i="122"/>
  <c r="X24" i="122"/>
  <c r="N24" i="122"/>
  <c r="AD25" i="122"/>
  <c r="G23" i="122"/>
  <c r="M24" i="122"/>
  <c r="G25" i="122"/>
  <c r="N23" i="122"/>
  <c r="Z24" i="122"/>
  <c r="Y25" i="122"/>
  <c r="H23" i="122"/>
  <c r="R34" i="122"/>
  <c r="AF34" i="122"/>
  <c r="L34" i="122"/>
  <c r="AA34" i="122"/>
  <c r="AA33" i="122"/>
  <c r="O33" i="122"/>
  <c r="O17" i="34"/>
  <c r="V31" i="122"/>
  <c r="V16" i="34"/>
  <c r="AK34" i="122"/>
  <c r="AK18" i="34"/>
  <c r="AM34" i="122"/>
  <c r="AM18" i="34"/>
  <c r="X31" i="122"/>
  <c r="X16" i="34"/>
  <c r="N33" i="122"/>
  <c r="N17" i="34"/>
  <c r="K33" i="122"/>
  <c r="K17" i="34"/>
  <c r="AI34" i="122"/>
  <c r="AI18" i="34"/>
  <c r="S31" i="122"/>
  <c r="S16" i="34"/>
  <c r="AH34" i="122"/>
  <c r="AH18" i="34"/>
  <c r="J33" i="122"/>
  <c r="J17" i="34"/>
  <c r="G31" i="122"/>
  <c r="G16" i="34"/>
  <c r="H33" i="122"/>
  <c r="H17" i="34"/>
  <c r="Y31" i="122"/>
  <c r="Y16" i="34"/>
  <c r="Z34" i="122"/>
  <c r="Z18" i="34"/>
  <c r="AG33" i="122"/>
  <c r="AG17" i="34"/>
  <c r="W33" i="122"/>
  <c r="W17" i="34"/>
  <c r="K34" i="122"/>
  <c r="K18" i="34"/>
  <c r="U31" i="122"/>
  <c r="U16" i="34"/>
  <c r="T33" i="122"/>
  <c r="T17" i="34"/>
  <c r="Q31" i="122"/>
  <c r="Q16" i="34"/>
  <c r="J34" i="122"/>
  <c r="J18" i="34"/>
  <c r="V33" i="122"/>
  <c r="V17" i="34"/>
  <c r="J31" i="122"/>
  <c r="J16" i="34"/>
  <c r="F33" i="122"/>
  <c r="F17" i="34"/>
  <c r="AI33" i="122"/>
  <c r="AI17" i="34"/>
  <c r="E33" i="122"/>
  <c r="E17" i="34"/>
  <c r="AE34" i="122"/>
  <c r="AE18" i="34"/>
  <c r="N31" i="122"/>
  <c r="N16" i="34"/>
  <c r="AH33" i="122"/>
  <c r="AH17" i="34"/>
  <c r="P31" i="122"/>
  <c r="P16" i="34"/>
  <c r="AM31" i="122"/>
  <c r="AM16" i="34"/>
  <c r="E34" i="122"/>
  <c r="E18" i="34"/>
  <c r="AC31" i="122"/>
  <c r="AC16" i="34"/>
  <c r="AL33" i="122"/>
  <c r="AL17" i="34"/>
  <c r="Z31" i="122"/>
  <c r="Z16" i="34"/>
  <c r="AB31" i="122"/>
  <c r="AB16" i="34"/>
  <c r="L31" i="122"/>
  <c r="L16" i="34"/>
  <c r="I34" i="122"/>
  <c r="I18" i="34"/>
  <c r="K31" i="122"/>
  <c r="K16" i="34"/>
  <c r="AE31" i="122"/>
  <c r="AE16" i="34"/>
  <c r="W34" i="122"/>
  <c r="W18" i="34"/>
  <c r="V34" i="122"/>
  <c r="V18" i="34"/>
  <c r="AH31" i="122"/>
  <c r="AH16" i="34"/>
  <c r="H31" i="122"/>
  <c r="H16" i="34"/>
  <c r="AJ34" i="122"/>
  <c r="AJ18" i="34"/>
  <c r="AC34" i="122"/>
  <c r="AC18" i="34"/>
  <c r="N34" i="122"/>
  <c r="N18" i="34"/>
  <c r="AM33" i="122"/>
  <c r="AM17" i="34"/>
  <c r="G34" i="122"/>
  <c r="G18" i="34"/>
  <c r="Z33" i="122"/>
  <c r="Z17" i="34"/>
  <c r="Y33" i="122"/>
  <c r="Y17" i="34"/>
  <c r="D31" i="122"/>
  <c r="AK33" i="122"/>
  <c r="AK17" i="34"/>
  <c r="P34" i="122"/>
  <c r="P18" i="34"/>
  <c r="U33" i="122"/>
  <c r="U17" i="34"/>
  <c r="AJ33" i="122"/>
  <c r="AJ17" i="34"/>
  <c r="AG31" i="122"/>
  <c r="AG16" i="34"/>
  <c r="Q33" i="122"/>
  <c r="Q17" i="34"/>
  <c r="G33" i="122"/>
  <c r="G17" i="34"/>
  <c r="AL31" i="122"/>
  <c r="AL16" i="34"/>
  <c r="AL34" i="122"/>
  <c r="AL18" i="34"/>
  <c r="AB34" i="122"/>
  <c r="AB18" i="34"/>
  <c r="O34" i="122"/>
  <c r="O18" i="34"/>
  <c r="U34" i="122"/>
  <c r="U18" i="34"/>
  <c r="AF31" i="122"/>
  <c r="AF16" i="34"/>
  <c r="AI31" i="122"/>
  <c r="AI16" i="34"/>
  <c r="L33" i="122"/>
  <c r="L17" i="34"/>
  <c r="I31" i="122"/>
  <c r="I16" i="34"/>
  <c r="Y34" i="122"/>
  <c r="Y18" i="34"/>
  <c r="AA31" i="122"/>
  <c r="AA16" i="34"/>
  <c r="S34" i="122"/>
  <c r="S18" i="34"/>
  <c r="W31" i="122"/>
  <c r="W16" i="34"/>
  <c r="X33" i="122"/>
  <c r="X17" i="34"/>
  <c r="I33" i="122"/>
  <c r="I17" i="34"/>
  <c r="T31" i="122"/>
  <c r="T16" i="34"/>
  <c r="F31" i="122"/>
  <c r="F16" i="34"/>
  <c r="F34" i="122"/>
  <c r="F18" i="34"/>
  <c r="AE33" i="122"/>
  <c r="AE17" i="34"/>
  <c r="D33" i="122"/>
  <c r="D17" i="34"/>
  <c r="AD33" i="122"/>
  <c r="AD17" i="34"/>
  <c r="R31" i="122"/>
  <c r="R16" i="34"/>
  <c r="X34" i="122"/>
  <c r="X18" i="34"/>
  <c r="H34" i="122"/>
  <c r="H18" i="34"/>
  <c r="AF33" i="122"/>
  <c r="AF17" i="34"/>
  <c r="M31" i="122"/>
  <c r="M16" i="34"/>
  <c r="AD31" i="122"/>
  <c r="AD16" i="34"/>
  <c r="O31" i="122"/>
  <c r="O16" i="34"/>
  <c r="P33" i="122"/>
  <c r="P17" i="34"/>
  <c r="E31" i="122"/>
  <c r="E16" i="34"/>
  <c r="S33" i="122"/>
  <c r="S17" i="34"/>
  <c r="AD34" i="122"/>
  <c r="AD18" i="34"/>
  <c r="T34" i="122"/>
  <c r="T18" i="34"/>
  <c r="AB33" i="122"/>
  <c r="AB17" i="34"/>
  <c r="M34" i="122"/>
  <c r="M18" i="34"/>
  <c r="AK31" i="122"/>
  <c r="AK16" i="34"/>
  <c r="R33" i="122"/>
  <c r="R17" i="34"/>
  <c r="D34" i="122"/>
  <c r="D18" i="34"/>
  <c r="AJ31" i="122"/>
  <c r="AJ16" i="34"/>
  <c r="AG34" i="122"/>
  <c r="AG18" i="34"/>
  <c r="Q34" i="122"/>
  <c r="Q18" i="34"/>
  <c r="M33" i="122"/>
  <c r="M17" i="34"/>
  <c r="AB28" i="32"/>
  <c r="AT44" i="2"/>
  <c r="D28" i="32"/>
  <c r="AN44" i="2"/>
  <c r="AO44" i="2"/>
  <c r="P28" i="32"/>
  <c r="AS44" i="2"/>
  <c r="AP44" i="2"/>
  <c r="Z28" i="32"/>
  <c r="F9" i="52"/>
  <c r="L9" i="52"/>
  <c r="AL9" i="52"/>
  <c r="N9" i="52"/>
  <c r="J9" i="52"/>
  <c r="I9" i="52"/>
  <c r="P9" i="44"/>
  <c r="D57" i="2"/>
  <c r="D53" i="2"/>
  <c r="D18" i="122"/>
  <c r="D55" i="122"/>
  <c r="D28" i="2"/>
  <c r="D51" i="122"/>
  <c r="D62" i="2"/>
  <c r="D35" i="2"/>
  <c r="D49" i="2"/>
  <c r="M53" i="122"/>
  <c r="V17" i="128"/>
  <c r="K46" i="128"/>
  <c r="K13" i="104"/>
  <c r="K17" i="122"/>
  <c r="AH17" i="122"/>
  <c r="AH13" i="104"/>
  <c r="N12" i="104"/>
  <c r="N16" i="122"/>
  <c r="AV12" i="104"/>
  <c r="AQ16" i="122"/>
  <c r="AE13" i="104"/>
  <c r="AE17" i="122"/>
  <c r="P13" i="104"/>
  <c r="P17" i="122"/>
  <c r="AS17" i="2"/>
  <c r="AO17" i="2"/>
  <c r="T12" i="104"/>
  <c r="T16" i="122"/>
  <c r="AD13" i="104"/>
  <c r="AD17" i="122"/>
  <c r="H17" i="122"/>
  <c r="H13" i="104"/>
  <c r="AJ12" i="104"/>
  <c r="AJ16" i="122"/>
  <c r="AH12" i="104"/>
  <c r="AH16" i="122"/>
  <c r="J17" i="122"/>
  <c r="J13" i="104"/>
  <c r="AJ17" i="122"/>
  <c r="AJ13" i="104"/>
  <c r="D16" i="122"/>
  <c r="AN16" i="2"/>
  <c r="D12" i="104"/>
  <c r="E12" i="104"/>
  <c r="E16" i="122"/>
  <c r="T13" i="104"/>
  <c r="T17" i="122"/>
  <c r="D13" i="104"/>
  <c r="D17" i="122"/>
  <c r="AN17" i="2"/>
  <c r="R17" i="122"/>
  <c r="AP17" i="2"/>
  <c r="R13" i="104"/>
  <c r="N13" i="104"/>
  <c r="N17" i="122"/>
  <c r="AT16" i="2"/>
  <c r="AB12" i="104"/>
  <c r="AB16" i="122"/>
  <c r="AL12" i="104"/>
  <c r="AL16" i="122"/>
  <c r="AI16" i="122"/>
  <c r="AI12" i="104"/>
  <c r="S16" i="122"/>
  <c r="S12" i="104"/>
  <c r="W17" i="122"/>
  <c r="W13" i="104"/>
  <c r="AK17" i="122"/>
  <c r="AK13" i="104"/>
  <c r="P12" i="104"/>
  <c r="P16" i="122"/>
  <c r="AS16" i="2"/>
  <c r="AO16" i="2"/>
  <c r="AI13" i="104"/>
  <c r="AI17" i="122"/>
  <c r="Y12" i="104"/>
  <c r="Y16" i="122"/>
  <c r="F13" i="104"/>
  <c r="F17" i="122"/>
  <c r="AT17" i="2"/>
  <c r="AB13" i="104"/>
  <c r="AB17" i="122"/>
  <c r="AV13" i="104"/>
  <c r="AQ17" i="122"/>
  <c r="AF12" i="104"/>
  <c r="AF16" i="122"/>
  <c r="AL17" i="122"/>
  <c r="AL13" i="104"/>
  <c r="O12" i="104"/>
  <c r="O16" i="122"/>
  <c r="Z13" i="104"/>
  <c r="Z17" i="122"/>
  <c r="U13" i="104"/>
  <c r="U17" i="122"/>
  <c r="I13" i="104"/>
  <c r="I17" i="122"/>
  <c r="Q12" i="104"/>
  <c r="Q16" i="122"/>
  <c r="L13" i="104"/>
  <c r="L17" i="122"/>
  <c r="M16" i="122"/>
  <c r="M12" i="104"/>
  <c r="AE12" i="104"/>
  <c r="AE16" i="122"/>
  <c r="K16" i="122"/>
  <c r="K12" i="104"/>
  <c r="AF13" i="104"/>
  <c r="AF17" i="122"/>
  <c r="AD16" i="122"/>
  <c r="AD12" i="104"/>
  <c r="G13" i="104"/>
  <c r="G17" i="122"/>
  <c r="Z16" i="122"/>
  <c r="Z12" i="104"/>
  <c r="J16" i="122"/>
  <c r="J12" i="104"/>
  <c r="AM13" i="104"/>
  <c r="AM17" i="122"/>
  <c r="V16" i="122"/>
  <c r="V12" i="104"/>
  <c r="AC12" i="104"/>
  <c r="AC16" i="122"/>
  <c r="X12" i="104"/>
  <c r="X16" i="122"/>
  <c r="G16" i="122"/>
  <c r="G12" i="104"/>
  <c r="R16" i="122"/>
  <c r="R12" i="104"/>
  <c r="AP16" i="2"/>
  <c r="V13" i="104"/>
  <c r="V17" i="122"/>
  <c r="U46" i="128"/>
  <c r="E13" i="104"/>
  <c r="E17" i="122"/>
  <c r="W16" i="122"/>
  <c r="W12" i="104"/>
  <c r="X17" i="122"/>
  <c r="X13" i="104"/>
  <c r="L12" i="104"/>
  <c r="L16" i="122"/>
  <c r="AA13" i="104"/>
  <c r="AA17" i="122"/>
  <c r="AM12" i="104"/>
  <c r="AM16" i="122"/>
  <c r="S17" i="122"/>
  <c r="S13" i="104"/>
  <c r="AG17" i="122"/>
  <c r="AG13" i="104"/>
  <c r="AC13" i="104"/>
  <c r="AC17" i="122"/>
  <c r="AG16" i="122"/>
  <c r="AG12" i="104"/>
  <c r="M13" i="104"/>
  <c r="M17" i="122"/>
  <c r="U12" i="104"/>
  <c r="U16" i="122"/>
  <c r="I16" i="122"/>
  <c r="I12" i="104"/>
  <c r="AA16" i="122"/>
  <c r="AA12" i="104"/>
  <c r="AK12" i="104"/>
  <c r="AK16" i="122"/>
  <c r="F16" i="122"/>
  <c r="F12" i="104"/>
  <c r="Y17" i="122"/>
  <c r="Y13" i="104"/>
  <c r="O13" i="104"/>
  <c r="O17" i="122"/>
  <c r="Q13" i="104"/>
  <c r="Q17" i="122"/>
  <c r="H12" i="104"/>
  <c r="H16" i="122"/>
  <c r="AB16" i="104"/>
  <c r="AB30" i="122"/>
  <c r="Z16" i="104"/>
  <c r="Z30" i="122"/>
  <c r="N16" i="104"/>
  <c r="N30" i="122"/>
  <c r="O16" i="104"/>
  <c r="O30" i="122"/>
  <c r="S10" i="47"/>
  <c r="S22" i="122"/>
  <c r="AP40" i="128"/>
  <c r="K16" i="104"/>
  <c r="K30" i="122"/>
  <c r="V16" i="104"/>
  <c r="V30" i="122"/>
  <c r="Q16" i="104"/>
  <c r="Q30" i="122"/>
  <c r="P16" i="104"/>
  <c r="P30" i="122"/>
  <c r="AF53" i="122"/>
  <c r="AC16" i="104"/>
  <c r="AC30" i="122"/>
  <c r="AM16" i="104"/>
  <c r="AM30" i="122"/>
  <c r="G16" i="104"/>
  <c r="G30" i="122"/>
  <c r="E57" i="122"/>
  <c r="J53" i="122"/>
  <c r="AG62" i="122"/>
  <c r="Y16" i="104"/>
  <c r="Y30" i="122"/>
  <c r="H16" i="104"/>
  <c r="H30" i="122"/>
  <c r="W16" i="104"/>
  <c r="W30" i="122"/>
  <c r="U16" i="104"/>
  <c r="U30" i="122"/>
  <c r="J16" i="104"/>
  <c r="J30" i="122"/>
  <c r="X16" i="104"/>
  <c r="X30" i="122"/>
  <c r="AI16" i="104"/>
  <c r="AI30" i="122"/>
  <c r="F53" i="122"/>
  <c r="H57" i="122"/>
  <c r="T62" i="122"/>
  <c r="AK16" i="104"/>
  <c r="AK30" i="122"/>
  <c r="L16" i="104"/>
  <c r="L30" i="122"/>
  <c r="F16" i="104"/>
  <c r="F30" i="122"/>
  <c r="E16" i="104"/>
  <c r="E30" i="122"/>
  <c r="AJ16" i="104"/>
  <c r="AJ30" i="122"/>
  <c r="R16" i="104"/>
  <c r="R30" i="122"/>
  <c r="AE16" i="104"/>
  <c r="AE30" i="122"/>
  <c r="AK57" i="122"/>
  <c r="V10" i="47"/>
  <c r="V22" i="122"/>
  <c r="I10" i="47"/>
  <c r="I22" i="122"/>
  <c r="J62" i="122"/>
  <c r="I16" i="104"/>
  <c r="I30" i="122"/>
  <c r="AH16" i="104"/>
  <c r="AH30" i="122"/>
  <c r="D16" i="104"/>
  <c r="D30" i="122"/>
  <c r="AD16" i="104"/>
  <c r="AD30" i="122"/>
  <c r="M16" i="104"/>
  <c r="M30" i="122"/>
  <c r="AA16" i="104"/>
  <c r="AA30" i="122"/>
  <c r="AJ10" i="47"/>
  <c r="AJ22" i="122"/>
  <c r="AF10" i="47"/>
  <c r="AF22" i="122"/>
  <c r="AL16" i="104"/>
  <c r="AL30" i="122"/>
  <c r="AG16" i="104"/>
  <c r="AG30" i="122"/>
  <c r="AF16" i="104"/>
  <c r="AF30" i="122"/>
  <c r="T16" i="104"/>
  <c r="T30" i="122"/>
  <c r="S16" i="104"/>
  <c r="S30" i="122"/>
  <c r="W10" i="47"/>
  <c r="W22" i="122"/>
  <c r="X10" i="47"/>
  <c r="K10" i="47"/>
  <c r="AE10" i="47"/>
  <c r="L10" i="47"/>
  <c r="AB10" i="47"/>
  <c r="O10" i="47"/>
  <c r="AM10" i="47"/>
  <c r="AA10" i="47"/>
  <c r="T10" i="47"/>
  <c r="H10" i="47"/>
  <c r="G10" i="47"/>
  <c r="R10" i="47"/>
  <c r="AK10" i="47"/>
  <c r="E10" i="47"/>
  <c r="AI10" i="47"/>
  <c r="N10" i="47"/>
  <c r="AG10" i="47"/>
  <c r="J10" i="47"/>
  <c r="AC10" i="47"/>
  <c r="P10" i="47"/>
  <c r="AL10" i="47"/>
  <c r="F10" i="47"/>
  <c r="Y10" i="47"/>
  <c r="AH10" i="47"/>
  <c r="U10" i="47"/>
  <c r="AD10" i="47"/>
  <c r="Q10" i="47"/>
  <c r="D10" i="47"/>
  <c r="Z10" i="47"/>
  <c r="M10" i="47"/>
  <c r="AP24" i="128"/>
  <c r="AP44" i="128"/>
  <c r="AQ30" i="122"/>
  <c r="AV16" i="104"/>
  <c r="AP12" i="128"/>
  <c r="F17" i="128"/>
  <c r="AP32" i="128"/>
  <c r="AP43" i="128"/>
  <c r="AD17" i="128"/>
  <c r="AP11" i="128"/>
  <c r="AJ46" i="128"/>
  <c r="AP16" i="128"/>
  <c r="AP15" i="128"/>
  <c r="AP45" i="128"/>
  <c r="AP39" i="128"/>
  <c r="AP33" i="128"/>
  <c r="AP26" i="128"/>
  <c r="AP25" i="128"/>
  <c r="AP20" i="128"/>
  <c r="AP21" i="128"/>
  <c r="AH17" i="128"/>
  <c r="T46" i="128"/>
  <c r="AO29" i="29"/>
  <c r="AO35" i="29"/>
  <c r="AT37" i="2"/>
  <c r="N13" i="128"/>
  <c r="AG17" i="128"/>
  <c r="AI13" i="128"/>
  <c r="K17" i="128"/>
  <c r="AK17" i="128"/>
  <c r="AF17" i="128"/>
  <c r="S13" i="128"/>
  <c r="U17" i="128"/>
  <c r="AI17" i="128"/>
  <c r="AG13" i="128"/>
  <c r="AC46" i="128"/>
  <c r="H46" i="128"/>
  <c r="Q46" i="128"/>
  <c r="AB13" i="128"/>
  <c r="AE17" i="128"/>
  <c r="AB46" i="128"/>
  <c r="AM13" i="128"/>
  <c r="P13" i="128"/>
  <c r="L46" i="128"/>
  <c r="AE13" i="128"/>
  <c r="N17" i="128"/>
  <c r="AN23" i="128"/>
  <c r="AN27" i="128" s="1"/>
  <c r="AL17" i="128"/>
  <c r="AP14" i="128"/>
  <c r="AK13" i="128"/>
  <c r="AJ17" i="128"/>
  <c r="AK46" i="128"/>
  <c r="AN31" i="128"/>
  <c r="AN34" i="128" s="1"/>
  <c r="AN18" i="128"/>
  <c r="AN22" i="128" s="1"/>
  <c r="AO35" i="128"/>
  <c r="AO37" i="128" s="1"/>
  <c r="V13" i="128"/>
  <c r="D17" i="128"/>
  <c r="AO29" i="128"/>
  <c r="K13" i="128"/>
  <c r="AL46" i="128"/>
  <c r="AP42" i="128"/>
  <c r="AE46" i="128"/>
  <c r="AA17" i="128"/>
  <c r="AO14" i="128"/>
  <c r="AO17" i="128" s="1"/>
  <c r="Y13" i="128"/>
  <c r="E17" i="128"/>
  <c r="AD46" i="128"/>
  <c r="AO31" i="128"/>
  <c r="AO34" i="128" s="1"/>
  <c r="P17" i="128"/>
  <c r="AA13" i="128"/>
  <c r="AO13" i="128"/>
  <c r="AC17" i="128"/>
  <c r="M13" i="128"/>
  <c r="R17" i="128"/>
  <c r="G46" i="128"/>
  <c r="O13" i="128"/>
  <c r="AN10" i="128"/>
  <c r="AN13" i="128" s="1"/>
  <c r="V46" i="128"/>
  <c r="AC13" i="128"/>
  <c r="AG46" i="128"/>
  <c r="F46" i="128"/>
  <c r="AL13" i="128"/>
  <c r="AP10" i="128"/>
  <c r="AP31" i="128"/>
  <c r="AB17" i="128"/>
  <c r="AH46" i="128"/>
  <c r="F13" i="128"/>
  <c r="AO18" i="128"/>
  <c r="AO22" i="128" s="1"/>
  <c r="X17" i="128"/>
  <c r="AN35" i="128"/>
  <c r="AN37" i="128" s="1"/>
  <c r="D13" i="128"/>
  <c r="Z13" i="128"/>
  <c r="O17" i="128"/>
  <c r="AN14" i="128"/>
  <c r="AN17" i="128" s="1"/>
  <c r="W17" i="128"/>
  <c r="I46" i="128"/>
  <c r="AH13" i="128"/>
  <c r="T13" i="128"/>
  <c r="AF13" i="128"/>
  <c r="J46" i="128"/>
  <c r="AP23" i="128"/>
  <c r="I17" i="128"/>
  <c r="W13" i="128"/>
  <c r="AO23" i="128"/>
  <c r="AO27" i="128" s="1"/>
  <c r="AT36" i="2"/>
  <c r="R13" i="128"/>
  <c r="AM17" i="128"/>
  <c r="N46" i="128"/>
  <c r="S46" i="128"/>
  <c r="P46" i="128"/>
  <c r="L13" i="128"/>
  <c r="AM46" i="128"/>
  <c r="M46" i="128"/>
  <c r="Y17" i="128"/>
  <c r="AN29" i="128"/>
  <c r="AI46" i="128"/>
  <c r="S17" i="128"/>
  <c r="Q13" i="128"/>
  <c r="R46" i="128"/>
  <c r="Z17" i="128"/>
  <c r="X13" i="128"/>
  <c r="AP18" i="128"/>
  <c r="E13" i="128"/>
  <c r="J17" i="128"/>
  <c r="AD13" i="128"/>
  <c r="Y46" i="128"/>
  <c r="AF46" i="128"/>
  <c r="T17" i="128"/>
  <c r="Z46" i="128"/>
  <c r="G13" i="128"/>
  <c r="AA46" i="128"/>
  <c r="AO42" i="128"/>
  <c r="AO46" i="128" s="1"/>
  <c r="X46" i="128"/>
  <c r="AT58" i="2"/>
  <c r="AP29" i="128"/>
  <c r="U13" i="128"/>
  <c r="J13" i="128"/>
  <c r="W46" i="128"/>
  <c r="I13" i="128"/>
  <c r="AJ13" i="128"/>
  <c r="G17" i="128"/>
  <c r="L17" i="128"/>
  <c r="E46" i="128"/>
  <c r="Q17" i="128"/>
  <c r="H17" i="128"/>
  <c r="O46" i="128"/>
  <c r="AN42" i="128"/>
  <c r="AN46" i="128" s="1"/>
  <c r="H13" i="128"/>
  <c r="M17" i="128"/>
  <c r="AT61" i="2"/>
  <c r="AS10" i="2"/>
  <c r="AS33" i="2"/>
  <c r="AS40" i="2"/>
  <c r="AS60" i="2"/>
  <c r="AT60" i="2"/>
  <c r="AS61" i="2"/>
  <c r="AS58" i="2"/>
  <c r="AT56" i="2"/>
  <c r="AS55" i="2"/>
  <c r="AS56" i="2"/>
  <c r="AT55" i="2"/>
  <c r="AT52" i="2"/>
  <c r="AT51" i="2"/>
  <c r="AS51" i="2"/>
  <c r="AS52" i="2"/>
  <c r="AS48" i="2"/>
  <c r="AS43" i="2"/>
  <c r="AT40" i="2"/>
  <c r="AT39" i="2"/>
  <c r="AT48" i="2"/>
  <c r="AT46" i="2"/>
  <c r="AT47" i="2"/>
  <c r="AS45" i="2"/>
  <c r="AS37" i="2"/>
  <c r="AS36" i="2"/>
  <c r="AS39" i="2"/>
  <c r="AT38" i="2"/>
  <c r="AT45" i="2"/>
  <c r="AT43" i="2"/>
  <c r="AT42" i="2"/>
  <c r="AS42" i="2"/>
  <c r="AS46" i="2"/>
  <c r="AS47" i="2"/>
  <c r="AT41" i="2"/>
  <c r="AS41" i="2"/>
  <c r="AS38" i="2"/>
  <c r="AS34" i="2"/>
  <c r="AT33" i="2"/>
  <c r="AT34" i="2"/>
  <c r="AT32" i="2"/>
  <c r="AS31" i="2"/>
  <c r="AS32" i="2"/>
  <c r="AT31" i="2"/>
  <c r="AT30" i="2"/>
  <c r="AS30" i="2"/>
  <c r="AS26" i="2"/>
  <c r="AS27" i="2"/>
  <c r="AS22" i="2"/>
  <c r="AS25" i="2"/>
  <c r="AT23" i="2"/>
  <c r="AT26" i="2"/>
  <c r="AT24" i="2"/>
  <c r="AT19" i="2"/>
  <c r="AS18" i="2"/>
  <c r="AS24" i="2"/>
  <c r="AT27" i="2"/>
  <c r="AS23" i="2"/>
  <c r="AT18" i="2"/>
  <c r="AT22" i="2"/>
  <c r="AT25" i="2"/>
  <c r="AS19" i="2"/>
  <c r="AS13" i="2"/>
  <c r="AS12" i="2"/>
  <c r="AT12" i="2"/>
  <c r="AT14" i="2"/>
  <c r="AT10" i="2"/>
  <c r="AS11" i="2"/>
  <c r="AT11" i="2"/>
  <c r="AT13" i="2"/>
  <c r="AS14" i="2"/>
  <c r="P33" i="12"/>
  <c r="P61" i="12" s="1"/>
  <c r="AP13" i="2"/>
  <c r="AP60" i="2"/>
  <c r="AP52" i="2"/>
  <c r="AP34" i="2"/>
  <c r="AP48" i="2"/>
  <c r="AP32" i="2"/>
  <c r="AP36" i="2"/>
  <c r="AP11" i="2"/>
  <c r="AP51" i="2"/>
  <c r="AP38" i="2"/>
  <c r="AP22" i="2"/>
  <c r="AP23" i="2"/>
  <c r="AP61" i="2"/>
  <c r="AP56" i="2"/>
  <c r="AP55" i="2"/>
  <c r="AP12" i="2"/>
  <c r="AP47" i="2"/>
  <c r="AP25" i="2"/>
  <c r="AP19" i="2"/>
  <c r="AP58" i="2"/>
  <c r="AP30" i="2"/>
  <c r="AP14" i="2"/>
  <c r="AP40" i="2"/>
  <c r="AP31" i="2"/>
  <c r="AP37" i="2"/>
  <c r="AP18" i="2"/>
  <c r="AP43" i="2"/>
  <c r="AP10" i="2"/>
  <c r="AP26" i="2"/>
  <c r="AP24" i="2"/>
  <c r="AP45" i="2"/>
  <c r="AP42" i="2"/>
  <c r="AP39" i="2"/>
  <c r="AP33" i="2"/>
  <c r="AP46" i="2"/>
  <c r="AP41" i="2"/>
  <c r="AP27" i="2"/>
  <c r="F26" i="32"/>
  <c r="Y26" i="32"/>
  <c r="L26" i="32"/>
  <c r="H26" i="32"/>
  <c r="AK29" i="32"/>
  <c r="T26" i="32"/>
  <c r="W26" i="32"/>
  <c r="AF29" i="32"/>
  <c r="AG29" i="32"/>
  <c r="AC26" i="32"/>
  <c r="AE29" i="32"/>
  <c r="R29" i="32"/>
  <c r="Y29" i="32"/>
  <c r="E29" i="32"/>
  <c r="AA26" i="32"/>
  <c r="AH26" i="32"/>
  <c r="AB29" i="32"/>
  <c r="AG26" i="32"/>
  <c r="AJ29" i="32"/>
  <c r="AJ26" i="32"/>
  <c r="K29" i="32"/>
  <c r="Q26" i="32"/>
  <c r="AM26" i="32"/>
  <c r="N29" i="32"/>
  <c r="V26" i="32"/>
  <c r="M26" i="32"/>
  <c r="W29" i="32"/>
  <c r="Z29" i="32"/>
  <c r="X29" i="32"/>
  <c r="AE26" i="32"/>
  <c r="AH29" i="32"/>
  <c r="I29" i="32"/>
  <c r="M29" i="32"/>
  <c r="AF26" i="32"/>
  <c r="I26" i="32"/>
  <c r="J29" i="32"/>
  <c r="R26" i="32"/>
  <c r="E26" i="32"/>
  <c r="S29" i="32"/>
  <c r="AL29" i="32"/>
  <c r="AD26" i="32"/>
  <c r="O29" i="32"/>
  <c r="J26" i="32"/>
  <c r="AB26" i="32"/>
  <c r="O26" i="32"/>
  <c r="D26" i="32"/>
  <c r="AN42" i="2"/>
  <c r="G26" i="32"/>
  <c r="N26" i="32"/>
  <c r="AO45" i="2"/>
  <c r="P29" i="32"/>
  <c r="AO42" i="2"/>
  <c r="P26" i="32"/>
  <c r="S26" i="32"/>
  <c r="T29" i="32"/>
  <c r="G29" i="32"/>
  <c r="AI26" i="32"/>
  <c r="U29" i="32"/>
  <c r="X26" i="32"/>
  <c r="K26" i="32"/>
  <c r="AC29" i="32"/>
  <c r="L29" i="32"/>
  <c r="D29" i="32"/>
  <c r="AN45" i="2"/>
  <c r="F29" i="32"/>
  <c r="Z26" i="32"/>
  <c r="H29" i="32"/>
  <c r="AL26" i="32"/>
  <c r="AK26" i="32"/>
  <c r="AI29" i="32"/>
  <c r="V29" i="32"/>
  <c r="U26" i="32"/>
  <c r="AA29" i="32"/>
  <c r="AD29" i="32"/>
  <c r="Q29" i="32"/>
  <c r="AM29" i="32"/>
  <c r="G9" i="48"/>
  <c r="F19" i="48"/>
  <c r="J48" i="12"/>
  <c r="J63" i="12" s="1"/>
  <c r="AM48" i="12"/>
  <c r="AM63" i="12" s="1"/>
  <c r="P48" i="12"/>
  <c r="P63" i="12" s="1"/>
  <c r="W49" i="2"/>
  <c r="AD49" i="2"/>
  <c r="R49" i="2"/>
  <c r="K49" i="2"/>
  <c r="T49" i="2"/>
  <c r="E49" i="2"/>
  <c r="AQ36" i="122"/>
  <c r="AQ49" i="2"/>
  <c r="N49" i="2"/>
  <c r="AF49" i="2"/>
  <c r="AK49" i="2"/>
  <c r="S49" i="2"/>
  <c r="G49" i="2"/>
  <c r="L49" i="2"/>
  <c r="AA49" i="2"/>
  <c r="F49" i="2"/>
  <c r="AJ49" i="2"/>
  <c r="O49" i="2"/>
  <c r="AG49" i="2"/>
  <c r="Q49" i="2"/>
  <c r="H49" i="2"/>
  <c r="AN46" i="2"/>
  <c r="AM49" i="2"/>
  <c r="AO46" i="2"/>
  <c r="AI49" i="2"/>
  <c r="V49" i="2"/>
  <c r="AE49" i="2"/>
  <c r="J49" i="2"/>
  <c r="AC49" i="2"/>
  <c r="M49" i="2"/>
  <c r="U49" i="2"/>
  <c r="AB49" i="2"/>
  <c r="X49" i="2"/>
  <c r="AH49" i="2"/>
  <c r="AL49" i="2"/>
  <c r="P49" i="2"/>
  <c r="Z49" i="2"/>
  <c r="Y49" i="2"/>
  <c r="I49" i="2"/>
  <c r="Y48" i="12"/>
  <c r="Y63" i="12" s="1"/>
  <c r="L48" i="12"/>
  <c r="L63" i="12" s="1"/>
  <c r="Q48" i="12"/>
  <c r="Q63" i="12" s="1"/>
  <c r="N48" i="12"/>
  <c r="N63" i="12" s="1"/>
  <c r="X48" i="12"/>
  <c r="X63" i="12" s="1"/>
  <c r="Z48" i="12"/>
  <c r="Z63" i="12" s="1"/>
  <c r="AB48" i="12"/>
  <c r="AB63" i="12" s="1"/>
  <c r="AO48" i="12"/>
  <c r="AO63" i="12" s="1"/>
  <c r="H48" i="12"/>
  <c r="H63" i="12" s="1"/>
  <c r="AF48" i="12"/>
  <c r="AF63" i="12" s="1"/>
  <c r="AL48" i="12"/>
  <c r="AL63" i="12" s="1"/>
  <c r="S48" i="12"/>
  <c r="S63" i="12" s="1"/>
  <c r="M48" i="12"/>
  <c r="M63" i="12" s="1"/>
  <c r="AJ48" i="12"/>
  <c r="AJ63" i="12" s="1"/>
  <c r="AI48" i="12"/>
  <c r="AI63" i="12" s="1"/>
  <c r="G48" i="12"/>
  <c r="G63" i="12" s="1"/>
  <c r="I48" i="12"/>
  <c r="I63" i="12" s="1"/>
  <c r="AA48" i="12"/>
  <c r="AA63" i="12" s="1"/>
  <c r="W48" i="12"/>
  <c r="W63" i="12" s="1"/>
  <c r="AH48" i="12"/>
  <c r="AH63" i="12" s="1"/>
  <c r="K48" i="12"/>
  <c r="K63" i="12" s="1"/>
  <c r="T48" i="12"/>
  <c r="T63" i="12" s="1"/>
  <c r="AC48" i="12"/>
  <c r="AC63" i="12" s="1"/>
  <c r="AE48" i="12"/>
  <c r="AE63" i="12" s="1"/>
  <c r="AN48" i="12"/>
  <c r="AN63" i="12" s="1"/>
  <c r="AP48" i="12"/>
  <c r="AP63" i="12" s="1"/>
  <c r="U48" i="12"/>
  <c r="U63" i="12" s="1"/>
  <c r="V48" i="12"/>
  <c r="V63" i="12" s="1"/>
  <c r="AK48" i="12"/>
  <c r="AK63" i="12" s="1"/>
  <c r="R48" i="12"/>
  <c r="R63" i="12" s="1"/>
  <c r="AG48" i="12"/>
  <c r="AG63" i="12" s="1"/>
  <c r="O48" i="12"/>
  <c r="O63" i="12" s="1"/>
  <c r="AD48" i="12"/>
  <c r="AD63" i="12" s="1"/>
  <c r="AI15" i="48"/>
  <c r="AL15" i="48"/>
  <c r="AM15" i="48"/>
  <c r="AJ15" i="48"/>
  <c r="AK15" i="48"/>
  <c r="AH15" i="48"/>
  <c r="AQ13" i="122"/>
  <c r="Q13" i="121"/>
  <c r="AQ12" i="122"/>
  <c r="Q12" i="121"/>
  <c r="AQ11" i="122"/>
  <c r="Q11" i="121"/>
  <c r="AQ14" i="122"/>
  <c r="Q14" i="121"/>
  <c r="Q10" i="121"/>
  <c r="J33" i="12"/>
  <c r="J61" i="12" s="1"/>
  <c r="W33" i="12"/>
  <c r="W61" i="12" s="1"/>
  <c r="AC33" i="12"/>
  <c r="AC61" i="12" s="1"/>
  <c r="AI33" i="12"/>
  <c r="AI61" i="12" s="1"/>
  <c r="AH33" i="12"/>
  <c r="AH61" i="12" s="1"/>
  <c r="AB33" i="12"/>
  <c r="AB61" i="12" s="1"/>
  <c r="AL33" i="12"/>
  <c r="AL61" i="12" s="1"/>
  <c r="AF33" i="12"/>
  <c r="AF61" i="12" s="1"/>
  <c r="AN33" i="12"/>
  <c r="AN61" i="12" s="1"/>
  <c r="AK33" i="12"/>
  <c r="AK61" i="12" s="1"/>
  <c r="I33" i="12"/>
  <c r="I61" i="12" s="1"/>
  <c r="T33" i="12"/>
  <c r="T61" i="12" s="1"/>
  <c r="AM33" i="12"/>
  <c r="AM61" i="12" s="1"/>
  <c r="AO33" i="12"/>
  <c r="AO61" i="12" s="1"/>
  <c r="S33" i="12"/>
  <c r="S61" i="12" s="1"/>
  <c r="M33" i="12"/>
  <c r="M61" i="12" s="1"/>
  <c r="L33" i="12"/>
  <c r="L61" i="12" s="1"/>
  <c r="AE33" i="12"/>
  <c r="AE61" i="12" s="1"/>
  <c r="Z33" i="12"/>
  <c r="Z61" i="12" s="1"/>
  <c r="X33" i="12"/>
  <c r="X61" i="12" s="1"/>
  <c r="G33" i="12"/>
  <c r="G61" i="12" s="1"/>
  <c r="N33" i="12"/>
  <c r="N61" i="12" s="1"/>
  <c r="U33" i="12"/>
  <c r="U61" i="12" s="1"/>
  <c r="Q33" i="12"/>
  <c r="Q61" i="12" s="1"/>
  <c r="AP33" i="12"/>
  <c r="AP61" i="12" s="1"/>
  <c r="AG33" i="12"/>
  <c r="AG61" i="12" s="1"/>
  <c r="O33" i="12"/>
  <c r="O61" i="12" s="1"/>
  <c r="H33" i="12"/>
  <c r="H61" i="12" s="1"/>
  <c r="AA33" i="12"/>
  <c r="AA61" i="12" s="1"/>
  <c r="AD33" i="12"/>
  <c r="AD61" i="12" s="1"/>
  <c r="V33" i="12"/>
  <c r="V61" i="12" s="1"/>
  <c r="AJ33" i="12"/>
  <c r="AJ61" i="12" s="1"/>
  <c r="R33" i="12"/>
  <c r="R61" i="12" s="1"/>
  <c r="Y33" i="12"/>
  <c r="Y61" i="12" s="1"/>
  <c r="K33" i="12"/>
  <c r="K61" i="12" s="1"/>
  <c r="Z62" i="2"/>
  <c r="AF62" i="2"/>
  <c r="AM62" i="2"/>
  <c r="M62" i="2"/>
  <c r="D22" i="40"/>
  <c r="D18" i="40" s="1"/>
  <c r="D15" i="32"/>
  <c r="AJ62" i="2"/>
  <c r="D31" i="32"/>
  <c r="D32" i="32"/>
  <c r="D22" i="32"/>
  <c r="T62" i="2"/>
  <c r="D23" i="32"/>
  <c r="R62" i="2"/>
  <c r="D30" i="32"/>
  <c r="F62" i="2"/>
  <c r="Y62" i="2"/>
  <c r="D27" i="32"/>
  <c r="D25" i="32"/>
  <c r="D24" i="32"/>
  <c r="V62" i="2"/>
  <c r="G62" i="2"/>
  <c r="D20" i="32"/>
  <c r="D14" i="32"/>
  <c r="AI62" i="2"/>
  <c r="AE62" i="2"/>
  <c r="D17" i="32"/>
  <c r="W62" i="2"/>
  <c r="D13" i="32"/>
  <c r="D16" i="32"/>
  <c r="AC62" i="2"/>
  <c r="Q20" i="52"/>
  <c r="X62" i="2"/>
  <c r="H62" i="2"/>
  <c r="AA62" i="2"/>
  <c r="P62" i="2"/>
  <c r="AD62" i="2"/>
  <c r="AL62" i="2"/>
  <c r="AB62" i="2"/>
  <c r="U62" i="2"/>
  <c r="N62" i="2"/>
  <c r="J62" i="2"/>
  <c r="AK62" i="2"/>
  <c r="E62" i="2"/>
  <c r="O62" i="2"/>
  <c r="K62" i="2"/>
  <c r="S62" i="2"/>
  <c r="AH62" i="2"/>
  <c r="L62" i="2"/>
  <c r="I62" i="2"/>
  <c r="AG62" i="2"/>
  <c r="Q62" i="2"/>
  <c r="AO58" i="2"/>
  <c r="AN58" i="2"/>
  <c r="AN60" i="2"/>
  <c r="AO60" i="2"/>
  <c r="AQ62" i="2"/>
  <c r="AQ61" i="122"/>
  <c r="D21" i="32"/>
  <c r="AQ20" i="2"/>
  <c r="AB20" i="2"/>
  <c r="J20" i="2"/>
  <c r="AK20" i="2"/>
  <c r="L20" i="2"/>
  <c r="W20" i="2"/>
  <c r="AJ20" i="2"/>
  <c r="E20" i="2"/>
  <c r="AD20" i="2"/>
  <c r="T20" i="2"/>
  <c r="Y20" i="2"/>
  <c r="AO19" i="2"/>
  <c r="F20" i="2"/>
  <c r="Z20" i="2"/>
  <c r="K20" i="2"/>
  <c r="AA20" i="2"/>
  <c r="U20" i="2"/>
  <c r="V20" i="2"/>
  <c r="G20" i="2"/>
  <c r="AM20" i="2"/>
  <c r="AN18" i="2"/>
  <c r="Q20" i="2"/>
  <c r="X20" i="2"/>
  <c r="I20" i="2"/>
  <c r="AG20" i="2"/>
  <c r="N20" i="2"/>
  <c r="AH20" i="2"/>
  <c r="O20" i="2"/>
  <c r="AE20" i="2"/>
  <c r="AO18" i="2"/>
  <c r="P20" i="2"/>
  <c r="AC20" i="2"/>
  <c r="H20" i="2"/>
  <c r="AF20" i="2"/>
  <c r="M20" i="2"/>
  <c r="AN19" i="2"/>
  <c r="R20" i="2"/>
  <c r="AL20" i="2"/>
  <c r="S20" i="2"/>
  <c r="AI20" i="2"/>
  <c r="AQ28" i="2"/>
  <c r="J10" i="12"/>
  <c r="K10" i="12" s="1"/>
  <c r="D9" i="46"/>
  <c r="AF13" i="32"/>
  <c r="AF32" i="32"/>
  <c r="AF21" i="32"/>
  <c r="AF27" i="32"/>
  <c r="AF16" i="32"/>
  <c r="AF17" i="32"/>
  <c r="Q16" i="52"/>
  <c r="Q22" i="52"/>
  <c r="AF24" i="32"/>
  <c r="AF31" i="32"/>
  <c r="AF25" i="32"/>
  <c r="AF22" i="40"/>
  <c r="AF18" i="40" s="1"/>
  <c r="AF22" i="32"/>
  <c r="G9" i="46"/>
  <c r="E9" i="46"/>
  <c r="AF30" i="32"/>
  <c r="AF20" i="32"/>
  <c r="AF23" i="32"/>
  <c r="H9" i="46"/>
  <c r="AF14" i="32"/>
  <c r="AF15" i="32"/>
  <c r="G9" i="2"/>
  <c r="J9" i="46"/>
  <c r="AH9" i="46"/>
  <c r="AG9" i="46"/>
  <c r="Q9" i="46"/>
  <c r="AI9" i="46"/>
  <c r="M9" i="46"/>
  <c r="AD9" i="46"/>
  <c r="L9" i="46"/>
  <c r="T9" i="46"/>
  <c r="AA9" i="46"/>
  <c r="AL9" i="46"/>
  <c r="P9" i="46"/>
  <c r="I9" i="46"/>
  <c r="S9" i="46"/>
  <c r="U9" i="46"/>
  <c r="Z9" i="46"/>
  <c r="Y9" i="46"/>
  <c r="X9" i="46"/>
  <c r="W9" i="46"/>
  <c r="AB9" i="46"/>
  <c r="AE9" i="46"/>
  <c r="AJ9" i="46"/>
  <c r="N9" i="46"/>
  <c r="V9" i="46"/>
  <c r="AM9" i="46"/>
  <c r="AC9" i="46"/>
  <c r="R9" i="46"/>
  <c r="O9" i="46"/>
  <c r="AK9" i="46"/>
  <c r="AF9" i="46"/>
  <c r="K9" i="46"/>
  <c r="AL22" i="32"/>
  <c r="AH27" i="32"/>
  <c r="AK24" i="32"/>
  <c r="AJ22" i="40"/>
  <c r="AJ18" i="40" s="1"/>
  <c r="AG27" i="32"/>
  <c r="AM30" i="32"/>
  <c r="AJ24" i="32"/>
  <c r="AI22" i="40"/>
  <c r="AI18" i="40" s="1"/>
  <c r="AM32" i="32"/>
  <c r="AL30" i="32"/>
  <c r="AI27" i="32"/>
  <c r="AH20" i="32"/>
  <c r="AL20" i="32"/>
  <c r="AJ21" i="32"/>
  <c r="AK32" i="32"/>
  <c r="AI30" i="32"/>
  <c r="AG24" i="32"/>
  <c r="AM22" i="32"/>
  <c r="AG30" i="32"/>
  <c r="AJ23" i="32"/>
  <c r="AM31" i="32"/>
  <c r="AI25" i="32"/>
  <c r="AL21" i="32"/>
  <c r="AK15" i="32"/>
  <c r="AL16" i="32"/>
  <c r="AL14" i="32"/>
  <c r="AG13" i="32"/>
  <c r="AI15" i="32"/>
  <c r="AH15" i="32"/>
  <c r="AG15" i="32"/>
  <c r="AI13" i="32"/>
  <c r="AI14" i="32"/>
  <c r="AL13" i="32"/>
  <c r="AJ32" i="32"/>
  <c r="AH30" i="32"/>
  <c r="AH31" i="32"/>
  <c r="AM21" i="32"/>
  <c r="AJ25" i="32"/>
  <c r="AH25" i="32"/>
  <c r="AI23" i="32"/>
  <c r="AI24" i="32"/>
  <c r="AG25" i="32"/>
  <c r="AG22" i="40"/>
  <c r="AG18" i="40" s="1"/>
  <c r="AL23" i="32"/>
  <c r="AJ20" i="32"/>
  <c r="AI21" i="32"/>
  <c r="AH24" i="32"/>
  <c r="AK20" i="32"/>
  <c r="AL22" i="40"/>
  <c r="AL18" i="40" s="1"/>
  <c r="AJ17" i="32"/>
  <c r="AM17" i="32"/>
  <c r="AK17" i="32"/>
  <c r="AH17" i="32"/>
  <c r="AK16" i="32"/>
  <c r="AM27" i="32"/>
  <c r="AG22" i="32"/>
  <c r="AL27" i="32"/>
  <c r="AM20" i="32"/>
  <c r="AK27" i="32"/>
  <c r="AI20" i="32"/>
  <c r="AK22" i="32"/>
  <c r="AK31" i="32"/>
  <c r="AI22" i="32"/>
  <c r="AG23" i="32"/>
  <c r="AM24" i="32"/>
  <c r="AK25" i="32"/>
  <c r="AK22" i="40"/>
  <c r="AK18" i="40" s="1"/>
  <c r="AK30" i="32"/>
  <c r="AG20" i="32"/>
  <c r="AJ22" i="32"/>
  <c r="AM25" i="32"/>
  <c r="AH22" i="40"/>
  <c r="AH18" i="40" s="1"/>
  <c r="AH16" i="32"/>
  <c r="AG17" i="32"/>
  <c r="AM15" i="32"/>
  <c r="AL15" i="32"/>
  <c r="AJ14" i="32"/>
  <c r="AM13" i="32"/>
  <c r="AG16" i="32"/>
  <c r="AJ15" i="32"/>
  <c r="AM14" i="32"/>
  <c r="AI32" i="32"/>
  <c r="AM23" i="32"/>
  <c r="AG31" i="32"/>
  <c r="AK21" i="32"/>
  <c r="AH32" i="32"/>
  <c r="AK23" i="32"/>
  <c r="AG21" i="32"/>
  <c r="AL32" i="32"/>
  <c r="AJ30" i="32"/>
  <c r="AL31" i="32"/>
  <c r="AH23" i="32"/>
  <c r="AL25" i="32"/>
  <c r="AM22" i="40"/>
  <c r="AM18" i="40" s="1"/>
  <c r="AG32" i="32"/>
  <c r="AJ27" i="32"/>
  <c r="AJ31" i="32"/>
  <c r="AH22" i="32"/>
  <c r="AI31" i="32"/>
  <c r="AL24" i="32"/>
  <c r="AH21" i="32"/>
  <c r="AM16" i="32"/>
  <c r="AI17" i="32"/>
  <c r="AK14" i="32"/>
  <c r="AJ16" i="32"/>
  <c r="AH14" i="32"/>
  <c r="AK13" i="32"/>
  <c r="AI16" i="32"/>
  <c r="AG14" i="32"/>
  <c r="AJ13" i="32"/>
  <c r="AM12" i="32"/>
  <c r="AL17" i="32"/>
  <c r="AH13" i="32"/>
  <c r="AB27" i="32"/>
  <c r="AA24" i="32"/>
  <c r="K22" i="32"/>
  <c r="Y27" i="32"/>
  <c r="R20" i="32"/>
  <c r="X22" i="40"/>
  <c r="X18" i="40" s="1"/>
  <c r="X27" i="32"/>
  <c r="AC31" i="32"/>
  <c r="N20" i="32"/>
  <c r="O32" i="32"/>
  <c r="F30" i="32"/>
  <c r="S20" i="32"/>
  <c r="Y22" i="40"/>
  <c r="Y18" i="40" s="1"/>
  <c r="N32" i="32"/>
  <c r="Y24" i="32"/>
  <c r="J22" i="32"/>
  <c r="L32" i="32"/>
  <c r="AE30" i="32"/>
  <c r="U24" i="32"/>
  <c r="F22" i="32"/>
  <c r="T22" i="40"/>
  <c r="T18" i="40" s="1"/>
  <c r="P32" i="32"/>
  <c r="G30" i="32"/>
  <c r="W20" i="32"/>
  <c r="H25" i="32"/>
  <c r="M23" i="32"/>
  <c r="E31" i="32"/>
  <c r="K20" i="32"/>
  <c r="Q25" i="32"/>
  <c r="I21" i="32"/>
  <c r="Q22" i="40"/>
  <c r="Q18" i="40" s="1"/>
  <c r="Q32" i="32"/>
  <c r="AD30" i="32"/>
  <c r="V23" i="32"/>
  <c r="AB24" i="32"/>
  <c r="T20" i="32"/>
  <c r="Z25" i="32"/>
  <c r="S21" i="32"/>
  <c r="AA22" i="40"/>
  <c r="AA18" i="40" s="1"/>
  <c r="J27" i="32"/>
  <c r="M30" i="32"/>
  <c r="S31" i="32"/>
  <c r="F24" i="32"/>
  <c r="I20" i="32"/>
  <c r="L22" i="32"/>
  <c r="O25" i="32"/>
  <c r="Z22" i="40"/>
  <c r="Z18" i="40" s="1"/>
  <c r="G16" i="32"/>
  <c r="AA16" i="32"/>
  <c r="T17" i="32"/>
  <c r="AD15" i="32"/>
  <c r="H13" i="32"/>
  <c r="W17" i="32"/>
  <c r="AC15" i="32"/>
  <c r="N16" i="32"/>
  <c r="AB14" i="32"/>
  <c r="AE13" i="32"/>
  <c r="R10" i="52"/>
  <c r="F17" i="32"/>
  <c r="I16" i="32"/>
  <c r="L15" i="32"/>
  <c r="O14" i="32"/>
  <c r="R13" i="32"/>
  <c r="J32" i="32"/>
  <c r="AA30" i="32"/>
  <c r="X31" i="32"/>
  <c r="H20" i="32"/>
  <c r="H32" i="32"/>
  <c r="Z30" i="32"/>
  <c r="V31" i="32"/>
  <c r="G20" i="32"/>
  <c r="AB32" i="32"/>
  <c r="Q27" i="32"/>
  <c r="Z23" i="32"/>
  <c r="K24" i="32"/>
  <c r="W21" i="32"/>
  <c r="I22" i="40"/>
  <c r="I18" i="40" s="1"/>
  <c r="K32" i="32"/>
  <c r="AB30" i="32"/>
  <c r="T24" i="32"/>
  <c r="E22" i="32"/>
  <c r="S22" i="40"/>
  <c r="S18" i="40" s="1"/>
  <c r="G23" i="32"/>
  <c r="M24" i="32"/>
  <c r="F20" i="32"/>
  <c r="L25" i="32"/>
  <c r="L22" i="40"/>
  <c r="L18" i="40" s="1"/>
  <c r="AC32" i="32"/>
  <c r="K27" i="32"/>
  <c r="Q23" i="32"/>
  <c r="I31" i="32"/>
  <c r="O20" i="32"/>
  <c r="G22" i="32"/>
  <c r="M21" i="32"/>
  <c r="F27" i="32"/>
  <c r="I30" i="32"/>
  <c r="L23" i="32"/>
  <c r="O31" i="32"/>
  <c r="U20" i="32"/>
  <c r="X22" i="32"/>
  <c r="AA25" i="32"/>
  <c r="AD21" i="32"/>
  <c r="F22" i="40"/>
  <c r="F18" i="40" s="1"/>
  <c r="S15" i="32"/>
  <c r="N14" i="32"/>
  <c r="P16" i="32"/>
  <c r="I17" i="32"/>
  <c r="K16" i="32"/>
  <c r="Q17" i="32"/>
  <c r="J16" i="32"/>
  <c r="Z14" i="32"/>
  <c r="AC13" i="32"/>
  <c r="AD16" i="32"/>
  <c r="V15" i="32"/>
  <c r="AB13" i="32"/>
  <c r="E15" i="32"/>
  <c r="H14" i="32"/>
  <c r="K13" i="32"/>
  <c r="U16" i="32"/>
  <c r="X15" i="32"/>
  <c r="Z32" i="32"/>
  <c r="T30" i="32"/>
  <c r="M31" i="32"/>
  <c r="Y25" i="32"/>
  <c r="L27" i="32"/>
  <c r="S23" i="32"/>
  <c r="AE22" i="32"/>
  <c r="P21" i="32"/>
  <c r="I27" i="32"/>
  <c r="O23" i="32"/>
  <c r="AA22" i="32"/>
  <c r="L21" i="32"/>
  <c r="AA32" i="32"/>
  <c r="O27" i="32"/>
  <c r="Y23" i="32"/>
  <c r="I24" i="32"/>
  <c r="U21" i="32"/>
  <c r="H22" i="40"/>
  <c r="H18" i="40" s="1"/>
  <c r="P31" i="32"/>
  <c r="H24" i="32"/>
  <c r="N22" i="32"/>
  <c r="F25" i="32"/>
  <c r="G22" i="40"/>
  <c r="G18" i="40" s="1"/>
  <c r="I32" i="32"/>
  <c r="E27" i="32"/>
  <c r="K23" i="32"/>
  <c r="Q24" i="32"/>
  <c r="J20" i="32"/>
  <c r="P25" i="32"/>
  <c r="H21" i="32"/>
  <c r="P22" i="40"/>
  <c r="P18" i="40" s="1"/>
  <c r="R27" i="32"/>
  <c r="E30" i="32"/>
  <c r="H23" i="32"/>
  <c r="K31" i="32"/>
  <c r="N24" i="32"/>
  <c r="AC27" i="32"/>
  <c r="AE24" i="32"/>
  <c r="O22" i="32"/>
  <c r="AC22" i="40"/>
  <c r="AC18" i="40" s="1"/>
  <c r="Z31" i="32"/>
  <c r="S24" i="32"/>
  <c r="Y22" i="32"/>
  <c r="AE21" i="32"/>
  <c r="P27" i="32"/>
  <c r="H30" i="32"/>
  <c r="N31" i="32"/>
  <c r="G24" i="32"/>
  <c r="M22" i="32"/>
  <c r="E25" i="32"/>
  <c r="E22" i="40"/>
  <c r="E18" i="40" s="1"/>
  <c r="Z27" i="32"/>
  <c r="AC30" i="32"/>
  <c r="P23" i="32"/>
  <c r="V24" i="32"/>
  <c r="Y20" i="32"/>
  <c r="AB22" i="32"/>
  <c r="AE25" i="32"/>
  <c r="R21" i="32"/>
  <c r="J22" i="40"/>
  <c r="J18" i="40" s="1"/>
  <c r="S17" i="32"/>
  <c r="K15" i="32"/>
  <c r="F14" i="32"/>
  <c r="L16" i="32"/>
  <c r="E14" i="32"/>
  <c r="O16" i="32"/>
  <c r="E13" i="32"/>
  <c r="U17" i="32"/>
  <c r="AA15" i="32"/>
  <c r="I15" i="32"/>
  <c r="L14" i="32"/>
  <c r="O13" i="32"/>
  <c r="V17" i="32"/>
  <c r="Y16" i="32"/>
  <c r="AB15" i="32"/>
  <c r="AE14" i="32"/>
  <c r="AE32" i="32"/>
  <c r="T27" i="32"/>
  <c r="AE23" i="32"/>
  <c r="P24" i="32"/>
  <c r="AB21" i="32"/>
  <c r="O22" i="40"/>
  <c r="O18" i="40" s="1"/>
  <c r="AD32" i="32"/>
  <c r="S27" i="32"/>
  <c r="AD23" i="32"/>
  <c r="O24" i="32"/>
  <c r="AA21" i="32"/>
  <c r="M22" i="40"/>
  <c r="M18" i="40" s="1"/>
  <c r="G32" i="32"/>
  <c r="W30" i="32"/>
  <c r="R31" i="32"/>
  <c r="AD25" i="32"/>
  <c r="W27" i="32"/>
  <c r="AB31" i="32"/>
  <c r="L20" i="32"/>
  <c r="AC23" i="32"/>
  <c r="U31" i="32"/>
  <c r="AA20" i="32"/>
  <c r="S22" i="32"/>
  <c r="Y21" i="32"/>
  <c r="M32" i="32"/>
  <c r="X30" i="32"/>
  <c r="AD31" i="32"/>
  <c r="W24" i="32"/>
  <c r="AC22" i="32"/>
  <c r="U25" i="32"/>
  <c r="U22" i="40"/>
  <c r="U18" i="40" s="1"/>
  <c r="V27" i="32"/>
  <c r="Y30" i="32"/>
  <c r="AB23" i="32"/>
  <c r="AE31" i="32"/>
  <c r="R24" i="32"/>
  <c r="E20" i="32"/>
  <c r="H22" i="32"/>
  <c r="K25" i="32"/>
  <c r="N21" i="32"/>
  <c r="V22" i="40"/>
  <c r="V18" i="40" s="1"/>
  <c r="H17" i="32"/>
  <c r="AB16" i="32"/>
  <c r="X17" i="32"/>
  <c r="I13" i="32"/>
  <c r="Z15" i="32"/>
  <c r="Y15" i="32"/>
  <c r="AC14" i="32"/>
  <c r="AE16" i="32"/>
  <c r="W15" i="32"/>
  <c r="P17" i="32"/>
  <c r="H16" i="32"/>
  <c r="Y14" i="32"/>
  <c r="U15" i="32"/>
  <c r="X14" i="32"/>
  <c r="AA13" i="32"/>
  <c r="AD10" i="52"/>
  <c r="R17" i="32"/>
  <c r="E16" i="32"/>
  <c r="H15" i="32"/>
  <c r="K14" i="32"/>
  <c r="AD13" i="32"/>
  <c r="N13" i="32"/>
  <c r="M27" i="32"/>
  <c r="U23" i="32"/>
  <c r="E24" i="32"/>
  <c r="Q21" i="32"/>
  <c r="X32" i="32"/>
  <c r="R30" i="32"/>
  <c r="L31" i="32"/>
  <c r="X25" i="32"/>
  <c r="W32" i="32"/>
  <c r="P30" i="32"/>
  <c r="H31" i="32"/>
  <c r="T25" i="32"/>
  <c r="F32" i="32"/>
  <c r="V30" i="32"/>
  <c r="Q31" i="32"/>
  <c r="AC25" i="32"/>
  <c r="W23" i="32"/>
  <c r="AC24" i="32"/>
  <c r="V20" i="32"/>
  <c r="AB25" i="32"/>
  <c r="T21" i="32"/>
  <c r="AB22" i="40"/>
  <c r="AB18" i="40" s="1"/>
  <c r="Y32" i="32"/>
  <c r="AA27" i="32"/>
  <c r="S30" i="32"/>
  <c r="Y31" i="32"/>
  <c r="AE20" i="32"/>
  <c r="W22" i="32"/>
  <c r="AC21" i="32"/>
  <c r="U30" i="32"/>
  <c r="X23" i="32"/>
  <c r="AA31" i="32"/>
  <c r="AD24" i="32"/>
  <c r="Q20" i="32"/>
  <c r="T22" i="32"/>
  <c r="W25" i="32"/>
  <c r="G25" i="32"/>
  <c r="Z21" i="32"/>
  <c r="J21" i="32"/>
  <c r="R22" i="40"/>
  <c r="R18" i="40" s="1"/>
  <c r="V14" i="32"/>
  <c r="Y17" i="32"/>
  <c r="R16" i="32"/>
  <c r="Q13" i="32"/>
  <c r="M17" i="32"/>
  <c r="AE15" i="32"/>
  <c r="AD14" i="32"/>
  <c r="F16" i="32"/>
  <c r="R15" i="32"/>
  <c r="U14" i="32"/>
  <c r="X13" i="32"/>
  <c r="L17" i="32"/>
  <c r="Z16" i="32"/>
  <c r="O15" i="32"/>
  <c r="R14" i="32"/>
  <c r="U13" i="32"/>
  <c r="K17" i="32"/>
  <c r="X16" i="32"/>
  <c r="N15" i="32"/>
  <c r="Q14" i="32"/>
  <c r="T13" i="32"/>
  <c r="Q15" i="32"/>
  <c r="T14" i="32"/>
  <c r="W13" i="32"/>
  <c r="G13" i="32"/>
  <c r="J10" i="52"/>
  <c r="AD17" i="32"/>
  <c r="N17" i="32"/>
  <c r="Q16" i="32"/>
  <c r="T15" i="32"/>
  <c r="W14" i="32"/>
  <c r="G14" i="32"/>
  <c r="Z13" i="32"/>
  <c r="J13" i="32"/>
  <c r="T32" i="32"/>
  <c r="G27" i="32"/>
  <c r="L30" i="32"/>
  <c r="J23" i="32"/>
  <c r="AD20" i="32"/>
  <c r="V22" i="32"/>
  <c r="N25" i="32"/>
  <c r="G21" i="32"/>
  <c r="S32" i="32"/>
  <c r="K30" i="32"/>
  <c r="I23" i="32"/>
  <c r="AB20" i="32"/>
  <c r="U22" i="32"/>
  <c r="M25" i="32"/>
  <c r="E21" i="32"/>
  <c r="R32" i="32"/>
  <c r="AE27" i="32"/>
  <c r="J30" i="32"/>
  <c r="E23" i="32"/>
  <c r="X20" i="32"/>
  <c r="Q22" i="32"/>
  <c r="I25" i="32"/>
  <c r="AE22" i="40"/>
  <c r="AE18" i="40" s="1"/>
  <c r="V32" i="32"/>
  <c r="H27" i="32"/>
  <c r="O30" i="32"/>
  <c r="N23" i="32"/>
  <c r="F31" i="32"/>
  <c r="Z22" i="32"/>
  <c r="R25" i="32"/>
  <c r="K21" i="32"/>
  <c r="R23" i="32"/>
  <c r="J31" i="32"/>
  <c r="X24" i="32"/>
  <c r="P20" i="32"/>
  <c r="AD22" i="32"/>
  <c r="I22" i="32"/>
  <c r="V25" i="32"/>
  <c r="O21" i="32"/>
  <c r="W22" i="40"/>
  <c r="W18" i="40" s="1"/>
  <c r="U32" i="32"/>
  <c r="E32" i="32"/>
  <c r="U27" i="32"/>
  <c r="N30" i="32"/>
  <c r="AA23" i="32"/>
  <c r="F23" i="32"/>
  <c r="T31" i="32"/>
  <c r="L24" i="32"/>
  <c r="Z20" i="32"/>
  <c r="R22" i="32"/>
  <c r="J25" i="32"/>
  <c r="X21" i="32"/>
  <c r="K22" i="40"/>
  <c r="K18" i="40" s="1"/>
  <c r="AD27" i="32"/>
  <c r="N27" i="32"/>
  <c r="Q30" i="32"/>
  <c r="T23" i="32"/>
  <c r="W31" i="32"/>
  <c r="G31" i="32"/>
  <c r="Z24" i="32"/>
  <c r="J24" i="32"/>
  <c r="AC20" i="32"/>
  <c r="M20" i="32"/>
  <c r="P22" i="32"/>
  <c r="S25" i="32"/>
  <c r="V21" i="32"/>
  <c r="F21" i="32"/>
  <c r="AD22" i="40"/>
  <c r="AD18" i="40" s="1"/>
  <c r="N22" i="40"/>
  <c r="N18" i="40" s="1"/>
  <c r="AC17" i="32"/>
  <c r="V16" i="32"/>
  <c r="Y13" i="32"/>
  <c r="O17" i="32"/>
  <c r="AE17" i="32"/>
  <c r="W16" i="32"/>
  <c r="J15" i="32"/>
  <c r="M14" i="32"/>
  <c r="P13" i="32"/>
  <c r="S10" i="52"/>
  <c r="AB17" i="32"/>
  <c r="G17" i="32"/>
  <c r="T16" i="32"/>
  <c r="G15" i="32"/>
  <c r="J14" i="32"/>
  <c r="M13" i="32"/>
  <c r="AA17" i="32"/>
  <c r="E17" i="32"/>
  <c r="S16" i="32"/>
  <c r="F15" i="32"/>
  <c r="I14" i="32"/>
  <c r="L13" i="32"/>
  <c r="M15" i="32"/>
  <c r="P14" i="32"/>
  <c r="S13" i="32"/>
  <c r="V10" i="52"/>
  <c r="F10" i="52"/>
  <c r="F12" i="52" s="1"/>
  <c r="Z17" i="32"/>
  <c r="J17" i="32"/>
  <c r="AC16" i="32"/>
  <c r="M16" i="32"/>
  <c r="P15" i="32"/>
  <c r="S14" i="32"/>
  <c r="V13" i="32"/>
  <c r="F13" i="32"/>
  <c r="Q23" i="46"/>
  <c r="Q26" i="46"/>
  <c r="Q21" i="46"/>
  <c r="Q28" i="46"/>
  <c r="Q20" i="46"/>
  <c r="Q19" i="46"/>
  <c r="Q16" i="46"/>
  <c r="Q25" i="52"/>
  <c r="Q17" i="46"/>
  <c r="Q27" i="52"/>
  <c r="Q28" i="52"/>
  <c r="Q19" i="52"/>
  <c r="Q17" i="52"/>
  <c r="Q18" i="52"/>
  <c r="Q24" i="52"/>
  <c r="Q23" i="52"/>
  <c r="Q21" i="52"/>
  <c r="R8" i="52"/>
  <c r="R18" i="52" s="1"/>
  <c r="S7" i="52"/>
  <c r="Q18" i="47"/>
  <c r="L23" i="47"/>
  <c r="K24" i="47"/>
  <c r="J25" i="47"/>
  <c r="P19" i="47"/>
  <c r="M22" i="47"/>
  <c r="I26" i="47"/>
  <c r="O20" i="47"/>
  <c r="R17" i="47"/>
  <c r="H27" i="47"/>
  <c r="N21" i="47"/>
  <c r="U7" i="47"/>
  <c r="T8" i="47"/>
  <c r="T16" i="47" s="1"/>
  <c r="Q19" i="47" s="1"/>
  <c r="R8" i="46"/>
  <c r="R27" i="46" s="1"/>
  <c r="S7" i="46"/>
  <c r="Q22" i="46"/>
  <c r="Q25" i="46"/>
  <c r="Q27" i="46"/>
  <c r="Q18" i="46"/>
  <c r="AN61" i="2"/>
  <c r="D10" i="52"/>
  <c r="D12" i="52" s="1"/>
  <c r="L10" i="52"/>
  <c r="M10" i="52"/>
  <c r="AI10" i="52"/>
  <c r="AG10" i="52"/>
  <c r="Q10" i="52"/>
  <c r="O10" i="52"/>
  <c r="AF10" i="52"/>
  <c r="AE12" i="32"/>
  <c r="AE10" i="52"/>
  <c r="N12" i="32"/>
  <c r="N10" i="52"/>
  <c r="AA10" i="52"/>
  <c r="W12" i="32"/>
  <c r="W10" i="52"/>
  <c r="Z12" i="32"/>
  <c r="Z10" i="52"/>
  <c r="AC10" i="52"/>
  <c r="T12" i="32"/>
  <c r="T10" i="52"/>
  <c r="P10" i="52"/>
  <c r="AL12" i="32"/>
  <c r="AL10" i="52"/>
  <c r="Y10" i="52"/>
  <c r="I12" i="32"/>
  <c r="I10" i="52"/>
  <c r="X12" i="32"/>
  <c r="X10" i="52"/>
  <c r="AB10" i="52"/>
  <c r="AJ12" i="32"/>
  <c r="AJ10" i="52"/>
  <c r="K10" i="52"/>
  <c r="H12" i="32"/>
  <c r="H10" i="52"/>
  <c r="AM10" i="52"/>
  <c r="G12" i="32"/>
  <c r="G10" i="52"/>
  <c r="AH12" i="32"/>
  <c r="AH10" i="52"/>
  <c r="AK12" i="32"/>
  <c r="AK10" i="52"/>
  <c r="U10" i="52"/>
  <c r="E10" i="52"/>
  <c r="E12" i="52" s="1"/>
  <c r="E32" i="52" s="1"/>
  <c r="AA53" i="2"/>
  <c r="AI57" i="2"/>
  <c r="AI53" i="2"/>
  <c r="I53" i="2"/>
  <c r="O53" i="2"/>
  <c r="T28" i="2"/>
  <c r="L15" i="2"/>
  <c r="L129" i="2" s="1"/>
  <c r="AD15" i="2"/>
  <c r="AD147" i="2" s="1"/>
  <c r="F57" i="2"/>
  <c r="AE15" i="2"/>
  <c r="AE123" i="2" s="1"/>
  <c r="AM53" i="2"/>
  <c r="AI28" i="2"/>
  <c r="AF28" i="2"/>
  <c r="AE28" i="2"/>
  <c r="AD28" i="2"/>
  <c r="N28" i="2"/>
  <c r="AA28" i="2"/>
  <c r="K28" i="2"/>
  <c r="AG28" i="2"/>
  <c r="Q28" i="2"/>
  <c r="AA14" i="32"/>
  <c r="L28" i="2"/>
  <c r="X28" i="2"/>
  <c r="Z28" i="2"/>
  <c r="J28" i="2"/>
  <c r="AM28" i="2"/>
  <c r="W28" i="2"/>
  <c r="G28" i="2"/>
  <c r="AC28" i="2"/>
  <c r="M28" i="2"/>
  <c r="AF15" i="2"/>
  <c r="AF131" i="2" s="1"/>
  <c r="S28" i="2"/>
  <c r="P28" i="2"/>
  <c r="O28" i="2"/>
  <c r="AL28" i="2"/>
  <c r="V28" i="2"/>
  <c r="F28" i="2"/>
  <c r="Y28" i="2"/>
  <c r="I28" i="2"/>
  <c r="AG12" i="32"/>
  <c r="AF12" i="32"/>
  <c r="H53" i="2"/>
  <c r="AK57" i="2"/>
  <c r="AI12" i="32"/>
  <c r="F12" i="32"/>
  <c r="AB28" i="2"/>
  <c r="AJ28" i="2"/>
  <c r="H28" i="2"/>
  <c r="AH28" i="2"/>
  <c r="R28" i="2"/>
  <c r="AK28" i="2"/>
  <c r="U28" i="2"/>
  <c r="E28" i="2"/>
  <c r="K15" i="2"/>
  <c r="K139" i="2" s="1"/>
  <c r="J15" i="2"/>
  <c r="J150" i="2" s="1"/>
  <c r="AL15" i="2"/>
  <c r="AL139" i="2" s="1"/>
  <c r="W15" i="2"/>
  <c r="W114" i="2" s="1"/>
  <c r="U15" i="2"/>
  <c r="U124" i="2" s="1"/>
  <c r="F15" i="2"/>
  <c r="F128" i="2" s="1"/>
  <c r="E15" i="2"/>
  <c r="E133" i="2" s="1"/>
  <c r="AI15" i="2"/>
  <c r="AI122" i="2" s="1"/>
  <c r="H15" i="2"/>
  <c r="H128" i="2" s="1"/>
  <c r="AM15" i="2"/>
  <c r="AM148" i="2" s="1"/>
  <c r="AG15" i="2"/>
  <c r="M53" i="2"/>
  <c r="N15" i="2"/>
  <c r="AJ15" i="2"/>
  <c r="AJ143" i="2" s="1"/>
  <c r="AA15" i="2"/>
  <c r="AA122" i="2" s="1"/>
  <c r="S15" i="2"/>
  <c r="S143" i="2" s="1"/>
  <c r="AH15" i="2"/>
  <c r="AH128" i="2" s="1"/>
  <c r="AC15" i="2"/>
  <c r="AC140" i="2" s="1"/>
  <c r="G15" i="2"/>
  <c r="G108" i="2" s="1"/>
  <c r="AK15" i="2"/>
  <c r="AK139" i="2" s="1"/>
  <c r="P15" i="2"/>
  <c r="P153" i="2" s="1"/>
  <c r="X15" i="2"/>
  <c r="X128" i="2" s="1"/>
  <c r="Z15" i="2"/>
  <c r="Z134" i="2" s="1"/>
  <c r="R15" i="2"/>
  <c r="R137" i="2" s="1"/>
  <c r="Q15" i="2"/>
  <c r="Q138" i="2" s="1"/>
  <c r="O15" i="2"/>
  <c r="O108" i="2" s="1"/>
  <c r="I15" i="2"/>
  <c r="I135" i="2" s="1"/>
  <c r="M15" i="2"/>
  <c r="M140" i="2" s="1"/>
  <c r="V15" i="2"/>
  <c r="V128" i="2" s="1"/>
  <c r="T15" i="2"/>
  <c r="T135" i="2" s="1"/>
  <c r="AB15" i="2"/>
  <c r="AB140" i="2" s="1"/>
  <c r="Y15" i="2"/>
  <c r="Y148" i="2" s="1"/>
  <c r="Y12" i="32"/>
  <c r="S12" i="32"/>
  <c r="Q12" i="32"/>
  <c r="V12" i="32"/>
  <c r="AA12" i="32"/>
  <c r="K12" i="32"/>
  <c r="J12" i="32"/>
  <c r="AD12" i="32"/>
  <c r="E12" i="32"/>
  <c r="AC12" i="32"/>
  <c r="D12" i="32"/>
  <c r="O12" i="32"/>
  <c r="U12" i="32"/>
  <c r="M12" i="32"/>
  <c r="AB12" i="32"/>
  <c r="L12" i="32"/>
  <c r="R12" i="32"/>
  <c r="P12" i="32"/>
  <c r="Q10" i="29"/>
  <c r="Q9" i="44" s="1"/>
  <c r="X15" i="12"/>
  <c r="X55" i="12" s="1"/>
  <c r="V15" i="12"/>
  <c r="V55" i="12" s="1"/>
  <c r="G15" i="12"/>
  <c r="G55" i="12" s="1"/>
  <c r="R15" i="12"/>
  <c r="R55" i="12" s="1"/>
  <c r="U15" i="12"/>
  <c r="U55" i="12" s="1"/>
  <c r="AP15" i="12"/>
  <c r="AP55" i="12" s="1"/>
  <c r="AK15" i="12"/>
  <c r="AK55" i="12" s="1"/>
  <c r="I26" i="12"/>
  <c r="I57" i="12" s="1"/>
  <c r="H26" i="12"/>
  <c r="H57" i="12" s="1"/>
  <c r="AL15" i="12"/>
  <c r="AL55" i="12" s="1"/>
  <c r="AO15" i="12"/>
  <c r="AO55" i="12" s="1"/>
  <c r="N26" i="12"/>
  <c r="N57" i="12" s="1"/>
  <c r="AN15" i="12"/>
  <c r="AN55" i="12" s="1"/>
  <c r="AB15" i="12"/>
  <c r="AB55" i="12" s="1"/>
  <c r="AJ15" i="12"/>
  <c r="AJ55" i="12" s="1"/>
  <c r="AF15" i="12"/>
  <c r="AF55" i="12" s="1"/>
  <c r="AC15" i="12"/>
  <c r="AC55" i="12" s="1"/>
  <c r="AA26" i="12"/>
  <c r="AA57" i="12" s="1"/>
  <c r="AF26" i="12"/>
  <c r="AF57" i="12" s="1"/>
  <c r="AM15" i="12"/>
  <c r="AM55" i="12" s="1"/>
  <c r="W26" i="12"/>
  <c r="W57" i="12" s="1"/>
  <c r="L15" i="12"/>
  <c r="L55" i="12" s="1"/>
  <c r="H15" i="12"/>
  <c r="H55" i="12" s="1"/>
  <c r="AM26" i="12"/>
  <c r="AM57" i="12" s="1"/>
  <c r="S26" i="12"/>
  <c r="S57" i="12" s="1"/>
  <c r="R26" i="12"/>
  <c r="R57" i="12" s="1"/>
  <c r="Y26" i="12"/>
  <c r="Y57" i="12" s="1"/>
  <c r="Q15" i="12"/>
  <c r="Q55" i="12" s="1"/>
  <c r="Z26" i="12"/>
  <c r="Z57" i="12" s="1"/>
  <c r="AG26" i="12"/>
  <c r="AG57" i="12" s="1"/>
  <c r="AC26" i="12"/>
  <c r="AC57" i="12" s="1"/>
  <c r="S15" i="12"/>
  <c r="S55" i="12" s="1"/>
  <c r="AA15" i="12"/>
  <c r="AA55" i="12" s="1"/>
  <c r="X26" i="12"/>
  <c r="X57" i="12" s="1"/>
  <c r="AE26" i="12"/>
  <c r="AE57" i="12" s="1"/>
  <c r="V26" i="12"/>
  <c r="V57" i="12" s="1"/>
  <c r="M15" i="12"/>
  <c r="M55" i="12" s="1"/>
  <c r="AL26" i="12"/>
  <c r="AL57" i="12" s="1"/>
  <c r="P15" i="12"/>
  <c r="P55" i="12" s="1"/>
  <c r="AE15" i="12"/>
  <c r="AE55" i="12" s="1"/>
  <c r="K15" i="12"/>
  <c r="K55" i="12" s="1"/>
  <c r="AN26" i="12"/>
  <c r="AN57" i="12" s="1"/>
  <c r="P26" i="12"/>
  <c r="P57" i="12" s="1"/>
  <c r="J26" i="12"/>
  <c r="J57" i="12" s="1"/>
  <c r="U26" i="12"/>
  <c r="U57" i="12" s="1"/>
  <c r="AO26" i="12"/>
  <c r="AO57" i="12" s="1"/>
  <c r="AD26" i="12"/>
  <c r="AD57" i="12" s="1"/>
  <c r="Y15" i="12"/>
  <c r="Y55" i="12" s="1"/>
  <c r="F9" i="46"/>
  <c r="L26" i="12"/>
  <c r="L57" i="12" s="1"/>
  <c r="O26" i="12"/>
  <c r="O57" i="12" s="1"/>
  <c r="Z15" i="12"/>
  <c r="Z55" i="12" s="1"/>
  <c r="K26" i="12"/>
  <c r="K57" i="12" s="1"/>
  <c r="AB26" i="12"/>
  <c r="AB57" i="12" s="1"/>
  <c r="N15" i="12"/>
  <c r="N55" i="12" s="1"/>
  <c r="AJ26" i="12"/>
  <c r="AJ57" i="12" s="1"/>
  <c r="AI26" i="12"/>
  <c r="AI57" i="12" s="1"/>
  <c r="I15" i="12"/>
  <c r="I55" i="12" s="1"/>
  <c r="AH26" i="12"/>
  <c r="AH57" i="12" s="1"/>
  <c r="M26" i="12"/>
  <c r="M57" i="12" s="1"/>
  <c r="T26" i="12"/>
  <c r="T57" i="12" s="1"/>
  <c r="AG15" i="12"/>
  <c r="AG55" i="12" s="1"/>
  <c r="AP26" i="12"/>
  <c r="AP57" i="12" s="1"/>
  <c r="T15" i="12"/>
  <c r="T55" i="12" s="1"/>
  <c r="W15" i="12"/>
  <c r="W55" i="12" s="1"/>
  <c r="AD15" i="12"/>
  <c r="AD55" i="12" s="1"/>
  <c r="Q26" i="12"/>
  <c r="Q57" i="12" s="1"/>
  <c r="O15" i="12"/>
  <c r="O55" i="12" s="1"/>
  <c r="AK26" i="12"/>
  <c r="AK57" i="12" s="1"/>
  <c r="J15" i="12"/>
  <c r="J55" i="12" s="1"/>
  <c r="AH15" i="12"/>
  <c r="AH55" i="12" s="1"/>
  <c r="AI15" i="12"/>
  <c r="AI55" i="12" s="1"/>
  <c r="AJ53" i="2"/>
  <c r="AF57" i="2"/>
  <c r="E57" i="2"/>
  <c r="R53" i="2"/>
  <c r="R57" i="2"/>
  <c r="AE53" i="2"/>
  <c r="V53" i="2"/>
  <c r="AD57" i="2"/>
  <c r="U35" i="2"/>
  <c r="AA57" i="2"/>
  <c r="Y57" i="2"/>
  <c r="X53" i="2"/>
  <c r="N35" i="2"/>
  <c r="AO33" i="2"/>
  <c r="V35" i="2"/>
  <c r="AN43" i="2"/>
  <c r="AN40" i="2"/>
  <c r="L53" i="2"/>
  <c r="AG57" i="2"/>
  <c r="AH35" i="2"/>
  <c r="M35" i="2"/>
  <c r="Z35" i="2"/>
  <c r="E35" i="2"/>
  <c r="AN36" i="2"/>
  <c r="H57" i="2"/>
  <c r="Q35" i="2"/>
  <c r="AM57" i="2"/>
  <c r="AN38" i="2"/>
  <c r="S53" i="2"/>
  <c r="M57" i="2"/>
  <c r="AO36" i="2"/>
  <c r="W53" i="2"/>
  <c r="AE57" i="2"/>
  <c r="AI35" i="2"/>
  <c r="S35" i="2"/>
  <c r="AH53" i="2"/>
  <c r="E53" i="2"/>
  <c r="U57" i="2"/>
  <c r="G57" i="2"/>
  <c r="K53" i="2"/>
  <c r="N53" i="2"/>
  <c r="I57" i="2"/>
  <c r="AK53" i="2"/>
  <c r="J57" i="2"/>
  <c r="AA35" i="2"/>
  <c r="AG35" i="2"/>
  <c r="Y53" i="2"/>
  <c r="L57" i="2"/>
  <c r="AB57" i="2"/>
  <c r="AH57" i="2"/>
  <c r="AJ35" i="2"/>
  <c r="AJ57" i="2"/>
  <c r="AM35" i="2"/>
  <c r="W57" i="2"/>
  <c r="L35" i="2"/>
  <c r="AC53" i="2"/>
  <c r="G53" i="2"/>
  <c r="J53" i="2"/>
  <c r="O57" i="2"/>
  <c r="N57" i="2"/>
  <c r="AG53" i="2"/>
  <c r="V57" i="2"/>
  <c r="AL53" i="2"/>
  <c r="AC57" i="2"/>
  <c r="K57" i="2"/>
  <c r="AB53" i="2"/>
  <c r="AF53" i="2"/>
  <c r="Z57" i="2"/>
  <c r="X57" i="2"/>
  <c r="F35" i="2"/>
  <c r="AD35" i="2"/>
  <c r="X35" i="2"/>
  <c r="AB35" i="2"/>
  <c r="Y35" i="2"/>
  <c r="Z53" i="2"/>
  <c r="AO47" i="2"/>
  <c r="AF35" i="2"/>
  <c r="S57" i="2"/>
  <c r="AN48" i="2"/>
  <c r="AO32" i="2"/>
  <c r="AO48" i="2"/>
  <c r="AD53" i="2"/>
  <c r="AL57" i="2"/>
  <c r="Q57" i="2"/>
  <c r="U53" i="2"/>
  <c r="AN34" i="2"/>
  <c r="AN52" i="2"/>
  <c r="Q53" i="2"/>
  <c r="AN39" i="2"/>
  <c r="AN41" i="2"/>
  <c r="F53" i="2"/>
  <c r="I35" i="2"/>
  <c r="AL35" i="2"/>
  <c r="G35" i="2"/>
  <c r="AN56" i="2"/>
  <c r="K35" i="2"/>
  <c r="AO52" i="2"/>
  <c r="AO40" i="2"/>
  <c r="AO56" i="2"/>
  <c r="D15" i="2"/>
  <c r="D150" i="2" s="1"/>
  <c r="AN11" i="2"/>
  <c r="AO27" i="2"/>
  <c r="AE35" i="2"/>
  <c r="AO39" i="2"/>
  <c r="AO23" i="2"/>
  <c r="AN32" i="2"/>
  <c r="AO38" i="2"/>
  <c r="AO24" i="2"/>
  <c r="AN12" i="2"/>
  <c r="AO12" i="2"/>
  <c r="AN33" i="2"/>
  <c r="R35" i="2"/>
  <c r="AN25" i="2"/>
  <c r="AO14" i="2"/>
  <c r="AO25" i="2"/>
  <c r="W35" i="2"/>
  <c r="AN24" i="2"/>
  <c r="AO13" i="2"/>
  <c r="AO11" i="2"/>
  <c r="AC35" i="2"/>
  <c r="H35" i="2"/>
  <c r="AO26" i="2"/>
  <c r="AK35" i="2"/>
  <c r="AN14" i="2"/>
  <c r="AN26" i="2"/>
  <c r="AO41" i="2"/>
  <c r="AO34" i="2"/>
  <c r="O35" i="2"/>
  <c r="AN47" i="2"/>
  <c r="AN13" i="2"/>
  <c r="AN27" i="2"/>
  <c r="AN23" i="2"/>
  <c r="J35" i="2"/>
  <c r="AO43" i="2"/>
  <c r="P35" i="2"/>
  <c r="AO31" i="2"/>
  <c r="P53" i="2"/>
  <c r="AO51" i="2"/>
  <c r="AO55" i="2"/>
  <c r="P57" i="2"/>
  <c r="AO61" i="2"/>
  <c r="AN31" i="2"/>
  <c r="T35" i="2"/>
  <c r="AN51" i="2"/>
  <c r="T57" i="2"/>
  <c r="AO10" i="2"/>
  <c r="AN22" i="2"/>
  <c r="AO22" i="2"/>
  <c r="AN30" i="2"/>
  <c r="AO30" i="2"/>
  <c r="AN37" i="2"/>
  <c r="AO37" i="2"/>
  <c r="T53" i="2"/>
  <c r="AN55" i="2"/>
  <c r="AJ9" i="47"/>
  <c r="U9" i="47"/>
  <c r="N9" i="47"/>
  <c r="AC9" i="47"/>
  <c r="D9" i="47"/>
  <c r="G26" i="12"/>
  <c r="G57" i="12" s="1"/>
  <c r="AI9" i="47"/>
  <c r="AA9" i="47"/>
  <c r="T9" i="47"/>
  <c r="K9" i="47"/>
  <c r="AF9" i="47"/>
  <c r="Y9" i="47"/>
  <c r="S9" i="47"/>
  <c r="H9" i="47"/>
  <c r="AK9" i="47"/>
  <c r="AE9" i="47"/>
  <c r="X9" i="47"/>
  <c r="O9" i="47"/>
  <c r="F9" i="47"/>
  <c r="AM9" i="47"/>
  <c r="AG9" i="47"/>
  <c r="AB9" i="47"/>
  <c r="W9" i="47"/>
  <c r="P9" i="47"/>
  <c r="J9" i="47"/>
  <c r="AL9" i="47"/>
  <c r="AH9" i="47"/>
  <c r="AD9" i="47"/>
  <c r="Z9" i="47"/>
  <c r="V9" i="47"/>
  <c r="R9" i="47"/>
  <c r="L9" i="47"/>
  <c r="G9" i="47"/>
  <c r="Q9" i="47"/>
  <c r="M9" i="47"/>
  <c r="I9" i="47"/>
  <c r="E9" i="47"/>
  <c r="G11" i="52"/>
  <c r="H11" i="46"/>
  <c r="AF6" i="52"/>
  <c r="S6" i="52"/>
  <c r="AQ6" i="52"/>
  <c r="G6" i="52"/>
  <c r="E20" i="20"/>
  <c r="G6" i="47"/>
  <c r="AE6" i="47"/>
  <c r="AR6" i="47"/>
  <c r="S6" i="46"/>
  <c r="H6" i="46"/>
  <c r="AQ6" i="46"/>
  <c r="BP6" i="47"/>
  <c r="T6" i="47"/>
  <c r="H11" i="47"/>
  <c r="AF6" i="46"/>
  <c r="D62" i="122" l="1"/>
  <c r="AA62" i="122"/>
  <c r="U57" i="122"/>
  <c r="AH62" i="122"/>
  <c r="N53" i="122"/>
  <c r="Z62" i="122"/>
  <c r="N62" i="122"/>
  <c r="S53" i="122"/>
  <c r="AM62" i="122"/>
  <c r="Q57" i="122"/>
  <c r="W53" i="122"/>
  <c r="AA53" i="122"/>
  <c r="M57" i="122"/>
  <c r="AB53" i="122"/>
  <c r="V57" i="122"/>
  <c r="X62" i="122"/>
  <c r="AA57" i="122"/>
  <c r="AC53" i="122"/>
  <c r="AG57" i="122"/>
  <c r="AQ62" i="122"/>
  <c r="K57" i="122"/>
  <c r="AQ20" i="122"/>
  <c r="I53" i="122"/>
  <c r="AC62" i="122"/>
  <c r="O53" i="122"/>
  <c r="AQ120" i="2"/>
  <c r="AQ112" i="2"/>
  <c r="K62" i="122"/>
  <c r="O62" i="122"/>
  <c r="Q62" i="122"/>
  <c r="M62" i="122"/>
  <c r="X57" i="122"/>
  <c r="AH57" i="122"/>
  <c r="AQ53" i="122"/>
  <c r="N57" i="122"/>
  <c r="S57" i="122"/>
  <c r="AB57" i="122"/>
  <c r="L57" i="122"/>
  <c r="U53" i="122"/>
  <c r="T57" i="122"/>
  <c r="H62" i="122"/>
  <c r="AI53" i="122"/>
  <c r="P62" i="122"/>
  <c r="M112" i="2"/>
  <c r="AH112" i="2"/>
  <c r="G112" i="2"/>
  <c r="Y112" i="2"/>
  <c r="J112" i="2"/>
  <c r="BB9" i="2"/>
  <c r="G101" i="2"/>
  <c r="AM91" i="2"/>
  <c r="AM149" i="2"/>
  <c r="AG79" i="2"/>
  <c r="AG120" i="2"/>
  <c r="X85" i="2"/>
  <c r="X141" i="2"/>
  <c r="G148" i="2"/>
  <c r="K147" i="2"/>
  <c r="I148" i="2"/>
  <c r="AC147" i="2"/>
  <c r="W153" i="2"/>
  <c r="AI152" i="2"/>
  <c r="P147" i="2"/>
  <c r="I137" i="2"/>
  <c r="V123" i="2"/>
  <c r="V139" i="2"/>
  <c r="W132" i="2"/>
  <c r="S138" i="2"/>
  <c r="AD122" i="2"/>
  <c r="V129" i="2"/>
  <c r="O148" i="2"/>
  <c r="X150" i="2"/>
  <c r="X132" i="2"/>
  <c r="AC143" i="2"/>
  <c r="AE153" i="2"/>
  <c r="AC131" i="2"/>
  <c r="X147" i="2"/>
  <c r="Y133" i="2"/>
  <c r="Z137" i="2"/>
  <c r="AH125" i="2"/>
  <c r="Z138" i="2"/>
  <c r="AK122" i="2"/>
  <c r="Y134" i="2"/>
  <c r="AL144" i="2"/>
  <c r="W148" i="2"/>
  <c r="AJ153" i="2"/>
  <c r="AF150" i="2"/>
  <c r="Q150" i="2"/>
  <c r="AF147" i="2"/>
  <c r="Y137" i="2"/>
  <c r="O136" i="2"/>
  <c r="Y116" i="2"/>
  <c r="U134" i="2"/>
  <c r="I128" i="2"/>
  <c r="Y144" i="2"/>
  <c r="S134" i="2"/>
  <c r="AJ144" i="2"/>
  <c r="H122" i="2"/>
  <c r="H138" i="2"/>
  <c r="R132" i="2"/>
  <c r="D134" i="2"/>
  <c r="AL91" i="2"/>
  <c r="AL149" i="2"/>
  <c r="AG91" i="2"/>
  <c r="AG149" i="2"/>
  <c r="AK79" i="2"/>
  <c r="AK120" i="2"/>
  <c r="AM30" i="40"/>
  <c r="AM145" i="2"/>
  <c r="F95" i="2"/>
  <c r="F154" i="2"/>
  <c r="W85" i="2"/>
  <c r="W141" i="2"/>
  <c r="AD30" i="40"/>
  <c r="AD32" i="40" s="1"/>
  <c r="AD13" i="48" s="1"/>
  <c r="AD22" i="48" s="1"/>
  <c r="AD145" i="2"/>
  <c r="Y83" i="2"/>
  <c r="Y127" i="2"/>
  <c r="AB30" i="40"/>
  <c r="AB32" i="40" s="1"/>
  <c r="AB13" i="48" s="1"/>
  <c r="AB22" i="48" s="1"/>
  <c r="AB145" i="2"/>
  <c r="J30" i="40"/>
  <c r="J145" i="2"/>
  <c r="AH91" i="2"/>
  <c r="AH149" i="2"/>
  <c r="I91" i="2"/>
  <c r="I149" i="2"/>
  <c r="AI83" i="2"/>
  <c r="AI127" i="2"/>
  <c r="Q83" i="2"/>
  <c r="Q127" i="2"/>
  <c r="L30" i="40"/>
  <c r="L32" i="40" s="1"/>
  <c r="L13" i="48" s="1"/>
  <c r="L22" i="48" s="1"/>
  <c r="L145" i="2"/>
  <c r="AA91" i="2"/>
  <c r="AA149" i="2"/>
  <c r="AF91" i="2"/>
  <c r="AF149" i="2"/>
  <c r="V107" i="2"/>
  <c r="V114" i="2"/>
  <c r="V148" i="2"/>
  <c r="V108" i="2"/>
  <c r="V110" i="2"/>
  <c r="V103" i="2"/>
  <c r="V119" i="2"/>
  <c r="V106" i="2"/>
  <c r="V115" i="2"/>
  <c r="V122" i="2"/>
  <c r="V133" i="2"/>
  <c r="V126" i="2"/>
  <c r="V104" i="2"/>
  <c r="V135" i="2"/>
  <c r="V117" i="2"/>
  <c r="V137" i="2"/>
  <c r="V118" i="2"/>
  <c r="V124" i="2"/>
  <c r="V109" i="2"/>
  <c r="V134" i="2"/>
  <c r="V105" i="2"/>
  <c r="V125" i="2"/>
  <c r="V111" i="2"/>
  <c r="V102" i="2"/>
  <c r="V138" i="2"/>
  <c r="V116" i="2"/>
  <c r="V153" i="2"/>
  <c r="V136" i="2"/>
  <c r="P107" i="2"/>
  <c r="P110" i="2"/>
  <c r="P116" i="2"/>
  <c r="P124" i="2"/>
  <c r="P126" i="2"/>
  <c r="P106" i="2"/>
  <c r="P135" i="2"/>
  <c r="P152" i="2"/>
  <c r="P136" i="2"/>
  <c r="P125" i="2"/>
  <c r="P103" i="2"/>
  <c r="P111" i="2"/>
  <c r="P122" i="2"/>
  <c r="P117" i="2"/>
  <c r="P109" i="2"/>
  <c r="P137" i="2"/>
  <c r="P129" i="2"/>
  <c r="P133" i="2"/>
  <c r="P108" i="2"/>
  <c r="P115" i="2"/>
  <c r="P144" i="2"/>
  <c r="P102" i="2"/>
  <c r="P105" i="2"/>
  <c r="P114" i="2"/>
  <c r="P123" i="2"/>
  <c r="P104" i="2"/>
  <c r="P118" i="2"/>
  <c r="P134" i="2"/>
  <c r="P140" i="2"/>
  <c r="P148" i="2"/>
  <c r="P119" i="2"/>
  <c r="P139" i="2"/>
  <c r="N107" i="2"/>
  <c r="N106" i="2"/>
  <c r="N108" i="2"/>
  <c r="N135" i="2"/>
  <c r="N144" i="2"/>
  <c r="N104" i="2"/>
  <c r="N126" i="2"/>
  <c r="N130" i="2"/>
  <c r="N111" i="2"/>
  <c r="N116" i="2"/>
  <c r="N152" i="2"/>
  <c r="N115" i="2"/>
  <c r="N105" i="2"/>
  <c r="N133" i="2"/>
  <c r="N119" i="2"/>
  <c r="N109" i="2"/>
  <c r="N102" i="2"/>
  <c r="N148" i="2"/>
  <c r="N110" i="2"/>
  <c r="N139" i="2"/>
  <c r="N114" i="2"/>
  <c r="N118" i="2"/>
  <c r="N123" i="2"/>
  <c r="N125" i="2"/>
  <c r="N124" i="2"/>
  <c r="N103" i="2"/>
  <c r="N122" i="2"/>
  <c r="N117" i="2"/>
  <c r="N138" i="2"/>
  <c r="N153" i="2"/>
  <c r="U107" i="2"/>
  <c r="U110" i="2"/>
  <c r="U138" i="2"/>
  <c r="U106" i="2"/>
  <c r="U108" i="2"/>
  <c r="U122" i="2"/>
  <c r="U125" i="2"/>
  <c r="U147" i="2"/>
  <c r="U102" i="2"/>
  <c r="U104" i="2"/>
  <c r="U129" i="2"/>
  <c r="U126" i="2"/>
  <c r="U135" i="2"/>
  <c r="U115" i="2"/>
  <c r="U103" i="2"/>
  <c r="U119" i="2"/>
  <c r="U148" i="2"/>
  <c r="U133" i="2"/>
  <c r="U111" i="2"/>
  <c r="U109" i="2"/>
  <c r="U114" i="2"/>
  <c r="U118" i="2"/>
  <c r="U105" i="2"/>
  <c r="U132" i="2"/>
  <c r="U152" i="2"/>
  <c r="U116" i="2"/>
  <c r="U144" i="2"/>
  <c r="U150" i="2"/>
  <c r="U137" i="2"/>
  <c r="U136" i="2"/>
  <c r="U117" i="2"/>
  <c r="R79" i="2"/>
  <c r="R120" i="2"/>
  <c r="H30" i="40"/>
  <c r="H145" i="2"/>
  <c r="O79" i="2"/>
  <c r="O120" i="2"/>
  <c r="AM79" i="2"/>
  <c r="AM120" i="2"/>
  <c r="K79" i="2"/>
  <c r="K120" i="2"/>
  <c r="AE107" i="2"/>
  <c r="AE110" i="2"/>
  <c r="AE109" i="2"/>
  <c r="AE128" i="2"/>
  <c r="AE103" i="2"/>
  <c r="AE106" i="2"/>
  <c r="AE105" i="2"/>
  <c r="AE125" i="2"/>
  <c r="AE118" i="2"/>
  <c r="AE104" i="2"/>
  <c r="AE137" i="2"/>
  <c r="AE119" i="2"/>
  <c r="AE124" i="2"/>
  <c r="AE138" i="2"/>
  <c r="AE126" i="2"/>
  <c r="AE140" i="2"/>
  <c r="AE136" i="2"/>
  <c r="AE129" i="2"/>
  <c r="AE144" i="2"/>
  <c r="AE116" i="2"/>
  <c r="AE139" i="2"/>
  <c r="AE108" i="2"/>
  <c r="AE135" i="2"/>
  <c r="AE102" i="2"/>
  <c r="AE117" i="2"/>
  <c r="AE143" i="2"/>
  <c r="AE147" i="2"/>
  <c r="AE122" i="2"/>
  <c r="AE115" i="2"/>
  <c r="AE111" i="2"/>
  <c r="AE150" i="2"/>
  <c r="AE152" i="2"/>
  <c r="AI91" i="2"/>
  <c r="AI149" i="2"/>
  <c r="AF112" i="2"/>
  <c r="N112" i="2"/>
  <c r="V112" i="2"/>
  <c r="T112" i="2"/>
  <c r="AB112" i="2"/>
  <c r="S95" i="2"/>
  <c r="S154" i="2"/>
  <c r="AB95" i="2"/>
  <c r="AB154" i="2"/>
  <c r="AC95" i="2"/>
  <c r="AC154" i="2"/>
  <c r="AB85" i="2"/>
  <c r="AB141" i="2"/>
  <c r="F85" i="2"/>
  <c r="F141" i="2"/>
  <c r="AQ85" i="2"/>
  <c r="AQ141" i="2"/>
  <c r="D79" i="2"/>
  <c r="D120" i="2"/>
  <c r="V53" i="122"/>
  <c r="J153" i="2"/>
  <c r="N129" i="2"/>
  <c r="AH143" i="2"/>
  <c r="U143" i="2"/>
  <c r="N147" i="2"/>
  <c r="AA150" i="2"/>
  <c r="H143" i="2"/>
  <c r="AL138" i="2"/>
  <c r="M135" i="2"/>
  <c r="D140" i="2"/>
  <c r="X136" i="2"/>
  <c r="P131" i="2"/>
  <c r="AB153" i="2"/>
  <c r="R134" i="2"/>
  <c r="T144" i="2"/>
  <c r="S135" i="2"/>
  <c r="T139" i="2"/>
  <c r="G136" i="2"/>
  <c r="T140" i="2"/>
  <c r="H137" i="2"/>
  <c r="O144" i="2"/>
  <c r="J148" i="2"/>
  <c r="AM153" i="2"/>
  <c r="G147" i="2"/>
  <c r="X143" i="2"/>
  <c r="S139" i="2"/>
  <c r="AL123" i="2"/>
  <c r="I138" i="2"/>
  <c r="S118" i="2"/>
  <c r="F137" i="2"/>
  <c r="AL129" i="2"/>
  <c r="AE148" i="2"/>
  <c r="AA143" i="2"/>
  <c r="R148" i="2"/>
  <c r="R152" i="2"/>
  <c r="P130" i="2"/>
  <c r="AA118" i="2"/>
  <c r="H139" i="2"/>
  <c r="AB135" i="2"/>
  <c r="AA128" i="2"/>
  <c r="L134" i="2"/>
  <c r="AH131" i="2"/>
  <c r="AK30" i="40"/>
  <c r="AK32" i="40" s="1"/>
  <c r="AK13" i="48" s="1"/>
  <c r="AK22" i="48" s="1"/>
  <c r="AK145" i="2"/>
  <c r="AJ107" i="2"/>
  <c r="AJ124" i="2"/>
  <c r="AJ147" i="2"/>
  <c r="AJ115" i="2"/>
  <c r="AJ109" i="2"/>
  <c r="AJ104" i="2"/>
  <c r="AJ125" i="2"/>
  <c r="AJ116" i="2"/>
  <c r="AJ105" i="2"/>
  <c r="AJ102" i="2"/>
  <c r="AJ110" i="2"/>
  <c r="AJ108" i="2"/>
  <c r="AJ123" i="2"/>
  <c r="AJ106" i="2"/>
  <c r="AJ140" i="2"/>
  <c r="AJ114" i="2"/>
  <c r="AJ132" i="2"/>
  <c r="AJ139" i="2"/>
  <c r="AJ126" i="2"/>
  <c r="AJ135" i="2"/>
  <c r="AJ118" i="2"/>
  <c r="AJ103" i="2"/>
  <c r="AJ152" i="2"/>
  <c r="AJ111" i="2"/>
  <c r="AJ119" i="2"/>
  <c r="AJ138" i="2"/>
  <c r="AJ136" i="2"/>
  <c r="AJ117" i="2"/>
  <c r="AJ150" i="2"/>
  <c r="AJ129" i="2"/>
  <c r="AJ95" i="2"/>
  <c r="AJ154" i="2"/>
  <c r="T30" i="40"/>
  <c r="T145" i="2"/>
  <c r="T91" i="2"/>
  <c r="T149" i="2"/>
  <c r="P30" i="40"/>
  <c r="P32" i="40" s="1"/>
  <c r="P13" i="48" s="1"/>
  <c r="P145" i="2"/>
  <c r="H83" i="2"/>
  <c r="H127" i="2"/>
  <c r="AB83" i="2"/>
  <c r="AB127" i="2"/>
  <c r="K91" i="2"/>
  <c r="K149" i="2"/>
  <c r="G30" i="40"/>
  <c r="G145" i="2"/>
  <c r="AB91" i="2"/>
  <c r="AB149" i="2"/>
  <c r="N30" i="40"/>
  <c r="N145" i="2"/>
  <c r="AE91" i="2"/>
  <c r="AE149" i="2"/>
  <c r="H91" i="2"/>
  <c r="H149" i="2"/>
  <c r="U83" i="2"/>
  <c r="U127" i="2"/>
  <c r="AJ30" i="40"/>
  <c r="AJ145" i="2"/>
  <c r="M107" i="2"/>
  <c r="M110" i="2"/>
  <c r="M114" i="2"/>
  <c r="M102" i="2"/>
  <c r="M105" i="2"/>
  <c r="M117" i="2"/>
  <c r="M131" i="2"/>
  <c r="M143" i="2"/>
  <c r="M118" i="2"/>
  <c r="M126" i="2"/>
  <c r="M115" i="2"/>
  <c r="M108" i="2"/>
  <c r="M103" i="2"/>
  <c r="M116" i="2"/>
  <c r="M109" i="2"/>
  <c r="M111" i="2"/>
  <c r="M138" i="2"/>
  <c r="M134" i="2"/>
  <c r="M152" i="2"/>
  <c r="M104" i="2"/>
  <c r="M119" i="2"/>
  <c r="M150" i="2"/>
  <c r="M148" i="2"/>
  <c r="M122" i="2"/>
  <c r="M129" i="2"/>
  <c r="M132" i="2"/>
  <c r="M147" i="2"/>
  <c r="M106" i="2"/>
  <c r="M125" i="2"/>
  <c r="M144" i="2"/>
  <c r="AK107" i="2"/>
  <c r="AK130" i="2"/>
  <c r="AK133" i="2"/>
  <c r="AK148" i="2"/>
  <c r="AK111" i="2"/>
  <c r="AK102" i="2"/>
  <c r="AK114" i="2"/>
  <c r="AK104" i="2"/>
  <c r="AK117" i="2"/>
  <c r="AK109" i="2"/>
  <c r="AK152" i="2"/>
  <c r="AK116" i="2"/>
  <c r="AK135" i="2"/>
  <c r="AK125" i="2"/>
  <c r="AK126" i="2"/>
  <c r="AK153" i="2"/>
  <c r="AK136" i="2"/>
  <c r="AK124" i="2"/>
  <c r="AK105" i="2"/>
  <c r="AK106" i="2"/>
  <c r="AK138" i="2"/>
  <c r="AK128" i="2"/>
  <c r="AK110" i="2"/>
  <c r="AK115" i="2"/>
  <c r="AK108" i="2"/>
  <c r="AK137" i="2"/>
  <c r="AK123" i="2"/>
  <c r="AK119" i="2"/>
  <c r="AK103" i="2"/>
  <c r="AK118" i="2"/>
  <c r="M30" i="40"/>
  <c r="M32" i="40" s="1"/>
  <c r="M13" i="48" s="1"/>
  <c r="M22" i="48" s="1"/>
  <c r="M145" i="2"/>
  <c r="W107" i="2"/>
  <c r="W106" i="2"/>
  <c r="W110" i="2"/>
  <c r="W118" i="2"/>
  <c r="W116" i="2"/>
  <c r="W111" i="2"/>
  <c r="W119" i="2"/>
  <c r="W117" i="2"/>
  <c r="W115" i="2"/>
  <c r="W124" i="2"/>
  <c r="W125" i="2"/>
  <c r="W134" i="2"/>
  <c r="W109" i="2"/>
  <c r="W140" i="2"/>
  <c r="W135" i="2"/>
  <c r="W139" i="2"/>
  <c r="W138" i="2"/>
  <c r="W136" i="2"/>
  <c r="W129" i="2"/>
  <c r="W144" i="2"/>
  <c r="W122" i="2"/>
  <c r="W143" i="2"/>
  <c r="W128" i="2"/>
  <c r="W126" i="2"/>
  <c r="W147" i="2"/>
  <c r="W103" i="2"/>
  <c r="W102" i="2"/>
  <c r="W105" i="2"/>
  <c r="W150" i="2"/>
  <c r="W137" i="2"/>
  <c r="W104" i="2"/>
  <c r="W108" i="2"/>
  <c r="AH79" i="2"/>
  <c r="AH120" i="2"/>
  <c r="P79" i="2"/>
  <c r="P120" i="2"/>
  <c r="J79" i="2"/>
  <c r="J120" i="2"/>
  <c r="AA79" i="2"/>
  <c r="AA120" i="2"/>
  <c r="F91" i="2"/>
  <c r="F149" i="2"/>
  <c r="AA30" i="40"/>
  <c r="AA145" i="2"/>
  <c r="H112" i="2"/>
  <c r="AG112" i="2"/>
  <c r="U112" i="2"/>
  <c r="AD112" i="2"/>
  <c r="D21" i="23"/>
  <c r="F21" i="23" s="1"/>
  <c r="K95" i="2"/>
  <c r="K154" i="2"/>
  <c r="AL95" i="2"/>
  <c r="AL154" i="2"/>
  <c r="G95" i="2"/>
  <c r="G154" i="2"/>
  <c r="R95" i="2"/>
  <c r="R154" i="2"/>
  <c r="I85" i="2"/>
  <c r="I141" i="2"/>
  <c r="U85" i="2"/>
  <c r="U141" i="2"/>
  <c r="AM85" i="2"/>
  <c r="AM141" i="2"/>
  <c r="AA85" i="2"/>
  <c r="AA141" i="2"/>
  <c r="H131" i="2"/>
  <c r="Z128" i="2"/>
  <c r="D148" i="2"/>
  <c r="AB128" i="2"/>
  <c r="F143" i="2"/>
  <c r="T148" i="2"/>
  <c r="AK144" i="2"/>
  <c r="AF140" i="2"/>
  <c r="S137" i="2"/>
  <c r="AF123" i="2"/>
  <c r="R138" i="2"/>
  <c r="AC122" i="2"/>
  <c r="E134" i="2"/>
  <c r="J133" i="2"/>
  <c r="G144" i="2"/>
  <c r="S147" i="2"/>
  <c r="Q148" i="2"/>
  <c r="Q152" i="2"/>
  <c r="U128" i="2"/>
  <c r="V147" i="2"/>
  <c r="W133" i="2"/>
  <c r="P143" i="2"/>
  <c r="D138" i="2"/>
  <c r="AJ137" i="2"/>
  <c r="Q116" i="2"/>
  <c r="AJ122" i="2"/>
  <c r="AJ133" i="2"/>
  <c r="Z153" i="2"/>
  <c r="AD129" i="2"/>
  <c r="AA147" i="2"/>
  <c r="Q144" i="2"/>
  <c r="AK143" i="2"/>
  <c r="AJ148" i="2"/>
  <c r="P128" i="2"/>
  <c r="D137" i="2"/>
  <c r="F136" i="2"/>
  <c r="AI138" i="2"/>
  <c r="S128" i="2"/>
  <c r="Q129" i="2"/>
  <c r="J132" i="2"/>
  <c r="V131" i="2"/>
  <c r="E130" i="2"/>
  <c r="R122" i="2"/>
  <c r="AK140" i="2"/>
  <c r="S153" i="2"/>
  <c r="U153" i="2"/>
  <c r="S130" i="2"/>
  <c r="AK83" i="2"/>
  <c r="AK127" i="2"/>
  <c r="O91" i="2"/>
  <c r="O149" i="2"/>
  <c r="X107" i="2"/>
  <c r="X119" i="2"/>
  <c r="X117" i="2"/>
  <c r="X118" i="2"/>
  <c r="X103" i="2"/>
  <c r="X123" i="2"/>
  <c r="X140" i="2"/>
  <c r="X144" i="2"/>
  <c r="X109" i="2"/>
  <c r="X111" i="2"/>
  <c r="X134" i="2"/>
  <c r="X125" i="2"/>
  <c r="X129" i="2"/>
  <c r="X137" i="2"/>
  <c r="X104" i="2"/>
  <c r="X153" i="2"/>
  <c r="X116" i="2"/>
  <c r="X138" i="2"/>
  <c r="X133" i="2"/>
  <c r="X110" i="2"/>
  <c r="X139" i="2"/>
  <c r="X106" i="2"/>
  <c r="X124" i="2"/>
  <c r="X108" i="2"/>
  <c r="X122" i="2"/>
  <c r="X115" i="2"/>
  <c r="X105" i="2"/>
  <c r="X148" i="2"/>
  <c r="X102" i="2"/>
  <c r="X114" i="2"/>
  <c r="X126" i="2"/>
  <c r="X130" i="2"/>
  <c r="AI30" i="40"/>
  <c r="AI32" i="40" s="1"/>
  <c r="AI13" i="48" s="1"/>
  <c r="AI22" i="48" s="1"/>
  <c r="AI145" i="2"/>
  <c r="N85" i="2"/>
  <c r="N141" i="2"/>
  <c r="O83" i="2"/>
  <c r="O127" i="2"/>
  <c r="AC83" i="2"/>
  <c r="AC127" i="2"/>
  <c r="R83" i="2"/>
  <c r="R127" i="2"/>
  <c r="K83" i="2"/>
  <c r="K127" i="2"/>
  <c r="Q30" i="40"/>
  <c r="Q145" i="2"/>
  <c r="X83" i="2"/>
  <c r="X127" i="2"/>
  <c r="AC91" i="2"/>
  <c r="AC149" i="2"/>
  <c r="AC30" i="40"/>
  <c r="AC32" i="40" s="1"/>
  <c r="AC13" i="48" s="1"/>
  <c r="AC22" i="48" s="1"/>
  <c r="AC145" i="2"/>
  <c r="L91" i="2"/>
  <c r="L149" i="2"/>
  <c r="K30" i="40"/>
  <c r="K145" i="2"/>
  <c r="W30" i="40"/>
  <c r="W145" i="2"/>
  <c r="AD91" i="2"/>
  <c r="AD149" i="2"/>
  <c r="I77" i="2"/>
  <c r="I107" i="2"/>
  <c r="I108" i="2"/>
  <c r="I134" i="2"/>
  <c r="I126" i="2"/>
  <c r="I103" i="2"/>
  <c r="I106" i="2"/>
  <c r="I133" i="2"/>
  <c r="I110" i="2"/>
  <c r="I102" i="2"/>
  <c r="I124" i="2"/>
  <c r="I115" i="2"/>
  <c r="I119" i="2"/>
  <c r="I117" i="2"/>
  <c r="I105" i="2"/>
  <c r="I111" i="2"/>
  <c r="I153" i="2"/>
  <c r="I104" i="2"/>
  <c r="I118" i="2"/>
  <c r="I114" i="2"/>
  <c r="I109" i="2"/>
  <c r="I140" i="2"/>
  <c r="I139" i="2"/>
  <c r="I125" i="2"/>
  <c r="I136" i="2"/>
  <c r="I130" i="2"/>
  <c r="G77" i="2"/>
  <c r="G107" i="2"/>
  <c r="G102" i="2"/>
  <c r="G140" i="2"/>
  <c r="G133" i="2"/>
  <c r="G114" i="2"/>
  <c r="G111" i="2"/>
  <c r="G117" i="2"/>
  <c r="G115" i="2"/>
  <c r="G103" i="2"/>
  <c r="G105" i="2"/>
  <c r="G119" i="2"/>
  <c r="G104" i="2"/>
  <c r="G106" i="2"/>
  <c r="G122" i="2"/>
  <c r="G132" i="2"/>
  <c r="G128" i="2"/>
  <c r="G123" i="2"/>
  <c r="G116" i="2"/>
  <c r="G139" i="2"/>
  <c r="G150" i="2"/>
  <c r="G131" i="2"/>
  <c r="G134" i="2"/>
  <c r="G125" i="2"/>
  <c r="G124" i="2"/>
  <c r="G109" i="2"/>
  <c r="G153" i="2"/>
  <c r="G110" i="2"/>
  <c r="G118" i="2"/>
  <c r="G137" i="2"/>
  <c r="AG107" i="2"/>
  <c r="AG111" i="2"/>
  <c r="AG126" i="2"/>
  <c r="AG140" i="2"/>
  <c r="AG119" i="2"/>
  <c r="AG117" i="2"/>
  <c r="AG106" i="2"/>
  <c r="AG114" i="2"/>
  <c r="AG108" i="2"/>
  <c r="AG109" i="2"/>
  <c r="AG118" i="2"/>
  <c r="AG103" i="2"/>
  <c r="AG115" i="2"/>
  <c r="AG125" i="2"/>
  <c r="AG102" i="2"/>
  <c r="AG104" i="2"/>
  <c r="AG134" i="2"/>
  <c r="AG143" i="2"/>
  <c r="AG116" i="2"/>
  <c r="AG137" i="2"/>
  <c r="AG135" i="2"/>
  <c r="AG144" i="2"/>
  <c r="AG152" i="2"/>
  <c r="AG148" i="2"/>
  <c r="AG129" i="2"/>
  <c r="AG150" i="2"/>
  <c r="AG131" i="2"/>
  <c r="AG138" i="2"/>
  <c r="AG124" i="2"/>
  <c r="AG123" i="2"/>
  <c r="AG122" i="2"/>
  <c r="AG105" i="2"/>
  <c r="AG110" i="2"/>
  <c r="AG139" i="2"/>
  <c r="AG128" i="2"/>
  <c r="AL107" i="2"/>
  <c r="AL116" i="2"/>
  <c r="AL118" i="2"/>
  <c r="AL124" i="2"/>
  <c r="AL134" i="2"/>
  <c r="AL115" i="2"/>
  <c r="AL111" i="2"/>
  <c r="AL125" i="2"/>
  <c r="AL119" i="2"/>
  <c r="AL110" i="2"/>
  <c r="AL102" i="2"/>
  <c r="AL108" i="2"/>
  <c r="AL126" i="2"/>
  <c r="AL114" i="2"/>
  <c r="AL105" i="2"/>
  <c r="AL143" i="2"/>
  <c r="AL147" i="2"/>
  <c r="AL140" i="2"/>
  <c r="AL128" i="2"/>
  <c r="AL136" i="2"/>
  <c r="AL135" i="2"/>
  <c r="AL109" i="2"/>
  <c r="AL137" i="2"/>
  <c r="AL131" i="2"/>
  <c r="AL104" i="2"/>
  <c r="AL106" i="2"/>
  <c r="AL103" i="2"/>
  <c r="H79" i="2"/>
  <c r="H120" i="2"/>
  <c r="S79" i="2"/>
  <c r="S120" i="2"/>
  <c r="Z79" i="2"/>
  <c r="Z120" i="2"/>
  <c r="N79" i="2"/>
  <c r="N120" i="2"/>
  <c r="AD107" i="2"/>
  <c r="AD105" i="2"/>
  <c r="AD110" i="2"/>
  <c r="AD117" i="2"/>
  <c r="AD111" i="2"/>
  <c r="AD114" i="2"/>
  <c r="AD125" i="2"/>
  <c r="AD104" i="2"/>
  <c r="AD138" i="2"/>
  <c r="AD153" i="2"/>
  <c r="AD128" i="2"/>
  <c r="AD134" i="2"/>
  <c r="AD103" i="2"/>
  <c r="AD118" i="2"/>
  <c r="AD102" i="2"/>
  <c r="AD108" i="2"/>
  <c r="AD115" i="2"/>
  <c r="AD136" i="2"/>
  <c r="AD116" i="2"/>
  <c r="AD119" i="2"/>
  <c r="AD137" i="2"/>
  <c r="AD140" i="2"/>
  <c r="AD126" i="2"/>
  <c r="AD109" i="2"/>
  <c r="AD124" i="2"/>
  <c r="AD106" i="2"/>
  <c r="AI112" i="2"/>
  <c r="AC112" i="2"/>
  <c r="I112" i="2"/>
  <c r="AA112" i="2"/>
  <c r="E112" i="2"/>
  <c r="G21" i="23"/>
  <c r="I21" i="23" s="1"/>
  <c r="O95" i="2"/>
  <c r="O154" i="2"/>
  <c r="AD95" i="2"/>
  <c r="AD154" i="2"/>
  <c r="V95" i="2"/>
  <c r="V154" i="2"/>
  <c r="M95" i="2"/>
  <c r="M154" i="2"/>
  <c r="Y85" i="2"/>
  <c r="Y141" i="2"/>
  <c r="M85" i="2"/>
  <c r="M141" i="2"/>
  <c r="L85" i="2"/>
  <c r="L141" i="2"/>
  <c r="E85" i="2"/>
  <c r="E141" i="2"/>
  <c r="AK150" i="2"/>
  <c r="AK132" i="2"/>
  <c r="T130" i="2"/>
  <c r="V130" i="2"/>
  <c r="M128" i="2"/>
  <c r="L144" i="2"/>
  <c r="AC129" i="2"/>
  <c r="M123" i="2"/>
  <c r="M139" i="2"/>
  <c r="Z125" i="2"/>
  <c r="L140" i="2"/>
  <c r="AI136" i="2"/>
  <c r="AM134" i="2"/>
  <c r="O130" i="2"/>
  <c r="H153" i="2"/>
  <c r="Q137" i="2"/>
  <c r="AD123" i="2"/>
  <c r="K118" i="2"/>
  <c r="AH136" i="2"/>
  <c r="X131" i="2"/>
  <c r="G129" i="2"/>
  <c r="I129" i="2"/>
  <c r="AC128" i="2"/>
  <c r="V143" i="2"/>
  <c r="AB144" i="2"/>
  <c r="J130" i="2"/>
  <c r="AC123" i="2"/>
  <c r="AI137" i="2"/>
  <c r="S122" i="2"/>
  <c r="T134" i="2"/>
  <c r="Z133" i="2"/>
  <c r="M153" i="2"/>
  <c r="K131" i="2"/>
  <c r="J144" i="2"/>
  <c r="T152" i="2"/>
  <c r="R130" i="2"/>
  <c r="M136" i="2"/>
  <c r="AD131" i="2"/>
  <c r="P138" i="2"/>
  <c r="AF30" i="40"/>
  <c r="AF32" i="40" s="1"/>
  <c r="AF13" i="48" s="1"/>
  <c r="AF22" i="48" s="1"/>
  <c r="AF145" i="2"/>
  <c r="E91" i="2"/>
  <c r="E149" i="2"/>
  <c r="AK91" i="2"/>
  <c r="AK149" i="2"/>
  <c r="AI85" i="2"/>
  <c r="AI141" i="2"/>
  <c r="T83" i="2"/>
  <c r="T127" i="2"/>
  <c r="P83" i="2"/>
  <c r="P127" i="2"/>
  <c r="AE83" i="2"/>
  <c r="AE127" i="2"/>
  <c r="AD83" i="2"/>
  <c r="AD127" i="2"/>
  <c r="AL30" i="40"/>
  <c r="AL32" i="40" s="1"/>
  <c r="AL13" i="48" s="1"/>
  <c r="AL22" i="48" s="1"/>
  <c r="AL145" i="2"/>
  <c r="L83" i="2"/>
  <c r="L127" i="2"/>
  <c r="Y30" i="40"/>
  <c r="Y32" i="40" s="1"/>
  <c r="Y13" i="48" s="1"/>
  <c r="Y22" i="48" s="1"/>
  <c r="Y145" i="2"/>
  <c r="G91" i="2"/>
  <c r="G149" i="2"/>
  <c r="E83" i="2"/>
  <c r="E127" i="2"/>
  <c r="V83" i="2"/>
  <c r="V127" i="2"/>
  <c r="V30" i="40"/>
  <c r="V32" i="40" s="1"/>
  <c r="V13" i="48" s="1"/>
  <c r="V22" i="48" s="1"/>
  <c r="V145" i="2"/>
  <c r="O107" i="2"/>
  <c r="O140" i="2"/>
  <c r="O111" i="2"/>
  <c r="O110" i="2"/>
  <c r="O104" i="2"/>
  <c r="O123" i="2"/>
  <c r="O137" i="2"/>
  <c r="O116" i="2"/>
  <c r="O131" i="2"/>
  <c r="O153" i="2"/>
  <c r="O109" i="2"/>
  <c r="O106" i="2"/>
  <c r="O105" i="2"/>
  <c r="O122" i="2"/>
  <c r="O103" i="2"/>
  <c r="O118" i="2"/>
  <c r="O125" i="2"/>
  <c r="O128" i="2"/>
  <c r="O135" i="2"/>
  <c r="O132" i="2"/>
  <c r="O119" i="2"/>
  <c r="O102" i="2"/>
  <c r="O143" i="2"/>
  <c r="O126" i="2"/>
  <c r="O134" i="2"/>
  <c r="O139" i="2"/>
  <c r="O138" i="2"/>
  <c r="O150" i="2"/>
  <c r="O115" i="2"/>
  <c r="O124" i="2"/>
  <c r="O117" i="2"/>
  <c r="AC107" i="2"/>
  <c r="AC105" i="2"/>
  <c r="AC119" i="2"/>
  <c r="AC104" i="2"/>
  <c r="AC110" i="2"/>
  <c r="AC116" i="2"/>
  <c r="AC103" i="2"/>
  <c r="AC118" i="2"/>
  <c r="AC134" i="2"/>
  <c r="AC150" i="2"/>
  <c r="AC117" i="2"/>
  <c r="AC111" i="2"/>
  <c r="AC114" i="2"/>
  <c r="AC130" i="2"/>
  <c r="AC132" i="2"/>
  <c r="AC138" i="2"/>
  <c r="AC133" i="2"/>
  <c r="AC137" i="2"/>
  <c r="AC136" i="2"/>
  <c r="AC144" i="2"/>
  <c r="AC108" i="2"/>
  <c r="AC109" i="2"/>
  <c r="AC153" i="2"/>
  <c r="AC115" i="2"/>
  <c r="AC125" i="2"/>
  <c r="AC106" i="2"/>
  <c r="AC124" i="2"/>
  <c r="AC126" i="2"/>
  <c r="AC102" i="2"/>
  <c r="AC148" i="2"/>
  <c r="AC152" i="2"/>
  <c r="AM107" i="2"/>
  <c r="AM109" i="2"/>
  <c r="AM138" i="2"/>
  <c r="AM119" i="2"/>
  <c r="AM117" i="2"/>
  <c r="AM143" i="2"/>
  <c r="AM102" i="2"/>
  <c r="AM139" i="2"/>
  <c r="AM106" i="2"/>
  <c r="AM111" i="2"/>
  <c r="AM125" i="2"/>
  <c r="AM140" i="2"/>
  <c r="AM105" i="2"/>
  <c r="AM137" i="2"/>
  <c r="AM104" i="2"/>
  <c r="AM118" i="2"/>
  <c r="AM152" i="2"/>
  <c r="AM114" i="2"/>
  <c r="AM150" i="2"/>
  <c r="AM110" i="2"/>
  <c r="AM126" i="2"/>
  <c r="AM135" i="2"/>
  <c r="AM133" i="2"/>
  <c r="AM115" i="2"/>
  <c r="AM144" i="2"/>
  <c r="AM123" i="2"/>
  <c r="AM116" i="2"/>
  <c r="AM147" i="2"/>
  <c r="AM129" i="2"/>
  <c r="AM136" i="2"/>
  <c r="AM124" i="2"/>
  <c r="AM103" i="2"/>
  <c r="AM108" i="2"/>
  <c r="AM122" i="2"/>
  <c r="AM130" i="2"/>
  <c r="J77" i="2"/>
  <c r="J107" i="2"/>
  <c r="J131" i="2"/>
  <c r="J108" i="2"/>
  <c r="J137" i="2"/>
  <c r="J126" i="2"/>
  <c r="J111" i="2"/>
  <c r="J118" i="2"/>
  <c r="J114" i="2"/>
  <c r="J138" i="2"/>
  <c r="J104" i="2"/>
  <c r="J105" i="2"/>
  <c r="J110" i="2"/>
  <c r="J115" i="2"/>
  <c r="J124" i="2"/>
  <c r="J129" i="2"/>
  <c r="J139" i="2"/>
  <c r="J123" i="2"/>
  <c r="J103" i="2"/>
  <c r="J136" i="2"/>
  <c r="J116" i="2"/>
  <c r="J117" i="2"/>
  <c r="J106" i="2"/>
  <c r="J109" i="2"/>
  <c r="J119" i="2"/>
  <c r="J125" i="2"/>
  <c r="J147" i="2"/>
  <c r="J140" i="2"/>
  <c r="J128" i="2"/>
  <c r="J143" i="2"/>
  <c r="J102" i="2"/>
  <c r="AJ79" i="2"/>
  <c r="AJ120" i="2"/>
  <c r="I79" i="2"/>
  <c r="I120" i="2"/>
  <c r="AF107" i="2"/>
  <c r="AF109" i="2"/>
  <c r="AF106" i="2"/>
  <c r="AF118" i="2"/>
  <c r="AF126" i="2"/>
  <c r="AF114" i="2"/>
  <c r="AF124" i="2"/>
  <c r="AF125" i="2"/>
  <c r="AF108" i="2"/>
  <c r="AF117" i="2"/>
  <c r="AF134" i="2"/>
  <c r="AF148" i="2"/>
  <c r="AF111" i="2"/>
  <c r="AF116" i="2"/>
  <c r="AF102" i="2"/>
  <c r="AF128" i="2"/>
  <c r="AF143" i="2"/>
  <c r="AF130" i="2"/>
  <c r="AF138" i="2"/>
  <c r="AF137" i="2"/>
  <c r="AF115" i="2"/>
  <c r="AF122" i="2"/>
  <c r="AF129" i="2"/>
  <c r="AF153" i="2"/>
  <c r="AF103" i="2"/>
  <c r="AF105" i="2"/>
  <c r="AF139" i="2"/>
  <c r="AF104" i="2"/>
  <c r="AF110" i="2"/>
  <c r="X79" i="2"/>
  <c r="X120" i="2"/>
  <c r="AD79" i="2"/>
  <c r="AD120" i="2"/>
  <c r="L107" i="2"/>
  <c r="L153" i="2"/>
  <c r="L110" i="2"/>
  <c r="L117" i="2"/>
  <c r="L125" i="2"/>
  <c r="L108" i="2"/>
  <c r="L130" i="2"/>
  <c r="L124" i="2"/>
  <c r="L118" i="2"/>
  <c r="L148" i="2"/>
  <c r="L126" i="2"/>
  <c r="L116" i="2"/>
  <c r="L111" i="2"/>
  <c r="L123" i="2"/>
  <c r="L133" i="2"/>
  <c r="L122" i="2"/>
  <c r="L115" i="2"/>
  <c r="L119" i="2"/>
  <c r="L136" i="2"/>
  <c r="L128" i="2"/>
  <c r="L147" i="2"/>
  <c r="L103" i="2"/>
  <c r="L106" i="2"/>
  <c r="L114" i="2"/>
  <c r="L105" i="2"/>
  <c r="L102" i="2"/>
  <c r="L131" i="2"/>
  <c r="L143" i="2"/>
  <c r="L138" i="2"/>
  <c r="L104" i="2"/>
  <c r="L109" i="2"/>
  <c r="L137" i="2"/>
  <c r="S112" i="2"/>
  <c r="P112" i="2"/>
  <c r="X112" i="2"/>
  <c r="K112" i="2"/>
  <c r="AJ112" i="2"/>
  <c r="Q95" i="2"/>
  <c r="Q154" i="2"/>
  <c r="E95" i="2"/>
  <c r="E154" i="2"/>
  <c r="P95" i="2"/>
  <c r="P154" i="2"/>
  <c r="W95" i="2"/>
  <c r="W154" i="2"/>
  <c r="T95" i="2"/>
  <c r="T154" i="2"/>
  <c r="AM95" i="2"/>
  <c r="AM154" i="2"/>
  <c r="Z85" i="2"/>
  <c r="Z141" i="2"/>
  <c r="AC85" i="2"/>
  <c r="AC141" i="2"/>
  <c r="H85" i="2"/>
  <c r="H141" i="2"/>
  <c r="G85" i="2"/>
  <c r="G141" i="2"/>
  <c r="T85" i="2"/>
  <c r="T141" i="2"/>
  <c r="AQ107" i="2"/>
  <c r="AQ122" i="2"/>
  <c r="AQ135" i="2"/>
  <c r="AQ129" i="2"/>
  <c r="AQ131" i="2"/>
  <c r="AQ118" i="2"/>
  <c r="AQ144" i="2"/>
  <c r="AQ123" i="2"/>
  <c r="AQ143" i="2"/>
  <c r="AQ133" i="2"/>
  <c r="AQ104" i="2"/>
  <c r="AQ137" i="2"/>
  <c r="AQ134" i="2"/>
  <c r="AQ136" i="2"/>
  <c r="AQ109" i="2"/>
  <c r="AQ103" i="2"/>
  <c r="AQ138" i="2"/>
  <c r="AQ148" i="2"/>
  <c r="AQ106" i="2"/>
  <c r="AQ116" i="2"/>
  <c r="AQ126" i="2"/>
  <c r="AQ150" i="2"/>
  <c r="AQ153" i="2"/>
  <c r="AQ139" i="2"/>
  <c r="AQ119" i="2"/>
  <c r="AQ124" i="2"/>
  <c r="AQ128" i="2"/>
  <c r="AQ114" i="2"/>
  <c r="AQ117" i="2"/>
  <c r="AQ110" i="2"/>
  <c r="AQ115" i="2"/>
  <c r="AQ132" i="2"/>
  <c r="AQ108" i="2"/>
  <c r="AQ125" i="2"/>
  <c r="AQ140" i="2"/>
  <c r="AQ105" i="2"/>
  <c r="AQ147" i="2"/>
  <c r="AQ130" i="2"/>
  <c r="AQ111" i="2"/>
  <c r="AQ152" i="2"/>
  <c r="AE134" i="2"/>
  <c r="N132" i="2"/>
  <c r="AF144" i="2"/>
  <c r="P132" i="2"/>
  <c r="G130" i="2"/>
  <c r="AI144" i="2"/>
  <c r="AM128" i="2"/>
  <c r="W131" i="2"/>
  <c r="J135" i="2"/>
  <c r="D131" i="2"/>
  <c r="O114" i="2"/>
  <c r="AB122" i="2"/>
  <c r="AM132" i="2"/>
  <c r="R153" i="2"/>
  <c r="AD152" i="2"/>
  <c r="K143" i="2"/>
  <c r="I144" i="2"/>
  <c r="I150" i="2"/>
  <c r="N143" i="2"/>
  <c r="F131" i="2"/>
  <c r="AC135" i="2"/>
  <c r="AD139" i="2"/>
  <c r="AF133" i="2"/>
  <c r="AB138" i="2"/>
  <c r="Q147" i="2"/>
  <c r="R133" i="2"/>
  <c r="AJ130" i="2"/>
  <c r="AL130" i="2"/>
  <c r="W130" i="2"/>
  <c r="N128" i="2"/>
  <c r="T129" i="2"/>
  <c r="AM131" i="2"/>
  <c r="E136" i="2"/>
  <c r="AC139" i="2"/>
  <c r="E137" i="2"/>
  <c r="E152" i="2"/>
  <c r="O129" i="2"/>
  <c r="O147" i="2"/>
  <c r="L132" i="2"/>
  <c r="G138" i="2"/>
  <c r="AJ134" i="2"/>
  <c r="W152" i="2"/>
  <c r="M133" i="2"/>
  <c r="AB152" i="2"/>
  <c r="F30" i="40"/>
  <c r="F32" i="40" s="1"/>
  <c r="F13" i="48" s="1"/>
  <c r="F22" i="48" s="1"/>
  <c r="F145" i="2"/>
  <c r="S83" i="2"/>
  <c r="S127" i="2"/>
  <c r="T107" i="2"/>
  <c r="T137" i="2"/>
  <c r="T105" i="2"/>
  <c r="T108" i="2"/>
  <c r="T122" i="2"/>
  <c r="T102" i="2"/>
  <c r="T128" i="2"/>
  <c r="T111" i="2"/>
  <c r="T110" i="2"/>
  <c r="T147" i="2"/>
  <c r="T125" i="2"/>
  <c r="T117" i="2"/>
  <c r="T131" i="2"/>
  <c r="T109" i="2"/>
  <c r="T119" i="2"/>
  <c r="T106" i="2"/>
  <c r="T118" i="2"/>
  <c r="T114" i="2"/>
  <c r="T124" i="2"/>
  <c r="T126" i="2"/>
  <c r="T133" i="2"/>
  <c r="T150" i="2"/>
  <c r="T116" i="2"/>
  <c r="T143" i="2"/>
  <c r="T103" i="2"/>
  <c r="T104" i="2"/>
  <c r="T123" i="2"/>
  <c r="T115" i="2"/>
  <c r="T136" i="2"/>
  <c r="W79" i="2"/>
  <c r="W120" i="2"/>
  <c r="U95" i="2"/>
  <c r="U154" i="2"/>
  <c r="G83" i="2"/>
  <c r="G127" i="2"/>
  <c r="S91" i="2"/>
  <c r="S149" i="2"/>
  <c r="F83" i="2"/>
  <c r="F127" i="2"/>
  <c r="V91" i="2"/>
  <c r="V149" i="2"/>
  <c r="W91" i="2"/>
  <c r="W149" i="2"/>
  <c r="AG83" i="2"/>
  <c r="AG127" i="2"/>
  <c r="U91" i="2"/>
  <c r="U149" i="2"/>
  <c r="M91" i="2"/>
  <c r="M149" i="2"/>
  <c r="Z83" i="2"/>
  <c r="Z127" i="2"/>
  <c r="AE30" i="40"/>
  <c r="AE32" i="40" s="1"/>
  <c r="AE13" i="48" s="1"/>
  <c r="AE22" i="48" s="1"/>
  <c r="AE145" i="2"/>
  <c r="Q107" i="2"/>
  <c r="Q117" i="2"/>
  <c r="Q110" i="2"/>
  <c r="Q108" i="2"/>
  <c r="Q111" i="2"/>
  <c r="Q109" i="2"/>
  <c r="Q153" i="2"/>
  <c r="Q102" i="2"/>
  <c r="Q124" i="2"/>
  <c r="Q125" i="2"/>
  <c r="Q105" i="2"/>
  <c r="Q115" i="2"/>
  <c r="Q131" i="2"/>
  <c r="Q123" i="2"/>
  <c r="Q119" i="2"/>
  <c r="Q122" i="2"/>
  <c r="Q136" i="2"/>
  <c r="Q130" i="2"/>
  <c r="Q128" i="2"/>
  <c r="Q126" i="2"/>
  <c r="Q118" i="2"/>
  <c r="Q103" i="2"/>
  <c r="Q114" i="2"/>
  <c r="Q106" i="2"/>
  <c r="Q104" i="2"/>
  <c r="Q139" i="2"/>
  <c r="Q134" i="2"/>
  <c r="Q140" i="2"/>
  <c r="AH107" i="2"/>
  <c r="AH147" i="2"/>
  <c r="AH116" i="2"/>
  <c r="AH102" i="2"/>
  <c r="AH140" i="2"/>
  <c r="AH119" i="2"/>
  <c r="AH139" i="2"/>
  <c r="AH105" i="2"/>
  <c r="AH110" i="2"/>
  <c r="AH109" i="2"/>
  <c r="AH129" i="2"/>
  <c r="AH108" i="2"/>
  <c r="AH132" i="2"/>
  <c r="AH123" i="2"/>
  <c r="AH122" i="2"/>
  <c r="AH104" i="2"/>
  <c r="AH117" i="2"/>
  <c r="AH126" i="2"/>
  <c r="AH144" i="2"/>
  <c r="AH130" i="2"/>
  <c r="AH152" i="2"/>
  <c r="AH148" i="2"/>
  <c r="AH111" i="2"/>
  <c r="AH106" i="2"/>
  <c r="AH124" i="2"/>
  <c r="AH118" i="2"/>
  <c r="AH150" i="2"/>
  <c r="AH135" i="2"/>
  <c r="AH103" i="2"/>
  <c r="AH115" i="2"/>
  <c r="AH114" i="2"/>
  <c r="AH133" i="2"/>
  <c r="H77" i="2"/>
  <c r="H107" i="2"/>
  <c r="H132" i="2"/>
  <c r="H108" i="2"/>
  <c r="H150" i="2"/>
  <c r="H125" i="2"/>
  <c r="H110" i="2"/>
  <c r="H114" i="2"/>
  <c r="H126" i="2"/>
  <c r="H133" i="2"/>
  <c r="H147" i="2"/>
  <c r="H105" i="2"/>
  <c r="H117" i="2"/>
  <c r="H116" i="2"/>
  <c r="H103" i="2"/>
  <c r="H118" i="2"/>
  <c r="H115" i="2"/>
  <c r="H109" i="2"/>
  <c r="H124" i="2"/>
  <c r="H129" i="2"/>
  <c r="H104" i="2"/>
  <c r="H152" i="2"/>
  <c r="H102" i="2"/>
  <c r="H123" i="2"/>
  <c r="H148" i="2"/>
  <c r="H144" i="2"/>
  <c r="H106" i="2"/>
  <c r="H136" i="2"/>
  <c r="H119" i="2"/>
  <c r="H140" i="2"/>
  <c r="H111" i="2"/>
  <c r="H135" i="2"/>
  <c r="K107" i="2"/>
  <c r="K102" i="2"/>
  <c r="K111" i="2"/>
  <c r="K110" i="2"/>
  <c r="K124" i="2"/>
  <c r="K104" i="2"/>
  <c r="K126" i="2"/>
  <c r="K137" i="2"/>
  <c r="K138" i="2"/>
  <c r="K136" i="2"/>
  <c r="K115" i="2"/>
  <c r="K117" i="2"/>
  <c r="K152" i="2"/>
  <c r="K103" i="2"/>
  <c r="K132" i="2"/>
  <c r="K130" i="2"/>
  <c r="K119" i="2"/>
  <c r="K116" i="2"/>
  <c r="K105" i="2"/>
  <c r="K129" i="2"/>
  <c r="K148" i="2"/>
  <c r="K125" i="2"/>
  <c r="K114" i="2"/>
  <c r="K123" i="2"/>
  <c r="K106" i="2"/>
  <c r="K109" i="2"/>
  <c r="K144" i="2"/>
  <c r="K150" i="2"/>
  <c r="K108" i="2"/>
  <c r="K133" i="2"/>
  <c r="AB79" i="2"/>
  <c r="AB120" i="2"/>
  <c r="Y79" i="2"/>
  <c r="Y120" i="2"/>
  <c r="M79" i="2"/>
  <c r="M120" i="2"/>
  <c r="L79" i="2"/>
  <c r="L120" i="2"/>
  <c r="AE79" i="2"/>
  <c r="AE120" i="2"/>
  <c r="T79" i="2"/>
  <c r="T120" i="2"/>
  <c r="AL112" i="2"/>
  <c r="Q112" i="2"/>
  <c r="Z112" i="2"/>
  <c r="W112" i="2"/>
  <c r="AG95" i="2"/>
  <c r="AG154" i="2"/>
  <c r="AK95" i="2"/>
  <c r="AK154" i="2"/>
  <c r="AA95" i="2"/>
  <c r="AA154" i="2"/>
  <c r="AF95" i="2"/>
  <c r="AF154" i="2"/>
  <c r="P85" i="2"/>
  <c r="P141" i="2"/>
  <c r="J85" i="2"/>
  <c r="J141" i="2"/>
  <c r="Q85" i="2"/>
  <c r="Q141" i="2"/>
  <c r="S85" i="2"/>
  <c r="S141" i="2"/>
  <c r="K85" i="2"/>
  <c r="K141" i="2"/>
  <c r="D85" i="2"/>
  <c r="D141" i="2"/>
  <c r="D30" i="40"/>
  <c r="D145" i="2"/>
  <c r="AD148" i="2"/>
  <c r="V152" i="2"/>
  <c r="H134" i="2"/>
  <c r="J134" i="2"/>
  <c r="AJ131" i="2"/>
  <c r="AA129" i="2"/>
  <c r="AG130" i="2"/>
  <c r="Q133" i="2"/>
  <c r="W123" i="2"/>
  <c r="I116" i="2"/>
  <c r="Z136" i="2"/>
  <c r="I147" i="2"/>
  <c r="D144" i="2"/>
  <c r="I132" i="2"/>
  <c r="AI150" i="2"/>
  <c r="AI132" i="2"/>
  <c r="D129" i="2"/>
  <c r="AA137" i="2"/>
  <c r="K122" i="2"/>
  <c r="D115" i="2"/>
  <c r="AG136" i="2"/>
  <c r="V140" i="2"/>
  <c r="L135" i="2"/>
  <c r="AD132" i="2"/>
  <c r="AF132" i="2"/>
  <c r="Q132" i="2"/>
  <c r="H130" i="2"/>
  <c r="N131" i="2"/>
  <c r="AG133" i="2"/>
  <c r="AH137" i="2"/>
  <c r="J122" i="2"/>
  <c r="M124" i="2"/>
  <c r="AH138" i="2"/>
  <c r="AH153" i="2"/>
  <c r="K153" i="2"/>
  <c r="I131" i="2"/>
  <c r="AH134" i="2"/>
  <c r="L150" i="2"/>
  <c r="F134" i="2"/>
  <c r="K140" i="2"/>
  <c r="M137" i="2"/>
  <c r="AG147" i="2"/>
  <c r="G135" i="2"/>
  <c r="Z30" i="40"/>
  <c r="Z32" i="40" s="1"/>
  <c r="Z13" i="48" s="1"/>
  <c r="Z22" i="48" s="1"/>
  <c r="Z145" i="2"/>
  <c r="Y91" i="2"/>
  <c r="Y149" i="2"/>
  <c r="AL79" i="2"/>
  <c r="AL120" i="2"/>
  <c r="AH95" i="2"/>
  <c r="AH154" i="2"/>
  <c r="AO81" i="2"/>
  <c r="AN81" i="2"/>
  <c r="J83" i="2"/>
  <c r="J127" i="2"/>
  <c r="AL83" i="2"/>
  <c r="AL127" i="2"/>
  <c r="U30" i="40"/>
  <c r="U32" i="40" s="1"/>
  <c r="U13" i="48" s="1"/>
  <c r="U22" i="48" s="1"/>
  <c r="U145" i="2"/>
  <c r="AF83" i="2"/>
  <c r="AF127" i="2"/>
  <c r="X91" i="2"/>
  <c r="X149" i="2"/>
  <c r="AG30" i="40"/>
  <c r="AG32" i="40" s="1"/>
  <c r="AG13" i="48" s="1"/>
  <c r="AG22" i="48" s="1"/>
  <c r="AG145" i="2"/>
  <c r="AM83" i="2"/>
  <c r="AM127" i="2"/>
  <c r="AA83" i="2"/>
  <c r="AA127" i="2"/>
  <c r="E30" i="40"/>
  <c r="E32" i="40" s="1"/>
  <c r="E13" i="48" s="1"/>
  <c r="E145" i="2"/>
  <c r="S30" i="40"/>
  <c r="S32" i="40" s="1"/>
  <c r="S13" i="48" s="1"/>
  <c r="S22" i="48" s="1"/>
  <c r="S145" i="2"/>
  <c r="M83" i="2"/>
  <c r="M127" i="2"/>
  <c r="N83" i="2"/>
  <c r="N127" i="2"/>
  <c r="R91" i="2"/>
  <c r="R149" i="2"/>
  <c r="Y107" i="2"/>
  <c r="Y115" i="2"/>
  <c r="Y119" i="2"/>
  <c r="Y102" i="2"/>
  <c r="Y109" i="2"/>
  <c r="Y125" i="2"/>
  <c r="Y139" i="2"/>
  <c r="Y124" i="2"/>
  <c r="Y106" i="2"/>
  <c r="Y105" i="2"/>
  <c r="Y103" i="2"/>
  <c r="Y138" i="2"/>
  <c r="Y129" i="2"/>
  <c r="Y118" i="2"/>
  <c r="Y131" i="2"/>
  <c r="Y123" i="2"/>
  <c r="Y122" i="2"/>
  <c r="Y111" i="2"/>
  <c r="Y104" i="2"/>
  <c r="Y114" i="2"/>
  <c r="Y110" i="2"/>
  <c r="Y108" i="2"/>
  <c r="Y130" i="2"/>
  <c r="Y117" i="2"/>
  <c r="Y126" i="2"/>
  <c r="Y140" i="2"/>
  <c r="Y128" i="2"/>
  <c r="R107" i="2"/>
  <c r="R136" i="2"/>
  <c r="R118" i="2"/>
  <c r="R114" i="2"/>
  <c r="R104" i="2"/>
  <c r="R106" i="2"/>
  <c r="R105" i="2"/>
  <c r="R115" i="2"/>
  <c r="R125" i="2"/>
  <c r="R128" i="2"/>
  <c r="R116" i="2"/>
  <c r="R124" i="2"/>
  <c r="R111" i="2"/>
  <c r="R110" i="2"/>
  <c r="R119" i="2"/>
  <c r="R103" i="2"/>
  <c r="R102" i="2"/>
  <c r="R147" i="2"/>
  <c r="R109" i="2"/>
  <c r="R108" i="2"/>
  <c r="R140" i="2"/>
  <c r="R135" i="2"/>
  <c r="R144" i="2"/>
  <c r="R150" i="2"/>
  <c r="R117" i="2"/>
  <c r="R126" i="2"/>
  <c r="R131" i="2"/>
  <c r="R123" i="2"/>
  <c r="R139" i="2"/>
  <c r="R143" i="2"/>
  <c r="R129" i="2"/>
  <c r="S107" i="2"/>
  <c r="S115" i="2"/>
  <c r="S102" i="2"/>
  <c r="S108" i="2"/>
  <c r="S114" i="2"/>
  <c r="S129" i="2"/>
  <c r="S110" i="2"/>
  <c r="S103" i="2"/>
  <c r="S126" i="2"/>
  <c r="S104" i="2"/>
  <c r="S117" i="2"/>
  <c r="S119" i="2"/>
  <c r="S105" i="2"/>
  <c r="S132" i="2"/>
  <c r="S150" i="2"/>
  <c r="S109" i="2"/>
  <c r="S133" i="2"/>
  <c r="S123" i="2"/>
  <c r="S106" i="2"/>
  <c r="S111" i="2"/>
  <c r="S136" i="2"/>
  <c r="S144" i="2"/>
  <c r="S124" i="2"/>
  <c r="S116" i="2"/>
  <c r="S125" i="2"/>
  <c r="S152" i="2"/>
  <c r="S148" i="2"/>
  <c r="S140" i="2"/>
  <c r="S131" i="2"/>
  <c r="AI107" i="2"/>
  <c r="AI117" i="2"/>
  <c r="AI123" i="2"/>
  <c r="AI133" i="2"/>
  <c r="AI102" i="2"/>
  <c r="AI105" i="2"/>
  <c r="AI114" i="2"/>
  <c r="AI103" i="2"/>
  <c r="AI110" i="2"/>
  <c r="AI106" i="2"/>
  <c r="AI104" i="2"/>
  <c r="AI119" i="2"/>
  <c r="AI109" i="2"/>
  <c r="AI118" i="2"/>
  <c r="AI143" i="2"/>
  <c r="AI125" i="2"/>
  <c r="AI108" i="2"/>
  <c r="AI153" i="2"/>
  <c r="AI139" i="2"/>
  <c r="AI147" i="2"/>
  <c r="AI131" i="2"/>
  <c r="AI124" i="2"/>
  <c r="AI116" i="2"/>
  <c r="AI128" i="2"/>
  <c r="AI111" i="2"/>
  <c r="AI134" i="2"/>
  <c r="AI148" i="2"/>
  <c r="AI140" i="2"/>
  <c r="AI126" i="2"/>
  <c r="AI115" i="2"/>
  <c r="AI130" i="2"/>
  <c r="E79" i="2"/>
  <c r="E120" i="2"/>
  <c r="F79" i="2"/>
  <c r="F120" i="2"/>
  <c r="AC79" i="2"/>
  <c r="AC120" i="2"/>
  <c r="AF79" i="2"/>
  <c r="AF120" i="2"/>
  <c r="O30" i="40"/>
  <c r="O32" i="40" s="1"/>
  <c r="O13" i="48" s="1"/>
  <c r="O22" i="48" s="1"/>
  <c r="O145" i="2"/>
  <c r="R112" i="2"/>
  <c r="AE112" i="2"/>
  <c r="F112" i="2"/>
  <c r="L112" i="2"/>
  <c r="I95" i="2"/>
  <c r="I154" i="2"/>
  <c r="J95" i="2"/>
  <c r="J154" i="2"/>
  <c r="H95" i="2"/>
  <c r="H154" i="2"/>
  <c r="AE95" i="2"/>
  <c r="AE154" i="2"/>
  <c r="Z95" i="2"/>
  <c r="Z154" i="2"/>
  <c r="AL85" i="2"/>
  <c r="AL141" i="2"/>
  <c r="AE85" i="2"/>
  <c r="AE141" i="2"/>
  <c r="AG85" i="2"/>
  <c r="AG141" i="2"/>
  <c r="AK85" i="2"/>
  <c r="AK141" i="2"/>
  <c r="R85" i="2"/>
  <c r="R141" i="2"/>
  <c r="D83" i="2"/>
  <c r="D127" i="2"/>
  <c r="D91" i="2"/>
  <c r="D149" i="2"/>
  <c r="D112" i="2"/>
  <c r="N150" i="2"/>
  <c r="T153" i="2"/>
  <c r="X152" i="2"/>
  <c r="I152" i="2"/>
  <c r="AD133" i="2"/>
  <c r="U131" i="2"/>
  <c r="AA132" i="2"/>
  <c r="K135" i="2"/>
  <c r="L139" i="2"/>
  <c r="AD135" i="2"/>
  <c r="AL117" i="2"/>
  <c r="AE132" i="2"/>
  <c r="T138" i="2"/>
  <c r="AL148" i="2"/>
  <c r="V150" i="2"/>
  <c r="AB130" i="2"/>
  <c r="AF152" i="2"/>
  <c r="AJ128" i="2"/>
  <c r="AK147" i="2"/>
  <c r="AL133" i="2"/>
  <c r="AG153" i="2"/>
  <c r="AK129" i="2"/>
  <c r="U123" i="2"/>
  <c r="U139" i="2"/>
  <c r="AB133" i="2"/>
  <c r="AA138" i="2"/>
  <c r="AL122" i="2"/>
  <c r="I143" i="2"/>
  <c r="AL152" i="2"/>
  <c r="G152" i="2"/>
  <c r="K128" i="2"/>
  <c r="K134" i="2"/>
  <c r="AK131" i="2"/>
  <c r="L152" i="2"/>
  <c r="AA135" i="2"/>
  <c r="AB139" i="2"/>
  <c r="G126" i="2"/>
  <c r="Y147" i="2"/>
  <c r="AL132" i="2"/>
  <c r="AE130" i="2"/>
  <c r="AD143" i="2"/>
  <c r="G143" i="2"/>
  <c r="AI135" i="2"/>
  <c r="M130" i="2"/>
  <c r="AK134" i="2"/>
  <c r="AG132" i="2"/>
  <c r="T132" i="2"/>
  <c r="AJ83" i="2"/>
  <c r="AJ127" i="2"/>
  <c r="F77" i="2"/>
  <c r="F107" i="2"/>
  <c r="F109" i="2"/>
  <c r="F104" i="2"/>
  <c r="F129" i="2"/>
  <c r="F102" i="2"/>
  <c r="F147" i="2"/>
  <c r="F132" i="2"/>
  <c r="F150" i="2"/>
  <c r="F122" i="2"/>
  <c r="F115" i="2"/>
  <c r="F111" i="2"/>
  <c r="F108" i="2"/>
  <c r="F110" i="2"/>
  <c r="F140" i="2"/>
  <c r="F105" i="2"/>
  <c r="F124" i="2"/>
  <c r="F114" i="2"/>
  <c r="F106" i="2"/>
  <c r="F144" i="2"/>
  <c r="F148" i="2"/>
  <c r="F117" i="2"/>
  <c r="F119" i="2"/>
  <c r="F152" i="2"/>
  <c r="F138" i="2"/>
  <c r="F135" i="2"/>
  <c r="F130" i="2"/>
  <c r="F116" i="2"/>
  <c r="F153" i="2"/>
  <c r="F103" i="2"/>
  <c r="F118" i="2"/>
  <c r="F133" i="2"/>
  <c r="F126" i="2"/>
  <c r="F139" i="2"/>
  <c r="F123" i="2"/>
  <c r="F125" i="2"/>
  <c r="AJ85" i="2"/>
  <c r="AJ141" i="2"/>
  <c r="P91" i="2"/>
  <c r="P149" i="2"/>
  <c r="W83" i="2"/>
  <c r="W127" i="2"/>
  <c r="D77" i="2"/>
  <c r="D107" i="2"/>
  <c r="D109" i="2"/>
  <c r="D117" i="2"/>
  <c r="D136" i="2"/>
  <c r="D110" i="2"/>
  <c r="D124" i="2"/>
  <c r="D108" i="2"/>
  <c r="D114" i="2"/>
  <c r="D118" i="2"/>
  <c r="D103" i="2"/>
  <c r="D135" i="2"/>
  <c r="D119" i="2"/>
  <c r="D104" i="2"/>
  <c r="D125" i="2"/>
  <c r="D132" i="2"/>
  <c r="D102" i="2"/>
  <c r="D111" i="2"/>
  <c r="D106" i="2"/>
  <c r="D105" i="2"/>
  <c r="D123" i="2"/>
  <c r="D133" i="2"/>
  <c r="D147" i="2"/>
  <c r="D143" i="2"/>
  <c r="D126" i="2"/>
  <c r="D116" i="2"/>
  <c r="D153" i="2"/>
  <c r="D122" i="2"/>
  <c r="D128" i="2"/>
  <c r="I83" i="2"/>
  <c r="I127" i="2"/>
  <c r="Q91" i="2"/>
  <c r="Q149" i="2"/>
  <c r="Z91" i="2"/>
  <c r="Z149" i="2"/>
  <c r="N91" i="2"/>
  <c r="N149" i="2"/>
  <c r="AJ91" i="2"/>
  <c r="AJ149" i="2"/>
  <c r="J91" i="2"/>
  <c r="J149" i="2"/>
  <c r="AH30" i="40"/>
  <c r="AH145" i="2"/>
  <c r="AH83" i="2"/>
  <c r="AH127" i="2"/>
  <c r="X30" i="40"/>
  <c r="X32" i="40" s="1"/>
  <c r="X13" i="48" s="1"/>
  <c r="X22" i="48" s="1"/>
  <c r="X145" i="2"/>
  <c r="R30" i="40"/>
  <c r="R32" i="40" s="1"/>
  <c r="R13" i="48" s="1"/>
  <c r="R22" i="48" s="1"/>
  <c r="R145" i="2"/>
  <c r="AB107" i="2"/>
  <c r="AB103" i="2"/>
  <c r="AB104" i="2"/>
  <c r="AB126" i="2"/>
  <c r="AB102" i="2"/>
  <c r="AB117" i="2"/>
  <c r="AB118" i="2"/>
  <c r="AB131" i="2"/>
  <c r="AB143" i="2"/>
  <c r="AB108" i="2"/>
  <c r="AB114" i="2"/>
  <c r="AB106" i="2"/>
  <c r="AB105" i="2"/>
  <c r="AB124" i="2"/>
  <c r="AB116" i="2"/>
  <c r="AB110" i="2"/>
  <c r="AB115" i="2"/>
  <c r="AB129" i="2"/>
  <c r="AB125" i="2"/>
  <c r="AB119" i="2"/>
  <c r="AB132" i="2"/>
  <c r="AB150" i="2"/>
  <c r="AB123" i="2"/>
  <c r="AB109" i="2"/>
  <c r="AB111" i="2"/>
  <c r="AB136" i="2"/>
  <c r="AB147" i="2"/>
  <c r="Z107" i="2"/>
  <c r="Z103" i="2"/>
  <c r="Z106" i="2"/>
  <c r="Z116" i="2"/>
  <c r="Z126" i="2"/>
  <c r="Z109" i="2"/>
  <c r="Z124" i="2"/>
  <c r="Z104" i="2"/>
  <c r="Z108" i="2"/>
  <c r="Z143" i="2"/>
  <c r="Z110" i="2"/>
  <c r="Z102" i="2"/>
  <c r="Z147" i="2"/>
  <c r="Z131" i="2"/>
  <c r="Z118" i="2"/>
  <c r="Z132" i="2"/>
  <c r="Z150" i="2"/>
  <c r="Z144" i="2"/>
  <c r="Z111" i="2"/>
  <c r="Z140" i="2"/>
  <c r="Z129" i="2"/>
  <c r="Z148" i="2"/>
  <c r="Z139" i="2"/>
  <c r="Z117" i="2"/>
  <c r="Z105" i="2"/>
  <c r="Z114" i="2"/>
  <c r="Z122" i="2"/>
  <c r="Z152" i="2"/>
  <c r="Z123" i="2"/>
  <c r="Z115" i="2"/>
  <c r="Z119" i="2"/>
  <c r="Z130" i="2"/>
  <c r="AA107" i="2"/>
  <c r="AA152" i="2"/>
  <c r="AA103" i="2"/>
  <c r="AA119" i="2"/>
  <c r="AA136" i="2"/>
  <c r="AA123" i="2"/>
  <c r="AA125" i="2"/>
  <c r="AA117" i="2"/>
  <c r="AA144" i="2"/>
  <c r="AA111" i="2"/>
  <c r="AA116" i="2"/>
  <c r="AA102" i="2"/>
  <c r="AA110" i="2"/>
  <c r="AA124" i="2"/>
  <c r="AA115" i="2"/>
  <c r="AA108" i="2"/>
  <c r="AA105" i="2"/>
  <c r="AA131" i="2"/>
  <c r="AA153" i="2"/>
  <c r="AA109" i="2"/>
  <c r="AA133" i="2"/>
  <c r="AA140" i="2"/>
  <c r="AA126" i="2"/>
  <c r="AA148" i="2"/>
  <c r="AA104" i="2"/>
  <c r="AA130" i="2"/>
  <c r="AA114" i="2"/>
  <c r="AA106" i="2"/>
  <c r="E77" i="2"/>
  <c r="E107" i="2"/>
  <c r="E128" i="2"/>
  <c r="E110" i="2"/>
  <c r="E125" i="2"/>
  <c r="E111" i="2"/>
  <c r="E118" i="2"/>
  <c r="E140" i="2"/>
  <c r="E139" i="2"/>
  <c r="E123" i="2"/>
  <c r="E106" i="2"/>
  <c r="E138" i="2"/>
  <c r="E105" i="2"/>
  <c r="E116" i="2"/>
  <c r="E114" i="2"/>
  <c r="E108" i="2"/>
  <c r="E132" i="2"/>
  <c r="E150" i="2"/>
  <c r="E102" i="2"/>
  <c r="E109" i="2"/>
  <c r="E103" i="2"/>
  <c r="E119" i="2"/>
  <c r="E131" i="2"/>
  <c r="E144" i="2"/>
  <c r="E117" i="2"/>
  <c r="E115" i="2"/>
  <c r="E122" i="2"/>
  <c r="E104" i="2"/>
  <c r="E135" i="2"/>
  <c r="E143" i="2"/>
  <c r="E129" i="2"/>
  <c r="E147" i="2"/>
  <c r="E126" i="2"/>
  <c r="U79" i="2"/>
  <c r="U120" i="2"/>
  <c r="V79" i="2"/>
  <c r="V120" i="2"/>
  <c r="G79" i="2"/>
  <c r="G120" i="2"/>
  <c r="Q79" i="2"/>
  <c r="Q120" i="2"/>
  <c r="AI79" i="2"/>
  <c r="AI120" i="2"/>
  <c r="I30" i="40"/>
  <c r="I32" i="40" s="1"/>
  <c r="I13" i="48" s="1"/>
  <c r="I22" i="48" s="1"/>
  <c r="I145" i="2"/>
  <c r="O112" i="2"/>
  <c r="AM112" i="2"/>
  <c r="AK112" i="2"/>
  <c r="AQ95" i="2"/>
  <c r="AQ154" i="2"/>
  <c r="L95" i="2"/>
  <c r="L154" i="2"/>
  <c r="N95" i="2"/>
  <c r="N154" i="2"/>
  <c r="X95" i="2"/>
  <c r="X154" i="2"/>
  <c r="AI95" i="2"/>
  <c r="AI154" i="2"/>
  <c r="Y95" i="2"/>
  <c r="Y154" i="2"/>
  <c r="AH85" i="2"/>
  <c r="AH141" i="2"/>
  <c r="V85" i="2"/>
  <c r="V141" i="2"/>
  <c r="O85" i="2"/>
  <c r="O141" i="2"/>
  <c r="AF85" i="2"/>
  <c r="AF141" i="2"/>
  <c r="AD85" i="2"/>
  <c r="AD141" i="2"/>
  <c r="D95" i="2"/>
  <c r="D154" i="2"/>
  <c r="V144" i="2"/>
  <c r="P150" i="2"/>
  <c r="AL153" i="2"/>
  <c r="X135" i="2"/>
  <c r="O133" i="2"/>
  <c r="Y153" i="2"/>
  <c r="AB134" i="2"/>
  <c r="D130" i="2"/>
  <c r="AB137" i="2"/>
  <c r="AF119" i="2"/>
  <c r="Y136" i="2"/>
  <c r="N140" i="2"/>
  <c r="AD144" i="2"/>
  <c r="V132" i="2"/>
  <c r="AD130" i="2"/>
  <c r="AF135" i="2"/>
  <c r="AI129" i="2"/>
  <c r="AB148" i="2"/>
  <c r="AE131" i="2"/>
  <c r="Z135" i="2"/>
  <c r="D139" i="2"/>
  <c r="E124" i="2"/>
  <c r="AF136" i="2"/>
  <c r="U140" i="2"/>
  <c r="AD150" i="2"/>
  <c r="E153" i="2"/>
  <c r="Y152" i="2"/>
  <c r="J152" i="2"/>
  <c r="AE133" i="2"/>
  <c r="D152" i="2"/>
  <c r="Y135" i="2"/>
  <c r="I122" i="2"/>
  <c r="U130" i="2"/>
  <c r="AE114" i="2"/>
  <c r="I123" i="2"/>
  <c r="Q143" i="2"/>
  <c r="AL150" i="2"/>
  <c r="O152" i="2"/>
  <c r="Y150" i="2"/>
  <c r="Y132" i="2"/>
  <c r="E148" i="2"/>
  <c r="AA139" i="2"/>
  <c r="N136" i="2"/>
  <c r="N137" i="2"/>
  <c r="Y143" i="2"/>
  <c r="AA134" i="2"/>
  <c r="N134" i="2"/>
  <c r="Q135" i="2"/>
  <c r="AS81" i="2"/>
  <c r="AP81" i="2"/>
  <c r="AT81" i="2"/>
  <c r="S38" i="128"/>
  <c r="AO29" i="40"/>
  <c r="AN28" i="40"/>
  <c r="T38" i="128"/>
  <c r="AO28" i="40"/>
  <c r="AP29" i="40"/>
  <c r="AD87" i="2"/>
  <c r="AB87" i="2"/>
  <c r="J87" i="2"/>
  <c r="L87" i="2"/>
  <c r="H87" i="2"/>
  <c r="H32" i="40"/>
  <c r="H13" i="48" s="1"/>
  <c r="H22" i="48" s="1"/>
  <c r="T87" i="2"/>
  <c r="P87" i="2"/>
  <c r="G87" i="2"/>
  <c r="G32" i="40"/>
  <c r="G13" i="48" s="1"/>
  <c r="G22" i="48" s="1"/>
  <c r="N87" i="2"/>
  <c r="N32" i="40"/>
  <c r="N13" i="48" s="1"/>
  <c r="N22" i="48" s="1"/>
  <c r="AJ87" i="2"/>
  <c r="M87" i="2"/>
  <c r="AA87" i="2"/>
  <c r="AA32" i="40"/>
  <c r="AA13" i="48" s="1"/>
  <c r="AA22" i="48" s="1"/>
  <c r="Q87" i="2"/>
  <c r="AC87" i="2"/>
  <c r="K87" i="2"/>
  <c r="K32" i="40"/>
  <c r="K13" i="48" s="1"/>
  <c r="K22" i="48" s="1"/>
  <c r="W87" i="2"/>
  <c r="AJ32" i="40"/>
  <c r="AJ13" i="48" s="1"/>
  <c r="AJ22" i="48" s="1"/>
  <c r="AO27" i="40"/>
  <c r="AL87" i="2"/>
  <c r="Y87" i="2"/>
  <c r="V87" i="2"/>
  <c r="AE87" i="2"/>
  <c r="W32" i="40"/>
  <c r="W13" i="48" s="1"/>
  <c r="W22" i="48" s="1"/>
  <c r="U87" i="2"/>
  <c r="AG87" i="2"/>
  <c r="E87" i="2"/>
  <c r="S87" i="2"/>
  <c r="O87" i="2"/>
  <c r="J32" i="40"/>
  <c r="J13" i="48" s="1"/>
  <c r="J22" i="48" s="1"/>
  <c r="AH87" i="2"/>
  <c r="AH32" i="40"/>
  <c r="AH13" i="48" s="1"/>
  <c r="AH22" i="48" s="1"/>
  <c r="X87" i="2"/>
  <c r="R87" i="2"/>
  <c r="I87" i="2"/>
  <c r="AP28" i="40"/>
  <c r="AN29" i="40"/>
  <c r="F87" i="2"/>
  <c r="Z87" i="2"/>
  <c r="AF87" i="2"/>
  <c r="AK87" i="2"/>
  <c r="AM87" i="2"/>
  <c r="AM32" i="40"/>
  <c r="AM13" i="48" s="1"/>
  <c r="AM22" i="48" s="1"/>
  <c r="AI87" i="2"/>
  <c r="AP27" i="40"/>
  <c r="T32" i="40"/>
  <c r="T13" i="48" s="1"/>
  <c r="T22" i="48" s="1"/>
  <c r="AN27" i="40"/>
  <c r="D87" i="2"/>
  <c r="P38" i="128"/>
  <c r="AF38" i="128"/>
  <c r="AI38" i="128"/>
  <c r="AN38" i="128"/>
  <c r="AD38" i="128"/>
  <c r="H38" i="128"/>
  <c r="AM38" i="128"/>
  <c r="AG38" i="128"/>
  <c r="O38" i="128"/>
  <c r="AB38" i="128"/>
  <c r="V38" i="128"/>
  <c r="X38" i="128"/>
  <c r="D38" i="128"/>
  <c r="AK38" i="128"/>
  <c r="AC38" i="128"/>
  <c r="AO38" i="128"/>
  <c r="Y38" i="128"/>
  <c r="N38" i="128"/>
  <c r="E38" i="128"/>
  <c r="G38" i="128"/>
  <c r="W38" i="128"/>
  <c r="U38" i="128"/>
  <c r="AL38" i="128"/>
  <c r="L38" i="128"/>
  <c r="F38" i="128"/>
  <c r="I38" i="128"/>
  <c r="M38" i="128"/>
  <c r="B3" i="2"/>
  <c r="AR10" i="26"/>
  <c r="B3" i="26" s="1"/>
  <c r="B3" i="104"/>
  <c r="AV14" i="104"/>
  <c r="AQ79" i="2"/>
  <c r="I62" i="122"/>
  <c r="AB62" i="122"/>
  <c r="AE53" i="122"/>
  <c r="AC57" i="122"/>
  <c r="Q53" i="122"/>
  <c r="D28" i="128"/>
  <c r="M15" i="122"/>
  <c r="M74" i="122" s="1"/>
  <c r="H53" i="122"/>
  <c r="L62" i="122"/>
  <c r="AP61" i="122"/>
  <c r="AK62" i="122"/>
  <c r="Z57" i="122"/>
  <c r="AM57" i="122"/>
  <c r="X53" i="122"/>
  <c r="E15" i="122"/>
  <c r="E74" i="122" s="1"/>
  <c r="T15" i="122"/>
  <c r="T74" i="122" s="1"/>
  <c r="AH53" i="122"/>
  <c r="L15" i="122"/>
  <c r="L74" i="122" s="1"/>
  <c r="V62" i="122"/>
  <c r="E62" i="122"/>
  <c r="R53" i="122"/>
  <c r="J15" i="122"/>
  <c r="J74" i="122" s="1"/>
  <c r="J57" i="122"/>
  <c r="AO51" i="122"/>
  <c r="AT51" i="122" s="1"/>
  <c r="AN58" i="122"/>
  <c r="AK53" i="122"/>
  <c r="AI62" i="122"/>
  <c r="AN60" i="122"/>
  <c r="Y62" i="122"/>
  <c r="AI15" i="122"/>
  <c r="AI74" i="122" s="1"/>
  <c r="G15" i="122"/>
  <c r="G74" i="122" s="1"/>
  <c r="AO19" i="122"/>
  <c r="AT19" i="122" s="1"/>
  <c r="Z15" i="122"/>
  <c r="Z74" i="122" s="1"/>
  <c r="O15" i="122"/>
  <c r="O74" i="122" s="1"/>
  <c r="AO10" i="122"/>
  <c r="AO26" i="122"/>
  <c r="AT26" i="122" s="1"/>
  <c r="AH15" i="122"/>
  <c r="AG15" i="122"/>
  <c r="AG74" i="122" s="1"/>
  <c r="R15" i="122"/>
  <c r="R74" i="122" s="1"/>
  <c r="W15" i="122"/>
  <c r="W74" i="122" s="1"/>
  <c r="Y15" i="122"/>
  <c r="Y74" i="122" s="1"/>
  <c r="AO60" i="122"/>
  <c r="AT60" i="122" s="1"/>
  <c r="AP58" i="122"/>
  <c r="AO11" i="122"/>
  <c r="AO52" i="122"/>
  <c r="AT52" i="122" s="1"/>
  <c r="Y57" i="122"/>
  <c r="G57" i="122"/>
  <c r="P57" i="122"/>
  <c r="I15" i="122"/>
  <c r="I74" i="122" s="1"/>
  <c r="AL15" i="122"/>
  <c r="AL74" i="122" s="1"/>
  <c r="H15" i="122"/>
  <c r="H74" i="122" s="1"/>
  <c r="S62" i="122"/>
  <c r="AJ28" i="122"/>
  <c r="AN18" i="122"/>
  <c r="AN61" i="122"/>
  <c r="AL62" i="122"/>
  <c r="AO58" i="122"/>
  <c r="AT58" i="122" s="1"/>
  <c r="I57" i="122"/>
  <c r="AF57" i="122"/>
  <c r="AP12" i="122"/>
  <c r="U15" i="122"/>
  <c r="U74" i="122" s="1"/>
  <c r="AJ15" i="122"/>
  <c r="AJ74" i="122" s="1"/>
  <c r="AK15" i="122"/>
  <c r="AK74" i="122" s="1"/>
  <c r="AP26" i="122"/>
  <c r="F15" i="122"/>
  <c r="F74" i="122" s="1"/>
  <c r="P15" i="122"/>
  <c r="P74" i="122" s="1"/>
  <c r="AF15" i="122"/>
  <c r="AF74" i="122" s="1"/>
  <c r="X15" i="122"/>
  <c r="X74" i="122" s="1"/>
  <c r="AN27" i="122"/>
  <c r="Q15" i="122"/>
  <c r="Q74" i="122" s="1"/>
  <c r="AP51" i="122"/>
  <c r="AO27" i="122"/>
  <c r="AT27" i="122" s="1"/>
  <c r="AM15" i="122"/>
  <c r="AO55" i="122"/>
  <c r="AT55" i="122" s="1"/>
  <c r="AN10" i="122"/>
  <c r="U62" i="122"/>
  <c r="AP56" i="122"/>
  <c r="AO56" i="122"/>
  <c r="AT56" i="122" s="1"/>
  <c r="AP52" i="122"/>
  <c r="F62" i="122"/>
  <c r="AP14" i="122"/>
  <c r="AP11" i="122"/>
  <c r="AO18" i="122"/>
  <c r="AT18" i="122" s="1"/>
  <c r="AP19" i="122"/>
  <c r="V15" i="122"/>
  <c r="V74" i="122" s="1"/>
  <c r="AO13" i="122"/>
  <c r="K15" i="122"/>
  <c r="K74" i="122" s="1"/>
  <c r="AN11" i="122"/>
  <c r="AP10" i="122"/>
  <c r="AE15" i="122"/>
  <c r="AE74" i="122" s="1"/>
  <c r="AO14" i="122"/>
  <c r="AO12" i="122"/>
  <c r="AC15" i="122"/>
  <c r="AC74" i="122" s="1"/>
  <c r="AN56" i="122"/>
  <c r="AP13" i="122"/>
  <c r="AP60" i="122"/>
  <c r="AD15" i="122"/>
  <c r="AJ53" i="122"/>
  <c r="AP18" i="122"/>
  <c r="AP55" i="122"/>
  <c r="AB15" i="122"/>
  <c r="AB74" i="122" s="1"/>
  <c r="AD53" i="122"/>
  <c r="S15" i="122"/>
  <c r="S74" i="122" s="1"/>
  <c r="W57" i="122"/>
  <c r="AP27" i="122"/>
  <c r="AA15" i="122"/>
  <c r="AA74" i="122" s="1"/>
  <c r="N15" i="122"/>
  <c r="AN14" i="122"/>
  <c r="AN19" i="122"/>
  <c r="AO61" i="122"/>
  <c r="AT61" i="122" s="1"/>
  <c r="AN26" i="122"/>
  <c r="AN52" i="122"/>
  <c r="CI30" i="2"/>
  <c r="AY48" i="29"/>
  <c r="CJ16" i="2"/>
  <c r="CJ36" i="2"/>
  <c r="AN13" i="122"/>
  <c r="D15" i="122"/>
  <c r="D74" i="122" s="1"/>
  <c r="CJ30" i="2"/>
  <c r="CI27" i="2"/>
  <c r="CJ31" i="2"/>
  <c r="AN12" i="122"/>
  <c r="CJ40" i="2"/>
  <c r="CJ44" i="2"/>
  <c r="CJ43" i="2"/>
  <c r="CI44" i="2"/>
  <c r="CJ13" i="2"/>
  <c r="AN55" i="122"/>
  <c r="CJ58" i="2"/>
  <c r="CI58" i="2"/>
  <c r="CJ52" i="2"/>
  <c r="CI43" i="2"/>
  <c r="CJ17" i="2"/>
  <c r="CJ26" i="2"/>
  <c r="CI26" i="2"/>
  <c r="CJ22" i="2"/>
  <c r="CI22" i="2"/>
  <c r="CI13" i="2"/>
  <c r="CI34" i="2"/>
  <c r="CI55" i="2"/>
  <c r="CJ39" i="2"/>
  <c r="CJ47" i="2"/>
  <c r="CI47" i="2"/>
  <c r="CI18" i="2"/>
  <c r="AP44" i="122"/>
  <c r="AN44" i="122"/>
  <c r="CJ51" i="2"/>
  <c r="CI51" i="2"/>
  <c r="CI39" i="2"/>
  <c r="CI61" i="2"/>
  <c r="CJ45" i="2"/>
  <c r="CI45" i="2"/>
  <c r="CJ42" i="2"/>
  <c r="CI42" i="2"/>
  <c r="CJ19" i="2"/>
  <c r="CI19" i="2"/>
  <c r="CI17" i="2"/>
  <c r="CJ55" i="2"/>
  <c r="CI40" i="2"/>
  <c r="CJ25" i="2"/>
  <c r="CI25" i="2"/>
  <c r="CI12" i="2"/>
  <c r="D53" i="122"/>
  <c r="AO44" i="122"/>
  <c r="AT44" i="122" s="1"/>
  <c r="CI46" i="2"/>
  <c r="CJ60" i="2"/>
  <c r="CI60" i="2"/>
  <c r="CJ38" i="2"/>
  <c r="CJ46" i="2"/>
  <c r="CJ23" i="2"/>
  <c r="CI23" i="2"/>
  <c r="CI36" i="2"/>
  <c r="CJ12" i="2"/>
  <c r="CJ10" i="2"/>
  <c r="CI10" i="2"/>
  <c r="CJ56" i="2"/>
  <c r="CI56" i="2"/>
  <c r="CJ61" i="2"/>
  <c r="CI38" i="2"/>
  <c r="CJ41" i="2"/>
  <c r="CI41" i="2"/>
  <c r="CJ18" i="2"/>
  <c r="CI31" i="2"/>
  <c r="CJ32" i="2"/>
  <c r="CI32" i="2"/>
  <c r="CI16" i="2"/>
  <c r="CJ48" i="2"/>
  <c r="CI48" i="2"/>
  <c r="CJ14" i="2"/>
  <c r="CI14" i="2"/>
  <c r="CJ34" i="2"/>
  <c r="CI52" i="2"/>
  <c r="CJ37" i="2"/>
  <c r="CI37" i="2"/>
  <c r="CJ27" i="2"/>
  <c r="CJ11" i="2"/>
  <c r="CI11" i="2"/>
  <c r="CJ33" i="2"/>
  <c r="CI33" i="2"/>
  <c r="CI24" i="2"/>
  <c r="CJ24" i="2"/>
  <c r="D20" i="122"/>
  <c r="AD33" i="34"/>
  <c r="V33" i="34"/>
  <c r="T14" i="104"/>
  <c r="P33" i="34"/>
  <c r="L33" i="34"/>
  <c r="L14" i="104"/>
  <c r="AL20" i="122"/>
  <c r="G33" i="34"/>
  <c r="F33" i="34"/>
  <c r="AG33" i="34"/>
  <c r="Z33" i="34"/>
  <c r="E14" i="104"/>
  <c r="F14" i="104"/>
  <c r="AC14" i="104"/>
  <c r="AF14" i="104"/>
  <c r="R20" i="122"/>
  <c r="AE20" i="122"/>
  <c r="AD20" i="122"/>
  <c r="J20" i="122"/>
  <c r="AE14" i="104"/>
  <c r="J33" i="34"/>
  <c r="AL33" i="34"/>
  <c r="AF33" i="34"/>
  <c r="AM33" i="34"/>
  <c r="AA33" i="34"/>
  <c r="M33" i="34"/>
  <c r="N33" i="34"/>
  <c r="U14" i="104"/>
  <c r="V14" i="104"/>
  <c r="G14" i="104"/>
  <c r="Q14" i="104"/>
  <c r="AI14" i="104"/>
  <c r="O20" i="122"/>
  <c r="AA20" i="122"/>
  <c r="E20" i="122"/>
  <c r="AB20" i="122"/>
  <c r="AE33" i="34"/>
  <c r="Y14" i="104"/>
  <c r="M20" i="122"/>
  <c r="AH20" i="122"/>
  <c r="AM20" i="122"/>
  <c r="K20" i="122"/>
  <c r="AJ20" i="122"/>
  <c r="D33" i="34"/>
  <c r="E33" i="34"/>
  <c r="Q20" i="122"/>
  <c r="AK14" i="104"/>
  <c r="AL14" i="104"/>
  <c r="W14" i="104"/>
  <c r="AG14" i="104"/>
  <c r="AK33" i="34"/>
  <c r="AJ33" i="34"/>
  <c r="S33" i="34"/>
  <c r="R14" i="104"/>
  <c r="O14" i="104"/>
  <c r="AM14" i="104"/>
  <c r="K14" i="104"/>
  <c r="AF20" i="122"/>
  <c r="N20" i="122"/>
  <c r="G20" i="122"/>
  <c r="Z20" i="122"/>
  <c r="AH33" i="34"/>
  <c r="Y33" i="34"/>
  <c r="AI33" i="34"/>
  <c r="Q33" i="34"/>
  <c r="AH14" i="104"/>
  <c r="P14" i="104"/>
  <c r="J14" i="104"/>
  <c r="AA14" i="104"/>
  <c r="H20" i="122"/>
  <c r="AG20" i="122"/>
  <c r="V20" i="122"/>
  <c r="F20" i="122"/>
  <c r="W20" i="122"/>
  <c r="T33" i="34"/>
  <c r="AB14" i="104"/>
  <c r="I33" i="34"/>
  <c r="U33" i="34"/>
  <c r="H14" i="104"/>
  <c r="S14" i="104"/>
  <c r="Z14" i="104"/>
  <c r="N14" i="104"/>
  <c r="AI20" i="122"/>
  <c r="AC20" i="122"/>
  <c r="I20" i="122"/>
  <c r="U20" i="122"/>
  <c r="L20" i="122"/>
  <c r="M14" i="104"/>
  <c r="T20" i="122"/>
  <c r="W33" i="34"/>
  <c r="H33" i="34"/>
  <c r="AB33" i="34"/>
  <c r="O33" i="34"/>
  <c r="AC33" i="34"/>
  <c r="R33" i="34"/>
  <c r="K33" i="34"/>
  <c r="X33" i="34"/>
  <c r="AJ14" i="104"/>
  <c r="I14" i="104"/>
  <c r="X14" i="104"/>
  <c r="AD14" i="104"/>
  <c r="S20" i="122"/>
  <c r="P20" i="122"/>
  <c r="X20" i="122"/>
  <c r="Y20" i="122"/>
  <c r="AK20" i="122"/>
  <c r="H35" i="122"/>
  <c r="V35" i="122"/>
  <c r="E28" i="122"/>
  <c r="AI28" i="122"/>
  <c r="V28" i="122"/>
  <c r="X28" i="128"/>
  <c r="N28" i="122"/>
  <c r="AC35" i="122"/>
  <c r="I28" i="122"/>
  <c r="O28" i="122"/>
  <c r="R28" i="122"/>
  <c r="U28" i="122"/>
  <c r="Q49" i="122"/>
  <c r="AO37" i="122"/>
  <c r="AT37" i="122" s="1"/>
  <c r="P28" i="122"/>
  <c r="L28" i="122"/>
  <c r="F28" i="122"/>
  <c r="O49" i="122"/>
  <c r="H49" i="122"/>
  <c r="AE49" i="122"/>
  <c r="X49" i="122"/>
  <c r="AP42" i="122"/>
  <c r="AJ49" i="122"/>
  <c r="AO41" i="122"/>
  <c r="AT41" i="122" s="1"/>
  <c r="AN48" i="122"/>
  <c r="G49" i="122"/>
  <c r="AO47" i="122"/>
  <c r="AT47" i="122" s="1"/>
  <c r="Q28" i="122"/>
  <c r="M49" i="122"/>
  <c r="AO39" i="122"/>
  <c r="AT39" i="122" s="1"/>
  <c r="N49" i="122"/>
  <c r="E49" i="122"/>
  <c r="R49" i="122"/>
  <c r="L49" i="122"/>
  <c r="AB49" i="122"/>
  <c r="AH49" i="122"/>
  <c r="AN41" i="122"/>
  <c r="AL49" i="122"/>
  <c r="AP48" i="122"/>
  <c r="AO45" i="122"/>
  <c r="AT45" i="122" s="1"/>
  <c r="AN36" i="122"/>
  <c r="Y49" i="122"/>
  <c r="AP43" i="122"/>
  <c r="AP45" i="122"/>
  <c r="AN39" i="122"/>
  <c r="AA49" i="122"/>
  <c r="J49" i="122"/>
  <c r="U49" i="122"/>
  <c r="AI49" i="122"/>
  <c r="AP37" i="122"/>
  <c r="K49" i="122"/>
  <c r="AO42" i="122"/>
  <c r="AT42" i="122" s="1"/>
  <c r="AP36" i="122"/>
  <c r="AN38" i="122"/>
  <c r="AN45" i="122"/>
  <c r="AF28" i="122"/>
  <c r="N35" i="122"/>
  <c r="AO32" i="122"/>
  <c r="AT32" i="122" s="1"/>
  <c r="AP32" i="122"/>
  <c r="U35" i="122"/>
  <c r="H28" i="122"/>
  <c r="AN24" i="122"/>
  <c r="AL28" i="122"/>
  <c r="M28" i="122"/>
  <c r="AK28" i="122"/>
  <c r="X28" i="122"/>
  <c r="AN32" i="122"/>
  <c r="M35" i="122"/>
  <c r="Y28" i="122"/>
  <c r="AN37" i="122"/>
  <c r="AN40" i="122"/>
  <c r="Y35" i="122"/>
  <c r="J35" i="122"/>
  <c r="AQ35" i="122"/>
  <c r="D49" i="122"/>
  <c r="AQ49" i="122"/>
  <c r="X35" i="122"/>
  <c r="AA35" i="122"/>
  <c r="AI35" i="122"/>
  <c r="AB35" i="122"/>
  <c r="AN25" i="122"/>
  <c r="AM28" i="122"/>
  <c r="AD28" i="122"/>
  <c r="AB28" i="122"/>
  <c r="E35" i="122"/>
  <c r="AD35" i="122"/>
  <c r="F35" i="122"/>
  <c r="W35" i="122"/>
  <c r="AN17" i="34"/>
  <c r="S35" i="122"/>
  <c r="O35" i="122"/>
  <c r="AN43" i="122"/>
  <c r="AO46" i="122"/>
  <c r="AT46" i="122" s="1"/>
  <c r="I35" i="122"/>
  <c r="AL35" i="122"/>
  <c r="AJ35" i="122"/>
  <c r="K28" i="122"/>
  <c r="AP16" i="34"/>
  <c r="AO17" i="34"/>
  <c r="L35" i="122"/>
  <c r="AP17" i="34"/>
  <c r="K35" i="122"/>
  <c r="AO16" i="34"/>
  <c r="AG35" i="122"/>
  <c r="G35" i="122"/>
  <c r="AK35" i="122"/>
  <c r="AO40" i="122"/>
  <c r="AT40" i="122" s="1"/>
  <c r="AP47" i="122"/>
  <c r="T49" i="122"/>
  <c r="AN46" i="122"/>
  <c r="W49" i="122"/>
  <c r="AO38" i="122"/>
  <c r="AT38" i="122" s="1"/>
  <c r="AK49" i="122"/>
  <c r="AO48" i="122"/>
  <c r="AT48" i="122" s="1"/>
  <c r="AP38" i="122"/>
  <c r="AP40" i="122"/>
  <c r="AN42" i="122"/>
  <c r="V49" i="122"/>
  <c r="I49" i="122"/>
  <c r="AF49" i="122"/>
  <c r="AP39" i="122"/>
  <c r="AG49" i="122"/>
  <c r="AM49" i="122"/>
  <c r="F49" i="122"/>
  <c r="AP41" i="122"/>
  <c r="S49" i="122"/>
  <c r="AN47" i="122"/>
  <c r="AN16" i="34"/>
  <c r="AO34" i="122"/>
  <c r="AT34" i="122" s="1"/>
  <c r="R35" i="122"/>
  <c r="T35" i="122"/>
  <c r="P35" i="122"/>
  <c r="AF35" i="122"/>
  <c r="AH35" i="122"/>
  <c r="Z35" i="122"/>
  <c r="AM35" i="122"/>
  <c r="AE35" i="122"/>
  <c r="AN33" i="122"/>
  <c r="P49" i="122"/>
  <c r="AC49" i="122"/>
  <c r="AO36" i="122"/>
  <c r="AT36" i="122" s="1"/>
  <c r="AP46" i="122"/>
  <c r="Z49" i="122"/>
  <c r="AO43" i="122"/>
  <c r="AT43" i="122" s="1"/>
  <c r="AD49" i="122"/>
  <c r="AN28" i="32"/>
  <c r="AC28" i="122"/>
  <c r="AG28" i="122"/>
  <c r="T28" i="122"/>
  <c r="Z28" i="122"/>
  <c r="AO24" i="122"/>
  <c r="AT24" i="122" s="1"/>
  <c r="AE28" i="122"/>
  <c r="AQ28" i="122"/>
  <c r="AH28" i="122"/>
  <c r="G28" i="122"/>
  <c r="AO25" i="122"/>
  <c r="AT25" i="122" s="1"/>
  <c r="AN23" i="122"/>
  <c r="AA28" i="122"/>
  <c r="J28" i="122"/>
  <c r="AP23" i="122"/>
  <c r="D28" i="122"/>
  <c r="AP24" i="122"/>
  <c r="AO23" i="122"/>
  <c r="AT23" i="122" s="1"/>
  <c r="AP25" i="122"/>
  <c r="S28" i="122"/>
  <c r="W28" i="122"/>
  <c r="D35" i="122"/>
  <c r="AN31" i="122"/>
  <c r="AO33" i="122"/>
  <c r="AT33" i="122" s="1"/>
  <c r="AO31" i="122"/>
  <c r="AP33" i="122"/>
  <c r="Q35" i="122"/>
  <c r="AN34" i="122"/>
  <c r="AP31" i="122"/>
  <c r="AP34" i="122"/>
  <c r="AJ23" i="34"/>
  <c r="AJ22" i="34"/>
  <c r="AO18" i="34"/>
  <c r="AP18" i="34"/>
  <c r="AP28" i="32"/>
  <c r="AJ19" i="34"/>
  <c r="AJ27" i="34" s="1"/>
  <c r="D22" i="34"/>
  <c r="D19" i="34"/>
  <c r="D27" i="34" s="1"/>
  <c r="D23" i="34"/>
  <c r="AN18" i="34"/>
  <c r="AO28" i="32"/>
  <c r="D14" i="23"/>
  <c r="F14" i="23" s="1"/>
  <c r="N12" i="121"/>
  <c r="N11" i="121"/>
  <c r="N14" i="121"/>
  <c r="D13" i="23"/>
  <c r="F13" i="23" s="1"/>
  <c r="D12" i="23"/>
  <c r="F12" i="23" s="1"/>
  <c r="G13" i="23"/>
  <c r="I13" i="23" s="1"/>
  <c r="O14" i="121"/>
  <c r="O12" i="121"/>
  <c r="E18" i="121" s="1"/>
  <c r="AA11" i="121" s="1"/>
  <c r="G12" i="23"/>
  <c r="I12" i="23" s="1"/>
  <c r="O13" i="121"/>
  <c r="G14" i="23"/>
  <c r="I14" i="23" s="1"/>
  <c r="N13" i="121"/>
  <c r="P12" i="121"/>
  <c r="P11" i="121"/>
  <c r="P14" i="121"/>
  <c r="P13" i="121"/>
  <c r="AB28" i="104"/>
  <c r="E28" i="104"/>
  <c r="AJ28" i="104"/>
  <c r="F28" i="104"/>
  <c r="N28" i="104"/>
  <c r="AE28" i="104"/>
  <c r="M28" i="104"/>
  <c r="AK28" i="104"/>
  <c r="AI28" i="104"/>
  <c r="AG28" i="104"/>
  <c r="AD28" i="104"/>
  <c r="I28" i="104"/>
  <c r="G28" i="104"/>
  <c r="AL28" i="104"/>
  <c r="O28" i="104"/>
  <c r="AC28" i="104"/>
  <c r="AM28" i="104"/>
  <c r="J28" i="104"/>
  <c r="AF28" i="104"/>
  <c r="L28" i="104"/>
  <c r="AH28" i="104"/>
  <c r="H28" i="104"/>
  <c r="K28" i="104"/>
  <c r="AN51" i="122"/>
  <c r="D57" i="122"/>
  <c r="D28" i="104"/>
  <c r="D21" i="2"/>
  <c r="O10" i="121"/>
  <c r="E16" i="121" s="1"/>
  <c r="Y11" i="121" s="1"/>
  <c r="AO15" i="2"/>
  <c r="AO143" i="2" s="1"/>
  <c r="AP15" i="2"/>
  <c r="AP107" i="2" s="1"/>
  <c r="AN22" i="122"/>
  <c r="AN30" i="122"/>
  <c r="AP13" i="104"/>
  <c r="AS13" i="104" s="1"/>
  <c r="AP12" i="104"/>
  <c r="AS12" i="104" s="1"/>
  <c r="AP30" i="122"/>
  <c r="AO22" i="122"/>
  <c r="AT22" i="122" s="1"/>
  <c r="AO30" i="122"/>
  <c r="AT30" i="122" s="1"/>
  <c r="AN12" i="104"/>
  <c r="AT12" i="104"/>
  <c r="AP22" i="122"/>
  <c r="AN17" i="122"/>
  <c r="AN16" i="122"/>
  <c r="AT13" i="104"/>
  <c r="AN13" i="104"/>
  <c r="AO17" i="122"/>
  <c r="AO13" i="104"/>
  <c r="AU13" i="104"/>
  <c r="AO16" i="122"/>
  <c r="AU12" i="104"/>
  <c r="AO12" i="104"/>
  <c r="AQ15" i="122"/>
  <c r="O21" i="2"/>
  <c r="Z21" i="2"/>
  <c r="S21" i="2"/>
  <c r="AL21" i="2"/>
  <c r="AH21" i="2"/>
  <c r="F21" i="2"/>
  <c r="R21" i="2"/>
  <c r="N21" i="2"/>
  <c r="W21" i="2"/>
  <c r="P21" i="2"/>
  <c r="AG21" i="2"/>
  <c r="Y21" i="2"/>
  <c r="L21" i="2"/>
  <c r="J21" i="2"/>
  <c r="M21" i="2"/>
  <c r="I21" i="2"/>
  <c r="T21" i="2"/>
  <c r="AK21" i="2"/>
  <c r="AB21" i="2"/>
  <c r="AF21" i="2"/>
  <c r="X21" i="2"/>
  <c r="AM21" i="2"/>
  <c r="AD21" i="2"/>
  <c r="U21" i="2"/>
  <c r="H21" i="2"/>
  <c r="Q21" i="2"/>
  <c r="G21" i="2"/>
  <c r="AA21" i="2"/>
  <c r="E21" i="2"/>
  <c r="AI21" i="2"/>
  <c r="AC21" i="2"/>
  <c r="AE21" i="2"/>
  <c r="V21" i="2"/>
  <c r="K21" i="2"/>
  <c r="AJ21" i="2"/>
  <c r="AV18" i="104"/>
  <c r="F28" i="128"/>
  <c r="AP17" i="128"/>
  <c r="U28" i="128"/>
  <c r="AP13" i="128"/>
  <c r="AP46" i="128"/>
  <c r="AP34" i="128"/>
  <c r="AP38" i="128" s="1"/>
  <c r="AP22" i="128"/>
  <c r="AG28" i="128"/>
  <c r="AP27" i="128"/>
  <c r="AK28" i="128"/>
  <c r="AI28" i="128"/>
  <c r="V28" i="128"/>
  <c r="AF28" i="128"/>
  <c r="W11" i="101"/>
  <c r="W28" i="104"/>
  <c r="Q11" i="101"/>
  <c r="Q28" i="104"/>
  <c r="Y11" i="101"/>
  <c r="Y28" i="104"/>
  <c r="R11" i="101"/>
  <c r="R28" i="104"/>
  <c r="S11" i="101"/>
  <c r="S28" i="104"/>
  <c r="Z11" i="101"/>
  <c r="Z28" i="104"/>
  <c r="AA11" i="101"/>
  <c r="AA28" i="104"/>
  <c r="T11" i="101"/>
  <c r="T28" i="104"/>
  <c r="X11" i="101"/>
  <c r="X28" i="104"/>
  <c r="V11" i="101"/>
  <c r="V28" i="104"/>
  <c r="P11" i="101"/>
  <c r="P28" i="104"/>
  <c r="U11" i="101"/>
  <c r="U28" i="104"/>
  <c r="E28" i="128"/>
  <c r="P49" i="12"/>
  <c r="K28" i="128"/>
  <c r="Y28" i="128"/>
  <c r="O28" i="128"/>
  <c r="S28" i="128"/>
  <c r="N28" i="128"/>
  <c r="AH28" i="128"/>
  <c r="AE28" i="128"/>
  <c r="J28" i="128"/>
  <c r="AD28" i="128"/>
  <c r="AC28" i="128"/>
  <c r="I28" i="128"/>
  <c r="Q28" i="128"/>
  <c r="Z28" i="128"/>
  <c r="AO28" i="128"/>
  <c r="T28" i="128"/>
  <c r="AM28" i="128"/>
  <c r="W28" i="128"/>
  <c r="AA28" i="128"/>
  <c r="AL28" i="128"/>
  <c r="M28" i="128"/>
  <c r="L28" i="128"/>
  <c r="P28" i="128"/>
  <c r="AJ28" i="128"/>
  <c r="AN28" i="128"/>
  <c r="R28" i="128"/>
  <c r="AB28" i="128"/>
  <c r="H28" i="128"/>
  <c r="G28" i="128"/>
  <c r="AT53" i="2"/>
  <c r="AT62" i="2"/>
  <c r="AT57" i="2"/>
  <c r="AS53" i="2"/>
  <c r="AS62" i="2"/>
  <c r="AS57" i="2"/>
  <c r="AT49" i="2"/>
  <c r="AS49" i="2"/>
  <c r="AT35" i="2"/>
  <c r="AS35" i="2"/>
  <c r="AS15" i="2"/>
  <c r="AS107" i="2" s="1"/>
  <c r="AT15" i="2"/>
  <c r="AT138" i="2" s="1"/>
  <c r="AT20" i="2"/>
  <c r="AS28" i="2"/>
  <c r="AT28" i="2"/>
  <c r="AS20" i="2"/>
  <c r="V49" i="12"/>
  <c r="S49" i="12"/>
  <c r="AA49" i="12"/>
  <c r="AM49" i="12"/>
  <c r="M49" i="12"/>
  <c r="AP25" i="32"/>
  <c r="H49" i="12"/>
  <c r="R49" i="12"/>
  <c r="AB49" i="12"/>
  <c r="AP14" i="32"/>
  <c r="AP13" i="32"/>
  <c r="AP30" i="32"/>
  <c r="AP23" i="32"/>
  <c r="AP21" i="32"/>
  <c r="AP12" i="32"/>
  <c r="AP17" i="32"/>
  <c r="AP22" i="32"/>
  <c r="AP27" i="32"/>
  <c r="AP20" i="32"/>
  <c r="AP32" i="32"/>
  <c r="AP24" i="32"/>
  <c r="AP31" i="32"/>
  <c r="AP26" i="32"/>
  <c r="AP29" i="32"/>
  <c r="AP15" i="32"/>
  <c r="AP16" i="32"/>
  <c r="O49" i="12"/>
  <c r="AG49" i="12"/>
  <c r="W49" i="12"/>
  <c r="AP49" i="12"/>
  <c r="L49" i="12"/>
  <c r="AE11" i="101"/>
  <c r="AC11" i="101"/>
  <c r="AG11" i="101"/>
  <c r="AD11" i="101"/>
  <c r="AF11" i="101"/>
  <c r="AB11" i="101"/>
  <c r="AN29" i="32"/>
  <c r="AO29" i="32"/>
  <c r="AN26" i="32"/>
  <c r="H9" i="48"/>
  <c r="G19" i="48"/>
  <c r="AO26" i="32"/>
  <c r="K49" i="12"/>
  <c r="I49" i="12"/>
  <c r="Y49" i="12"/>
  <c r="AD49" i="12"/>
  <c r="AK49" i="12"/>
  <c r="X49" i="12"/>
  <c r="AN49" i="12"/>
  <c r="J49" i="12"/>
  <c r="AA33" i="32"/>
  <c r="N49" i="12"/>
  <c r="G49" i="12"/>
  <c r="AH49" i="12"/>
  <c r="AE49" i="12"/>
  <c r="AO49" i="12"/>
  <c r="AC33" i="32"/>
  <c r="AI33" i="32"/>
  <c r="M33" i="32"/>
  <c r="P33" i="32"/>
  <c r="Q33" i="32"/>
  <c r="V33" i="32"/>
  <c r="L33" i="32"/>
  <c r="Y33" i="32"/>
  <c r="J33" i="32"/>
  <c r="O33" i="32"/>
  <c r="I33" i="32"/>
  <c r="T33" i="32"/>
  <c r="K33" i="32"/>
  <c r="W33" i="32"/>
  <c r="S33" i="32"/>
  <c r="AG33" i="32"/>
  <c r="AJ33" i="32"/>
  <c r="AL33" i="32"/>
  <c r="H33" i="32"/>
  <c r="AK33" i="32"/>
  <c r="AH33" i="32"/>
  <c r="Z33" i="32"/>
  <c r="AD33" i="32"/>
  <c r="E33" i="32"/>
  <c r="D33" i="32"/>
  <c r="U33" i="32"/>
  <c r="G33" i="32"/>
  <c r="X33" i="32"/>
  <c r="AB33" i="32"/>
  <c r="AE33" i="32"/>
  <c r="F33" i="32"/>
  <c r="N33" i="32"/>
  <c r="R33" i="32"/>
  <c r="AM33" i="32"/>
  <c r="AF33" i="32"/>
  <c r="AJ49" i="12"/>
  <c r="Q49" i="12"/>
  <c r="T49" i="12"/>
  <c r="AF49" i="12"/>
  <c r="AI49" i="12"/>
  <c r="U49" i="12"/>
  <c r="Z49" i="12"/>
  <c r="AL49" i="12"/>
  <c r="AC49" i="12"/>
  <c r="AO49" i="2"/>
  <c r="AN49" i="2"/>
  <c r="AP49" i="2"/>
  <c r="M11" i="101"/>
  <c r="M11" i="104"/>
  <c r="H11" i="101"/>
  <c r="H11" i="104"/>
  <c r="K11" i="101"/>
  <c r="K11" i="104"/>
  <c r="D11" i="101"/>
  <c r="D11" i="104"/>
  <c r="I11" i="101"/>
  <c r="I11" i="104"/>
  <c r="G11" i="101"/>
  <c r="G11" i="104"/>
  <c r="O11" i="101"/>
  <c r="O11" i="104"/>
  <c r="E11" i="101"/>
  <c r="E11" i="104"/>
  <c r="N11" i="101"/>
  <c r="N11" i="104"/>
  <c r="F11" i="101"/>
  <c r="F11" i="104"/>
  <c r="J11" i="101"/>
  <c r="J11" i="104"/>
  <c r="L11" i="101"/>
  <c r="L11" i="104"/>
  <c r="P10" i="121"/>
  <c r="O11" i="121"/>
  <c r="S37" i="26"/>
  <c r="N37" i="26"/>
  <c r="AL37" i="26"/>
  <c r="I37" i="26"/>
  <c r="D17" i="104"/>
  <c r="AC37" i="26"/>
  <c r="J37" i="26"/>
  <c r="AA37" i="26"/>
  <c r="H37" i="26"/>
  <c r="AB37" i="26"/>
  <c r="AJ37" i="26"/>
  <c r="X37" i="26"/>
  <c r="AG37" i="26"/>
  <c r="V37" i="26"/>
  <c r="L37" i="26"/>
  <c r="U37" i="26"/>
  <c r="Y37" i="26"/>
  <c r="AK37" i="26"/>
  <c r="F37" i="26"/>
  <c r="AM37" i="26"/>
  <c r="AF37" i="26"/>
  <c r="M37" i="26"/>
  <c r="Z37" i="26"/>
  <c r="T37" i="26"/>
  <c r="AE37" i="26"/>
  <c r="E37" i="26"/>
  <c r="P37" i="26"/>
  <c r="AD37" i="26"/>
  <c r="AH37" i="26"/>
  <c r="W37" i="26"/>
  <c r="R37" i="26"/>
  <c r="Q37" i="26"/>
  <c r="AI37" i="26"/>
  <c r="O37" i="26"/>
  <c r="AN37" i="26"/>
  <c r="G37" i="26"/>
  <c r="K37" i="26"/>
  <c r="AP62" i="2"/>
  <c r="AP28" i="2"/>
  <c r="AO62" i="2"/>
  <c r="AN62" i="2"/>
  <c r="AO20" i="2"/>
  <c r="AP20" i="2"/>
  <c r="AN20" i="2"/>
  <c r="D21" i="40"/>
  <c r="D17" i="40" s="1"/>
  <c r="AQ53" i="2"/>
  <c r="AQ57" i="2"/>
  <c r="AQ35" i="2"/>
  <c r="AQ127" i="2" s="1"/>
  <c r="AQ77" i="2"/>
  <c r="AN22" i="40"/>
  <c r="AN18" i="40" s="1"/>
  <c r="AO22" i="40"/>
  <c r="AO18" i="40" s="1"/>
  <c r="AP22" i="40"/>
  <c r="AP18" i="40" s="1"/>
  <c r="AF18" i="32"/>
  <c r="AF17" i="104"/>
  <c r="H9" i="2"/>
  <c r="L10" i="12"/>
  <c r="N27" i="12"/>
  <c r="R27" i="12"/>
  <c r="AM18" i="32"/>
  <c r="AI18" i="32"/>
  <c r="AK17" i="104"/>
  <c r="AG17" i="104"/>
  <c r="AG21" i="40"/>
  <c r="AG17" i="40" s="1"/>
  <c r="AJ17" i="104"/>
  <c r="AH17" i="104"/>
  <c r="AH21" i="40"/>
  <c r="AH17" i="40" s="1"/>
  <c r="AM21" i="40"/>
  <c r="AM17" i="40" s="1"/>
  <c r="AM20" i="104"/>
  <c r="AI20" i="104"/>
  <c r="AH18" i="32"/>
  <c r="AJ18" i="32"/>
  <c r="AL18" i="32"/>
  <c r="AN14" i="32"/>
  <c r="AO13" i="32"/>
  <c r="AN25" i="32"/>
  <c r="AN31" i="32"/>
  <c r="AN23" i="32"/>
  <c r="AO20" i="32"/>
  <c r="AN32" i="32"/>
  <c r="AN16" i="32"/>
  <c r="AN20" i="32"/>
  <c r="AN24" i="32"/>
  <c r="AL17" i="104"/>
  <c r="AM17" i="104"/>
  <c r="AI17" i="104"/>
  <c r="AK21" i="40"/>
  <c r="AK17" i="40" s="1"/>
  <c r="M18" i="32"/>
  <c r="AI21" i="40"/>
  <c r="AI17" i="40" s="1"/>
  <c r="AG18" i="32"/>
  <c r="AK18" i="32"/>
  <c r="AN17" i="32"/>
  <c r="AD18" i="32"/>
  <c r="AN22" i="32"/>
  <c r="AO27" i="32"/>
  <c r="Q18" i="32"/>
  <c r="AO16" i="32"/>
  <c r="H18" i="32"/>
  <c r="AO30" i="32"/>
  <c r="AO24" i="32"/>
  <c r="AO32" i="32"/>
  <c r="U18" i="32"/>
  <c r="AC18" i="32"/>
  <c r="Y18" i="32"/>
  <c r="AN15" i="32"/>
  <c r="AO17" i="32"/>
  <c r="AN13" i="32"/>
  <c r="K18" i="32"/>
  <c r="I18" i="32"/>
  <c r="AE18" i="32"/>
  <c r="AO15" i="32"/>
  <c r="AO22" i="32"/>
  <c r="AO25" i="32"/>
  <c r="AN27" i="32"/>
  <c r="AO31" i="32"/>
  <c r="L18" i="32"/>
  <c r="V18" i="32"/>
  <c r="X18" i="32"/>
  <c r="T18" i="32"/>
  <c r="N18" i="32"/>
  <c r="AN21" i="32"/>
  <c r="AO23" i="32"/>
  <c r="AO21" i="32"/>
  <c r="AN30" i="32"/>
  <c r="G17" i="104"/>
  <c r="AC17" i="104"/>
  <c r="R17" i="104"/>
  <c r="Y17" i="104"/>
  <c r="E17" i="104"/>
  <c r="N17" i="104"/>
  <c r="G21" i="40"/>
  <c r="G17" i="40" s="1"/>
  <c r="AA21" i="40"/>
  <c r="AA17" i="40" s="1"/>
  <c r="F21" i="40"/>
  <c r="F17" i="40" s="1"/>
  <c r="H20" i="104"/>
  <c r="T17" i="104"/>
  <c r="J17" i="104"/>
  <c r="O17" i="104"/>
  <c r="AD17" i="104"/>
  <c r="Q17" i="104"/>
  <c r="Z17" i="104"/>
  <c r="R18" i="32"/>
  <c r="J18" i="32"/>
  <c r="S18" i="32"/>
  <c r="Q21" i="40"/>
  <c r="Q17" i="40" s="1"/>
  <c r="AC21" i="40"/>
  <c r="AC17" i="40" s="1"/>
  <c r="U21" i="40"/>
  <c r="U17" i="40" s="1"/>
  <c r="F18" i="32"/>
  <c r="AO14" i="32"/>
  <c r="AE21" i="40"/>
  <c r="AE17" i="40" s="1"/>
  <c r="W18" i="32"/>
  <c r="AB17" i="104"/>
  <c r="L17" i="104"/>
  <c r="M17" i="104"/>
  <c r="U17" i="104"/>
  <c r="P21" i="40"/>
  <c r="P17" i="40" s="1"/>
  <c r="E21" i="40"/>
  <c r="E17" i="40" s="1"/>
  <c r="P17" i="104"/>
  <c r="H17" i="104"/>
  <c r="W17" i="104"/>
  <c r="AE17" i="104"/>
  <c r="K17" i="104"/>
  <c r="I17" i="104"/>
  <c r="X17" i="104"/>
  <c r="F17" i="104"/>
  <c r="AA17" i="104"/>
  <c r="S17" i="104"/>
  <c r="V17" i="104"/>
  <c r="AB18" i="32"/>
  <c r="O18" i="32"/>
  <c r="E18" i="32"/>
  <c r="S21" i="40"/>
  <c r="S17" i="40" s="1"/>
  <c r="AD21" i="40"/>
  <c r="AD17" i="40" s="1"/>
  <c r="G18" i="32"/>
  <c r="Z18" i="32"/>
  <c r="S17" i="47"/>
  <c r="O21" i="47"/>
  <c r="K25" i="47"/>
  <c r="R18" i="47"/>
  <c r="J26" i="47"/>
  <c r="S8" i="52"/>
  <c r="S23" i="52" s="1"/>
  <c r="T7" i="52"/>
  <c r="R28" i="52"/>
  <c r="R19" i="52"/>
  <c r="R20" i="52"/>
  <c r="R23" i="52"/>
  <c r="R24" i="52"/>
  <c r="R25" i="52"/>
  <c r="R21" i="52"/>
  <c r="R17" i="52"/>
  <c r="R16" i="52"/>
  <c r="R26" i="52"/>
  <c r="R22" i="52"/>
  <c r="R27" i="52"/>
  <c r="L24" i="47"/>
  <c r="M23" i="47"/>
  <c r="P20" i="47"/>
  <c r="U8" i="47"/>
  <c r="U16" i="47" s="1"/>
  <c r="N23" i="47" s="1"/>
  <c r="V7" i="47"/>
  <c r="N22" i="47"/>
  <c r="I27" i="47"/>
  <c r="S8" i="46"/>
  <c r="S24" i="46" s="1"/>
  <c r="T7" i="46"/>
  <c r="R16" i="46"/>
  <c r="R22" i="46"/>
  <c r="R26" i="46"/>
  <c r="R25" i="46"/>
  <c r="R17" i="46"/>
  <c r="R20" i="46"/>
  <c r="R19" i="46"/>
  <c r="R23" i="46"/>
  <c r="R18" i="46"/>
  <c r="R24" i="46"/>
  <c r="R28" i="46"/>
  <c r="R21" i="46"/>
  <c r="AB77" i="2"/>
  <c r="AB21" i="40"/>
  <c r="AB17" i="40" s="1"/>
  <c r="M77" i="2"/>
  <c r="M21" i="40"/>
  <c r="M17" i="40" s="1"/>
  <c r="R77" i="2"/>
  <c r="R21" i="40"/>
  <c r="R17" i="40" s="1"/>
  <c r="W77" i="2"/>
  <c r="W21" i="40"/>
  <c r="W17" i="40" s="1"/>
  <c r="K77" i="2"/>
  <c r="K21" i="40"/>
  <c r="K17" i="40" s="1"/>
  <c r="L77" i="2"/>
  <c r="L21" i="40"/>
  <c r="L17" i="40" s="1"/>
  <c r="I21" i="40"/>
  <c r="I17" i="40" s="1"/>
  <c r="N77" i="2"/>
  <c r="N21" i="40"/>
  <c r="N17" i="40" s="1"/>
  <c r="AL77" i="2"/>
  <c r="AL21" i="40"/>
  <c r="AL17" i="40" s="1"/>
  <c r="AF77" i="2"/>
  <c r="AF21" i="40"/>
  <c r="AF17" i="40" s="1"/>
  <c r="T77" i="2"/>
  <c r="T21" i="40"/>
  <c r="T17" i="40" s="1"/>
  <c r="O77" i="2"/>
  <c r="O21" i="40"/>
  <c r="O17" i="40" s="1"/>
  <c r="Z77" i="2"/>
  <c r="Z21" i="40"/>
  <c r="Z17" i="40" s="1"/>
  <c r="H21" i="40"/>
  <c r="H17" i="40" s="1"/>
  <c r="Y77" i="2"/>
  <c r="Y21" i="40"/>
  <c r="Y17" i="40" s="1"/>
  <c r="V77" i="2"/>
  <c r="V21" i="40"/>
  <c r="V17" i="40" s="1"/>
  <c r="X77" i="2"/>
  <c r="X21" i="40"/>
  <c r="X17" i="40" s="1"/>
  <c r="AJ77" i="2"/>
  <c r="AJ21" i="40"/>
  <c r="AJ17" i="40" s="1"/>
  <c r="J21" i="40"/>
  <c r="J17" i="40" s="1"/>
  <c r="AD11" i="104"/>
  <c r="AD77" i="2"/>
  <c r="Q11" i="104"/>
  <c r="Q77" i="2"/>
  <c r="AC11" i="104"/>
  <c r="AC77" i="2"/>
  <c r="AI11" i="104"/>
  <c r="AI77" i="2"/>
  <c r="U11" i="104"/>
  <c r="U77" i="2"/>
  <c r="AE11" i="104"/>
  <c r="AE77" i="2"/>
  <c r="AK11" i="104"/>
  <c r="AK77" i="2"/>
  <c r="S11" i="104"/>
  <c r="S77" i="2"/>
  <c r="AM11" i="104"/>
  <c r="AM77" i="2"/>
  <c r="AA11" i="104"/>
  <c r="AA77" i="2"/>
  <c r="P11" i="104"/>
  <c r="P77" i="2"/>
  <c r="AH11" i="104"/>
  <c r="AH77" i="2"/>
  <c r="AG11" i="104"/>
  <c r="AG77" i="2"/>
  <c r="E49" i="52"/>
  <c r="AA20" i="104"/>
  <c r="R10" i="29"/>
  <c r="R9" i="44" s="1"/>
  <c r="AA18" i="32"/>
  <c r="I20" i="104"/>
  <c r="AO35" i="2"/>
  <c r="AN35" i="2"/>
  <c r="O20" i="104"/>
  <c r="AO28" i="2"/>
  <c r="AN28" i="2"/>
  <c r="AJ11" i="104"/>
  <c r="AL11" i="104"/>
  <c r="AF11" i="104"/>
  <c r="T11" i="104"/>
  <c r="AB11" i="104"/>
  <c r="R11" i="104"/>
  <c r="I27" i="12"/>
  <c r="I59" i="12" s="1"/>
  <c r="AJ27" i="12"/>
  <c r="AO27" i="12"/>
  <c r="M20" i="104"/>
  <c r="T39" i="32"/>
  <c r="T18" i="104"/>
  <c r="D20" i="104"/>
  <c r="Y11" i="104"/>
  <c r="K39" i="32"/>
  <c r="K18" i="104"/>
  <c r="P20" i="104"/>
  <c r="AE39" i="32"/>
  <c r="AE18" i="104"/>
  <c r="AI39" i="32"/>
  <c r="AI18" i="104"/>
  <c r="AH39" i="32"/>
  <c r="AH18" i="104"/>
  <c r="F37" i="32"/>
  <c r="G39" i="32"/>
  <c r="G18" i="104"/>
  <c r="R39" i="32"/>
  <c r="R18" i="104"/>
  <c r="U39" i="32"/>
  <c r="U18" i="104"/>
  <c r="AD20" i="104"/>
  <c r="AD39" i="32"/>
  <c r="AD18" i="104"/>
  <c r="AK39" i="32"/>
  <c r="AK18" i="104"/>
  <c r="Z39" i="32"/>
  <c r="Z18" i="104"/>
  <c r="D37" i="32"/>
  <c r="D14" i="104"/>
  <c r="AB20" i="104"/>
  <c r="G37" i="32"/>
  <c r="G20" i="104"/>
  <c r="Y20" i="104"/>
  <c r="N20" i="104"/>
  <c r="AJ39" i="32"/>
  <c r="AJ18" i="104"/>
  <c r="X39" i="32"/>
  <c r="X18" i="104"/>
  <c r="L20" i="104"/>
  <c r="AE20" i="104"/>
  <c r="P39" i="32"/>
  <c r="P18" i="104"/>
  <c r="D39" i="32"/>
  <c r="D18" i="104"/>
  <c r="W39" i="32"/>
  <c r="W18" i="104"/>
  <c r="X11" i="104"/>
  <c r="AC39" i="32"/>
  <c r="AC18" i="104"/>
  <c r="F20" i="104"/>
  <c r="U20" i="104"/>
  <c r="J39" i="32"/>
  <c r="J18" i="104"/>
  <c r="W11" i="104"/>
  <c r="AG20" i="104"/>
  <c r="AC20" i="104"/>
  <c r="K20" i="104"/>
  <c r="E20" i="104"/>
  <c r="I39" i="32"/>
  <c r="I18" i="104"/>
  <c r="AA39" i="32"/>
  <c r="AA18" i="104"/>
  <c r="Q39" i="32"/>
  <c r="Q18" i="104"/>
  <c r="X20" i="104"/>
  <c r="T20" i="104"/>
  <c r="AB39" i="32"/>
  <c r="AB18" i="104"/>
  <c r="AL39" i="32"/>
  <c r="AL18" i="104"/>
  <c r="Z11" i="104"/>
  <c r="L39" i="32"/>
  <c r="L18" i="104"/>
  <c r="V39" i="32"/>
  <c r="V18" i="104"/>
  <c r="N39" i="32"/>
  <c r="N18" i="104"/>
  <c r="AM39" i="32"/>
  <c r="AM18" i="104"/>
  <c r="Z20" i="104"/>
  <c r="AF39" i="32"/>
  <c r="AF18" i="104"/>
  <c r="AK20" i="104"/>
  <c r="F39" i="32"/>
  <c r="F18" i="104"/>
  <c r="AH20" i="104"/>
  <c r="S20" i="104"/>
  <c r="Y39" i="32"/>
  <c r="Y18" i="104"/>
  <c r="V20" i="104"/>
  <c r="S39" i="32"/>
  <c r="S18" i="104"/>
  <c r="V11" i="104"/>
  <c r="H39" i="32"/>
  <c r="H18" i="104"/>
  <c r="Q20" i="104"/>
  <c r="E39" i="32"/>
  <c r="E18" i="104"/>
  <c r="O39" i="32"/>
  <c r="O18" i="104"/>
  <c r="M39" i="32"/>
  <c r="M18" i="104"/>
  <c r="AF20" i="104"/>
  <c r="AL20" i="104"/>
  <c r="J20" i="104"/>
  <c r="W20" i="104"/>
  <c r="AG39" i="32"/>
  <c r="AG18" i="104"/>
  <c r="R20" i="104"/>
  <c r="AJ20" i="104"/>
  <c r="V27" i="12"/>
  <c r="AK27" i="12"/>
  <c r="AE27" i="12"/>
  <c r="V37" i="32"/>
  <c r="W37" i="32"/>
  <c r="O37" i="32"/>
  <c r="AL37" i="32"/>
  <c r="AM37" i="32"/>
  <c r="AE37" i="32"/>
  <c r="U37" i="32"/>
  <c r="S37" i="32"/>
  <c r="T37" i="32"/>
  <c r="X37" i="32"/>
  <c r="AC37" i="32"/>
  <c r="R37" i="32"/>
  <c r="N37" i="32"/>
  <c r="I37" i="32"/>
  <c r="M37" i="32"/>
  <c r="L37" i="32"/>
  <c r="E12" i="47"/>
  <c r="E31" i="47" s="1"/>
  <c r="D47" i="47" s="1"/>
  <c r="E37" i="32"/>
  <c r="Q37" i="32"/>
  <c r="H12" i="47"/>
  <c r="H31" i="47" s="1"/>
  <c r="H37" i="32"/>
  <c r="Z37" i="32"/>
  <c r="AF37" i="32"/>
  <c r="AI37" i="32"/>
  <c r="J37" i="32"/>
  <c r="AJ37" i="32"/>
  <c r="AG37" i="32"/>
  <c r="AH37" i="32"/>
  <c r="AK37" i="32"/>
  <c r="AD37" i="32"/>
  <c r="P37" i="32"/>
  <c r="AA37" i="32"/>
  <c r="AB37" i="32"/>
  <c r="Y37" i="32"/>
  <c r="K37" i="32"/>
  <c r="AN12" i="32"/>
  <c r="D18" i="32"/>
  <c r="P18" i="32"/>
  <c r="AO12" i="32"/>
  <c r="F12" i="47"/>
  <c r="F31" i="47" s="1"/>
  <c r="E47" i="47" s="1"/>
  <c r="D12" i="47"/>
  <c r="D31" i="47" s="1"/>
  <c r="G12" i="47"/>
  <c r="G31" i="47" s="1"/>
  <c r="F47" i="47" s="1"/>
  <c r="G27" i="12"/>
  <c r="X27" i="12"/>
  <c r="AM27" i="12"/>
  <c r="AB27" i="12"/>
  <c r="U27" i="12"/>
  <c r="AN27" i="12"/>
  <c r="AP27" i="12"/>
  <c r="H27" i="12"/>
  <c r="H59" i="12" s="1"/>
  <c r="AL27" i="12"/>
  <c r="AF27" i="12"/>
  <c r="AH27" i="12"/>
  <c r="Y27" i="12"/>
  <c r="J27" i="12"/>
  <c r="L27" i="12"/>
  <c r="W27" i="12"/>
  <c r="AG27" i="12"/>
  <c r="AC27" i="12"/>
  <c r="Z27" i="12"/>
  <c r="AA27" i="12"/>
  <c r="S27" i="12"/>
  <c r="T27" i="12"/>
  <c r="K27" i="12"/>
  <c r="P27" i="12"/>
  <c r="AD27" i="12"/>
  <c r="M27" i="12"/>
  <c r="AI27" i="12"/>
  <c r="O27" i="12"/>
  <c r="Q27" i="12"/>
  <c r="O31" i="34"/>
  <c r="O25" i="34" s="1"/>
  <c r="AJ10" i="46"/>
  <c r="AJ11" i="101"/>
  <c r="J10" i="26"/>
  <c r="X31" i="34"/>
  <c r="X25" i="34" s="1"/>
  <c r="M10" i="26"/>
  <c r="J10" i="46"/>
  <c r="S10" i="26"/>
  <c r="U10" i="46"/>
  <c r="AG10" i="46"/>
  <c r="Y31" i="34"/>
  <c r="Y25" i="34" s="1"/>
  <c r="AD10" i="46"/>
  <c r="AN10" i="26"/>
  <c r="AM11" i="101"/>
  <c r="Z10" i="46"/>
  <c r="G31" i="34"/>
  <c r="G25" i="34" s="1"/>
  <c r="AB31" i="34"/>
  <c r="AB25" i="34" s="1"/>
  <c r="AE31" i="34"/>
  <c r="AE25" i="34" s="1"/>
  <c r="X10" i="26"/>
  <c r="AL10" i="46"/>
  <c r="AL11" i="101"/>
  <c r="AF10" i="46"/>
  <c r="AI10" i="26"/>
  <c r="AH11" i="101"/>
  <c r="K10" i="46"/>
  <c r="N31" i="34"/>
  <c r="N25" i="34" s="1"/>
  <c r="T10" i="26"/>
  <c r="V10" i="46"/>
  <c r="M10" i="46"/>
  <c r="F10" i="26"/>
  <c r="R10" i="26"/>
  <c r="AA10" i="46"/>
  <c r="I10" i="26"/>
  <c r="AJ10" i="26"/>
  <c r="AI11" i="101"/>
  <c r="F31" i="34"/>
  <c r="F25" i="34" s="1"/>
  <c r="AC31" i="34"/>
  <c r="AC25" i="34" s="1"/>
  <c r="AK31" i="34"/>
  <c r="AK25" i="34" s="1"/>
  <c r="AK11" i="101"/>
  <c r="AL31" i="34"/>
  <c r="AL25" i="34" s="1"/>
  <c r="E31" i="34"/>
  <c r="E25" i="34" s="1"/>
  <c r="V31" i="34"/>
  <c r="V25" i="34" s="1"/>
  <c r="E10" i="46"/>
  <c r="E12" i="46" s="1"/>
  <c r="E32" i="46" s="1"/>
  <c r="E49" i="46" s="1"/>
  <c r="M31" i="34"/>
  <c r="M25" i="34" s="1"/>
  <c r="AP53" i="2"/>
  <c r="AP145" i="2" s="1"/>
  <c r="W31" i="34"/>
  <c r="W25" i="34" s="1"/>
  <c r="AG31" i="34"/>
  <c r="AG25" i="34" s="1"/>
  <c r="O10" i="46"/>
  <c r="R10" i="46"/>
  <c r="L31" i="34"/>
  <c r="L25" i="34" s="1"/>
  <c r="AO53" i="2"/>
  <c r="AD10" i="26"/>
  <c r="AL10" i="26"/>
  <c r="AM10" i="26"/>
  <c r="W10" i="46"/>
  <c r="N10" i="26"/>
  <c r="AO57" i="2"/>
  <c r="K31" i="34"/>
  <c r="K25" i="34" s="1"/>
  <c r="AP57" i="2"/>
  <c r="I10" i="46"/>
  <c r="AH10" i="26"/>
  <c r="AJ31" i="34"/>
  <c r="AJ25" i="34" s="1"/>
  <c r="I31" i="34"/>
  <c r="I25" i="34" s="1"/>
  <c r="J31" i="34"/>
  <c r="J25" i="34" s="1"/>
  <c r="U31" i="34"/>
  <c r="U25" i="34" s="1"/>
  <c r="Y10" i="26"/>
  <c r="K10" i="26"/>
  <c r="V10" i="26"/>
  <c r="L10" i="46"/>
  <c r="P10" i="26"/>
  <c r="AC10" i="46"/>
  <c r="H10" i="46"/>
  <c r="H12" i="46" s="1"/>
  <c r="X10" i="46"/>
  <c r="AK10" i="26"/>
  <c r="AI10" i="46"/>
  <c r="AK10" i="46"/>
  <c r="R31" i="34"/>
  <c r="R25" i="34" s="1"/>
  <c r="G10" i="26"/>
  <c r="AN53" i="2"/>
  <c r="AM10" i="46"/>
  <c r="AN57" i="2"/>
  <c r="AH10" i="46"/>
  <c r="H31" i="34"/>
  <c r="H25" i="34" s="1"/>
  <c r="S31" i="34"/>
  <c r="S25" i="34" s="1"/>
  <c r="AI31" i="34"/>
  <c r="AI25" i="34" s="1"/>
  <c r="Q10" i="46"/>
  <c r="F10" i="46"/>
  <c r="F12" i="46" s="1"/>
  <c r="F32" i="46" s="1"/>
  <c r="F49" i="46" s="1"/>
  <c r="AB10" i="26"/>
  <c r="Q31" i="34"/>
  <c r="Q25" i="34" s="1"/>
  <c r="AA31" i="34"/>
  <c r="AA25" i="34" s="1"/>
  <c r="AD31" i="34"/>
  <c r="AD25" i="34" s="1"/>
  <c r="AF31" i="34"/>
  <c r="AF25" i="34" s="1"/>
  <c r="O10" i="26"/>
  <c r="H10" i="26"/>
  <c r="AC10" i="26"/>
  <c r="Z31" i="34"/>
  <c r="Z25" i="34" s="1"/>
  <c r="G10" i="46"/>
  <c r="G12" i="46" s="1"/>
  <c r="G32" i="46" s="1"/>
  <c r="G49" i="46" s="1"/>
  <c r="AM31" i="34"/>
  <c r="AM25" i="34" s="1"/>
  <c r="AB10" i="46"/>
  <c r="Z10" i="26"/>
  <c r="AF10" i="26"/>
  <c r="AG10" i="26"/>
  <c r="N10" i="46"/>
  <c r="S10" i="46"/>
  <c r="Y10" i="46"/>
  <c r="AE10" i="26"/>
  <c r="AA10" i="26"/>
  <c r="AE10" i="46"/>
  <c r="W10" i="26"/>
  <c r="AH31" i="34"/>
  <c r="AH25" i="34" s="1"/>
  <c r="L10" i="26"/>
  <c r="AP35" i="2"/>
  <c r="D32" i="52"/>
  <c r="D49" i="52" s="1"/>
  <c r="D63" i="52" s="1"/>
  <c r="D26" i="45" s="1"/>
  <c r="E33" i="52"/>
  <c r="P31" i="34"/>
  <c r="P25" i="34" s="1"/>
  <c r="Q10" i="26"/>
  <c r="P10" i="46"/>
  <c r="T31" i="34"/>
  <c r="T25" i="34" s="1"/>
  <c r="T10" i="46"/>
  <c r="U10" i="26"/>
  <c r="G12" i="52"/>
  <c r="G32" i="52" s="1"/>
  <c r="H11" i="52"/>
  <c r="F32" i="52"/>
  <c r="F34" i="52"/>
  <c r="F33" i="52"/>
  <c r="I11" i="46"/>
  <c r="H6" i="52"/>
  <c r="AR6" i="52"/>
  <c r="T6" i="52"/>
  <c r="AG6" i="52"/>
  <c r="AR6" i="46"/>
  <c r="BQ6" i="47"/>
  <c r="T6" i="46"/>
  <c r="AS6" i="47"/>
  <c r="AG6" i="46"/>
  <c r="H6" i="47"/>
  <c r="I11" i="47"/>
  <c r="U6" i="47"/>
  <c r="I6" i="46"/>
  <c r="AF6" i="47"/>
  <c r="AO145" i="2" l="1"/>
  <c r="AO127" i="2"/>
  <c r="AO154" i="2"/>
  <c r="AO112" i="2"/>
  <c r="AP112" i="2"/>
  <c r="AN30" i="40"/>
  <c r="AN32" i="40" s="1"/>
  <c r="BC9" i="2"/>
  <c r="H101" i="2"/>
  <c r="AV81" i="2"/>
  <c r="AQ91" i="2"/>
  <c r="AQ149" i="2"/>
  <c r="AE67" i="2"/>
  <c r="AE113" i="2"/>
  <c r="U67" i="2"/>
  <c r="U113" i="2"/>
  <c r="I67" i="2"/>
  <c r="I113" i="2"/>
  <c r="N67" i="2"/>
  <c r="N113" i="2"/>
  <c r="D67" i="2"/>
  <c r="D113" i="2"/>
  <c r="AO103" i="2"/>
  <c r="AO108" i="2"/>
  <c r="AO129" i="2"/>
  <c r="AO144" i="2"/>
  <c r="AO148" i="2"/>
  <c r="AO132" i="2"/>
  <c r="AN91" i="2"/>
  <c r="AO91" i="2"/>
  <c r="AO149" i="2"/>
  <c r="AQ87" i="2"/>
  <c r="AQ145" i="2"/>
  <c r="AC67" i="2"/>
  <c r="AC113" i="2"/>
  <c r="AD67" i="2"/>
  <c r="AD113" i="2"/>
  <c r="M67" i="2"/>
  <c r="M113" i="2"/>
  <c r="R67" i="2"/>
  <c r="R113" i="2"/>
  <c r="AO111" i="2"/>
  <c r="AO134" i="2"/>
  <c r="AO119" i="2"/>
  <c r="AO126" i="2"/>
  <c r="AO136" i="2"/>
  <c r="AO115" i="2"/>
  <c r="AN85" i="2"/>
  <c r="AI67" i="2"/>
  <c r="AI113" i="2"/>
  <c r="AM67" i="2"/>
  <c r="AM113" i="2"/>
  <c r="J67" i="2"/>
  <c r="J113" i="2"/>
  <c r="F67" i="2"/>
  <c r="F113" i="2"/>
  <c r="AO139" i="2"/>
  <c r="AO153" i="2"/>
  <c r="AO104" i="2"/>
  <c r="AO124" i="2"/>
  <c r="AO106" i="2"/>
  <c r="AN79" i="2"/>
  <c r="AO85" i="2"/>
  <c r="AO141" i="2"/>
  <c r="E67" i="2"/>
  <c r="E113" i="2"/>
  <c r="X67" i="2"/>
  <c r="X113" i="2"/>
  <c r="L67" i="2"/>
  <c r="L113" i="2"/>
  <c r="AH67" i="2"/>
  <c r="AH113" i="2"/>
  <c r="AO114" i="2"/>
  <c r="AO110" i="2"/>
  <c r="AO105" i="2"/>
  <c r="AO150" i="2"/>
  <c r="AO152" i="2"/>
  <c r="AO118" i="2"/>
  <c r="AO79" i="2"/>
  <c r="AO120" i="2"/>
  <c r="AA67" i="2"/>
  <c r="AA113" i="2"/>
  <c r="AF67" i="2"/>
  <c r="AF113" i="2"/>
  <c r="Y67" i="2"/>
  <c r="Y113" i="2"/>
  <c r="AL67" i="2"/>
  <c r="AL113" i="2"/>
  <c r="AO116" i="2"/>
  <c r="AO130" i="2"/>
  <c r="AO133" i="2"/>
  <c r="AO147" i="2"/>
  <c r="AJ67" i="2"/>
  <c r="AJ113" i="2"/>
  <c r="G67" i="2"/>
  <c r="G113" i="2"/>
  <c r="AB67" i="2"/>
  <c r="AB113" i="2"/>
  <c r="AG67" i="2"/>
  <c r="AG113" i="2"/>
  <c r="S67" i="2"/>
  <c r="S113" i="2"/>
  <c r="AO122" i="2"/>
  <c r="AO125" i="2"/>
  <c r="AO135" i="2"/>
  <c r="AO137" i="2"/>
  <c r="AO138" i="2"/>
  <c r="K67" i="2"/>
  <c r="K113" i="2"/>
  <c r="Q67" i="2"/>
  <c r="Q113" i="2"/>
  <c r="AK67" i="2"/>
  <c r="AK113" i="2"/>
  <c r="P67" i="2"/>
  <c r="P113" i="2"/>
  <c r="Z67" i="2"/>
  <c r="Z113" i="2"/>
  <c r="E10" i="43"/>
  <c r="AO107" i="2"/>
  <c r="AO123" i="2"/>
  <c r="AO140" i="2"/>
  <c r="AO109" i="2"/>
  <c r="AO102" i="2"/>
  <c r="V67" i="2"/>
  <c r="V113" i="2"/>
  <c r="H67" i="2"/>
  <c r="H113" i="2"/>
  <c r="T67" i="2"/>
  <c r="T113" i="2"/>
  <c r="W67" i="2"/>
  <c r="W113" i="2"/>
  <c r="O67" i="2"/>
  <c r="O113" i="2"/>
  <c r="AO128" i="2"/>
  <c r="AO131" i="2"/>
  <c r="AO117" i="2"/>
  <c r="AS112" i="2"/>
  <c r="AS134" i="2"/>
  <c r="AT129" i="2"/>
  <c r="AP134" i="2"/>
  <c r="AT118" i="2"/>
  <c r="AS140" i="2"/>
  <c r="AT135" i="2"/>
  <c r="AP143" i="2"/>
  <c r="AS130" i="2"/>
  <c r="AS128" i="2"/>
  <c r="AP117" i="2"/>
  <c r="AP122" i="2"/>
  <c r="AT139" i="2"/>
  <c r="AS148" i="2"/>
  <c r="AP147" i="2"/>
  <c r="AP144" i="2"/>
  <c r="AP79" i="2"/>
  <c r="AP120" i="2"/>
  <c r="AT83" i="2"/>
  <c r="AT127" i="2"/>
  <c r="AP95" i="2"/>
  <c r="AP154" i="2"/>
  <c r="AP85" i="2"/>
  <c r="AP141" i="2"/>
  <c r="AS85" i="2"/>
  <c r="AS141" i="2"/>
  <c r="AT134" i="2"/>
  <c r="AP132" i="2"/>
  <c r="AT126" i="2"/>
  <c r="AT152" i="2"/>
  <c r="AS129" i="2"/>
  <c r="AP139" i="2"/>
  <c r="AS139" i="2"/>
  <c r="AP110" i="2"/>
  <c r="AT132" i="2"/>
  <c r="AP114" i="2"/>
  <c r="AT128" i="2"/>
  <c r="AT114" i="2"/>
  <c r="AS111" i="2"/>
  <c r="AT122" i="2"/>
  <c r="AT87" i="2"/>
  <c r="AT145" i="2"/>
  <c r="AT79" i="2"/>
  <c r="AT120" i="2"/>
  <c r="AT85" i="2"/>
  <c r="AT141" i="2"/>
  <c r="AT125" i="2"/>
  <c r="AP137" i="2"/>
  <c r="AS119" i="2"/>
  <c r="AT111" i="2"/>
  <c r="AS138" i="2"/>
  <c r="AP129" i="2"/>
  <c r="AS123" i="2"/>
  <c r="AP125" i="2"/>
  <c r="AS131" i="2"/>
  <c r="AP111" i="2"/>
  <c r="AS132" i="2"/>
  <c r="AS103" i="2"/>
  <c r="AP106" i="2"/>
  <c r="AP118" i="2"/>
  <c r="AP83" i="2"/>
  <c r="AP127" i="2"/>
  <c r="AS79" i="2"/>
  <c r="AS120" i="2"/>
  <c r="AS91" i="2"/>
  <c r="AS149" i="2"/>
  <c r="AS118" i="2"/>
  <c r="AP136" i="2"/>
  <c r="AS116" i="2"/>
  <c r="AP148" i="2"/>
  <c r="AT124" i="2"/>
  <c r="AP131" i="2"/>
  <c r="AS117" i="2"/>
  <c r="AT143" i="2"/>
  <c r="AT133" i="2"/>
  <c r="AP135" i="2"/>
  <c r="AT147" i="2"/>
  <c r="AP126" i="2"/>
  <c r="AS109" i="2"/>
  <c r="AT116" i="2"/>
  <c r="AP119" i="2"/>
  <c r="AT112" i="2"/>
  <c r="AS95" i="2"/>
  <c r="AS154" i="2"/>
  <c r="AS110" i="2"/>
  <c r="AP109" i="2"/>
  <c r="AS104" i="2"/>
  <c r="AP108" i="2"/>
  <c r="AS114" i="2"/>
  <c r="AT136" i="2"/>
  <c r="AS115" i="2"/>
  <c r="AS126" i="2"/>
  <c r="AS124" i="2"/>
  <c r="AP138" i="2"/>
  <c r="AT131" i="2"/>
  <c r="AP115" i="2"/>
  <c r="AS152" i="2"/>
  <c r="AT117" i="2"/>
  <c r="AT77" i="2"/>
  <c r="AT107" i="2"/>
  <c r="AS87" i="2"/>
  <c r="AS145" i="2"/>
  <c r="AS136" i="2"/>
  <c r="AS105" i="2"/>
  <c r="AS150" i="2"/>
  <c r="AP103" i="2"/>
  <c r="AT150" i="2"/>
  <c r="AT119" i="2"/>
  <c r="AS102" i="2"/>
  <c r="AT106" i="2"/>
  <c r="AT105" i="2"/>
  <c r="AT115" i="2"/>
  <c r="AP116" i="2"/>
  <c r="AT130" i="2"/>
  <c r="AP150" i="2"/>
  <c r="AT144" i="2"/>
  <c r="AT103" i="2"/>
  <c r="AS122" i="2"/>
  <c r="AT91" i="2"/>
  <c r="AT149" i="2"/>
  <c r="AS153" i="2"/>
  <c r="AS106" i="2"/>
  <c r="AS144" i="2"/>
  <c r="AP104" i="2"/>
  <c r="AT153" i="2"/>
  <c r="AT104" i="2"/>
  <c r="AS147" i="2"/>
  <c r="AP152" i="2"/>
  <c r="AS108" i="2"/>
  <c r="AT110" i="2"/>
  <c r="AT108" i="2"/>
  <c r="AS133" i="2"/>
  <c r="AP102" i="2"/>
  <c r="AT140" i="2"/>
  <c r="AP140" i="2"/>
  <c r="AP91" i="2"/>
  <c r="AP149" i="2"/>
  <c r="AS83" i="2"/>
  <c r="AS127" i="2"/>
  <c r="AT95" i="2"/>
  <c r="AT154" i="2"/>
  <c r="AS143" i="2"/>
  <c r="AP128" i="2"/>
  <c r="AS137" i="2"/>
  <c r="AP123" i="2"/>
  <c r="AT148" i="2"/>
  <c r="AP105" i="2"/>
  <c r="AS135" i="2"/>
  <c r="AP130" i="2"/>
  <c r="AS125" i="2"/>
  <c r="AT102" i="2"/>
  <c r="AT109" i="2"/>
  <c r="AT123" i="2"/>
  <c r="AP133" i="2"/>
  <c r="AT137" i="2"/>
  <c r="AP153" i="2"/>
  <c r="AP124" i="2"/>
  <c r="L21" i="122"/>
  <c r="L29" i="122" s="1"/>
  <c r="L50" i="122" s="1"/>
  <c r="L54" i="122" s="1"/>
  <c r="L59" i="122" s="1"/>
  <c r="L63" i="122" s="1"/>
  <c r="AL21" i="122"/>
  <c r="AL29" i="122" s="1"/>
  <c r="AL50" i="122" s="1"/>
  <c r="AL54" i="122" s="1"/>
  <c r="AL59" i="122" s="1"/>
  <c r="AL63" i="122" s="1"/>
  <c r="AP77" i="2"/>
  <c r="F10" i="43"/>
  <c r="F12" i="43" s="1"/>
  <c r="P22" i="48"/>
  <c r="AO30" i="40"/>
  <c r="AO32" i="40" s="1"/>
  <c r="E22" i="48"/>
  <c r="AN22" i="48" s="1"/>
  <c r="D43" i="48" s="1"/>
  <c r="D49" i="48" s="1"/>
  <c r="AN13" i="48"/>
  <c r="AP30" i="40"/>
  <c r="AP32" i="40" s="1"/>
  <c r="Q32" i="40"/>
  <c r="Q13" i="48" s="1"/>
  <c r="AP87" i="2"/>
  <c r="G21" i="122"/>
  <c r="G29" i="122" s="1"/>
  <c r="G50" i="122" s="1"/>
  <c r="G54" i="122" s="1"/>
  <c r="G59" i="122" s="1"/>
  <c r="G63" i="122" s="1"/>
  <c r="AI21" i="122"/>
  <c r="AI29" i="122" s="1"/>
  <c r="AI50" i="122" s="1"/>
  <c r="AI54" i="122" s="1"/>
  <c r="AI59" i="122" s="1"/>
  <c r="AI63" i="122" s="1"/>
  <c r="J21" i="122"/>
  <c r="J29" i="122" s="1"/>
  <c r="J50" i="122" s="1"/>
  <c r="J54" i="122" s="1"/>
  <c r="J59" i="122" s="1"/>
  <c r="J63" i="122" s="1"/>
  <c r="AQ13" i="104"/>
  <c r="AR12" i="104"/>
  <c r="AR13" i="104"/>
  <c r="AQ12" i="104"/>
  <c r="AZ12" i="104"/>
  <c r="AY13" i="104"/>
  <c r="AF64" i="12"/>
  <c r="G59" i="12"/>
  <c r="G64" i="12"/>
  <c r="AN87" i="2"/>
  <c r="AN33" i="34"/>
  <c r="AN83" i="2"/>
  <c r="D23" i="23"/>
  <c r="F23" i="23" s="1"/>
  <c r="AN95" i="2"/>
  <c r="AO87" i="2"/>
  <c r="AO33" i="34"/>
  <c r="AO83" i="2"/>
  <c r="AV17" i="104"/>
  <c r="AQ83" i="2"/>
  <c r="G23" i="23"/>
  <c r="I23" i="23" s="1"/>
  <c r="AO95" i="2"/>
  <c r="AO77" i="2"/>
  <c r="I41" i="128"/>
  <c r="I49" i="128" s="1"/>
  <c r="I50" i="128" s="1"/>
  <c r="Q21" i="122"/>
  <c r="Q29" i="122" s="1"/>
  <c r="Q50" i="122" s="1"/>
  <c r="Q54" i="122" s="1"/>
  <c r="Q59" i="122" s="1"/>
  <c r="Q63" i="122" s="1"/>
  <c r="AO57" i="122"/>
  <c r="AT57" i="122" s="1"/>
  <c r="R21" i="122"/>
  <c r="R29" i="122" s="1"/>
  <c r="R50" i="122" s="1"/>
  <c r="R54" i="122" s="1"/>
  <c r="R59" i="122" s="1"/>
  <c r="R63" i="122" s="1"/>
  <c r="M21" i="122"/>
  <c r="M29" i="122" s="1"/>
  <c r="M50" i="122" s="1"/>
  <c r="M54" i="122" s="1"/>
  <c r="M59" i="122" s="1"/>
  <c r="M63" i="122" s="1"/>
  <c r="AJ21" i="122"/>
  <c r="AJ29" i="122" s="1"/>
  <c r="AJ50" i="122" s="1"/>
  <c r="AJ54" i="122" s="1"/>
  <c r="AJ59" i="122" s="1"/>
  <c r="AJ63" i="122" s="1"/>
  <c r="E21" i="122"/>
  <c r="E29" i="122" s="1"/>
  <c r="E50" i="122" s="1"/>
  <c r="E54" i="122" s="1"/>
  <c r="E59" i="122" s="1"/>
  <c r="E63" i="122" s="1"/>
  <c r="J15" i="104"/>
  <c r="J24" i="104" s="1"/>
  <c r="T21" i="122"/>
  <c r="T29" i="122" s="1"/>
  <c r="T50" i="122" s="1"/>
  <c r="T54" i="122" s="1"/>
  <c r="T59" i="122" s="1"/>
  <c r="T63" i="122" s="1"/>
  <c r="AD15" i="104"/>
  <c r="AD24" i="104" s="1"/>
  <c r="N15" i="104"/>
  <c r="N24" i="104" s="1"/>
  <c r="AP62" i="122"/>
  <c r="T15" i="104"/>
  <c r="T24" i="104" s="1"/>
  <c r="AG21" i="122"/>
  <c r="AG29" i="122" s="1"/>
  <c r="AG50" i="122" s="1"/>
  <c r="AG54" i="122" s="1"/>
  <c r="AG59" i="122" s="1"/>
  <c r="AG63" i="122" s="1"/>
  <c r="U21" i="122"/>
  <c r="U29" i="122" s="1"/>
  <c r="U50" i="122" s="1"/>
  <c r="U54" i="122" s="1"/>
  <c r="U59" i="122" s="1"/>
  <c r="U63" i="122" s="1"/>
  <c r="Z21" i="122"/>
  <c r="Z29" i="122" s="1"/>
  <c r="Z50" i="122" s="1"/>
  <c r="Z54" i="122" s="1"/>
  <c r="Z59" i="122" s="1"/>
  <c r="Z63" i="122" s="1"/>
  <c r="Y21" i="122"/>
  <c r="Y29" i="122" s="1"/>
  <c r="Y50" i="122" s="1"/>
  <c r="Y54" i="122" s="1"/>
  <c r="Y59" i="122" s="1"/>
  <c r="Y63" i="122" s="1"/>
  <c r="F15" i="104"/>
  <c r="F24" i="104" s="1"/>
  <c r="AO15" i="122"/>
  <c r="AT15" i="122" s="1"/>
  <c r="P21" i="122"/>
  <c r="P29" i="122" s="1"/>
  <c r="P50" i="122" s="1"/>
  <c r="P54" i="122" s="1"/>
  <c r="P59" i="122" s="1"/>
  <c r="P63" i="122" s="1"/>
  <c r="AE21" i="122"/>
  <c r="AE29" i="122" s="1"/>
  <c r="AE50" i="122" s="1"/>
  <c r="AE54" i="122" s="1"/>
  <c r="AE59" i="122" s="1"/>
  <c r="AE63" i="122" s="1"/>
  <c r="AF21" i="122"/>
  <c r="AF29" i="122" s="1"/>
  <c r="AF50" i="122" s="1"/>
  <c r="AF54" i="122" s="1"/>
  <c r="AF59" i="122" s="1"/>
  <c r="AF63" i="122" s="1"/>
  <c r="AA21" i="122"/>
  <c r="AA29" i="122" s="1"/>
  <c r="AA50" i="122" s="1"/>
  <c r="AA54" i="122" s="1"/>
  <c r="AA59" i="122" s="1"/>
  <c r="AA63" i="122" s="1"/>
  <c r="H21" i="122"/>
  <c r="H29" i="122" s="1"/>
  <c r="H50" i="122" s="1"/>
  <c r="H54" i="122" s="1"/>
  <c r="H59" i="122" s="1"/>
  <c r="H63" i="122" s="1"/>
  <c r="H15" i="104"/>
  <c r="H24" i="104" s="1"/>
  <c r="Q15" i="104"/>
  <c r="Q24" i="104" s="1"/>
  <c r="AF15" i="104"/>
  <c r="AF24" i="104" s="1"/>
  <c r="O21" i="122"/>
  <c r="O29" i="122" s="1"/>
  <c r="O50" i="122" s="1"/>
  <c r="O54" i="122" s="1"/>
  <c r="O59" i="122" s="1"/>
  <c r="O63" i="122" s="1"/>
  <c r="AQ66" i="2"/>
  <c r="AH21" i="122"/>
  <c r="AH29" i="122" s="1"/>
  <c r="AH50" i="122" s="1"/>
  <c r="AH54" i="122" s="1"/>
  <c r="AH59" i="122" s="1"/>
  <c r="AH63" i="122" s="1"/>
  <c r="AN57" i="122"/>
  <c r="AN20" i="122"/>
  <c r="AH74" i="122"/>
  <c r="X21" i="122"/>
  <c r="X29" i="122" s="1"/>
  <c r="X50" i="122" s="1"/>
  <c r="X54" i="122" s="1"/>
  <c r="X59" i="122" s="1"/>
  <c r="X63" i="122" s="1"/>
  <c r="AD21" i="122"/>
  <c r="AD29" i="122" s="1"/>
  <c r="AD50" i="122" s="1"/>
  <c r="AD54" i="122" s="1"/>
  <c r="AD59" i="122" s="1"/>
  <c r="AD63" i="122" s="1"/>
  <c r="AM21" i="122"/>
  <c r="AM29" i="122" s="1"/>
  <c r="AM50" i="122" s="1"/>
  <c r="AM54" i="122" s="1"/>
  <c r="AM59" i="122" s="1"/>
  <c r="AM63" i="122" s="1"/>
  <c r="K15" i="104"/>
  <c r="K24" i="104" s="1"/>
  <c r="AO53" i="122"/>
  <c r="AT53" i="122" s="1"/>
  <c r="AN62" i="122"/>
  <c r="Z15" i="104"/>
  <c r="Z24" i="104" s="1"/>
  <c r="AJ15" i="104"/>
  <c r="AJ24" i="104" s="1"/>
  <c r="AM74" i="122"/>
  <c r="V15" i="104"/>
  <c r="V24" i="104" s="1"/>
  <c r="AD74" i="122"/>
  <c r="AA15" i="104"/>
  <c r="AA24" i="104" s="1"/>
  <c r="AO20" i="122"/>
  <c r="AT20" i="122" s="1"/>
  <c r="AK21" i="122"/>
  <c r="AK29" i="122" s="1"/>
  <c r="AK50" i="122" s="1"/>
  <c r="AK54" i="122" s="1"/>
  <c r="AK59" i="122" s="1"/>
  <c r="AK63" i="122" s="1"/>
  <c r="W21" i="122"/>
  <c r="W29" i="122" s="1"/>
  <c r="W50" i="122" s="1"/>
  <c r="W54" i="122" s="1"/>
  <c r="W59" i="122" s="1"/>
  <c r="W63" i="122" s="1"/>
  <c r="K21" i="122"/>
  <c r="K29" i="122" s="1"/>
  <c r="K50" i="122" s="1"/>
  <c r="K54" i="122" s="1"/>
  <c r="K59" i="122" s="1"/>
  <c r="K63" i="122" s="1"/>
  <c r="F21" i="122"/>
  <c r="F29" i="122" s="1"/>
  <c r="F50" i="122" s="1"/>
  <c r="F54" i="122" s="1"/>
  <c r="F59" i="122" s="1"/>
  <c r="F63" i="122" s="1"/>
  <c r="S21" i="122"/>
  <c r="S29" i="122" s="1"/>
  <c r="S50" i="122" s="1"/>
  <c r="S54" i="122" s="1"/>
  <c r="S59" i="122" s="1"/>
  <c r="S63" i="122" s="1"/>
  <c r="AP53" i="122"/>
  <c r="I21" i="122"/>
  <c r="I29" i="122" s="1"/>
  <c r="I50" i="122" s="1"/>
  <c r="I54" i="122" s="1"/>
  <c r="I59" i="122" s="1"/>
  <c r="I63" i="122" s="1"/>
  <c r="O22" i="101"/>
  <c r="Y41" i="128"/>
  <c r="Y49" i="128" s="1"/>
  <c r="Y50" i="128" s="1"/>
  <c r="V21" i="122"/>
  <c r="V29" i="122" s="1"/>
  <c r="V50" i="122" s="1"/>
  <c r="V54" i="122" s="1"/>
  <c r="V59" i="122" s="1"/>
  <c r="V63" i="122" s="1"/>
  <c r="AC21" i="122"/>
  <c r="AC29" i="122" s="1"/>
  <c r="AC50" i="122" s="1"/>
  <c r="AC54" i="122" s="1"/>
  <c r="AC59" i="122" s="1"/>
  <c r="AC63" i="122" s="1"/>
  <c r="AB21" i="122"/>
  <c r="AB29" i="122" s="1"/>
  <c r="AB50" i="122" s="1"/>
  <c r="AB54" i="122" s="1"/>
  <c r="AB59" i="122" s="1"/>
  <c r="AB63" i="122" s="1"/>
  <c r="AQ21" i="122"/>
  <c r="AQ67" i="122" s="1"/>
  <c r="AR66" i="122"/>
  <c r="AN53" i="122"/>
  <c r="AP66" i="2"/>
  <c r="AT66" i="2"/>
  <c r="AS77" i="2"/>
  <c r="AS66" i="2"/>
  <c r="AP15" i="122"/>
  <c r="N21" i="122"/>
  <c r="N29" i="122" s="1"/>
  <c r="N50" i="122" s="1"/>
  <c r="N54" i="122" s="1"/>
  <c r="N59" i="122" s="1"/>
  <c r="N63" i="122" s="1"/>
  <c r="AP20" i="122"/>
  <c r="CJ53" i="2"/>
  <c r="X41" i="128"/>
  <c r="X49" i="128" s="1"/>
  <c r="X50" i="128" s="1"/>
  <c r="U15" i="104"/>
  <c r="U24" i="104" s="1"/>
  <c r="AN15" i="122"/>
  <c r="W15" i="104"/>
  <c r="W24" i="104" s="1"/>
  <c r="X15" i="104"/>
  <c r="X24" i="104" s="1"/>
  <c r="N74" i="122"/>
  <c r="AO62" i="122"/>
  <c r="AT62" i="122" s="1"/>
  <c r="AE15" i="104"/>
  <c r="AE24" i="104" s="1"/>
  <c r="CK17" i="2"/>
  <c r="D21" i="122"/>
  <c r="D29" i="122" s="1"/>
  <c r="D50" i="122" s="1"/>
  <c r="D54" i="122" s="1"/>
  <c r="D59" i="122" s="1"/>
  <c r="D63" i="122" s="1"/>
  <c r="CK30" i="2"/>
  <c r="Y15" i="104"/>
  <c r="Y24" i="104" s="1"/>
  <c r="CK40" i="2"/>
  <c r="R15" i="104"/>
  <c r="R24" i="104" s="1"/>
  <c r="CK27" i="2"/>
  <c r="CK52" i="2"/>
  <c r="CK44" i="2"/>
  <c r="CK43" i="2"/>
  <c r="CK13" i="2"/>
  <c r="CK38" i="2"/>
  <c r="CK39" i="2"/>
  <c r="CK56" i="2"/>
  <c r="CK25" i="2"/>
  <c r="CJ57" i="2"/>
  <c r="CK48" i="2"/>
  <c r="CK24" i="2"/>
  <c r="CJ21" i="2"/>
  <c r="CJ28" i="2" s="1"/>
  <c r="CK37" i="2"/>
  <c r="CK23" i="2"/>
  <c r="CK46" i="2"/>
  <c r="CJ49" i="2"/>
  <c r="CK42" i="2"/>
  <c r="CK58" i="2"/>
  <c r="CJ35" i="2"/>
  <c r="CK14" i="2"/>
  <c r="CK32" i="2"/>
  <c r="CK12" i="2"/>
  <c r="CK34" i="2"/>
  <c r="CK16" i="2"/>
  <c r="CI21" i="2"/>
  <c r="CI28" i="2" s="1"/>
  <c r="CI53" i="2"/>
  <c r="CK51" i="2"/>
  <c r="CK55" i="2"/>
  <c r="CI57" i="2"/>
  <c r="AM15" i="104"/>
  <c r="AM24" i="104" s="1"/>
  <c r="CK33" i="2"/>
  <c r="CK31" i="2"/>
  <c r="CI35" i="2"/>
  <c r="CK45" i="2"/>
  <c r="CK22" i="2"/>
  <c r="AL15" i="104"/>
  <c r="AL24" i="104" s="1"/>
  <c r="CK10" i="2"/>
  <c r="CI15" i="2"/>
  <c r="CI62" i="2"/>
  <c r="CK60" i="2"/>
  <c r="CK18" i="2"/>
  <c r="S15" i="104"/>
  <c r="S24" i="104" s="1"/>
  <c r="CK11" i="2"/>
  <c r="CK41" i="2"/>
  <c r="CJ15" i="2"/>
  <c r="CJ62" i="2"/>
  <c r="CK61" i="2"/>
  <c r="CK47" i="2"/>
  <c r="CK26" i="2"/>
  <c r="AI15" i="104"/>
  <c r="AI24" i="104" s="1"/>
  <c r="CK36" i="2"/>
  <c r="CI49" i="2"/>
  <c r="CK19" i="2"/>
  <c r="L15" i="104"/>
  <c r="L24" i="104" s="1"/>
  <c r="AI29" i="2"/>
  <c r="AM29" i="2"/>
  <c r="J29" i="2"/>
  <c r="J121" i="2" s="1"/>
  <c r="F29" i="2"/>
  <c r="E29" i="2"/>
  <c r="X29" i="2"/>
  <c r="X121" i="2" s="1"/>
  <c r="L29" i="2"/>
  <c r="AH29" i="2"/>
  <c r="AH15" i="104"/>
  <c r="AH24" i="104" s="1"/>
  <c r="O15" i="104"/>
  <c r="O24" i="104" s="1"/>
  <c r="AA29" i="2"/>
  <c r="AF29" i="2"/>
  <c r="Y29" i="2"/>
  <c r="AL29" i="2"/>
  <c r="AJ29" i="2"/>
  <c r="G29" i="2"/>
  <c r="AB29" i="2"/>
  <c r="AG29" i="2"/>
  <c r="S29" i="2"/>
  <c r="R29" i="2"/>
  <c r="D29" i="2"/>
  <c r="G15" i="104"/>
  <c r="G24" i="104" s="1"/>
  <c r="K29" i="2"/>
  <c r="Q29" i="2"/>
  <c r="AK29" i="2"/>
  <c r="P29" i="2"/>
  <c r="Z29" i="2"/>
  <c r="Z121" i="2" s="1"/>
  <c r="AC29" i="2"/>
  <c r="M29" i="2"/>
  <c r="V29" i="2"/>
  <c r="H29" i="2"/>
  <c r="T29" i="2"/>
  <c r="W29" i="2"/>
  <c r="O29" i="2"/>
  <c r="AD29" i="2"/>
  <c r="AE29" i="2"/>
  <c r="U29" i="2"/>
  <c r="U121" i="2" s="1"/>
  <c r="I29" i="2"/>
  <c r="N29" i="2"/>
  <c r="N121" i="2" s="1"/>
  <c r="AM41" i="128"/>
  <c r="AM49" i="128" s="1"/>
  <c r="AM50" i="128" s="1"/>
  <c r="AO49" i="122"/>
  <c r="AT49" i="122" s="1"/>
  <c r="AO35" i="122"/>
  <c r="AT35" i="122" s="1"/>
  <c r="AT31" i="122"/>
  <c r="G17" i="23"/>
  <c r="I17" i="23" s="1"/>
  <c r="D17" i="23"/>
  <c r="F17" i="23" s="1"/>
  <c r="AN35" i="122"/>
  <c r="AN28" i="122"/>
  <c r="AP49" i="122"/>
  <c r="AN49" i="122"/>
  <c r="AP28" i="122"/>
  <c r="AP35" i="122"/>
  <c r="P15" i="104"/>
  <c r="P24" i="104" s="1"/>
  <c r="AU11" i="104"/>
  <c r="AO11" i="104"/>
  <c r="AT11" i="104"/>
  <c r="AN11" i="104"/>
  <c r="AB15" i="104"/>
  <c r="AB24" i="104" s="1"/>
  <c r="AP11" i="104"/>
  <c r="AP23" i="34"/>
  <c r="AN23" i="34"/>
  <c r="AO23" i="34"/>
  <c r="AN22" i="34"/>
  <c r="AN19" i="34"/>
  <c r="AJ34" i="34"/>
  <c r="AO22" i="34"/>
  <c r="AO19" i="34"/>
  <c r="AP19" i="34"/>
  <c r="AP22" i="34"/>
  <c r="AN28" i="104"/>
  <c r="D20" i="23"/>
  <c r="F20" i="23" s="1"/>
  <c r="G20" i="23"/>
  <c r="I20" i="23" s="1"/>
  <c r="E12" i="121"/>
  <c r="U11" i="121" s="1"/>
  <c r="E13" i="121"/>
  <c r="V11" i="121" s="1"/>
  <c r="S44" i="29"/>
  <c r="AA44" i="29"/>
  <c r="AJ44" i="29"/>
  <c r="AE44" i="29"/>
  <c r="AL44" i="29"/>
  <c r="X44" i="29"/>
  <c r="AC44" i="29"/>
  <c r="AP28" i="104"/>
  <c r="AQ21" i="2"/>
  <c r="AQ113" i="2" s="1"/>
  <c r="V44" i="29"/>
  <c r="AM44" i="29"/>
  <c r="AB44" i="29"/>
  <c r="Q44" i="29"/>
  <c r="Z44" i="29"/>
  <c r="P44" i="29"/>
  <c r="W44" i="29"/>
  <c r="R44" i="29"/>
  <c r="AG44" i="29"/>
  <c r="Y44" i="29"/>
  <c r="AF44" i="29"/>
  <c r="T44" i="29"/>
  <c r="AK44" i="29"/>
  <c r="U44" i="29"/>
  <c r="AD44" i="29"/>
  <c r="AH44" i="29"/>
  <c r="AI44" i="29"/>
  <c r="AG41" i="128"/>
  <c r="AG49" i="128" s="1"/>
  <c r="AG50" i="128" s="1"/>
  <c r="E41" i="128"/>
  <c r="E49" i="128" s="1"/>
  <c r="E50" i="128" s="1"/>
  <c r="AX12" i="104"/>
  <c r="AZ13" i="104"/>
  <c r="AY12" i="104"/>
  <c r="AX13" i="104"/>
  <c r="AW13" i="104"/>
  <c r="AO28" i="122"/>
  <c r="AT28" i="122" s="1"/>
  <c r="F41" i="128"/>
  <c r="F49" i="128" s="1"/>
  <c r="F50" i="128" s="1"/>
  <c r="AW12" i="104"/>
  <c r="E29" i="104"/>
  <c r="E15" i="104"/>
  <c r="E24" i="104" s="1"/>
  <c r="D15" i="104"/>
  <c r="D24" i="104" s="1"/>
  <c r="AC29" i="104"/>
  <c r="AC15" i="104"/>
  <c r="AC24" i="104" s="1"/>
  <c r="AK29" i="104"/>
  <c r="AK15" i="104"/>
  <c r="AK24" i="104" s="1"/>
  <c r="AG29" i="104"/>
  <c r="AG15" i="104"/>
  <c r="I29" i="104"/>
  <c r="I15" i="104"/>
  <c r="I24" i="104" s="1"/>
  <c r="M29" i="104"/>
  <c r="M15" i="104"/>
  <c r="AO21" i="2"/>
  <c r="AO113" i="2" s="1"/>
  <c r="AP21" i="2"/>
  <c r="AS21" i="2"/>
  <c r="AT21" i="2"/>
  <c r="AP33" i="34"/>
  <c r="E14" i="72"/>
  <c r="R12" i="72" s="1"/>
  <c r="E19" i="72"/>
  <c r="W12" i="72" s="1"/>
  <c r="AF41" i="128"/>
  <c r="AF49" i="128" s="1"/>
  <c r="AF50" i="128" s="1"/>
  <c r="Q41" i="128"/>
  <c r="Q49" i="128" s="1"/>
  <c r="Q50" i="128" s="1"/>
  <c r="C38" i="128"/>
  <c r="U41" i="128"/>
  <c r="U49" i="128" s="1"/>
  <c r="U50" i="128" s="1"/>
  <c r="AK41" i="128"/>
  <c r="AK49" i="128" s="1"/>
  <c r="AK50" i="128" s="1"/>
  <c r="V41" i="128"/>
  <c r="V49" i="128" s="1"/>
  <c r="V50" i="128" s="1"/>
  <c r="M41" i="128"/>
  <c r="M49" i="128" s="1"/>
  <c r="M50" i="128" s="1"/>
  <c r="AP28" i="128"/>
  <c r="G41" i="128"/>
  <c r="G49" i="128" s="1"/>
  <c r="G50" i="128" s="1"/>
  <c r="AL41" i="128"/>
  <c r="AL49" i="128" s="1"/>
  <c r="AL50" i="128" s="1"/>
  <c r="Q29" i="104"/>
  <c r="Z41" i="128"/>
  <c r="Z49" i="128" s="1"/>
  <c r="Z50" i="128" s="1"/>
  <c r="AI41" i="128"/>
  <c r="AI49" i="128" s="1"/>
  <c r="AI50" i="128" s="1"/>
  <c r="Y29" i="104"/>
  <c r="Z22" i="101"/>
  <c r="AO41" i="128"/>
  <c r="AO49" i="128" s="1"/>
  <c r="AO50" i="128" s="1"/>
  <c r="AD41" i="128"/>
  <c r="AD49" i="128" s="1"/>
  <c r="AD50" i="128" s="1"/>
  <c r="U29" i="104"/>
  <c r="AA22" i="101"/>
  <c r="AH41" i="128"/>
  <c r="AH49" i="128" s="1"/>
  <c r="AH50" i="128" s="1"/>
  <c r="T41" i="128"/>
  <c r="T49" i="128" s="1"/>
  <c r="T50" i="128" s="1"/>
  <c r="J41" i="128"/>
  <c r="J49" i="128" s="1"/>
  <c r="J50" i="128" s="1"/>
  <c r="N41" i="128"/>
  <c r="N49" i="128" s="1"/>
  <c r="N50" i="128" s="1"/>
  <c r="AJ41" i="128"/>
  <c r="AJ49" i="128" s="1"/>
  <c r="AJ50" i="128" s="1"/>
  <c r="R41" i="128"/>
  <c r="R49" i="128" s="1"/>
  <c r="R50" i="128" s="1"/>
  <c r="AN41" i="128"/>
  <c r="AN49" i="128" s="1"/>
  <c r="AN50" i="128" s="1"/>
  <c r="S41" i="128"/>
  <c r="S49" i="128" s="1"/>
  <c r="S50" i="128" s="1"/>
  <c r="W41" i="128"/>
  <c r="W49" i="128" s="1"/>
  <c r="W50" i="128" s="1"/>
  <c r="O41" i="128"/>
  <c r="O49" i="128" s="1"/>
  <c r="O50" i="128" s="1"/>
  <c r="P41" i="128"/>
  <c r="P49" i="128" s="1"/>
  <c r="P50" i="128" s="1"/>
  <c r="K41" i="128"/>
  <c r="K49" i="128" s="1"/>
  <c r="K50" i="128" s="1"/>
  <c r="AE41" i="128"/>
  <c r="AE49" i="128" s="1"/>
  <c r="AE50" i="128" s="1"/>
  <c r="AC41" i="128"/>
  <c r="AC49" i="128" s="1"/>
  <c r="AC50" i="128" s="1"/>
  <c r="H41" i="128"/>
  <c r="H49" i="128" s="1"/>
  <c r="H50" i="128" s="1"/>
  <c r="AB41" i="128"/>
  <c r="AB49" i="128" s="1"/>
  <c r="AB50" i="128" s="1"/>
  <c r="D41" i="128"/>
  <c r="D49" i="128" s="1"/>
  <c r="D50" i="128" s="1"/>
  <c r="AA41" i="128"/>
  <c r="AA49" i="128" s="1"/>
  <c r="AA50" i="128" s="1"/>
  <c r="L41" i="128"/>
  <c r="L49" i="128" s="1"/>
  <c r="L50" i="128" s="1"/>
  <c r="AO28" i="104"/>
  <c r="AR16" i="26"/>
  <c r="AR44" i="26" s="1"/>
  <c r="AV28" i="104"/>
  <c r="AQ10" i="26"/>
  <c r="AQ16" i="26" s="1"/>
  <c r="AU10" i="26"/>
  <c r="AU16" i="26" s="1"/>
  <c r="AT10" i="26"/>
  <c r="AT16" i="26" s="1"/>
  <c r="AP10" i="26"/>
  <c r="AN14" i="104"/>
  <c r="AP11" i="101"/>
  <c r="AO17" i="104"/>
  <c r="Y22" i="101"/>
  <c r="AN18" i="104"/>
  <c r="AN20" i="104"/>
  <c r="AO16" i="104"/>
  <c r="AE22" i="101"/>
  <c r="AO14" i="104"/>
  <c r="AP18" i="104"/>
  <c r="AS18" i="104" s="1"/>
  <c r="AO18" i="104"/>
  <c r="AO20" i="104"/>
  <c r="D29" i="104"/>
  <c r="AP14" i="104"/>
  <c r="AS14" i="104" s="1"/>
  <c r="AN17" i="104"/>
  <c r="AN16" i="104"/>
  <c r="AG22" i="101"/>
  <c r="AB22" i="101"/>
  <c r="AF22" i="101"/>
  <c r="AD22" i="101"/>
  <c r="AC22" i="101"/>
  <c r="AH22" i="101"/>
  <c r="F21" i="18"/>
  <c r="I9" i="48"/>
  <c r="H19" i="48"/>
  <c r="AO33" i="32"/>
  <c r="AN33" i="32"/>
  <c r="AP33" i="32"/>
  <c r="Q59" i="12"/>
  <c r="AD59" i="12"/>
  <c r="S59" i="12"/>
  <c r="AG59" i="12"/>
  <c r="Y59" i="12"/>
  <c r="AB59" i="12"/>
  <c r="V59" i="12"/>
  <c r="R59" i="12"/>
  <c r="O59" i="12"/>
  <c r="P59" i="12"/>
  <c r="AA59" i="12"/>
  <c r="W59" i="12"/>
  <c r="AH59" i="12"/>
  <c r="AP59" i="12"/>
  <c r="AM59" i="12"/>
  <c r="N59" i="12"/>
  <c r="AI59" i="12"/>
  <c r="K59" i="12"/>
  <c r="Z59" i="12"/>
  <c r="L59" i="12"/>
  <c r="AF59" i="12"/>
  <c r="AN59" i="12"/>
  <c r="X59" i="12"/>
  <c r="AE59" i="12"/>
  <c r="AO59" i="12"/>
  <c r="M59" i="12"/>
  <c r="T59" i="12"/>
  <c r="AC59" i="12"/>
  <c r="J59" i="12"/>
  <c r="AL59" i="12"/>
  <c r="U59" i="12"/>
  <c r="AK59" i="12"/>
  <c r="AJ59" i="12"/>
  <c r="X22" i="101"/>
  <c r="U22" i="101"/>
  <c r="R22" i="101"/>
  <c r="Q22" i="101"/>
  <c r="P22" i="101"/>
  <c r="S22" i="101"/>
  <c r="W22" i="101"/>
  <c r="V22" i="101"/>
  <c r="T22" i="101"/>
  <c r="E21" i="18"/>
  <c r="E24" i="121"/>
  <c r="AI22" i="101"/>
  <c r="Q15" i="121"/>
  <c r="F24" i="121"/>
  <c r="AK22" i="101"/>
  <c r="AL22" i="101"/>
  <c r="AM22" i="101"/>
  <c r="AJ22" i="101"/>
  <c r="E17" i="121"/>
  <c r="Z11" i="121" s="1"/>
  <c r="P15" i="121"/>
  <c r="AP37" i="26"/>
  <c r="O15" i="121"/>
  <c r="AL38" i="26"/>
  <c r="AQ37" i="26"/>
  <c r="S28" i="46"/>
  <c r="S23" i="46"/>
  <c r="AO31" i="34"/>
  <c r="AO25" i="34" s="1"/>
  <c r="AP31" i="34"/>
  <c r="AP25" i="34" s="1"/>
  <c r="AV20" i="104"/>
  <c r="G16" i="23"/>
  <c r="I16" i="23" s="1"/>
  <c r="E18" i="72"/>
  <c r="V12" i="72" s="1"/>
  <c r="D16" i="23"/>
  <c r="F16" i="23" s="1"/>
  <c r="E13" i="72"/>
  <c r="Q12" i="72" s="1"/>
  <c r="D18" i="23"/>
  <c r="F18" i="23" s="1"/>
  <c r="AP39" i="32"/>
  <c r="AP37" i="32"/>
  <c r="F21" i="119"/>
  <c r="AF38" i="32"/>
  <c r="S40" i="32"/>
  <c r="Q40" i="32"/>
  <c r="AF40" i="32"/>
  <c r="W38" i="32"/>
  <c r="I9" i="2"/>
  <c r="V38" i="32"/>
  <c r="M10" i="12"/>
  <c r="AM38" i="32"/>
  <c r="AB40" i="32"/>
  <c r="AG38" i="32"/>
  <c r="AI40" i="32"/>
  <c r="AI38" i="32"/>
  <c r="T40" i="32"/>
  <c r="AH40" i="32"/>
  <c r="AJ40" i="32"/>
  <c r="AG40" i="32"/>
  <c r="W40" i="32"/>
  <c r="AD38" i="32"/>
  <c r="AH38" i="32"/>
  <c r="Q38" i="32"/>
  <c r="G40" i="32"/>
  <c r="AL40" i="32"/>
  <c r="X38" i="32"/>
  <c r="AL38" i="32"/>
  <c r="F40" i="32"/>
  <c r="AA40" i="32"/>
  <c r="I40" i="32"/>
  <c r="H40" i="32"/>
  <c r="AM40" i="32"/>
  <c r="AK40" i="32"/>
  <c r="AJ38" i="32"/>
  <c r="I38" i="32"/>
  <c r="G38" i="32"/>
  <c r="U40" i="32"/>
  <c r="AE40" i="32"/>
  <c r="K40" i="32"/>
  <c r="E40" i="32"/>
  <c r="AK38" i="32"/>
  <c r="M38" i="32"/>
  <c r="L40" i="32"/>
  <c r="P40" i="32"/>
  <c r="X40" i="32"/>
  <c r="Y38" i="32"/>
  <c r="Z38" i="32"/>
  <c r="L38" i="32"/>
  <c r="R38" i="32"/>
  <c r="S38" i="32"/>
  <c r="M40" i="32"/>
  <c r="J40" i="32"/>
  <c r="Z40" i="32"/>
  <c r="AB38" i="32"/>
  <c r="H38" i="32"/>
  <c r="AU16" i="104"/>
  <c r="O40" i="32"/>
  <c r="AU17" i="104"/>
  <c r="AE38" i="32"/>
  <c r="V40" i="32"/>
  <c r="AD40" i="32"/>
  <c r="AN18" i="32"/>
  <c r="K38" i="32"/>
  <c r="N38" i="32"/>
  <c r="AC38" i="32"/>
  <c r="Y40" i="32"/>
  <c r="T38" i="32"/>
  <c r="U38" i="32"/>
  <c r="O38" i="32"/>
  <c r="N40" i="32"/>
  <c r="AC40" i="32"/>
  <c r="R40" i="32"/>
  <c r="AU14" i="104"/>
  <c r="AT16" i="104"/>
  <c r="AT17" i="104"/>
  <c r="J38" i="32"/>
  <c r="E38" i="32"/>
  <c r="AO18" i="32"/>
  <c r="F38" i="32"/>
  <c r="S22" i="46"/>
  <c r="S24" i="52"/>
  <c r="S17" i="52"/>
  <c r="M24" i="47"/>
  <c r="S26" i="46"/>
  <c r="L25" i="47"/>
  <c r="S19" i="46"/>
  <c r="S20" i="46"/>
  <c r="R19" i="47"/>
  <c r="S19" i="52"/>
  <c r="S25" i="52"/>
  <c r="S21" i="52"/>
  <c r="S27" i="52"/>
  <c r="S27" i="46"/>
  <c r="J27" i="47"/>
  <c r="S22" i="52"/>
  <c r="S28" i="52"/>
  <c r="S18" i="52"/>
  <c r="S25" i="46"/>
  <c r="S17" i="46"/>
  <c r="S26" i="52"/>
  <c r="S20" i="52"/>
  <c r="U7" i="52"/>
  <c r="T8" i="52"/>
  <c r="T27" i="52" s="1"/>
  <c r="S16" i="52"/>
  <c r="T17" i="47"/>
  <c r="O22" i="47"/>
  <c r="W7" i="47"/>
  <c r="V8" i="47"/>
  <c r="V16" i="47" s="1"/>
  <c r="L26" i="47" s="1"/>
  <c r="P21" i="47"/>
  <c r="Q20" i="47"/>
  <c r="K26" i="47"/>
  <c r="S18" i="47"/>
  <c r="S16" i="46"/>
  <c r="S18" i="46"/>
  <c r="S21" i="46"/>
  <c r="U7" i="46"/>
  <c r="T8" i="46"/>
  <c r="E21" i="119"/>
  <c r="AP21" i="40"/>
  <c r="AP17" i="40" s="1"/>
  <c r="G11" i="23"/>
  <c r="AO21" i="40"/>
  <c r="AO17" i="40" s="1"/>
  <c r="AO37" i="32"/>
  <c r="G15" i="23"/>
  <c r="I15" i="23" s="1"/>
  <c r="AO39" i="32"/>
  <c r="G18" i="23"/>
  <c r="AN37" i="32"/>
  <c r="D15" i="23"/>
  <c r="F15" i="23" s="1"/>
  <c r="AU28" i="104"/>
  <c r="S10" i="29"/>
  <c r="S9" i="44" s="1"/>
  <c r="AA38" i="32"/>
  <c r="AN39" i="32"/>
  <c r="AU20" i="104"/>
  <c r="AT20" i="104"/>
  <c r="AT18" i="104"/>
  <c r="AU18" i="104"/>
  <c r="AT14" i="104"/>
  <c r="P29" i="104"/>
  <c r="AP18" i="32"/>
  <c r="T29" i="104"/>
  <c r="S29" i="104"/>
  <c r="AE29" i="104"/>
  <c r="Z29" i="104"/>
  <c r="AL29" i="104"/>
  <c r="R29" i="104"/>
  <c r="L29" i="104"/>
  <c r="AJ29" i="104"/>
  <c r="F29" i="104"/>
  <c r="H29" i="104"/>
  <c r="AB29" i="104"/>
  <c r="AD29" i="104"/>
  <c r="V29" i="104"/>
  <c r="N29" i="104"/>
  <c r="AF29" i="104"/>
  <c r="K29" i="104"/>
  <c r="AH29" i="104"/>
  <c r="G29" i="104"/>
  <c r="W29" i="104"/>
  <c r="J29" i="104"/>
  <c r="X29" i="104"/>
  <c r="O29" i="104"/>
  <c r="AI29" i="104"/>
  <c r="AA29" i="104"/>
  <c r="AM29" i="104"/>
  <c r="P38" i="32"/>
  <c r="E50" i="52"/>
  <c r="E63" i="52" s="1"/>
  <c r="E26" i="45" s="1"/>
  <c r="AL16" i="26"/>
  <c r="F32" i="47"/>
  <c r="E48" i="47" s="1"/>
  <c r="E28" i="31"/>
  <c r="AN11" i="101"/>
  <c r="AO11" i="101"/>
  <c r="D33" i="47"/>
  <c r="D32" i="47"/>
  <c r="E32" i="47"/>
  <c r="D48" i="47" s="1"/>
  <c r="E33" i="47"/>
  <c r="D34" i="47"/>
  <c r="G34" i="46"/>
  <c r="F33" i="46"/>
  <c r="F50" i="46" s="1"/>
  <c r="G33" i="46"/>
  <c r="AO36" i="32"/>
  <c r="AR22" i="32" s="1"/>
  <c r="D67" i="52"/>
  <c r="F51" i="52"/>
  <c r="G35" i="52"/>
  <c r="G49" i="52"/>
  <c r="G33" i="52"/>
  <c r="G50" i="52" s="1"/>
  <c r="G34" i="52"/>
  <c r="F49" i="52"/>
  <c r="F50" i="52"/>
  <c r="I11" i="52"/>
  <c r="H12" i="52"/>
  <c r="H33" i="52" s="1"/>
  <c r="H32" i="46"/>
  <c r="H35" i="46"/>
  <c r="H33" i="46"/>
  <c r="H34" i="46"/>
  <c r="I12" i="46"/>
  <c r="I34" i="46" s="1"/>
  <c r="J11" i="46"/>
  <c r="I6" i="52"/>
  <c r="U6" i="52"/>
  <c r="AH6" i="52"/>
  <c r="AS6" i="52"/>
  <c r="E34" i="47"/>
  <c r="AH6" i="46"/>
  <c r="V6" i="47"/>
  <c r="AT6" i="47"/>
  <c r="U6" i="46"/>
  <c r="AG6" i="47"/>
  <c r="I12" i="47"/>
  <c r="I31" i="47" s="1"/>
  <c r="H32" i="47" s="1"/>
  <c r="G48" i="47" s="1"/>
  <c r="J11" i="47"/>
  <c r="G47" i="47"/>
  <c r="D35" i="47"/>
  <c r="F33" i="47"/>
  <c r="G32" i="47"/>
  <c r="BR6" i="47"/>
  <c r="J6" i="46"/>
  <c r="I6" i="47"/>
  <c r="AS6" i="46"/>
  <c r="BD9" i="2" l="1"/>
  <c r="I101" i="2"/>
  <c r="AV85" i="2"/>
  <c r="AV91" i="2"/>
  <c r="AV79" i="2"/>
  <c r="I50" i="2"/>
  <c r="I142" i="2" s="1"/>
  <c r="I121" i="2"/>
  <c r="M50" i="2"/>
  <c r="M142" i="2" s="1"/>
  <c r="M121" i="2"/>
  <c r="D50" i="2"/>
  <c r="D142" i="2" s="1"/>
  <c r="D121" i="2"/>
  <c r="Y50" i="2"/>
  <c r="Y142" i="2" s="1"/>
  <c r="Y121" i="2"/>
  <c r="E50" i="2"/>
  <c r="E142" i="2" s="1"/>
  <c r="E121" i="2"/>
  <c r="AE50" i="2"/>
  <c r="AE142" i="2" s="1"/>
  <c r="AE121" i="2"/>
  <c r="AC50" i="2"/>
  <c r="AC142" i="2" s="1"/>
  <c r="AC121" i="2"/>
  <c r="R50" i="2"/>
  <c r="R142" i="2" s="1"/>
  <c r="R121" i="2"/>
  <c r="AF50" i="2"/>
  <c r="AF142" i="2" s="1"/>
  <c r="AF121" i="2"/>
  <c r="F50" i="2"/>
  <c r="F142" i="2" s="1"/>
  <c r="F121" i="2"/>
  <c r="V50" i="2"/>
  <c r="V142" i="2" s="1"/>
  <c r="V121" i="2"/>
  <c r="AD50" i="2"/>
  <c r="AD142" i="2" s="1"/>
  <c r="AD121" i="2"/>
  <c r="S50" i="2"/>
  <c r="S142" i="2" s="1"/>
  <c r="S121" i="2"/>
  <c r="AA50" i="2"/>
  <c r="AA142" i="2" s="1"/>
  <c r="AA121" i="2"/>
  <c r="AL50" i="2"/>
  <c r="AL142" i="2" s="1"/>
  <c r="AL121" i="2"/>
  <c r="O50" i="2"/>
  <c r="O142" i="2" s="1"/>
  <c r="O121" i="2"/>
  <c r="P50" i="2"/>
  <c r="P142" i="2" s="1"/>
  <c r="P121" i="2"/>
  <c r="AG50" i="2"/>
  <c r="AG142" i="2" s="1"/>
  <c r="AG121" i="2"/>
  <c r="AM50" i="2"/>
  <c r="AM142" i="2" s="1"/>
  <c r="AM121" i="2"/>
  <c r="W50" i="2"/>
  <c r="W142" i="2" s="1"/>
  <c r="W121" i="2"/>
  <c r="AK50" i="2"/>
  <c r="AK142" i="2" s="1"/>
  <c r="AK121" i="2"/>
  <c r="AB50" i="2"/>
  <c r="AB142" i="2" s="1"/>
  <c r="AB121" i="2"/>
  <c r="AI50" i="2"/>
  <c r="AI142" i="2" s="1"/>
  <c r="AI121" i="2"/>
  <c r="T50" i="2"/>
  <c r="T142" i="2" s="1"/>
  <c r="T121" i="2"/>
  <c r="Q50" i="2"/>
  <c r="Q142" i="2" s="1"/>
  <c r="Q121" i="2"/>
  <c r="G50" i="2"/>
  <c r="G142" i="2" s="1"/>
  <c r="G121" i="2"/>
  <c r="AH50" i="2"/>
  <c r="AH142" i="2" s="1"/>
  <c r="AH121" i="2"/>
  <c r="H50" i="2"/>
  <c r="H142" i="2" s="1"/>
  <c r="H121" i="2"/>
  <c r="K50" i="2"/>
  <c r="K142" i="2" s="1"/>
  <c r="K121" i="2"/>
  <c r="AJ50" i="2"/>
  <c r="AJ142" i="2" s="1"/>
  <c r="AJ121" i="2"/>
  <c r="L50" i="2"/>
  <c r="L142" i="2" s="1"/>
  <c r="L121" i="2"/>
  <c r="AS67" i="2"/>
  <c r="AS113" i="2"/>
  <c r="AT67" i="2"/>
  <c r="AT113" i="2"/>
  <c r="AP67" i="2"/>
  <c r="AP113" i="2"/>
  <c r="D30" i="48"/>
  <c r="D36" i="48" s="1"/>
  <c r="AR28" i="104"/>
  <c r="I11" i="23"/>
  <c r="G19" i="23"/>
  <c r="I19" i="23" s="1"/>
  <c r="Q22" i="48"/>
  <c r="AP22" i="48" s="1"/>
  <c r="F43" i="48" s="1"/>
  <c r="F49" i="48" s="1"/>
  <c r="AP13" i="48"/>
  <c r="AO13" i="48"/>
  <c r="AS28" i="104"/>
  <c r="AP29" i="104"/>
  <c r="AR11" i="104"/>
  <c r="AQ11" i="104"/>
  <c r="AR18" i="104"/>
  <c r="AR17" i="104"/>
  <c r="AR14" i="104"/>
  <c r="AR16" i="104"/>
  <c r="AR20" i="104"/>
  <c r="AQ18" i="104"/>
  <c r="AQ14" i="104"/>
  <c r="AQ16" i="104"/>
  <c r="AQ17" i="104"/>
  <c r="AQ20" i="104"/>
  <c r="AS11" i="104"/>
  <c r="AS15" i="104" s="1"/>
  <c r="AS24" i="104" s="1"/>
  <c r="AP15" i="104"/>
  <c r="AV87" i="2"/>
  <c r="AV95" i="2"/>
  <c r="AV83" i="2"/>
  <c r="AO74" i="122"/>
  <c r="AP66" i="122"/>
  <c r="AQ66" i="122"/>
  <c r="AO66" i="122"/>
  <c r="P19" i="104"/>
  <c r="P25" i="104" s="1"/>
  <c r="AO21" i="122"/>
  <c r="AO67" i="122" s="1"/>
  <c r="AR33" i="32"/>
  <c r="AR23" i="32"/>
  <c r="AR26" i="32"/>
  <c r="AR15" i="32"/>
  <c r="H11" i="31"/>
  <c r="H23" i="31"/>
  <c r="H15" i="31"/>
  <c r="H16" i="31"/>
  <c r="H24" i="31"/>
  <c r="H25" i="31"/>
  <c r="H26" i="31"/>
  <c r="H19" i="31"/>
  <c r="H17" i="31"/>
  <c r="H18" i="31"/>
  <c r="H12" i="31"/>
  <c r="H20" i="31"/>
  <c r="H28" i="31"/>
  <c r="H13" i="31"/>
  <c r="H21" i="31"/>
  <c r="H14" i="31"/>
  <c r="H22" i="31"/>
  <c r="AR16" i="34"/>
  <c r="AR24" i="32"/>
  <c r="Q12" i="119"/>
  <c r="Q14" i="119"/>
  <c r="Q15" i="119"/>
  <c r="Q16" i="119"/>
  <c r="Q17" i="119"/>
  <c r="Q18" i="119"/>
  <c r="Q11" i="119"/>
  <c r="Q13" i="119"/>
  <c r="AR18" i="32"/>
  <c r="AO27" i="34"/>
  <c r="AR19" i="34"/>
  <c r="AR13" i="32"/>
  <c r="AR14" i="32"/>
  <c r="AR18" i="34"/>
  <c r="AG19" i="104"/>
  <c r="AG25" i="104" s="1"/>
  <c r="AG24" i="104"/>
  <c r="AR30" i="32"/>
  <c r="AR32" i="32"/>
  <c r="AR28" i="32"/>
  <c r="AR31" i="32"/>
  <c r="AR12" i="32"/>
  <c r="AR16" i="32"/>
  <c r="AR21" i="32"/>
  <c r="AR17" i="34"/>
  <c r="AR29" i="32"/>
  <c r="AO29" i="2"/>
  <c r="AO67" i="2"/>
  <c r="AR25" i="32"/>
  <c r="AR20" i="32"/>
  <c r="Q12" i="18"/>
  <c r="Q13" i="18"/>
  <c r="Q14" i="18"/>
  <c r="Q15" i="18"/>
  <c r="Q17" i="18"/>
  <c r="Q18" i="18"/>
  <c r="Q16" i="18"/>
  <c r="Q11" i="18"/>
  <c r="M19" i="104"/>
  <c r="M25" i="104" s="1"/>
  <c r="M24" i="104"/>
  <c r="AR17" i="32"/>
  <c r="AR27" i="32"/>
  <c r="AW11" i="104"/>
  <c r="AQ29" i="122"/>
  <c r="AQ50" i="122" s="1"/>
  <c r="CC31" i="34"/>
  <c r="CC25" i="34" s="1"/>
  <c r="AK12" i="101"/>
  <c r="AN27" i="34"/>
  <c r="AN74" i="122"/>
  <c r="D19" i="104"/>
  <c r="D25" i="104" s="1"/>
  <c r="AQ29" i="2"/>
  <c r="AQ67" i="2"/>
  <c r="AN21" i="122"/>
  <c r="AN29" i="122" s="1"/>
  <c r="AN50" i="122" s="1"/>
  <c r="AN54" i="122" s="1"/>
  <c r="AN59" i="122" s="1"/>
  <c r="AN63" i="122" s="1"/>
  <c r="R17" i="119"/>
  <c r="R12" i="119"/>
  <c r="R15" i="119"/>
  <c r="R18" i="119"/>
  <c r="R13" i="119"/>
  <c r="R16" i="119"/>
  <c r="R14" i="119"/>
  <c r="R11" i="119"/>
  <c r="R14" i="18"/>
  <c r="R12" i="18"/>
  <c r="R15" i="18"/>
  <c r="R13" i="18"/>
  <c r="R16" i="18"/>
  <c r="R18" i="18"/>
  <c r="R17" i="18"/>
  <c r="R11" i="18"/>
  <c r="AQ44" i="26"/>
  <c r="AS19" i="34"/>
  <c r="AS17" i="34"/>
  <c r="AS18" i="34"/>
  <c r="AP27" i="34"/>
  <c r="AS16" i="34"/>
  <c r="AT29" i="2"/>
  <c r="AS29" i="2"/>
  <c r="AP21" i="122"/>
  <c r="AP67" i="122" s="1"/>
  <c r="AP74" i="122"/>
  <c r="CK53" i="2"/>
  <c r="CK57" i="2"/>
  <c r="CK49" i="2"/>
  <c r="CK62" i="2"/>
  <c r="CK35" i="2"/>
  <c r="CK21" i="2"/>
  <c r="CK28" i="2" s="1"/>
  <c r="D68" i="2"/>
  <c r="CK15" i="2"/>
  <c r="S32" i="34"/>
  <c r="S26" i="34" s="1"/>
  <c r="AL32" i="34"/>
  <c r="AL26" i="34" s="1"/>
  <c r="N50" i="2"/>
  <c r="AH32" i="34"/>
  <c r="AH26" i="34" s="1"/>
  <c r="L32" i="34"/>
  <c r="L26" i="34" s="1"/>
  <c r="V32" i="34"/>
  <c r="V26" i="34" s="1"/>
  <c r="O32" i="34"/>
  <c r="O26" i="34" s="1"/>
  <c r="Y32" i="34"/>
  <c r="Y26" i="34" s="1"/>
  <c r="U50" i="2"/>
  <c r="T32" i="34"/>
  <c r="T26" i="34" s="1"/>
  <c r="AC32" i="34"/>
  <c r="AC26" i="34" s="1"/>
  <c r="J50" i="2"/>
  <c r="AM32" i="34"/>
  <c r="AM26" i="34" s="1"/>
  <c r="AD32" i="34"/>
  <c r="AD26" i="34" s="1"/>
  <c r="W32" i="34"/>
  <c r="W26" i="34" s="1"/>
  <c r="Z50" i="2"/>
  <c r="F32" i="34"/>
  <c r="F26" i="34" s="1"/>
  <c r="R32" i="34"/>
  <c r="R26" i="34" s="1"/>
  <c r="AI32" i="34"/>
  <c r="AI26" i="34" s="1"/>
  <c r="H32" i="34"/>
  <c r="H26" i="34" s="1"/>
  <c r="CH31" i="34"/>
  <c r="CH25" i="34" s="1"/>
  <c r="CH36" i="32"/>
  <c r="AX11" i="104"/>
  <c r="AY11" i="104"/>
  <c r="AZ11" i="104"/>
  <c r="AP34" i="34"/>
  <c r="AN34" i="34"/>
  <c r="AO34" i="34"/>
  <c r="AU15" i="104"/>
  <c r="AU24" i="104" s="1"/>
  <c r="D69" i="2"/>
  <c r="AP29" i="2"/>
  <c r="AP121" i="2" s="1"/>
  <c r="BA12" i="104"/>
  <c r="BA13" i="104"/>
  <c r="AT15" i="104"/>
  <c r="AT24" i="104" s="1"/>
  <c r="AV15" i="104"/>
  <c r="AV24" i="104" s="1"/>
  <c r="I18" i="23"/>
  <c r="AO15" i="104"/>
  <c r="AO24" i="104" s="1"/>
  <c r="AN15" i="104"/>
  <c r="AN24" i="104" s="1"/>
  <c r="E19" i="121"/>
  <c r="AB11" i="121" s="1"/>
  <c r="X50" i="2"/>
  <c r="X142" i="2" s="1"/>
  <c r="AY18" i="104"/>
  <c r="AZ18" i="104"/>
  <c r="AY14" i="104"/>
  <c r="AZ14" i="104"/>
  <c r="AW16" i="104"/>
  <c r="AW18" i="104"/>
  <c r="AX20" i="104"/>
  <c r="AX18" i="104"/>
  <c r="AX17" i="104"/>
  <c r="AW17" i="104"/>
  <c r="AX14" i="104"/>
  <c r="AW14" i="104"/>
  <c r="AX16" i="104"/>
  <c r="AW20" i="104"/>
  <c r="AP16" i="104"/>
  <c r="AP17" i="104"/>
  <c r="AS17" i="104" s="1"/>
  <c r="AN29" i="104"/>
  <c r="AP20" i="104"/>
  <c r="AS20" i="104" s="1"/>
  <c r="AP41" i="128"/>
  <c r="AP49" i="128" s="1"/>
  <c r="AP50" i="128" s="1"/>
  <c r="AU29" i="104"/>
  <c r="AO29" i="104"/>
  <c r="AV29" i="104"/>
  <c r="F22" i="18"/>
  <c r="J9" i="48"/>
  <c r="I19" i="48"/>
  <c r="AR11" i="34"/>
  <c r="E22" i="119"/>
  <c r="E22" i="18"/>
  <c r="F22" i="119"/>
  <c r="AO33" i="104"/>
  <c r="AN33" i="104"/>
  <c r="AO34" i="104"/>
  <c r="AN34" i="104"/>
  <c r="AM11" i="26"/>
  <c r="AM32" i="26" s="1"/>
  <c r="I11" i="26"/>
  <c r="I32" i="26" s="1"/>
  <c r="M11" i="26"/>
  <c r="M32" i="26" s="1"/>
  <c r="W11" i="26"/>
  <c r="W32" i="26" s="1"/>
  <c r="AD68" i="2"/>
  <c r="AF68" i="2"/>
  <c r="O68" i="2"/>
  <c r="AK68" i="2"/>
  <c r="N68" i="2"/>
  <c r="W68" i="2"/>
  <c r="S68" i="2"/>
  <c r="AB68" i="2"/>
  <c r="AG68" i="2"/>
  <c r="AM68" i="2"/>
  <c r="AL68" i="2"/>
  <c r="Y68" i="2"/>
  <c r="AE68" i="2"/>
  <c r="X68" i="2"/>
  <c r="H68" i="2"/>
  <c r="P68" i="2"/>
  <c r="AI68" i="2"/>
  <c r="Q68" i="2"/>
  <c r="AC68" i="2"/>
  <c r="AH68" i="2"/>
  <c r="L68" i="2"/>
  <c r="AA68" i="2"/>
  <c r="F68" i="2"/>
  <c r="R68" i="2"/>
  <c r="V68" i="2"/>
  <c r="U68" i="2"/>
  <c r="M68" i="2"/>
  <c r="G68" i="2"/>
  <c r="AJ68" i="2"/>
  <c r="K68" i="2"/>
  <c r="J68" i="2"/>
  <c r="I68" i="2"/>
  <c r="Z68" i="2"/>
  <c r="E68" i="2"/>
  <c r="U11" i="26"/>
  <c r="U32" i="26" s="1"/>
  <c r="T68" i="2"/>
  <c r="P11" i="26"/>
  <c r="P32" i="26" s="1"/>
  <c r="AN11" i="26"/>
  <c r="AN32" i="26" s="1"/>
  <c r="AI11" i="26"/>
  <c r="AI32" i="26" s="1"/>
  <c r="AD11" i="26"/>
  <c r="AD32" i="26" s="1"/>
  <c r="X11" i="26"/>
  <c r="X32" i="26" s="1"/>
  <c r="AE11" i="26"/>
  <c r="AE32" i="26" s="1"/>
  <c r="T11" i="26"/>
  <c r="T32" i="26" s="1"/>
  <c r="AJ11" i="26"/>
  <c r="AJ32" i="26" s="1"/>
  <c r="AP40" i="32"/>
  <c r="AP38" i="32"/>
  <c r="T19" i="104"/>
  <c r="J9" i="2"/>
  <c r="K27" i="47"/>
  <c r="N10" i="12"/>
  <c r="AN40" i="32"/>
  <c r="AN38" i="32"/>
  <c r="AO40" i="32"/>
  <c r="AO38" i="32"/>
  <c r="T19" i="52"/>
  <c r="T24" i="52"/>
  <c r="Q21" i="47"/>
  <c r="P22" i="47"/>
  <c r="T18" i="47"/>
  <c r="T17" i="52"/>
  <c r="R20" i="47"/>
  <c r="T16" i="52"/>
  <c r="T20" i="52"/>
  <c r="T22" i="52"/>
  <c r="T23" i="52"/>
  <c r="T28" i="52"/>
  <c r="T18" i="52"/>
  <c r="T26" i="52"/>
  <c r="U8" i="52"/>
  <c r="U28" i="52" s="1"/>
  <c r="V7" i="52"/>
  <c r="T21" i="52"/>
  <c r="T25" i="52"/>
  <c r="X7" i="47"/>
  <c r="W8" i="47"/>
  <c r="W16" i="47" s="1"/>
  <c r="T19" i="47" s="1"/>
  <c r="U17" i="47"/>
  <c r="N24" i="47"/>
  <c r="M25" i="47"/>
  <c r="S19" i="47"/>
  <c r="O23" i="47"/>
  <c r="T16" i="46"/>
  <c r="T21" i="46"/>
  <c r="T27" i="46"/>
  <c r="T28" i="46"/>
  <c r="T18" i="46"/>
  <c r="T20" i="46"/>
  <c r="T23" i="46"/>
  <c r="T25" i="46"/>
  <c r="T19" i="46"/>
  <c r="T26" i="46"/>
  <c r="T22" i="46"/>
  <c r="T24" i="46"/>
  <c r="T17" i="46"/>
  <c r="U8" i="46"/>
  <c r="U20" i="46" s="1"/>
  <c r="V7" i="46"/>
  <c r="AP38" i="26"/>
  <c r="AQ38" i="26"/>
  <c r="T10" i="29"/>
  <c r="T9" i="44" s="1"/>
  <c r="E27" i="31"/>
  <c r="H27" i="31" s="1"/>
  <c r="Y19" i="104"/>
  <c r="Y25" i="104" s="1"/>
  <c r="Q19" i="104"/>
  <c r="I19" i="104"/>
  <c r="I25" i="104" s="1"/>
  <c r="AA19" i="104"/>
  <c r="AA25" i="104" s="1"/>
  <c r="O19" i="104"/>
  <c r="O25" i="104" s="1"/>
  <c r="J19" i="104"/>
  <c r="J25" i="104" s="1"/>
  <c r="W19" i="104"/>
  <c r="W25" i="104" s="1"/>
  <c r="AF19" i="104"/>
  <c r="AF25" i="104" s="1"/>
  <c r="V19" i="104"/>
  <c r="V25" i="104" s="1"/>
  <c r="AB19" i="104"/>
  <c r="AB25" i="104" s="1"/>
  <c r="F19" i="104"/>
  <c r="F25" i="104" s="1"/>
  <c r="L19" i="104"/>
  <c r="L25" i="104" s="1"/>
  <c r="AL19" i="104"/>
  <c r="AL25" i="104" s="1"/>
  <c r="AE19" i="104"/>
  <c r="AE25" i="104" s="1"/>
  <c r="AK19" i="104"/>
  <c r="AK25" i="104" s="1"/>
  <c r="AH19" i="104"/>
  <c r="AH25" i="104" s="1"/>
  <c r="E19" i="104"/>
  <c r="E25" i="104" s="1"/>
  <c r="S19" i="104"/>
  <c r="S25" i="104" s="1"/>
  <c r="AM19" i="104"/>
  <c r="AM25" i="104" s="1"/>
  <c r="AI19" i="104"/>
  <c r="AI25" i="104" s="1"/>
  <c r="X19" i="104"/>
  <c r="X25" i="104" s="1"/>
  <c r="U19" i="104"/>
  <c r="U25" i="104" s="1"/>
  <c r="N19" i="104"/>
  <c r="N25" i="104" s="1"/>
  <c r="AD19" i="104"/>
  <c r="AD25" i="104" s="1"/>
  <c r="H19" i="104"/>
  <c r="H25" i="104" s="1"/>
  <c r="AJ19" i="104"/>
  <c r="AJ25" i="104" s="1"/>
  <c r="R19" i="104"/>
  <c r="R25" i="104" s="1"/>
  <c r="Z19" i="104"/>
  <c r="Z25" i="104" s="1"/>
  <c r="AC19" i="104"/>
  <c r="AC25" i="104" s="1"/>
  <c r="G19" i="104"/>
  <c r="G25" i="104" s="1"/>
  <c r="K19" i="104"/>
  <c r="K25" i="104" s="1"/>
  <c r="E67" i="52"/>
  <c r="G51" i="46"/>
  <c r="D50" i="47"/>
  <c r="D49" i="47"/>
  <c r="G50" i="46"/>
  <c r="F63" i="52"/>
  <c r="F26" i="45" s="1"/>
  <c r="F34" i="47"/>
  <c r="E50" i="47" s="1"/>
  <c r="G52" i="52"/>
  <c r="E35" i="47"/>
  <c r="D51" i="47" s="1"/>
  <c r="D36" i="47"/>
  <c r="G51" i="52"/>
  <c r="H32" i="52"/>
  <c r="H35" i="52"/>
  <c r="H34" i="52"/>
  <c r="H51" i="52" s="1"/>
  <c r="I12" i="52"/>
  <c r="I37" i="52" s="1"/>
  <c r="J11" i="52"/>
  <c r="H36" i="52"/>
  <c r="K11" i="46"/>
  <c r="J12" i="46"/>
  <c r="J35" i="46" s="1"/>
  <c r="I32" i="46"/>
  <c r="H50" i="46"/>
  <c r="H49" i="46"/>
  <c r="I35" i="46"/>
  <c r="I52" i="46" s="1"/>
  <c r="H52" i="46"/>
  <c r="I33" i="46"/>
  <c r="I51" i="46" s="1"/>
  <c r="H51" i="46"/>
  <c r="I36" i="46"/>
  <c r="AI6" i="52"/>
  <c r="AT6" i="52"/>
  <c r="V6" i="52"/>
  <c r="J6" i="52"/>
  <c r="J6" i="47"/>
  <c r="AH6" i="47"/>
  <c r="W6" i="47"/>
  <c r="H47" i="47"/>
  <c r="AU6" i="47"/>
  <c r="E49" i="47"/>
  <c r="G33" i="47"/>
  <c r="F49" i="47" s="1"/>
  <c r="BS6" i="47"/>
  <c r="V6" i="46"/>
  <c r="AT6" i="46"/>
  <c r="K6" i="46"/>
  <c r="F48" i="47"/>
  <c r="J12" i="47"/>
  <c r="J31" i="47" s="1"/>
  <c r="G34" i="47" s="1"/>
  <c r="K11" i="47"/>
  <c r="AI6" i="46"/>
  <c r="AS16" i="104" l="1"/>
  <c r="AY16" i="104"/>
  <c r="E11" i="26"/>
  <c r="D54" i="2"/>
  <c r="D89" i="2" s="1"/>
  <c r="D32" i="34"/>
  <c r="D26" i="34" s="1"/>
  <c r="Q32" i="34"/>
  <c r="Q26" i="34" s="1"/>
  <c r="AF11" i="26"/>
  <c r="AF32" i="26" s="1"/>
  <c r="AL11" i="26"/>
  <c r="AL32" i="26" s="1"/>
  <c r="Q11" i="26"/>
  <c r="Q32" i="26" s="1"/>
  <c r="I32" i="34"/>
  <c r="I26" i="34" s="1"/>
  <c r="R11" i="26"/>
  <c r="R32" i="26" s="1"/>
  <c r="J11" i="26"/>
  <c r="J32" i="26" s="1"/>
  <c r="AK32" i="34"/>
  <c r="AK26" i="34" s="1"/>
  <c r="L11" i="26"/>
  <c r="L32" i="26" s="1"/>
  <c r="AF32" i="34"/>
  <c r="AF26" i="34" s="1"/>
  <c r="P32" i="34"/>
  <c r="P26" i="34" s="1"/>
  <c r="K32" i="34"/>
  <c r="K26" i="34" s="1"/>
  <c r="AG11" i="26"/>
  <c r="AG32" i="26" s="1"/>
  <c r="F11" i="26"/>
  <c r="F32" i="26" s="1"/>
  <c r="E32" i="34"/>
  <c r="E26" i="34" s="1"/>
  <c r="AG32" i="34"/>
  <c r="AG26" i="34" s="1"/>
  <c r="AA32" i="34"/>
  <c r="AA26" i="34" s="1"/>
  <c r="M32" i="34"/>
  <c r="M26" i="34" s="1"/>
  <c r="AH11" i="26"/>
  <c r="AH32" i="26" s="1"/>
  <c r="G32" i="34"/>
  <c r="G26" i="34" s="1"/>
  <c r="AK11" i="26"/>
  <c r="AK32" i="26" s="1"/>
  <c r="AB11" i="26"/>
  <c r="AB32" i="26" s="1"/>
  <c r="AJ32" i="34"/>
  <c r="AJ26" i="34" s="1"/>
  <c r="H11" i="26"/>
  <c r="H32" i="26" s="1"/>
  <c r="AE32" i="34"/>
  <c r="AE26" i="34" s="1"/>
  <c r="AB32" i="34"/>
  <c r="AB26" i="34" s="1"/>
  <c r="BE9" i="2"/>
  <c r="J101" i="2"/>
  <c r="AC11" i="26"/>
  <c r="AC32" i="26" s="1"/>
  <c r="N11" i="26"/>
  <c r="N32" i="26" s="1"/>
  <c r="K11" i="26"/>
  <c r="K32" i="26" s="1"/>
  <c r="J142" i="2"/>
  <c r="V11" i="26"/>
  <c r="V32" i="26" s="1"/>
  <c r="U142" i="2"/>
  <c r="AO50" i="2"/>
  <c r="E13" i="43" s="1"/>
  <c r="E18" i="43" s="1"/>
  <c r="AO121" i="2"/>
  <c r="AQ68" i="2"/>
  <c r="AQ121" i="2"/>
  <c r="O11" i="26"/>
  <c r="O32" i="26" s="1"/>
  <c r="N142" i="2"/>
  <c r="AA11" i="26"/>
  <c r="AA32" i="26" s="1"/>
  <c r="Z142" i="2"/>
  <c r="AS68" i="2"/>
  <c r="AS121" i="2"/>
  <c r="AT68" i="2"/>
  <c r="AT121" i="2"/>
  <c r="AP68" i="2"/>
  <c r="AR29" i="104"/>
  <c r="F48" i="48"/>
  <c r="F30" i="48"/>
  <c r="AO22" i="48"/>
  <c r="E43" i="48" s="1"/>
  <c r="E49" i="48" s="1"/>
  <c r="E30" i="48"/>
  <c r="AS29" i="104"/>
  <c r="AR15" i="104"/>
  <c r="AR24" i="104" s="1"/>
  <c r="AQ15" i="104"/>
  <c r="AQ19" i="104" s="1"/>
  <c r="AQ25" i="104" s="1"/>
  <c r="AS19" i="104"/>
  <c r="AS25" i="104" s="1"/>
  <c r="AO29" i="122"/>
  <c r="AO50" i="122" s="1"/>
  <c r="AT50" i="122" s="1"/>
  <c r="AT21" i="122"/>
  <c r="P21" i="104"/>
  <c r="P26" i="104" s="1"/>
  <c r="AG21" i="104"/>
  <c r="AG26" i="104" s="1"/>
  <c r="M21" i="104"/>
  <c r="M26" i="104" s="1"/>
  <c r="D21" i="104"/>
  <c r="D26" i="104" s="1"/>
  <c r="AO68" i="2"/>
  <c r="Q21" i="104"/>
  <c r="Q26" i="104" s="1"/>
  <c r="Q25" i="104"/>
  <c r="AN67" i="122"/>
  <c r="AQ68" i="122"/>
  <c r="T21" i="104"/>
  <c r="T26" i="104" s="1"/>
  <c r="T25" i="104"/>
  <c r="AQ54" i="122"/>
  <c r="AQ70" i="122" s="1"/>
  <c r="AQ69" i="122"/>
  <c r="AS50" i="2"/>
  <c r="AT50" i="2"/>
  <c r="AP29" i="122"/>
  <c r="AP68" i="122" s="1"/>
  <c r="G22" i="23"/>
  <c r="I22" i="23" s="1"/>
  <c r="X32" i="34"/>
  <c r="X26" i="34" s="1"/>
  <c r="N32" i="34"/>
  <c r="N26" i="34" s="1"/>
  <c r="Z32" i="34"/>
  <c r="Z26" i="34" s="1"/>
  <c r="U32" i="34"/>
  <c r="U26" i="34" s="1"/>
  <c r="J32" i="34"/>
  <c r="J26" i="34" s="1"/>
  <c r="CK13" i="34"/>
  <c r="CK15" i="34"/>
  <c r="CK12" i="34"/>
  <c r="CK14" i="34"/>
  <c r="CK11" i="34"/>
  <c r="BA11" i="104"/>
  <c r="AP24" i="104"/>
  <c r="Y11" i="26"/>
  <c r="Y32" i="26" s="1"/>
  <c r="D59" i="2"/>
  <c r="AP50" i="2"/>
  <c r="AW15" i="104"/>
  <c r="AV19" i="104"/>
  <c r="AV25" i="104" s="1"/>
  <c r="AZ15" i="104"/>
  <c r="AZ24" i="104" s="1"/>
  <c r="X13" i="101"/>
  <c r="X15" i="101" s="1"/>
  <c r="Y39" i="26"/>
  <c r="X54" i="2"/>
  <c r="X146" i="2" s="1"/>
  <c r="X69" i="2"/>
  <c r="AQ50" i="2"/>
  <c r="AN68" i="122"/>
  <c r="AN69" i="122"/>
  <c r="BA14" i="104"/>
  <c r="BA18" i="104"/>
  <c r="BA17" i="104"/>
  <c r="BA20" i="104"/>
  <c r="BA16" i="104"/>
  <c r="AY20" i="104"/>
  <c r="AY17" i="104"/>
  <c r="AZ16" i="104"/>
  <c r="AZ17" i="104"/>
  <c r="AX15" i="104"/>
  <c r="AZ20" i="104"/>
  <c r="F28" i="31"/>
  <c r="AN35" i="104"/>
  <c r="AO35" i="104"/>
  <c r="R69" i="2"/>
  <c r="S11" i="26"/>
  <c r="S32" i="26" s="1"/>
  <c r="F13" i="101"/>
  <c r="F15" i="101" s="1"/>
  <c r="G11" i="26"/>
  <c r="Y13" i="101"/>
  <c r="Y15" i="101" s="1"/>
  <c r="Z11" i="26"/>
  <c r="Z32" i="26" s="1"/>
  <c r="K9" i="48"/>
  <c r="J19" i="48"/>
  <c r="AP34" i="104"/>
  <c r="AN37" i="104" s="1"/>
  <c r="AP33" i="104"/>
  <c r="AN36" i="104" s="1"/>
  <c r="Y54" i="2"/>
  <c r="Y146" i="2" s="1"/>
  <c r="Y69" i="2"/>
  <c r="Z39" i="26"/>
  <c r="G39" i="26"/>
  <c r="P13" i="101"/>
  <c r="P15" i="101" s="1"/>
  <c r="F54" i="2"/>
  <c r="F146" i="2" s="1"/>
  <c r="F69" i="2"/>
  <c r="S39" i="26"/>
  <c r="R54" i="2"/>
  <c r="R146" i="2" s="1"/>
  <c r="P54" i="2"/>
  <c r="P146" i="2" s="1"/>
  <c r="Q39" i="26"/>
  <c r="P69" i="2"/>
  <c r="V69" i="2"/>
  <c r="AE54" i="2"/>
  <c r="AE146" i="2" s="1"/>
  <c r="R13" i="101"/>
  <c r="R15" i="101" s="1"/>
  <c r="AF39" i="26"/>
  <c r="U69" i="2"/>
  <c r="H54" i="2"/>
  <c r="H146" i="2" s="1"/>
  <c r="AE13" i="101"/>
  <c r="AE15" i="101" s="1"/>
  <c r="AE69" i="2"/>
  <c r="AA69" i="2"/>
  <c r="AL69" i="2"/>
  <c r="H13" i="101"/>
  <c r="H15" i="101" s="1"/>
  <c r="H69" i="2"/>
  <c r="AA13" i="101"/>
  <c r="AA15" i="101" s="1"/>
  <c r="AA54" i="2"/>
  <c r="AA146" i="2" s="1"/>
  <c r="AL13" i="101"/>
  <c r="AL15" i="101" s="1"/>
  <c r="W39" i="26"/>
  <c r="AL54" i="2"/>
  <c r="AL146" i="2" s="1"/>
  <c r="V13" i="101"/>
  <c r="V15" i="101" s="1"/>
  <c r="AB39" i="26"/>
  <c r="I39" i="26"/>
  <c r="AM39" i="26"/>
  <c r="V39" i="26"/>
  <c r="V54" i="2"/>
  <c r="V146" i="2" s="1"/>
  <c r="U13" i="101"/>
  <c r="U15" i="101" s="1"/>
  <c r="U54" i="2"/>
  <c r="U146" i="2" s="1"/>
  <c r="M39" i="26"/>
  <c r="M54" i="2"/>
  <c r="M146" i="2" s="1"/>
  <c r="L69" i="2"/>
  <c r="L13" i="101"/>
  <c r="L15" i="101" s="1"/>
  <c r="L54" i="2"/>
  <c r="L146" i="2" s="1"/>
  <c r="O39" i="26"/>
  <c r="X39" i="26"/>
  <c r="AI39" i="26"/>
  <c r="AL39" i="26"/>
  <c r="AD39" i="26"/>
  <c r="AN39" i="26"/>
  <c r="AC39" i="26"/>
  <c r="AH39" i="26"/>
  <c r="AG39" i="26"/>
  <c r="E39" i="26"/>
  <c r="Z13" i="101"/>
  <c r="Z15" i="101" s="1"/>
  <c r="J54" i="2"/>
  <c r="J146" i="2" s="1"/>
  <c r="AJ54" i="2"/>
  <c r="AJ146" i="2" s="1"/>
  <c r="M13" i="101"/>
  <c r="M15" i="101" s="1"/>
  <c r="AK13" i="101"/>
  <c r="AK15" i="101" s="1"/>
  <c r="J13" i="101"/>
  <c r="J15" i="101" s="1"/>
  <c r="AK69" i="2"/>
  <c r="Z54" i="2"/>
  <c r="Z146" i="2" s="1"/>
  <c r="AJ13" i="101"/>
  <c r="AJ15" i="101" s="1"/>
  <c r="AK54" i="2"/>
  <c r="AK146" i="2" s="1"/>
  <c r="AI69" i="2"/>
  <c r="AJ39" i="26"/>
  <c r="Z69" i="2"/>
  <c r="AA39" i="26"/>
  <c r="J69" i="2"/>
  <c r="K39" i="26"/>
  <c r="AJ69" i="2"/>
  <c r="AK39" i="26"/>
  <c r="M69" i="2"/>
  <c r="N39" i="26"/>
  <c r="O54" i="2"/>
  <c r="O146" i="2" s="1"/>
  <c r="P39" i="26"/>
  <c r="Q69" i="2"/>
  <c r="R39" i="26"/>
  <c r="S69" i="2"/>
  <c r="T39" i="26"/>
  <c r="AD69" i="2"/>
  <c r="AE39" i="26"/>
  <c r="T69" i="2"/>
  <c r="U39" i="26"/>
  <c r="E69" i="2"/>
  <c r="F39" i="26"/>
  <c r="I69" i="2"/>
  <c r="J39" i="26"/>
  <c r="K69" i="2"/>
  <c r="L39" i="26"/>
  <c r="G69" i="2"/>
  <c r="H39" i="26"/>
  <c r="T54" i="2"/>
  <c r="T146" i="2" s="1"/>
  <c r="K13" i="101"/>
  <c r="K15" i="101" s="1"/>
  <c r="I13" i="101"/>
  <c r="I15" i="101" s="1"/>
  <c r="I54" i="2"/>
  <c r="I146" i="2" s="1"/>
  <c r="E13" i="101"/>
  <c r="E15" i="101" s="1"/>
  <c r="K54" i="2"/>
  <c r="K146" i="2" s="1"/>
  <c r="T13" i="101"/>
  <c r="T15" i="101" s="1"/>
  <c r="G54" i="2"/>
  <c r="G146" i="2" s="1"/>
  <c r="E54" i="2"/>
  <c r="E146" i="2" s="1"/>
  <c r="G13" i="101"/>
  <c r="G15" i="101" s="1"/>
  <c r="W13" i="101"/>
  <c r="W15" i="101" s="1"/>
  <c r="W69" i="2"/>
  <c r="N13" i="101"/>
  <c r="N15" i="101" s="1"/>
  <c r="N69" i="2"/>
  <c r="AB13" i="101"/>
  <c r="AB15" i="101" s="1"/>
  <c r="AB69" i="2"/>
  <c r="AC54" i="2"/>
  <c r="AC146" i="2" s="1"/>
  <c r="AC69" i="2"/>
  <c r="AH13" i="101"/>
  <c r="AH15" i="101" s="1"/>
  <c r="AH69" i="2"/>
  <c r="O13" i="101"/>
  <c r="O15" i="101" s="1"/>
  <c r="O69" i="2"/>
  <c r="AG13" i="101"/>
  <c r="AG15" i="101" s="1"/>
  <c r="AG69" i="2"/>
  <c r="AM54" i="2"/>
  <c r="AM146" i="2" s="1"/>
  <c r="AM69" i="2"/>
  <c r="AF54" i="2"/>
  <c r="AF146" i="2" s="1"/>
  <c r="AF69" i="2"/>
  <c r="AM13" i="101"/>
  <c r="AM15" i="101" s="1"/>
  <c r="AH54" i="2"/>
  <c r="AH146" i="2" s="1"/>
  <c r="AG54" i="2"/>
  <c r="AG146" i="2" s="1"/>
  <c r="AC13" i="101"/>
  <c r="AC15" i="101" s="1"/>
  <c r="Q54" i="2"/>
  <c r="Q146" i="2" s="1"/>
  <c r="S54" i="2"/>
  <c r="S146" i="2" s="1"/>
  <c r="AB54" i="2"/>
  <c r="AB146" i="2" s="1"/>
  <c r="AF13" i="101"/>
  <c r="AF15" i="101" s="1"/>
  <c r="S13" i="101"/>
  <c r="S15" i="101" s="1"/>
  <c r="Q13" i="101"/>
  <c r="Q15" i="101" s="1"/>
  <c r="W54" i="2"/>
  <c r="W146" i="2" s="1"/>
  <c r="AD13" i="101"/>
  <c r="AD15" i="101" s="1"/>
  <c r="AD54" i="2"/>
  <c r="AD146" i="2" s="1"/>
  <c r="N54" i="2"/>
  <c r="N146" i="2" s="1"/>
  <c r="AI13" i="101"/>
  <c r="AI15" i="101" s="1"/>
  <c r="AI54" i="2"/>
  <c r="AI146" i="2" s="1"/>
  <c r="O24" i="47"/>
  <c r="K9" i="2"/>
  <c r="O10" i="12"/>
  <c r="M26" i="47"/>
  <c r="N25" i="47"/>
  <c r="U20" i="52"/>
  <c r="U27" i="52"/>
  <c r="U25" i="52"/>
  <c r="U17" i="46"/>
  <c r="U21" i="46"/>
  <c r="U24" i="46"/>
  <c r="U19" i="46"/>
  <c r="U23" i="46"/>
  <c r="U27" i="46"/>
  <c r="U21" i="52"/>
  <c r="U22" i="52"/>
  <c r="U23" i="52"/>
  <c r="U17" i="52"/>
  <c r="U26" i="52"/>
  <c r="V8" i="52"/>
  <c r="V17" i="52" s="1"/>
  <c r="W7" i="52"/>
  <c r="U16" i="52"/>
  <c r="U24" i="52"/>
  <c r="U18" i="52"/>
  <c r="U19" i="52"/>
  <c r="L27" i="47"/>
  <c r="X8" i="47"/>
  <c r="X16" i="47" s="1"/>
  <c r="W17" i="47" s="1"/>
  <c r="Y7" i="47"/>
  <c r="S20" i="47"/>
  <c r="R21" i="47"/>
  <c r="U18" i="47"/>
  <c r="P23" i="47"/>
  <c r="V17" i="47"/>
  <c r="Q22" i="47"/>
  <c r="W7" i="46"/>
  <c r="V8" i="46"/>
  <c r="V27" i="46" s="1"/>
  <c r="U16" i="46"/>
  <c r="U25" i="46"/>
  <c r="U18" i="46"/>
  <c r="U26" i="46"/>
  <c r="U22" i="46"/>
  <c r="U28" i="46"/>
  <c r="U10" i="29"/>
  <c r="U9" i="44" s="1"/>
  <c r="AT19" i="104"/>
  <c r="AT25" i="104" s="1"/>
  <c r="AU19" i="104"/>
  <c r="AU25" i="104" s="1"/>
  <c r="AO19" i="104"/>
  <c r="AO25" i="104" s="1"/>
  <c r="AN19" i="104"/>
  <c r="AN25" i="104" s="1"/>
  <c r="Y21" i="104"/>
  <c r="Y26" i="104" s="1"/>
  <c r="I21" i="104"/>
  <c r="I26" i="104" s="1"/>
  <c r="AJ21" i="104"/>
  <c r="AJ26" i="104" s="1"/>
  <c r="AD21" i="104"/>
  <c r="AD26" i="104" s="1"/>
  <c r="U21" i="104"/>
  <c r="U26" i="104" s="1"/>
  <c r="AI21" i="104"/>
  <c r="AI26" i="104" s="1"/>
  <c r="S21" i="104"/>
  <c r="S26" i="104" s="1"/>
  <c r="AK21" i="104"/>
  <c r="AK26" i="104" s="1"/>
  <c r="AE21" i="104"/>
  <c r="AE26" i="104" s="1"/>
  <c r="L21" i="104"/>
  <c r="L26" i="104" s="1"/>
  <c r="AB21" i="104"/>
  <c r="AB26" i="104" s="1"/>
  <c r="AF21" i="104"/>
  <c r="AF26" i="104" s="1"/>
  <c r="O21" i="104"/>
  <c r="O26" i="104" s="1"/>
  <c r="K21" i="104"/>
  <c r="K26" i="104" s="1"/>
  <c r="Z21" i="104"/>
  <c r="Z26" i="104" s="1"/>
  <c r="G21" i="104"/>
  <c r="G26" i="104" s="1"/>
  <c r="AC21" i="104"/>
  <c r="AC26" i="104" s="1"/>
  <c r="R21" i="104"/>
  <c r="R26" i="104" s="1"/>
  <c r="H21" i="104"/>
  <c r="H26" i="104" s="1"/>
  <c r="N21" i="104"/>
  <c r="N26" i="104" s="1"/>
  <c r="X21" i="104"/>
  <c r="X26" i="104" s="1"/>
  <c r="AM21" i="104"/>
  <c r="AM26" i="104" s="1"/>
  <c r="E21" i="104"/>
  <c r="E26" i="104" s="1"/>
  <c r="AH21" i="104"/>
  <c r="AH26" i="104" s="1"/>
  <c r="AL21" i="104"/>
  <c r="AL26" i="104" s="1"/>
  <c r="F21" i="104"/>
  <c r="F26" i="104" s="1"/>
  <c r="V21" i="104"/>
  <c r="V26" i="104" s="1"/>
  <c r="W21" i="104"/>
  <c r="W26" i="104" s="1"/>
  <c r="J21" i="104"/>
  <c r="J26" i="104" s="1"/>
  <c r="AA21" i="104"/>
  <c r="AA26" i="104" s="1"/>
  <c r="G63" i="52"/>
  <c r="F67" i="52"/>
  <c r="J37" i="46"/>
  <c r="J36" i="46"/>
  <c r="I33" i="52"/>
  <c r="I32" i="47"/>
  <c r="H48" i="47" s="1"/>
  <c r="E36" i="47"/>
  <c r="D52" i="47" s="1"/>
  <c r="F50" i="47"/>
  <c r="H53" i="52"/>
  <c r="J12" i="52"/>
  <c r="K11" i="52"/>
  <c r="H52" i="52"/>
  <c r="H50" i="52"/>
  <c r="H49" i="52"/>
  <c r="I34" i="52"/>
  <c r="I36" i="52"/>
  <c r="I54" i="52" s="1"/>
  <c r="I32" i="52"/>
  <c r="I35" i="52"/>
  <c r="I49" i="46"/>
  <c r="I50" i="46"/>
  <c r="J32" i="46"/>
  <c r="I53" i="46"/>
  <c r="J33" i="46"/>
  <c r="J34" i="46"/>
  <c r="J52" i="46" s="1"/>
  <c r="K12" i="46"/>
  <c r="L11" i="46"/>
  <c r="K6" i="52"/>
  <c r="AU6" i="52"/>
  <c r="AJ6" i="52"/>
  <c r="W6" i="52"/>
  <c r="W6" i="46"/>
  <c r="K6" i="47"/>
  <c r="L11" i="47"/>
  <c r="K12" i="47"/>
  <c r="K31" i="47" s="1"/>
  <c r="J32" i="47" s="1"/>
  <c r="AU6" i="46"/>
  <c r="BT6" i="47"/>
  <c r="AV6" i="47"/>
  <c r="X6" i="47"/>
  <c r="AJ6" i="46"/>
  <c r="I47" i="47"/>
  <c r="D37" i="47"/>
  <c r="H33" i="47"/>
  <c r="F35" i="47"/>
  <c r="L6" i="46"/>
  <c r="AI6" i="47"/>
  <c r="D70" i="2" l="1"/>
  <c r="D146" i="2"/>
  <c r="AO11" i="26"/>
  <c r="AO54" i="2"/>
  <c r="AO146" i="2" s="1"/>
  <c r="AU11" i="26"/>
  <c r="AU32" i="26" s="1"/>
  <c r="AO32" i="34"/>
  <c r="AO26" i="34" s="1"/>
  <c r="E24" i="72"/>
  <c r="BF9" i="2"/>
  <c r="K101" i="2"/>
  <c r="D93" i="2"/>
  <c r="D151" i="2"/>
  <c r="AO69" i="2"/>
  <c r="AO142" i="2"/>
  <c r="AQ69" i="2"/>
  <c r="AQ142" i="2"/>
  <c r="AT69" i="2"/>
  <c r="AT142" i="2"/>
  <c r="AS69" i="2"/>
  <c r="AS142" i="2"/>
  <c r="AP69" i="2"/>
  <c r="AP142" i="2"/>
  <c r="AO36" i="104"/>
  <c r="AP36" i="104" s="1"/>
  <c r="E36" i="48"/>
  <c r="E35" i="48"/>
  <c r="F35" i="48"/>
  <c r="F36" i="48"/>
  <c r="AR19" i="104"/>
  <c r="AR25" i="104" s="1"/>
  <c r="AQ24" i="104"/>
  <c r="AQ21" i="104"/>
  <c r="AQ26" i="104" s="1"/>
  <c r="AS21" i="104"/>
  <c r="AS26" i="104" s="1"/>
  <c r="AO68" i="122"/>
  <c r="AT29" i="122"/>
  <c r="E15" i="43"/>
  <c r="G32" i="26"/>
  <c r="AO54" i="122"/>
  <c r="AO69" i="122"/>
  <c r="AP50" i="122"/>
  <c r="AP69" i="122" s="1"/>
  <c r="I14" i="31"/>
  <c r="I22" i="31"/>
  <c r="I17" i="31"/>
  <c r="I25" i="31"/>
  <c r="I12" i="31"/>
  <c r="I20" i="31"/>
  <c r="I28" i="31"/>
  <c r="I15" i="31"/>
  <c r="I23" i="31"/>
  <c r="I18" i="31"/>
  <c r="I26" i="31"/>
  <c r="I13" i="31"/>
  <c r="I21" i="31"/>
  <c r="I16" i="31"/>
  <c r="I24" i="31"/>
  <c r="I19" i="31"/>
  <c r="I11" i="31"/>
  <c r="AO37" i="104"/>
  <c r="AP37" i="104" s="1"/>
  <c r="AP32" i="34"/>
  <c r="AP26" i="34" s="1"/>
  <c r="AB89" i="2"/>
  <c r="I89" i="2"/>
  <c r="AK89" i="2"/>
  <c r="S89" i="2"/>
  <c r="AF89" i="2"/>
  <c r="AL89" i="2"/>
  <c r="AD89" i="2"/>
  <c r="Q89" i="2"/>
  <c r="Z89" i="2"/>
  <c r="AM89" i="2"/>
  <c r="AC89" i="2"/>
  <c r="E89" i="2"/>
  <c r="T89" i="2"/>
  <c r="V89" i="2"/>
  <c r="W89" i="2"/>
  <c r="L89" i="2"/>
  <c r="AA89" i="2"/>
  <c r="AI89" i="2"/>
  <c r="AG89" i="2"/>
  <c r="G89" i="2"/>
  <c r="AH89" i="2"/>
  <c r="O89" i="2"/>
  <c r="K89" i="2"/>
  <c r="AJ89" i="2"/>
  <c r="M89" i="2"/>
  <c r="X89" i="2"/>
  <c r="N89" i="2"/>
  <c r="U89" i="2"/>
  <c r="D63" i="2"/>
  <c r="J89" i="2"/>
  <c r="AE89" i="2"/>
  <c r="F13" i="43"/>
  <c r="F18" i="43" s="1"/>
  <c r="AP54" i="2"/>
  <c r="AP146" i="2" s="1"/>
  <c r="AV21" i="104"/>
  <c r="AV26" i="104" s="1"/>
  <c r="X70" i="2"/>
  <c r="BA15" i="104"/>
  <c r="BA24" i="104" s="1"/>
  <c r="X59" i="2"/>
  <c r="AY15" i="104"/>
  <c r="AW19" i="104"/>
  <c r="AZ19" i="104"/>
  <c r="AZ25" i="104" s="1"/>
  <c r="AX19" i="104"/>
  <c r="Y70" i="2"/>
  <c r="Y89" i="2"/>
  <c r="F70" i="2"/>
  <c r="F89" i="2"/>
  <c r="R59" i="2"/>
  <c r="R89" i="2"/>
  <c r="H59" i="2"/>
  <c r="H89" i="2"/>
  <c r="P59" i="2"/>
  <c r="P89" i="2"/>
  <c r="AP19" i="104"/>
  <c r="AP25" i="104" s="1"/>
  <c r="AP35" i="104"/>
  <c r="AN38" i="104" s="1"/>
  <c r="AQ11" i="26"/>
  <c r="G67" i="52"/>
  <c r="G26" i="45"/>
  <c r="AP11" i="26"/>
  <c r="AP32" i="26" s="1"/>
  <c r="AT11" i="26"/>
  <c r="AT32" i="26" s="1"/>
  <c r="AT54" i="2"/>
  <c r="AT146" i="2" s="1"/>
  <c r="AS54" i="2"/>
  <c r="AS146" i="2" s="1"/>
  <c r="AP13" i="101"/>
  <c r="AP15" i="101" s="1"/>
  <c r="L9" i="48"/>
  <c r="K19" i="48"/>
  <c r="AI24" i="101"/>
  <c r="AI26" i="101" s="1"/>
  <c r="X24" i="101"/>
  <c r="X26" i="101" s="1"/>
  <c r="AF24" i="101"/>
  <c r="AF26" i="101" s="1"/>
  <c r="AD24" i="101"/>
  <c r="AD26" i="101" s="1"/>
  <c r="Z24" i="101"/>
  <c r="Z26" i="101" s="1"/>
  <c r="Y24" i="101"/>
  <c r="Y26" i="101" s="1"/>
  <c r="S24" i="101"/>
  <c r="S26" i="101" s="1"/>
  <c r="AC24" i="101"/>
  <c r="AC26" i="101" s="1"/>
  <c r="AE24" i="101"/>
  <c r="AE26" i="101" s="1"/>
  <c r="T24" i="101"/>
  <c r="T26" i="101" s="1"/>
  <c r="U24" i="101"/>
  <c r="U26" i="101" s="1"/>
  <c r="AG24" i="101"/>
  <c r="AG26" i="101" s="1"/>
  <c r="AJ24" i="101"/>
  <c r="AJ26" i="101" s="1"/>
  <c r="AB24" i="101"/>
  <c r="AB26" i="101" s="1"/>
  <c r="P24" i="101"/>
  <c r="P26" i="101" s="1"/>
  <c r="Q24" i="101"/>
  <c r="Q26" i="101" s="1"/>
  <c r="AM24" i="101"/>
  <c r="AM26" i="101" s="1"/>
  <c r="AH24" i="101"/>
  <c r="AH26" i="101" s="1"/>
  <c r="R24" i="101"/>
  <c r="R26" i="101" s="1"/>
  <c r="V24" i="101"/>
  <c r="V26" i="101" s="1"/>
  <c r="AK24" i="101"/>
  <c r="AK26" i="101" s="1"/>
  <c r="W24" i="101"/>
  <c r="W26" i="101" s="1"/>
  <c r="AL24" i="101"/>
  <c r="AL26" i="101" s="1"/>
  <c r="AA24" i="101"/>
  <c r="AA26" i="101" s="1"/>
  <c r="AO42" i="104"/>
  <c r="AN42" i="104"/>
  <c r="AO43" i="104"/>
  <c r="AN43" i="104"/>
  <c r="AP39" i="26"/>
  <c r="F59" i="2"/>
  <c r="Y59" i="2"/>
  <c r="H70" i="2"/>
  <c r="AE70" i="2"/>
  <c r="P70" i="2"/>
  <c r="R70" i="2"/>
  <c r="J59" i="2"/>
  <c r="L59" i="2"/>
  <c r="AA59" i="2"/>
  <c r="AE59" i="2"/>
  <c r="U70" i="2"/>
  <c r="AL59" i="2"/>
  <c r="AJ59" i="2"/>
  <c r="M70" i="2"/>
  <c r="V70" i="2"/>
  <c r="AA70" i="2"/>
  <c r="L70" i="2"/>
  <c r="J70" i="2"/>
  <c r="V59" i="2"/>
  <c r="AL70" i="2"/>
  <c r="U59" i="2"/>
  <c r="M59" i="2"/>
  <c r="AJ70" i="2"/>
  <c r="E59" i="2"/>
  <c r="T70" i="2"/>
  <c r="Z59" i="2"/>
  <c r="G59" i="2"/>
  <c r="I70" i="2"/>
  <c r="N70" i="2"/>
  <c r="AK70" i="2"/>
  <c r="AD70" i="2"/>
  <c r="W70" i="2"/>
  <c r="AB70" i="2"/>
  <c r="K70" i="2"/>
  <c r="O59" i="2"/>
  <c r="AQ39" i="26"/>
  <c r="AK59" i="2"/>
  <c r="T59" i="2"/>
  <c r="I59" i="2"/>
  <c r="Z70" i="2"/>
  <c r="E70" i="2"/>
  <c r="O70" i="2"/>
  <c r="E16" i="72"/>
  <c r="T12" i="72" s="1"/>
  <c r="E17" i="72"/>
  <c r="U12" i="72" s="1"/>
  <c r="AQ57" i="122"/>
  <c r="AQ59" i="122" s="1"/>
  <c r="AQ63" i="122" s="1"/>
  <c r="AQ71" i="122" s="1"/>
  <c r="K59" i="2"/>
  <c r="G70" i="2"/>
  <c r="AG59" i="2"/>
  <c r="AG70" i="2"/>
  <c r="AF59" i="2"/>
  <c r="AF70" i="2"/>
  <c r="AM59" i="2"/>
  <c r="AM70" i="2"/>
  <c r="S59" i="2"/>
  <c r="S70" i="2"/>
  <c r="AH59" i="2"/>
  <c r="AH70" i="2"/>
  <c r="AI59" i="2"/>
  <c r="AI70" i="2"/>
  <c r="Q59" i="2"/>
  <c r="Q70" i="2"/>
  <c r="AC59" i="2"/>
  <c r="AC70" i="2"/>
  <c r="N59" i="2"/>
  <c r="W59" i="2"/>
  <c r="AB59" i="2"/>
  <c r="AD59" i="2"/>
  <c r="AO13" i="101"/>
  <c r="AO15" i="101" s="1"/>
  <c r="V22" i="46"/>
  <c r="V17" i="46"/>
  <c r="V18" i="47"/>
  <c r="L9" i="2"/>
  <c r="P10" i="12"/>
  <c r="T20" i="47"/>
  <c r="V19" i="46"/>
  <c r="U19" i="47"/>
  <c r="R22" i="47"/>
  <c r="S21" i="47"/>
  <c r="M27" i="47"/>
  <c r="V25" i="52"/>
  <c r="V23" i="52"/>
  <c r="V19" i="52"/>
  <c r="W8" i="52"/>
  <c r="W22" i="52" s="1"/>
  <c r="X7" i="52"/>
  <c r="V16" i="52"/>
  <c r="V22" i="52"/>
  <c r="V20" i="52"/>
  <c r="V21" i="52"/>
  <c r="V24" i="52"/>
  <c r="V28" i="52"/>
  <c r="V27" i="52"/>
  <c r="V18" i="52"/>
  <c r="V26" i="52"/>
  <c r="Y8" i="47"/>
  <c r="Y16" i="47" s="1"/>
  <c r="S22" i="47" s="1"/>
  <c r="Z7" i="47"/>
  <c r="P24" i="47"/>
  <c r="N26" i="47"/>
  <c r="O25" i="47"/>
  <c r="Q23" i="47"/>
  <c r="V16" i="46"/>
  <c r="V21" i="46"/>
  <c r="V23" i="46"/>
  <c r="V18" i="46"/>
  <c r="V26" i="46"/>
  <c r="V28" i="46"/>
  <c r="V25" i="46"/>
  <c r="V20" i="46"/>
  <c r="V24" i="46"/>
  <c r="X7" i="46"/>
  <c r="W8" i="46"/>
  <c r="W24" i="46" s="1"/>
  <c r="V10" i="29"/>
  <c r="V9" i="44" s="1"/>
  <c r="G24" i="23"/>
  <c r="I24" i="23" s="1"/>
  <c r="AU21" i="104"/>
  <c r="AU26" i="104" s="1"/>
  <c r="AT21" i="104"/>
  <c r="AT26" i="104" s="1"/>
  <c r="AO21" i="104"/>
  <c r="AO26" i="104" s="1"/>
  <c r="AN21" i="104"/>
  <c r="AN26" i="104" s="1"/>
  <c r="F36" i="47"/>
  <c r="E52" i="47" s="1"/>
  <c r="H63" i="52"/>
  <c r="J54" i="46"/>
  <c r="J53" i="46"/>
  <c r="E37" i="47"/>
  <c r="D53" i="47" s="1"/>
  <c r="I50" i="52"/>
  <c r="I49" i="52"/>
  <c r="I52" i="52"/>
  <c r="I51" i="52"/>
  <c r="K12" i="52"/>
  <c r="K35" i="52" s="1"/>
  <c r="L11" i="52"/>
  <c r="I53" i="52"/>
  <c r="J32" i="52"/>
  <c r="J37" i="52"/>
  <c r="J34" i="52"/>
  <c r="J35" i="52"/>
  <c r="J33" i="52"/>
  <c r="J38" i="52"/>
  <c r="J36" i="52"/>
  <c r="K32" i="46"/>
  <c r="K37" i="46"/>
  <c r="K34" i="46"/>
  <c r="K38" i="46"/>
  <c r="K35" i="46"/>
  <c r="K33" i="46"/>
  <c r="K36" i="46"/>
  <c r="J51" i="46"/>
  <c r="J49" i="46"/>
  <c r="J50" i="46"/>
  <c r="L12" i="46"/>
  <c r="L34" i="46" s="1"/>
  <c r="M11" i="46"/>
  <c r="AK6" i="52"/>
  <c r="X6" i="52"/>
  <c r="AV6" i="52"/>
  <c r="L6" i="52"/>
  <c r="AK6" i="46"/>
  <c r="AV6" i="46"/>
  <c r="J47" i="47"/>
  <c r="D38" i="47"/>
  <c r="G35" i="47"/>
  <c r="AJ6" i="47"/>
  <c r="AW6" i="47"/>
  <c r="BU6" i="47"/>
  <c r="L12" i="47"/>
  <c r="L31" i="47" s="1"/>
  <c r="K32" i="47" s="1"/>
  <c r="M11" i="47"/>
  <c r="G49" i="47"/>
  <c r="I33" i="47"/>
  <c r="I48" i="47"/>
  <c r="L6" i="47"/>
  <c r="X6" i="46"/>
  <c r="M6" i="46"/>
  <c r="E51" i="47"/>
  <c r="H34" i="47"/>
  <c r="G50" i="47" s="1"/>
  <c r="Y6" i="47"/>
  <c r="AU21" i="26" l="1"/>
  <c r="AU33" i="26" s="1"/>
  <c r="AO89" i="2"/>
  <c r="AO70" i="2"/>
  <c r="BG9" i="2"/>
  <c r="L101" i="2"/>
  <c r="AI93" i="2"/>
  <c r="AI151" i="2"/>
  <c r="W93" i="2"/>
  <c r="W151" i="2"/>
  <c r="R93" i="2"/>
  <c r="R151" i="2"/>
  <c r="Y93" i="2"/>
  <c r="Y151" i="2"/>
  <c r="N93" i="2"/>
  <c r="N151" i="2"/>
  <c r="AH93" i="2"/>
  <c r="AH151" i="2"/>
  <c r="AG93" i="2"/>
  <c r="AG151" i="2"/>
  <c r="E93" i="2"/>
  <c r="E151" i="2"/>
  <c r="L93" i="2"/>
  <c r="L151" i="2"/>
  <c r="X93" i="2"/>
  <c r="X151" i="2"/>
  <c r="D97" i="2"/>
  <c r="D155" i="2"/>
  <c r="AB93" i="2"/>
  <c r="AB151" i="2"/>
  <c r="AA93" i="2"/>
  <c r="AA151" i="2"/>
  <c r="I93" i="2"/>
  <c r="I151" i="2"/>
  <c r="J93" i="2"/>
  <c r="J151" i="2"/>
  <c r="Z93" i="2"/>
  <c r="Z151" i="2"/>
  <c r="AC93" i="2"/>
  <c r="AC151" i="2"/>
  <c r="S93" i="2"/>
  <c r="S151" i="2"/>
  <c r="K93" i="2"/>
  <c r="K151" i="2"/>
  <c r="T93" i="2"/>
  <c r="T151" i="2"/>
  <c r="M93" i="2"/>
  <c r="M151" i="2"/>
  <c r="AK93" i="2"/>
  <c r="AK151" i="2"/>
  <c r="U93" i="2"/>
  <c r="U151" i="2"/>
  <c r="AJ93" i="2"/>
  <c r="AJ151" i="2"/>
  <c r="P93" i="2"/>
  <c r="P151" i="2"/>
  <c r="AE93" i="2"/>
  <c r="AE151" i="2"/>
  <c r="Q93" i="2"/>
  <c r="Q151" i="2"/>
  <c r="AM93" i="2"/>
  <c r="AM151" i="2"/>
  <c r="AL93" i="2"/>
  <c r="AL151" i="2"/>
  <c r="AF93" i="2"/>
  <c r="AF151" i="2"/>
  <c r="F93" i="2"/>
  <c r="F151" i="2"/>
  <c r="AD93" i="2"/>
  <c r="AD151" i="2"/>
  <c r="O93" i="2"/>
  <c r="O151" i="2"/>
  <c r="G93" i="2"/>
  <c r="G151" i="2"/>
  <c r="V93" i="2"/>
  <c r="V151" i="2"/>
  <c r="H93" i="2"/>
  <c r="H151" i="2"/>
  <c r="AO21" i="26"/>
  <c r="AO29" i="26" s="1"/>
  <c r="AR21" i="104"/>
  <c r="AR26" i="104" s="1"/>
  <c r="AT70" i="2"/>
  <c r="AT89" i="2"/>
  <c r="AS70" i="2"/>
  <c r="AS89" i="2"/>
  <c r="AP70" i="2"/>
  <c r="AP89" i="2"/>
  <c r="AP54" i="122"/>
  <c r="AP70" i="122" s="1"/>
  <c r="AO59" i="122"/>
  <c r="AO63" i="122" s="1"/>
  <c r="AO71" i="122" s="1"/>
  <c r="AO70" i="122"/>
  <c r="AQ32" i="26"/>
  <c r="AO38" i="104"/>
  <c r="AP38" i="104" s="1"/>
  <c r="AZ21" i="104"/>
  <c r="AZ26" i="104" s="1"/>
  <c r="BA19" i="104"/>
  <c r="BA25" i="104" s="1"/>
  <c r="F15" i="43"/>
  <c r="F63" i="2"/>
  <c r="X63" i="2"/>
  <c r="P63" i="2"/>
  <c r="P155" i="2" s="1"/>
  <c r="H63" i="2"/>
  <c r="D71" i="2"/>
  <c r="R63" i="2"/>
  <c r="Y63" i="2"/>
  <c r="Y155" i="2" s="1"/>
  <c r="AT54" i="122"/>
  <c r="AY19" i="104"/>
  <c r="AP21" i="26"/>
  <c r="AW21" i="104"/>
  <c r="AX21" i="104"/>
  <c r="AN44" i="104"/>
  <c r="AP21" i="104"/>
  <c r="AP26" i="104" s="1"/>
  <c r="AO44" i="104"/>
  <c r="AQ21" i="26"/>
  <c r="AQ33" i="26" s="1"/>
  <c r="H67" i="52"/>
  <c r="H26" i="45"/>
  <c r="AT21" i="26"/>
  <c r="AT33" i="26" s="1"/>
  <c r="AU29" i="26"/>
  <c r="AU34" i="26" s="1"/>
  <c r="AT59" i="2"/>
  <c r="AS59" i="2"/>
  <c r="M9" i="48"/>
  <c r="L19" i="48"/>
  <c r="AJ63" i="2"/>
  <c r="AJ155" i="2" s="1"/>
  <c r="V63" i="2"/>
  <c r="V155" i="2" s="1"/>
  <c r="AL63" i="2"/>
  <c r="AL155" i="2" s="1"/>
  <c r="J63" i="2"/>
  <c r="J155" i="2" s="1"/>
  <c r="AA63" i="2"/>
  <c r="AA155" i="2" s="1"/>
  <c r="M63" i="2"/>
  <c r="M155" i="2" s="1"/>
  <c r="L63" i="2"/>
  <c r="L155" i="2" s="1"/>
  <c r="AE63" i="2"/>
  <c r="AE155" i="2" s="1"/>
  <c r="U63" i="2"/>
  <c r="U155" i="2" s="1"/>
  <c r="AD63" i="2"/>
  <c r="AD155" i="2" s="1"/>
  <c r="AK63" i="2"/>
  <c r="AK155" i="2" s="1"/>
  <c r="AB63" i="2"/>
  <c r="AB155" i="2" s="1"/>
  <c r="AC63" i="2"/>
  <c r="AC155" i="2" s="1"/>
  <c r="Q63" i="2"/>
  <c r="Q155" i="2" s="1"/>
  <c r="AH63" i="2"/>
  <c r="AH155" i="2" s="1"/>
  <c r="AM63" i="2"/>
  <c r="AM155" i="2" s="1"/>
  <c r="AG63" i="2"/>
  <c r="AG155" i="2" s="1"/>
  <c r="W63" i="2"/>
  <c r="W155" i="2" s="1"/>
  <c r="I63" i="2"/>
  <c r="I155" i="2" s="1"/>
  <c r="N63" i="2"/>
  <c r="N155" i="2" s="1"/>
  <c r="AI63" i="2"/>
  <c r="AI155" i="2" s="1"/>
  <c r="S63" i="2"/>
  <c r="S155" i="2" s="1"/>
  <c r="AF63" i="2"/>
  <c r="AF155" i="2" s="1"/>
  <c r="K63" i="2"/>
  <c r="K155" i="2" s="1"/>
  <c r="T63" i="2"/>
  <c r="T155" i="2" s="1"/>
  <c r="O63" i="2"/>
  <c r="O155" i="2" s="1"/>
  <c r="G63" i="2"/>
  <c r="G155" i="2" s="1"/>
  <c r="Z63" i="2"/>
  <c r="Z155" i="2" s="1"/>
  <c r="E63" i="2"/>
  <c r="E155" i="2" s="1"/>
  <c r="AP59" i="2"/>
  <c r="AN70" i="122"/>
  <c r="AO59" i="2"/>
  <c r="I76" i="122"/>
  <c r="AK76" i="122"/>
  <c r="W76" i="122"/>
  <c r="D76" i="122"/>
  <c r="M9" i="2"/>
  <c r="Q10" i="12"/>
  <c r="W10" i="29"/>
  <c r="W9" i="44" s="1"/>
  <c r="W26" i="52"/>
  <c r="W17" i="52"/>
  <c r="W21" i="52"/>
  <c r="W20" i="52"/>
  <c r="W28" i="52"/>
  <c r="W23" i="52"/>
  <c r="W24" i="52"/>
  <c r="W27" i="52"/>
  <c r="Q24" i="47"/>
  <c r="W27" i="46"/>
  <c r="W21" i="46"/>
  <c r="W25" i="46"/>
  <c r="V19" i="47"/>
  <c r="X17" i="47"/>
  <c r="Y7" i="52"/>
  <c r="X8" i="52"/>
  <c r="X17" i="52" s="1"/>
  <c r="W16" i="52"/>
  <c r="W25" i="52"/>
  <c r="W19" i="52"/>
  <c r="W18" i="52"/>
  <c r="Z8" i="47"/>
  <c r="Z16" i="47" s="1"/>
  <c r="Q25" i="47" s="1"/>
  <c r="AA7" i="47"/>
  <c r="W18" i="47"/>
  <c r="R23" i="47"/>
  <c r="U20" i="47"/>
  <c r="P25" i="47"/>
  <c r="O26" i="47"/>
  <c r="T21" i="47"/>
  <c r="N27" i="47"/>
  <c r="W16" i="46"/>
  <c r="W20" i="46"/>
  <c r="W19" i="46"/>
  <c r="W28" i="46"/>
  <c r="W26" i="46"/>
  <c r="W18" i="46"/>
  <c r="W22" i="46"/>
  <c r="W23" i="46"/>
  <c r="W17" i="46"/>
  <c r="X8" i="46"/>
  <c r="X20" i="46" s="1"/>
  <c r="Y7" i="46"/>
  <c r="AP42" i="104"/>
  <c r="AN45" i="104" s="1"/>
  <c r="AP43" i="104"/>
  <c r="AN46" i="104" s="1"/>
  <c r="I63" i="52"/>
  <c r="K51" i="46"/>
  <c r="L36" i="46"/>
  <c r="J54" i="52"/>
  <c r="L37" i="46"/>
  <c r="K55" i="46"/>
  <c r="K54" i="46"/>
  <c r="L39" i="46"/>
  <c r="J53" i="52"/>
  <c r="K33" i="52"/>
  <c r="K32" i="52"/>
  <c r="J52" i="52"/>
  <c r="K36" i="52"/>
  <c r="K39" i="52"/>
  <c r="K37" i="52"/>
  <c r="J55" i="52"/>
  <c r="K38" i="52"/>
  <c r="J51" i="52"/>
  <c r="K34" i="52"/>
  <c r="K52" i="52" s="1"/>
  <c r="J49" i="52"/>
  <c r="J50" i="52"/>
  <c r="M11" i="52"/>
  <c r="L12" i="52"/>
  <c r="L33" i="52" s="1"/>
  <c r="M12" i="46"/>
  <c r="M33" i="46" s="1"/>
  <c r="N11" i="46"/>
  <c r="K53" i="46"/>
  <c r="L32" i="46"/>
  <c r="L35" i="46"/>
  <c r="K49" i="46"/>
  <c r="K50" i="46"/>
  <c r="L38" i="46"/>
  <c r="K52" i="46"/>
  <c r="L33" i="46"/>
  <c r="L51" i="46" s="1"/>
  <c r="AW6" i="52"/>
  <c r="M6" i="52"/>
  <c r="AL6" i="52"/>
  <c r="Y6" i="52"/>
  <c r="M12" i="47"/>
  <c r="M31" i="47" s="1"/>
  <c r="J34" i="47" s="1"/>
  <c r="N11" i="47"/>
  <c r="AX6" i="47"/>
  <c r="N6" i="46"/>
  <c r="BV6" i="47"/>
  <c r="AK6" i="47"/>
  <c r="AL6" i="46"/>
  <c r="AW6" i="46"/>
  <c r="Z6" i="47"/>
  <c r="Y6" i="46"/>
  <c r="M6" i="47"/>
  <c r="H49" i="47"/>
  <c r="K47" i="47"/>
  <c r="F37" i="47"/>
  <c r="J33" i="47"/>
  <c r="H35" i="47"/>
  <c r="I34" i="47"/>
  <c r="G36" i="47"/>
  <c r="F52" i="47" s="1"/>
  <c r="E38" i="47"/>
  <c r="D39" i="47"/>
  <c r="F51" i="47"/>
  <c r="J48" i="47"/>
  <c r="BH9" i="2" l="1"/>
  <c r="M101" i="2"/>
  <c r="R71" i="2"/>
  <c r="R155" i="2"/>
  <c r="H71" i="2"/>
  <c r="H155" i="2"/>
  <c r="X71" i="2"/>
  <c r="X155" i="2"/>
  <c r="AO93" i="2"/>
  <c r="AO151" i="2"/>
  <c r="F71" i="2"/>
  <c r="F155" i="2"/>
  <c r="AS93" i="2"/>
  <c r="AS151" i="2"/>
  <c r="AT93" i="2"/>
  <c r="AT151" i="2"/>
  <c r="AP93" i="2"/>
  <c r="AP151" i="2"/>
  <c r="AT63" i="2"/>
  <c r="AS63" i="2"/>
  <c r="AO45" i="26"/>
  <c r="AP29" i="26"/>
  <c r="AO46" i="104"/>
  <c r="AO45" i="104"/>
  <c r="BA21" i="104"/>
  <c r="BA26" i="104" s="1"/>
  <c r="AT29" i="26"/>
  <c r="AT34" i="26" s="1"/>
  <c r="AQ29" i="26"/>
  <c r="AQ34" i="26" s="1"/>
  <c r="Y71" i="2"/>
  <c r="AA71" i="2"/>
  <c r="P71" i="2"/>
  <c r="J71" i="2"/>
  <c r="AL97" i="2"/>
  <c r="AJ71" i="2"/>
  <c r="CF32" i="34"/>
  <c r="CF26" i="34" s="1"/>
  <c r="AP63" i="2"/>
  <c r="AP155" i="2" s="1"/>
  <c r="AO63" i="2"/>
  <c r="AO155" i="2" s="1"/>
  <c r="AT63" i="122"/>
  <c r="AT59" i="122"/>
  <c r="AY21" i="104"/>
  <c r="AP44" i="104"/>
  <c r="AN47" i="104" s="1"/>
  <c r="I67" i="52"/>
  <c r="I26" i="45"/>
  <c r="N9" i="48"/>
  <c r="M19" i="48"/>
  <c r="AL71" i="2"/>
  <c r="V71" i="2"/>
  <c r="L71" i="2"/>
  <c r="M71" i="2"/>
  <c r="AE71" i="2"/>
  <c r="U71" i="2"/>
  <c r="E71" i="2"/>
  <c r="O71" i="2"/>
  <c r="K71" i="2"/>
  <c r="S71" i="2"/>
  <c r="I71" i="2"/>
  <c r="AG71" i="2"/>
  <c r="AH71" i="2"/>
  <c r="AC71" i="2"/>
  <c r="AK71" i="2"/>
  <c r="Z71" i="2"/>
  <c r="G71" i="2"/>
  <c r="T71" i="2"/>
  <c r="AF71" i="2"/>
  <c r="AI71" i="2"/>
  <c r="N71" i="2"/>
  <c r="W71" i="2"/>
  <c r="AM71" i="2"/>
  <c r="Q71" i="2"/>
  <c r="AB71" i="2"/>
  <c r="AD71" i="2"/>
  <c r="AN71" i="122"/>
  <c r="AP57" i="122"/>
  <c r="AP59" i="122" s="1"/>
  <c r="AP63" i="122" s="1"/>
  <c r="AP71" i="122" s="1"/>
  <c r="R76" i="122"/>
  <c r="K76" i="122"/>
  <c r="M76" i="122"/>
  <c r="AI76" i="122"/>
  <c r="J76" i="122"/>
  <c r="AL76" i="122"/>
  <c r="AF76" i="122"/>
  <c r="AG76" i="122"/>
  <c r="AE76" i="122"/>
  <c r="E76" i="122"/>
  <c r="U76" i="122"/>
  <c r="T76" i="122"/>
  <c r="F76" i="122"/>
  <c r="AB76" i="122"/>
  <c r="P76" i="122"/>
  <c r="AH76" i="122"/>
  <c r="Q76" i="122"/>
  <c r="G76" i="122"/>
  <c r="V76" i="122"/>
  <c r="X76" i="122"/>
  <c r="AM76" i="122"/>
  <c r="H76" i="122"/>
  <c r="S76" i="122"/>
  <c r="AA76" i="122"/>
  <c r="AD76" i="122"/>
  <c r="AC76" i="122"/>
  <c r="L76" i="122"/>
  <c r="Y76" i="122"/>
  <c r="Z76" i="122"/>
  <c r="O76" i="122"/>
  <c r="N76" i="122"/>
  <c r="AJ76" i="122"/>
  <c r="X10" i="29"/>
  <c r="X9" i="44" s="1"/>
  <c r="X24" i="52"/>
  <c r="N9" i="2"/>
  <c r="R10" i="12"/>
  <c r="T22" i="47"/>
  <c r="X26" i="46"/>
  <c r="P26" i="47"/>
  <c r="S23" i="47"/>
  <c r="X23" i="46"/>
  <c r="X25" i="46"/>
  <c r="X17" i="46"/>
  <c r="R24" i="47"/>
  <c r="W19" i="47"/>
  <c r="Y17" i="47"/>
  <c r="X19" i="46"/>
  <c r="U21" i="47"/>
  <c r="X16" i="52"/>
  <c r="X26" i="52"/>
  <c r="X20" i="52"/>
  <c r="X27" i="52"/>
  <c r="X18" i="52"/>
  <c r="X22" i="52"/>
  <c r="X23" i="52"/>
  <c r="X21" i="52"/>
  <c r="X25" i="52"/>
  <c r="X19" i="52"/>
  <c r="X28" i="52"/>
  <c r="Y8" i="52"/>
  <c r="Y27" i="52" s="1"/>
  <c r="Z7" i="52"/>
  <c r="AA8" i="47"/>
  <c r="AA16" i="47" s="1"/>
  <c r="V21" i="47" s="1"/>
  <c r="AB7" i="47"/>
  <c r="O27" i="47"/>
  <c r="V20" i="47"/>
  <c r="X18" i="47"/>
  <c r="Y8" i="46"/>
  <c r="Y17" i="46" s="1"/>
  <c r="Z7" i="46"/>
  <c r="X16" i="46"/>
  <c r="X18" i="46"/>
  <c r="X22" i="46"/>
  <c r="X28" i="46"/>
  <c r="X24" i="46"/>
  <c r="X27" i="46"/>
  <c r="X21" i="46"/>
  <c r="J63" i="52"/>
  <c r="K56" i="52"/>
  <c r="L54" i="46"/>
  <c r="L53" i="46"/>
  <c r="L39" i="52"/>
  <c r="K51" i="52"/>
  <c r="L52" i="46"/>
  <c r="L56" i="46"/>
  <c r="K55" i="52"/>
  <c r="K54" i="52"/>
  <c r="L32" i="52"/>
  <c r="L36" i="52"/>
  <c r="L34" i="52"/>
  <c r="L51" i="52" s="1"/>
  <c r="L35" i="52"/>
  <c r="L38" i="52"/>
  <c r="L37" i="52"/>
  <c r="M12" i="52"/>
  <c r="N11" i="52"/>
  <c r="L40" i="52"/>
  <c r="K50" i="52"/>
  <c r="K49" i="52"/>
  <c r="K53" i="52"/>
  <c r="M32" i="46"/>
  <c r="M34" i="46"/>
  <c r="M36" i="46"/>
  <c r="M35" i="46"/>
  <c r="M39" i="46"/>
  <c r="M40" i="46"/>
  <c r="M38" i="46"/>
  <c r="M37" i="46"/>
  <c r="L50" i="46"/>
  <c r="L49" i="46"/>
  <c r="N12" i="46"/>
  <c r="O11" i="46"/>
  <c r="L55" i="46"/>
  <c r="Z6" i="52"/>
  <c r="AM6" i="52"/>
  <c r="N6" i="52"/>
  <c r="AX6" i="52"/>
  <c r="D54" i="47"/>
  <c r="I50" i="47"/>
  <c r="I49" i="47"/>
  <c r="AX6" i="46"/>
  <c r="O6" i="46"/>
  <c r="N12" i="47"/>
  <c r="N31" i="47" s="1"/>
  <c r="L33" i="47" s="1"/>
  <c r="O11" i="47"/>
  <c r="Z6" i="46"/>
  <c r="L47" i="47"/>
  <c r="K33" i="47"/>
  <c r="F38" i="47"/>
  <c r="G51" i="47"/>
  <c r="G37" i="47"/>
  <c r="F53" i="47" s="1"/>
  <c r="H36" i="47"/>
  <c r="I35" i="47"/>
  <c r="L32" i="47"/>
  <c r="AM6" i="46"/>
  <c r="AY6" i="47"/>
  <c r="AL6" i="47"/>
  <c r="D40" i="47"/>
  <c r="E39" i="47"/>
  <c r="E53" i="47"/>
  <c r="H50" i="47"/>
  <c r="N6" i="47"/>
  <c r="AA6" i="47"/>
  <c r="BW6" i="47"/>
  <c r="BI9" i="2" l="1"/>
  <c r="N101" i="2"/>
  <c r="AT71" i="2"/>
  <c r="AT155" i="2"/>
  <c r="AS71" i="2"/>
  <c r="AS155" i="2"/>
  <c r="AP71" i="2"/>
  <c r="CG32" i="34"/>
  <c r="CG26" i="34" s="1"/>
  <c r="AQ54" i="12"/>
  <c r="AQ56" i="12"/>
  <c r="AQ62" i="12"/>
  <c r="AQ60" i="12"/>
  <c r="AS97" i="2"/>
  <c r="AT97" i="2"/>
  <c r="AQ24" i="12"/>
  <c r="D24" i="49" s="1"/>
  <c r="F24" i="49" s="1"/>
  <c r="AQ18" i="12"/>
  <c r="D18" i="49" s="1"/>
  <c r="F18" i="49" s="1"/>
  <c r="AO71" i="2"/>
  <c r="AP45" i="26"/>
  <c r="CH32" i="34"/>
  <c r="CH26" i="34" s="1"/>
  <c r="AO47" i="104"/>
  <c r="AP47" i="104" s="1"/>
  <c r="AQ45" i="26"/>
  <c r="AQ46" i="26" s="1"/>
  <c r="AQ12" i="12"/>
  <c r="J32" i="39" s="1"/>
  <c r="J33" i="39" s="1"/>
  <c r="AQ21" i="12"/>
  <c r="J67" i="52"/>
  <c r="J26" i="45"/>
  <c r="O9" i="48"/>
  <c r="N19" i="48"/>
  <c r="AQ34" i="12"/>
  <c r="AQ43" i="12"/>
  <c r="D41" i="49" s="1"/>
  <c r="F41" i="49" s="1"/>
  <c r="AQ58" i="12"/>
  <c r="AQ23" i="12"/>
  <c r="AP45" i="104"/>
  <c r="AQ22" i="12"/>
  <c r="AP46" i="104"/>
  <c r="AO97" i="2"/>
  <c r="AP97" i="2"/>
  <c r="AN76" i="122"/>
  <c r="AP76" i="122"/>
  <c r="AQ42" i="12"/>
  <c r="D40" i="49" s="1"/>
  <c r="F40" i="49" s="1"/>
  <c r="AQ45" i="12"/>
  <c r="D43" i="49" s="1"/>
  <c r="F43" i="49" s="1"/>
  <c r="AQ37" i="12"/>
  <c r="AQ38" i="12"/>
  <c r="AQ20" i="12"/>
  <c r="D20" i="49" s="1"/>
  <c r="F20" i="49" s="1"/>
  <c r="AQ30" i="12"/>
  <c r="Y10" i="29"/>
  <c r="Y9" i="44" s="1"/>
  <c r="O9" i="2"/>
  <c r="AQ13" i="12"/>
  <c r="J34" i="39" s="1"/>
  <c r="J35" i="39" s="1"/>
  <c r="S10" i="12"/>
  <c r="AQ17" i="12"/>
  <c r="AQ36" i="12"/>
  <c r="AQ25" i="12"/>
  <c r="AQ47" i="12"/>
  <c r="AQ41" i="12"/>
  <c r="AQ14" i="12"/>
  <c r="J36" i="39" s="1"/>
  <c r="J37" i="39" s="1"/>
  <c r="AQ19" i="12"/>
  <c r="AQ31" i="12"/>
  <c r="AQ29" i="12"/>
  <c r="AQ46" i="12"/>
  <c r="AQ44" i="12"/>
  <c r="AQ39" i="12"/>
  <c r="R25" i="47"/>
  <c r="Z17" i="47"/>
  <c r="Y22" i="46"/>
  <c r="Y24" i="46"/>
  <c r="X19" i="47"/>
  <c r="Y21" i="52"/>
  <c r="Y28" i="52"/>
  <c r="Y25" i="52"/>
  <c r="Y19" i="52"/>
  <c r="Y17" i="52"/>
  <c r="T23" i="47"/>
  <c r="Z8" i="52"/>
  <c r="Z20" i="52" s="1"/>
  <c r="AA7" i="52"/>
  <c r="Y16" i="52"/>
  <c r="Y18" i="52"/>
  <c r="Y24" i="52"/>
  <c r="Y20" i="52"/>
  <c r="Y22" i="52"/>
  <c r="Y26" i="52"/>
  <c r="Y23" i="52"/>
  <c r="AC7" i="47"/>
  <c r="AB8" i="47"/>
  <c r="AB16" i="47" s="1"/>
  <c r="AA17" i="47" s="1"/>
  <c r="Y18" i="47"/>
  <c r="Q26" i="47"/>
  <c r="P27" i="47"/>
  <c r="U22" i="47"/>
  <c r="W20" i="47"/>
  <c r="S24" i="47"/>
  <c r="Y19" i="46"/>
  <c r="Y26" i="46"/>
  <c r="Y21" i="46"/>
  <c r="Y28" i="46"/>
  <c r="AA7" i="46"/>
  <c r="Z8" i="46"/>
  <c r="Z20" i="46" s="1"/>
  <c r="Y16" i="46"/>
  <c r="Y18" i="46"/>
  <c r="Y25" i="46"/>
  <c r="Y20" i="46"/>
  <c r="Y23" i="46"/>
  <c r="Y27" i="46"/>
  <c r="L57" i="52"/>
  <c r="L56" i="52"/>
  <c r="K63" i="52"/>
  <c r="M52" i="46"/>
  <c r="M53" i="46"/>
  <c r="L55" i="52"/>
  <c r="M56" i="46"/>
  <c r="N39" i="46"/>
  <c r="N33" i="46"/>
  <c r="M55" i="46"/>
  <c r="M40" i="52"/>
  <c r="M38" i="52"/>
  <c r="M36" i="52"/>
  <c r="M32" i="52"/>
  <c r="M39" i="52"/>
  <c r="M35" i="52"/>
  <c r="M34" i="52"/>
  <c r="M37" i="52"/>
  <c r="L54" i="52"/>
  <c r="M33" i="52"/>
  <c r="L50" i="52"/>
  <c r="L49" i="52"/>
  <c r="L53" i="52"/>
  <c r="O11" i="52"/>
  <c r="N12" i="52"/>
  <c r="N40" i="52" s="1"/>
  <c r="M41" i="52"/>
  <c r="L52" i="52"/>
  <c r="O12" i="46"/>
  <c r="O38" i="46" s="1"/>
  <c r="P11" i="46"/>
  <c r="M51" i="46"/>
  <c r="N32" i="46"/>
  <c r="N41" i="46"/>
  <c r="N40" i="46"/>
  <c r="N38" i="46"/>
  <c r="N37" i="46"/>
  <c r="M57" i="46"/>
  <c r="N36" i="46"/>
  <c r="N34" i="46"/>
  <c r="N35" i="46"/>
  <c r="M54" i="46"/>
  <c r="M49" i="46"/>
  <c r="M50" i="46"/>
  <c r="AY6" i="52"/>
  <c r="AA6" i="52"/>
  <c r="O6" i="52"/>
  <c r="AA6" i="46"/>
  <c r="K49" i="47"/>
  <c r="K48" i="47"/>
  <c r="H37" i="47"/>
  <c r="G53" i="47" s="1"/>
  <c r="M32" i="47"/>
  <c r="I36" i="47"/>
  <c r="H52" i="47" s="1"/>
  <c r="AY6" i="46"/>
  <c r="D55" i="47"/>
  <c r="O6" i="47"/>
  <c r="E54" i="47"/>
  <c r="AM6" i="47"/>
  <c r="J49" i="47"/>
  <c r="K34" i="47"/>
  <c r="J50" i="47" s="1"/>
  <c r="P11" i="47"/>
  <c r="O12" i="47"/>
  <c r="O31" i="47" s="1"/>
  <c r="K35" i="47" s="1"/>
  <c r="H51" i="47"/>
  <c r="G52" i="47"/>
  <c r="M47" i="47"/>
  <c r="D41" i="47"/>
  <c r="J35" i="47"/>
  <c r="F39" i="47"/>
  <c r="E55" i="47" s="1"/>
  <c r="E40" i="47"/>
  <c r="G38" i="47"/>
  <c r="F54" i="47" s="1"/>
  <c r="BJ9" i="2" l="1"/>
  <c r="O101" i="2"/>
  <c r="D21" i="49"/>
  <c r="F21" i="49" s="1"/>
  <c r="D34" i="49"/>
  <c r="F34" i="49" s="1"/>
  <c r="D22" i="49"/>
  <c r="F22" i="49" s="1"/>
  <c r="D30" i="49"/>
  <c r="F30" i="49" s="1"/>
  <c r="D20" i="127"/>
  <c r="D21" i="127" s="1"/>
  <c r="K67" i="52"/>
  <c r="K26" i="45"/>
  <c r="P9" i="48"/>
  <c r="O19" i="48"/>
  <c r="AQ48" i="12"/>
  <c r="AQ63" i="12" s="1"/>
  <c r="D37" i="49"/>
  <c r="F37" i="49" s="1"/>
  <c r="Z10" i="29"/>
  <c r="Z9" i="44" s="1"/>
  <c r="AO76" i="122"/>
  <c r="P9" i="2"/>
  <c r="D42" i="49"/>
  <c r="F42" i="49" s="1"/>
  <c r="D23" i="20"/>
  <c r="D24" i="20" s="1"/>
  <c r="D19" i="49"/>
  <c r="F19" i="49" s="1"/>
  <c r="D12" i="49"/>
  <c r="AQ15" i="12"/>
  <c r="D30" i="19"/>
  <c r="D17" i="49"/>
  <c r="D19" i="19"/>
  <c r="D33" i="19" s="1"/>
  <c r="D16" i="19"/>
  <c r="AQ26" i="12"/>
  <c r="AQ57" i="12" s="1"/>
  <c r="D44" i="49"/>
  <c r="F44" i="49" s="1"/>
  <c r="D14" i="49"/>
  <c r="F14" i="49" s="1"/>
  <c r="D45" i="49"/>
  <c r="F45" i="49" s="1"/>
  <c r="T10" i="12"/>
  <c r="D29" i="49"/>
  <c r="F29" i="49" s="1"/>
  <c r="D39" i="49"/>
  <c r="F39" i="49" s="1"/>
  <c r="D25" i="49"/>
  <c r="F25" i="49" s="1"/>
  <c r="D31" i="49"/>
  <c r="F31" i="49" s="1"/>
  <c r="D23" i="49"/>
  <c r="F23" i="49" s="1"/>
  <c r="D36" i="49"/>
  <c r="D13" i="49"/>
  <c r="F13" i="49" s="1"/>
  <c r="W21" i="47"/>
  <c r="Z21" i="52"/>
  <c r="Z23" i="52"/>
  <c r="V22" i="47"/>
  <c r="Z18" i="52"/>
  <c r="Z17" i="52"/>
  <c r="Y19" i="47"/>
  <c r="Q27" i="47"/>
  <c r="Z19" i="52"/>
  <c r="U23" i="47"/>
  <c r="Z23" i="46"/>
  <c r="Z22" i="46"/>
  <c r="Z25" i="46"/>
  <c r="Z19" i="46"/>
  <c r="Z17" i="46"/>
  <c r="AA8" i="52"/>
  <c r="AA24" i="52" s="1"/>
  <c r="AB7" i="52"/>
  <c r="Z16" i="52"/>
  <c r="Z26" i="52"/>
  <c r="Z22" i="52"/>
  <c r="Z28" i="52"/>
  <c r="Z24" i="52"/>
  <c r="Z25" i="52"/>
  <c r="Z27" i="52"/>
  <c r="R26" i="47"/>
  <c r="T24" i="47"/>
  <c r="S25" i="47"/>
  <c r="Z18" i="47"/>
  <c r="X20" i="47"/>
  <c r="AC8" i="47"/>
  <c r="AC16" i="47" s="1"/>
  <c r="AD7" i="47"/>
  <c r="Z16" i="46"/>
  <c r="Z28" i="46"/>
  <c r="Z18" i="46"/>
  <c r="Z26" i="46"/>
  <c r="Z27" i="46"/>
  <c r="Z21" i="46"/>
  <c r="Z24" i="46"/>
  <c r="AA8" i="46"/>
  <c r="AA23" i="46" s="1"/>
  <c r="AB7" i="46"/>
  <c r="M57" i="52"/>
  <c r="O41" i="46"/>
  <c r="L63" i="52"/>
  <c r="M55" i="52"/>
  <c r="N57" i="46"/>
  <c r="N55" i="46"/>
  <c r="N34" i="52"/>
  <c r="N42" i="52"/>
  <c r="M51" i="52"/>
  <c r="N38" i="52"/>
  <c r="O42" i="46"/>
  <c r="O33" i="46"/>
  <c r="N41" i="52"/>
  <c r="N58" i="52" s="1"/>
  <c r="M53" i="52"/>
  <c r="M56" i="52"/>
  <c r="L34" i="47"/>
  <c r="K50" i="47" s="1"/>
  <c r="I37" i="47"/>
  <c r="H53" i="47" s="1"/>
  <c r="N32" i="47"/>
  <c r="M48" i="47" s="1"/>
  <c r="M33" i="47"/>
  <c r="L49" i="47" s="1"/>
  <c r="N56" i="46"/>
  <c r="N54" i="46"/>
  <c r="N52" i="46"/>
  <c r="O37" i="46"/>
  <c r="O55" i="46" s="1"/>
  <c r="O35" i="46"/>
  <c r="O39" i="46"/>
  <c r="O56" i="46" s="1"/>
  <c r="O40" i="46"/>
  <c r="M52" i="52"/>
  <c r="N32" i="52"/>
  <c r="N39" i="52"/>
  <c r="N57" i="52" s="1"/>
  <c r="N37" i="52"/>
  <c r="N33" i="52"/>
  <c r="M50" i="52"/>
  <c r="M49" i="52"/>
  <c r="M58" i="52"/>
  <c r="O12" i="52"/>
  <c r="O34" i="52" s="1"/>
  <c r="P11" i="52"/>
  <c r="N35" i="52"/>
  <c r="N36" i="52"/>
  <c r="M54" i="52"/>
  <c r="N51" i="46"/>
  <c r="N49" i="46"/>
  <c r="N50" i="46"/>
  <c r="Q11" i="46"/>
  <c r="P12" i="46"/>
  <c r="P35" i="46" s="1"/>
  <c r="N53" i="46"/>
  <c r="N58" i="46"/>
  <c r="O32" i="46"/>
  <c r="O36" i="46"/>
  <c r="O34" i="46"/>
  <c r="I51" i="47"/>
  <c r="P12" i="47"/>
  <c r="P31" i="47" s="1"/>
  <c r="J37" i="47" s="1"/>
  <c r="Q11" i="47"/>
  <c r="D56" i="47"/>
  <c r="L48" i="47"/>
  <c r="N47" i="47"/>
  <c r="D42" i="47"/>
  <c r="F40" i="47"/>
  <c r="E56" i="47" s="1"/>
  <c r="E41" i="47"/>
  <c r="H38" i="47"/>
  <c r="G54" i="47" s="1"/>
  <c r="J36" i="47"/>
  <c r="G39" i="47"/>
  <c r="F55" i="47" s="1"/>
  <c r="J51" i="47"/>
  <c r="BK9" i="2" l="1"/>
  <c r="P101" i="2"/>
  <c r="AQ55" i="12"/>
  <c r="J38" i="39"/>
  <c r="J39" i="39" s="1"/>
  <c r="G12" i="19"/>
  <c r="G16" i="19"/>
  <c r="G13" i="19"/>
  <c r="G14" i="19"/>
  <c r="G11" i="19"/>
  <c r="G27" i="19"/>
  <c r="G25" i="19"/>
  <c r="G28" i="19"/>
  <c r="G30" i="19"/>
  <c r="G26" i="19"/>
  <c r="D26" i="49"/>
  <c r="F26" i="49" s="1"/>
  <c r="O58" i="46"/>
  <c r="L67" i="52"/>
  <c r="L26" i="45"/>
  <c r="Q9" i="48"/>
  <c r="P19" i="48"/>
  <c r="D46" i="49"/>
  <c r="F46" i="49" s="1"/>
  <c r="AA10" i="29"/>
  <c r="AA19" i="52"/>
  <c r="Q9" i="2"/>
  <c r="D34" i="19"/>
  <c r="AQ27" i="12"/>
  <c r="F36" i="49"/>
  <c r="F17" i="49"/>
  <c r="U10" i="12"/>
  <c r="D29" i="19"/>
  <c r="G29" i="19" s="1"/>
  <c r="F12" i="49"/>
  <c r="D15" i="49"/>
  <c r="D15" i="19"/>
  <c r="G15" i="19" s="1"/>
  <c r="AA17" i="46"/>
  <c r="AA21" i="46"/>
  <c r="AB8" i="52"/>
  <c r="AB18" i="52" s="1"/>
  <c r="AC7" i="52"/>
  <c r="AA28" i="52"/>
  <c r="AA21" i="52"/>
  <c r="AA17" i="52"/>
  <c r="AA16" i="52"/>
  <c r="AA27" i="52"/>
  <c r="AA25" i="52"/>
  <c r="AA26" i="52"/>
  <c r="AA23" i="52"/>
  <c r="AA20" i="52"/>
  <c r="AA22" i="52"/>
  <c r="AA18" i="52"/>
  <c r="AD8" i="47"/>
  <c r="AD16" i="47" s="1"/>
  <c r="AC17" i="47" s="1"/>
  <c r="AE7" i="47"/>
  <c r="S26" i="47"/>
  <c r="T25" i="47"/>
  <c r="U24" i="47"/>
  <c r="AA18" i="47"/>
  <c r="V23" i="47"/>
  <c r="Y20" i="47"/>
  <c r="R27" i="47"/>
  <c r="W22" i="47"/>
  <c r="AB17" i="47"/>
  <c r="X21" i="47"/>
  <c r="Z19" i="47"/>
  <c r="AB8" i="46"/>
  <c r="AB23" i="46" s="1"/>
  <c r="AC7" i="46"/>
  <c r="AA16" i="46"/>
  <c r="AA25" i="46"/>
  <c r="AA26" i="46"/>
  <c r="AA20" i="46"/>
  <c r="AA22" i="46"/>
  <c r="AA19" i="46"/>
  <c r="AA18" i="46"/>
  <c r="AA27" i="46"/>
  <c r="AA28" i="46"/>
  <c r="AA24" i="46"/>
  <c r="O59" i="46"/>
  <c r="M63" i="52"/>
  <c r="O53" i="46"/>
  <c r="N51" i="52"/>
  <c r="N59" i="52"/>
  <c r="O57" i="46"/>
  <c r="N55" i="52"/>
  <c r="N53" i="52"/>
  <c r="P42" i="46"/>
  <c r="P43" i="46"/>
  <c r="P33" i="46"/>
  <c r="I38" i="47"/>
  <c r="H54" i="47" s="1"/>
  <c r="M34" i="47"/>
  <c r="L50" i="47" s="1"/>
  <c r="O32" i="47"/>
  <c r="N48" i="47" s="1"/>
  <c r="I53" i="47"/>
  <c r="I52" i="47"/>
  <c r="O52" i="46"/>
  <c r="O54" i="46"/>
  <c r="P34" i="46"/>
  <c r="P52" i="46" s="1"/>
  <c r="N49" i="52"/>
  <c r="N50" i="52"/>
  <c r="N52" i="52"/>
  <c r="Q11" i="52"/>
  <c r="P12" i="52"/>
  <c r="P36" i="52" s="1"/>
  <c r="O40" i="52"/>
  <c r="O39" i="52"/>
  <c r="O43" i="52"/>
  <c r="O35" i="52"/>
  <c r="O52" i="52" s="1"/>
  <c r="O32" i="52"/>
  <c r="O37" i="52"/>
  <c r="O42" i="52"/>
  <c r="O36" i="52"/>
  <c r="O38" i="52"/>
  <c r="N56" i="52"/>
  <c r="N54" i="52"/>
  <c r="O41" i="52"/>
  <c r="O33" i="52"/>
  <c r="O51" i="52" s="1"/>
  <c r="O49" i="46"/>
  <c r="O50" i="46"/>
  <c r="P32" i="46"/>
  <c r="P39" i="46"/>
  <c r="P40" i="46"/>
  <c r="P38" i="46"/>
  <c r="P36" i="46"/>
  <c r="R11" i="46"/>
  <c r="Q12" i="46"/>
  <c r="Q41" i="46" s="1"/>
  <c r="P37" i="46"/>
  <c r="P41" i="46"/>
  <c r="O51" i="46"/>
  <c r="O47" i="47"/>
  <c r="E42" i="47"/>
  <c r="D58" i="47" s="1"/>
  <c r="G40" i="47"/>
  <c r="F56" i="47" s="1"/>
  <c r="F41" i="47"/>
  <c r="E57" i="47" s="1"/>
  <c r="N33" i="47"/>
  <c r="H39" i="47"/>
  <c r="G55" i="47" s="1"/>
  <c r="K36" i="47"/>
  <c r="L35" i="47"/>
  <c r="D57" i="47"/>
  <c r="Q12" i="47"/>
  <c r="Q31" i="47" s="1"/>
  <c r="R11" i="47"/>
  <c r="BL9" i="2" l="1"/>
  <c r="Q101" i="2"/>
  <c r="AQ59" i="12"/>
  <c r="AA9" i="44"/>
  <c r="AP44" i="29"/>
  <c r="AS44" i="29" s="1"/>
  <c r="M67" i="52"/>
  <c r="M26" i="45"/>
  <c r="R9" i="48"/>
  <c r="Q19" i="48"/>
  <c r="AB10" i="29"/>
  <c r="AP26" i="29"/>
  <c r="AP34" i="29"/>
  <c r="AP27" i="29"/>
  <c r="AP33" i="29"/>
  <c r="AP28" i="29"/>
  <c r="AP32" i="29"/>
  <c r="AB24" i="52"/>
  <c r="AB18" i="47"/>
  <c r="R9" i="2"/>
  <c r="F15" i="49"/>
  <c r="D27" i="49"/>
  <c r="V10" i="12"/>
  <c r="Z20" i="47"/>
  <c r="AB25" i="46"/>
  <c r="AB19" i="46"/>
  <c r="AA19" i="47"/>
  <c r="AB19" i="52"/>
  <c r="W23" i="47"/>
  <c r="AB17" i="46"/>
  <c r="AB21" i="46"/>
  <c r="AB18" i="46"/>
  <c r="AB22" i="46"/>
  <c r="Y21" i="47"/>
  <c r="U25" i="47"/>
  <c r="AD7" i="52"/>
  <c r="AC8" i="52"/>
  <c r="AB16" i="52"/>
  <c r="AB26" i="52"/>
  <c r="AB28" i="52"/>
  <c r="AB27" i="52"/>
  <c r="AB20" i="52"/>
  <c r="AB21" i="52"/>
  <c r="AB22" i="52"/>
  <c r="AB23" i="52"/>
  <c r="AB25" i="52"/>
  <c r="AB17" i="52"/>
  <c r="AE8" i="47"/>
  <c r="AE16" i="47" s="1"/>
  <c r="AB19" i="47" s="1"/>
  <c r="AF7" i="47"/>
  <c r="S27" i="47"/>
  <c r="T26" i="47"/>
  <c r="X22" i="47"/>
  <c r="V24" i="47"/>
  <c r="AC8" i="46"/>
  <c r="AC21" i="46" s="1"/>
  <c r="AD7" i="46"/>
  <c r="AB16" i="46"/>
  <c r="AB28" i="46"/>
  <c r="AB26" i="46"/>
  <c r="AB24" i="46"/>
  <c r="AB20" i="46"/>
  <c r="AB27" i="46"/>
  <c r="N63" i="52"/>
  <c r="N26" i="45" s="1"/>
  <c r="D60" i="47"/>
  <c r="D18" i="45" s="1"/>
  <c r="O59" i="52"/>
  <c r="P35" i="52"/>
  <c r="P53" i="52" s="1"/>
  <c r="O60" i="52"/>
  <c r="P33" i="52"/>
  <c r="P60" i="46"/>
  <c r="P59" i="46"/>
  <c r="O58" i="52"/>
  <c r="O54" i="52"/>
  <c r="Q42" i="46"/>
  <c r="Q59" i="46" s="1"/>
  <c r="P39" i="52"/>
  <c r="P38" i="52"/>
  <c r="O57" i="52"/>
  <c r="Q35" i="46"/>
  <c r="Q36" i="46"/>
  <c r="P55" i="46"/>
  <c r="Q39" i="46"/>
  <c r="P51" i="46"/>
  <c r="Q44" i="46"/>
  <c r="Q33" i="46"/>
  <c r="P56" i="46"/>
  <c r="Q43" i="46"/>
  <c r="Q40" i="46"/>
  <c r="Q58" i="46" s="1"/>
  <c r="R11" i="52"/>
  <c r="Q12" i="52"/>
  <c r="O50" i="52"/>
  <c r="O49" i="52"/>
  <c r="O53" i="52"/>
  <c r="O56" i="52"/>
  <c r="O55" i="52"/>
  <c r="P32" i="52"/>
  <c r="P42" i="52"/>
  <c r="P40" i="52"/>
  <c r="P37" i="52"/>
  <c r="P43" i="52"/>
  <c r="P34" i="52"/>
  <c r="P41" i="52"/>
  <c r="P44" i="52"/>
  <c r="R12" i="46"/>
  <c r="R36" i="46" s="1"/>
  <c r="S11" i="46"/>
  <c r="P54" i="46"/>
  <c r="P50" i="46"/>
  <c r="P49" i="46"/>
  <c r="Q32" i="46"/>
  <c r="Q34" i="46"/>
  <c r="Q37" i="46"/>
  <c r="Q38" i="46"/>
  <c r="P58" i="46"/>
  <c r="P57" i="46"/>
  <c r="P53" i="46"/>
  <c r="P47" i="47"/>
  <c r="I39" i="47"/>
  <c r="F42" i="47"/>
  <c r="E58" i="47" s="1"/>
  <c r="E60" i="47" s="1"/>
  <c r="E18" i="45" s="1"/>
  <c r="H40" i="47"/>
  <c r="G56" i="47" s="1"/>
  <c r="G41" i="47"/>
  <c r="F57" i="47" s="1"/>
  <c r="M35" i="47"/>
  <c r="K37" i="47"/>
  <c r="J53" i="47" s="1"/>
  <c r="O33" i="47"/>
  <c r="J38" i="47"/>
  <c r="L36" i="47"/>
  <c r="K52" i="47" s="1"/>
  <c r="M49" i="47"/>
  <c r="R12" i="47"/>
  <c r="R31" i="47" s="1"/>
  <c r="L37" i="47" s="1"/>
  <c r="S11" i="47"/>
  <c r="K51" i="47"/>
  <c r="P32" i="47"/>
  <c r="J52" i="47"/>
  <c r="N34" i="47"/>
  <c r="M50" i="47" s="1"/>
  <c r="BM9" i="2" l="1"/>
  <c r="R101" i="2"/>
  <c r="AB9" i="44"/>
  <c r="S9" i="48"/>
  <c r="R19" i="48"/>
  <c r="AC10" i="29"/>
  <c r="AC9" i="44" s="1"/>
  <c r="AP29" i="29"/>
  <c r="AP35" i="29"/>
  <c r="F27" i="49"/>
  <c r="S9" i="2"/>
  <c r="W10" i="12"/>
  <c r="X23" i="47"/>
  <c r="V25" i="47"/>
  <c r="Z21" i="47"/>
  <c r="AD17" i="47"/>
  <c r="AC16" i="52"/>
  <c r="AC28" i="52"/>
  <c r="AC27" i="52"/>
  <c r="AC25" i="52"/>
  <c r="AC26" i="52"/>
  <c r="AC20" i="52"/>
  <c r="AC22" i="52"/>
  <c r="AC24" i="52"/>
  <c r="AC23" i="52"/>
  <c r="AC21" i="52"/>
  <c r="AC19" i="52"/>
  <c r="AC18" i="52"/>
  <c r="AC17" i="52"/>
  <c r="AD8" i="52"/>
  <c r="AD18" i="52" s="1"/>
  <c r="AE7" i="52"/>
  <c r="AG7" i="47"/>
  <c r="AF8" i="47"/>
  <c r="AF16" i="47" s="1"/>
  <c r="Z22" i="47" s="1"/>
  <c r="U26" i="47"/>
  <c r="T27" i="47"/>
  <c r="Y22" i="47"/>
  <c r="W24" i="47"/>
  <c r="AA20" i="47"/>
  <c r="AC18" i="47"/>
  <c r="AC19" i="46"/>
  <c r="AC17" i="46"/>
  <c r="AC23" i="46"/>
  <c r="AD8" i="46"/>
  <c r="AD18" i="46" s="1"/>
  <c r="AE7" i="46"/>
  <c r="AC16" i="46"/>
  <c r="AC25" i="46"/>
  <c r="AC27" i="46"/>
  <c r="AC28" i="46"/>
  <c r="AC26" i="46"/>
  <c r="AC20" i="46"/>
  <c r="AC24" i="46"/>
  <c r="AC18" i="46"/>
  <c r="AC22" i="46"/>
  <c r="N67" i="52"/>
  <c r="O63" i="52"/>
  <c r="D64" i="47"/>
  <c r="E64" i="47"/>
  <c r="P52" i="52"/>
  <c r="P57" i="52"/>
  <c r="P55" i="52"/>
  <c r="P56" i="52"/>
  <c r="N35" i="47"/>
  <c r="M51" i="47" s="1"/>
  <c r="Q52" i="46"/>
  <c r="R33" i="46"/>
  <c r="R35" i="46"/>
  <c r="R53" i="46" s="1"/>
  <c r="Q57" i="46"/>
  <c r="R38" i="46"/>
  <c r="P59" i="52"/>
  <c r="Q32" i="47"/>
  <c r="P48" i="47" s="1"/>
  <c r="P33" i="47"/>
  <c r="O49" i="47" s="1"/>
  <c r="P61" i="52"/>
  <c r="I40" i="47"/>
  <c r="H56" i="47" s="1"/>
  <c r="Q56" i="46"/>
  <c r="Q55" i="46"/>
  <c r="R41" i="46"/>
  <c r="R43" i="46"/>
  <c r="Q61" i="46"/>
  <c r="Q53" i="46"/>
  <c r="Q60" i="46"/>
  <c r="P49" i="52"/>
  <c r="P50" i="52"/>
  <c r="Q44" i="52"/>
  <c r="Q38" i="52"/>
  <c r="Q34" i="52"/>
  <c r="Q32" i="52"/>
  <c r="Q41" i="52"/>
  <c r="Q40" i="52"/>
  <c r="Q39" i="52"/>
  <c r="Q42" i="52"/>
  <c r="Q36" i="52"/>
  <c r="Q35" i="52"/>
  <c r="Q43" i="52"/>
  <c r="Q37" i="52"/>
  <c r="Q33" i="52"/>
  <c r="P58" i="52"/>
  <c r="R12" i="52"/>
  <c r="R35" i="52" s="1"/>
  <c r="S11" i="52"/>
  <c r="P60" i="52"/>
  <c r="P51" i="52"/>
  <c r="P54" i="52"/>
  <c r="Q54" i="46"/>
  <c r="Q49" i="46"/>
  <c r="Q50" i="46"/>
  <c r="T11" i="46"/>
  <c r="S12" i="46"/>
  <c r="S35" i="46" s="1"/>
  <c r="Q51" i="46"/>
  <c r="R32" i="46"/>
  <c r="R39" i="46"/>
  <c r="R42" i="46"/>
  <c r="R34" i="46"/>
  <c r="R37" i="46"/>
  <c r="R54" i="46" s="1"/>
  <c r="R44" i="46"/>
  <c r="R40" i="46"/>
  <c r="O34" i="47"/>
  <c r="N50" i="47" s="1"/>
  <c r="I54" i="47"/>
  <c r="M36" i="47"/>
  <c r="L52" i="47" s="1"/>
  <c r="H55" i="47"/>
  <c r="O48" i="47"/>
  <c r="Q47" i="47"/>
  <c r="G42" i="47"/>
  <c r="F58" i="47" s="1"/>
  <c r="F60" i="47" s="1"/>
  <c r="F18" i="45" s="1"/>
  <c r="H41" i="47"/>
  <c r="G57" i="47" s="1"/>
  <c r="J39" i="47"/>
  <c r="I55" i="47" s="1"/>
  <c r="L51" i="47"/>
  <c r="T11" i="47"/>
  <c r="S12" i="47"/>
  <c r="S31" i="47" s="1"/>
  <c r="M37" i="47" s="1"/>
  <c r="K53" i="47"/>
  <c r="K38" i="47"/>
  <c r="N49" i="47"/>
  <c r="BN9" i="2" l="1"/>
  <c r="S101" i="2"/>
  <c r="AZ48" i="29"/>
  <c r="O67" i="52"/>
  <c r="O26" i="45"/>
  <c r="D51" i="45" s="1"/>
  <c r="T9" i="48"/>
  <c r="S19" i="48"/>
  <c r="AD10" i="29"/>
  <c r="AD9" i="44" s="1"/>
  <c r="AA21" i="47"/>
  <c r="AC19" i="47"/>
  <c r="T9" i="2"/>
  <c r="X10" i="12"/>
  <c r="Y23" i="47"/>
  <c r="W25" i="47"/>
  <c r="AE17" i="47"/>
  <c r="AD21" i="46"/>
  <c r="AD23" i="46"/>
  <c r="AD17" i="52"/>
  <c r="AD19" i="46"/>
  <c r="AD20" i="46"/>
  <c r="AD25" i="46"/>
  <c r="AD17" i="46"/>
  <c r="AD22" i="46"/>
  <c r="AE8" i="52"/>
  <c r="AE17" i="52" s="1"/>
  <c r="AF7" i="52"/>
  <c r="AD16" i="52"/>
  <c r="AD27" i="52"/>
  <c r="AD28" i="52"/>
  <c r="AD26" i="52"/>
  <c r="AD25" i="52"/>
  <c r="AD23" i="52"/>
  <c r="AD20" i="52"/>
  <c r="AD19" i="52"/>
  <c r="AD21" i="52"/>
  <c r="AD22" i="52"/>
  <c r="AD24" i="52"/>
  <c r="X24" i="47"/>
  <c r="U27" i="47"/>
  <c r="AB20" i="47"/>
  <c r="V26" i="47"/>
  <c r="AD18" i="47"/>
  <c r="AH7" i="47"/>
  <c r="AG8" i="47"/>
  <c r="AG16" i="47" s="1"/>
  <c r="AE8" i="46"/>
  <c r="AE17" i="46" s="1"/>
  <c r="AF7" i="46"/>
  <c r="AD16" i="46"/>
  <c r="AD28" i="46"/>
  <c r="AD27" i="46"/>
  <c r="AD26" i="46"/>
  <c r="AD24" i="46"/>
  <c r="P63" i="52"/>
  <c r="D27" i="45" s="1"/>
  <c r="O35" i="47"/>
  <c r="N51" i="47" s="1"/>
  <c r="F64" i="47"/>
  <c r="Q57" i="52"/>
  <c r="R37" i="52"/>
  <c r="Q54" i="52"/>
  <c r="R42" i="52"/>
  <c r="R39" i="52"/>
  <c r="Q33" i="47"/>
  <c r="P49" i="47" s="1"/>
  <c r="Q63" i="46"/>
  <c r="E11" i="45" s="1"/>
  <c r="R52" i="46"/>
  <c r="R58" i="46"/>
  <c r="R60" i="46"/>
  <c r="R55" i="46"/>
  <c r="Q59" i="52"/>
  <c r="Q51" i="52"/>
  <c r="Q53" i="52"/>
  <c r="R36" i="52"/>
  <c r="L38" i="47"/>
  <c r="K54" i="47" s="1"/>
  <c r="P34" i="47"/>
  <c r="O50" i="47" s="1"/>
  <c r="N36" i="47"/>
  <c r="M52" i="47" s="1"/>
  <c r="R32" i="47"/>
  <c r="Q48" i="47" s="1"/>
  <c r="R61" i="46"/>
  <c r="S44" i="46"/>
  <c r="Q52" i="52"/>
  <c r="Q56" i="52"/>
  <c r="S12" i="52"/>
  <c r="T11" i="52"/>
  <c r="Q55" i="52"/>
  <c r="Q58" i="52"/>
  <c r="Q50" i="52"/>
  <c r="Q49" i="52"/>
  <c r="R32" i="52"/>
  <c r="R44" i="52"/>
  <c r="R38" i="52"/>
  <c r="R41" i="52"/>
  <c r="R33" i="52"/>
  <c r="R43" i="52"/>
  <c r="Q61" i="52"/>
  <c r="Q60" i="52"/>
  <c r="R40" i="52"/>
  <c r="R34" i="52"/>
  <c r="R52" i="52" s="1"/>
  <c r="R49" i="46"/>
  <c r="R50" i="46"/>
  <c r="S32" i="46"/>
  <c r="S37" i="46"/>
  <c r="S39" i="46"/>
  <c r="S36" i="46"/>
  <c r="S38" i="46"/>
  <c r="U11" i="46"/>
  <c r="T12" i="46"/>
  <c r="T35" i="46" s="1"/>
  <c r="S42" i="46"/>
  <c r="S34" i="46"/>
  <c r="S52" i="46" s="1"/>
  <c r="S43" i="46"/>
  <c r="R51" i="46"/>
  <c r="S40" i="46"/>
  <c r="S33" i="46"/>
  <c r="S41" i="46"/>
  <c r="R57" i="46"/>
  <c r="R56" i="46"/>
  <c r="R59" i="46"/>
  <c r="L53" i="47"/>
  <c r="R47" i="47"/>
  <c r="H42" i="47"/>
  <c r="G58" i="47" s="1"/>
  <c r="G60" i="47" s="1"/>
  <c r="G18" i="45" s="1"/>
  <c r="J40" i="47"/>
  <c r="I56" i="47" s="1"/>
  <c r="I41" i="47"/>
  <c r="K39" i="47"/>
  <c r="J55" i="47" s="1"/>
  <c r="T12" i="47"/>
  <c r="T31" i="47" s="1"/>
  <c r="M38" i="47" s="1"/>
  <c r="U11" i="47"/>
  <c r="J54" i="47"/>
  <c r="BO9" i="2" l="1"/>
  <c r="T101" i="2"/>
  <c r="AE10" i="29"/>
  <c r="AE9" i="44" s="1"/>
  <c r="U9" i="48"/>
  <c r="T19" i="48"/>
  <c r="AE19" i="46"/>
  <c r="U9" i="2"/>
  <c r="Y10" i="12"/>
  <c r="AE25" i="52"/>
  <c r="AE18" i="52"/>
  <c r="AE22" i="52"/>
  <c r="AG7" i="52"/>
  <c r="AF8" i="52"/>
  <c r="AF23" i="52" s="1"/>
  <c r="AE23" i="52"/>
  <c r="AE16" i="52"/>
  <c r="AE26" i="52"/>
  <c r="AE28" i="52"/>
  <c r="AE27" i="52"/>
  <c r="AE24" i="52"/>
  <c r="AE21" i="52"/>
  <c r="AE20" i="52"/>
  <c r="AE19" i="52"/>
  <c r="V27" i="47"/>
  <c r="AE18" i="47"/>
  <c r="Y24" i="47"/>
  <c r="W26" i="47"/>
  <c r="AB21" i="47"/>
  <c r="AA22" i="47"/>
  <c r="AC20" i="47"/>
  <c r="AH8" i="47"/>
  <c r="AH16" i="47" s="1"/>
  <c r="AF18" i="47" s="1"/>
  <c r="AI7" i="47"/>
  <c r="AD19" i="47"/>
  <c r="AF17" i="47"/>
  <c r="X25" i="47"/>
  <c r="Z23" i="47"/>
  <c r="AG7" i="46"/>
  <c r="AF8" i="46"/>
  <c r="AF17" i="46" s="1"/>
  <c r="AE16" i="46"/>
  <c r="AE28" i="46"/>
  <c r="AE27" i="46"/>
  <c r="AE26" i="46"/>
  <c r="AE23" i="46"/>
  <c r="AE25" i="46"/>
  <c r="AE18" i="46"/>
  <c r="AE22" i="46"/>
  <c r="AE20" i="46"/>
  <c r="AE21" i="46"/>
  <c r="AE24" i="46"/>
  <c r="P67" i="52"/>
  <c r="Q63" i="52"/>
  <c r="R56" i="52"/>
  <c r="G64" i="47"/>
  <c r="Q67" i="46"/>
  <c r="R58" i="52"/>
  <c r="R54" i="52"/>
  <c r="R53" i="52"/>
  <c r="R59" i="52"/>
  <c r="S61" i="46"/>
  <c r="S59" i="46"/>
  <c r="R63" i="46"/>
  <c r="F11" i="45" s="1"/>
  <c r="S58" i="46"/>
  <c r="S55" i="46"/>
  <c r="S54" i="46"/>
  <c r="R55" i="52"/>
  <c r="R61" i="52"/>
  <c r="R60" i="52"/>
  <c r="U11" i="52"/>
  <c r="T12" i="52"/>
  <c r="T36" i="52" s="1"/>
  <c r="R51" i="52"/>
  <c r="R49" i="52"/>
  <c r="R50" i="52"/>
  <c r="S44" i="52"/>
  <c r="S35" i="52"/>
  <c r="S40" i="52"/>
  <c r="S37" i="52"/>
  <c r="S33" i="52"/>
  <c r="S43" i="52"/>
  <c r="S34" i="52"/>
  <c r="S41" i="52"/>
  <c r="S38" i="52"/>
  <c r="S42" i="52"/>
  <c r="S39" i="52"/>
  <c r="S36" i="52"/>
  <c r="S32" i="52"/>
  <c r="R57" i="52"/>
  <c r="S57" i="46"/>
  <c r="S49" i="46"/>
  <c r="S50" i="46"/>
  <c r="T32" i="46"/>
  <c r="T37" i="46"/>
  <c r="T36" i="46"/>
  <c r="T38" i="46"/>
  <c r="T41" i="46"/>
  <c r="T39" i="46"/>
  <c r="S60" i="46"/>
  <c r="U12" i="46"/>
  <c r="U35" i="46" s="1"/>
  <c r="V11" i="46"/>
  <c r="T44" i="46"/>
  <c r="T42" i="46"/>
  <c r="T43" i="46"/>
  <c r="S51" i="46"/>
  <c r="T40" i="46"/>
  <c r="S56" i="46"/>
  <c r="T34" i="46"/>
  <c r="T52" i="46" s="1"/>
  <c r="T33" i="46"/>
  <c r="S53" i="46"/>
  <c r="Q34" i="47"/>
  <c r="N37" i="47"/>
  <c r="U12" i="47"/>
  <c r="U31" i="47" s="1"/>
  <c r="P36" i="47" s="1"/>
  <c r="V11" i="47"/>
  <c r="H57" i="47"/>
  <c r="S47" i="47"/>
  <c r="K40" i="47"/>
  <c r="J56" i="47" s="1"/>
  <c r="I42" i="47"/>
  <c r="H58" i="47" s="1"/>
  <c r="J41" i="47"/>
  <c r="I57" i="47" s="1"/>
  <c r="L39" i="47"/>
  <c r="P35" i="47"/>
  <c r="O36" i="47"/>
  <c r="R33" i="47"/>
  <c r="S32" i="47"/>
  <c r="L54" i="47"/>
  <c r="BP9" i="2" l="1"/>
  <c r="U101" i="2"/>
  <c r="Q67" i="52"/>
  <c r="E27" i="45"/>
  <c r="R67" i="46"/>
  <c r="AF10" i="29"/>
  <c r="AF9" i="44" s="1"/>
  <c r="V9" i="48"/>
  <c r="U19" i="48"/>
  <c r="S54" i="52"/>
  <c r="V9" i="2"/>
  <c r="Z10" i="12"/>
  <c r="AF19" i="52"/>
  <c r="AF23" i="46"/>
  <c r="AF21" i="46"/>
  <c r="AF22" i="46"/>
  <c r="AF16" i="52"/>
  <c r="AF27" i="52"/>
  <c r="AF28" i="52"/>
  <c r="AF26" i="52"/>
  <c r="AF24" i="52"/>
  <c r="AF21" i="52"/>
  <c r="AF25" i="52"/>
  <c r="AF18" i="52"/>
  <c r="AF22" i="52"/>
  <c r="AF20" i="52"/>
  <c r="AH7" i="52"/>
  <c r="AG8" i="52"/>
  <c r="AG17" i="52" s="1"/>
  <c r="AF17" i="52"/>
  <c r="AE19" i="47"/>
  <c r="AB22" i="47"/>
  <c r="AD20" i="47"/>
  <c r="Y25" i="47"/>
  <c r="Z24" i="47"/>
  <c r="W27" i="47"/>
  <c r="X26" i="47"/>
  <c r="AA23" i="47"/>
  <c r="AJ7" i="47"/>
  <c r="AI8" i="47"/>
  <c r="AI16" i="47" s="1"/>
  <c r="AC21" i="47"/>
  <c r="AG17" i="47"/>
  <c r="AF16" i="46"/>
  <c r="AF28" i="46"/>
  <c r="AF27" i="46"/>
  <c r="AF26" i="46"/>
  <c r="AF24" i="46"/>
  <c r="AF25" i="46"/>
  <c r="AF20" i="46"/>
  <c r="AF19" i="46"/>
  <c r="AG8" i="46"/>
  <c r="AG19" i="46" s="1"/>
  <c r="AH7" i="46"/>
  <c r="AF18" i="46"/>
  <c r="S60" i="52"/>
  <c r="S57" i="52"/>
  <c r="R63" i="52"/>
  <c r="F27" i="45" s="1"/>
  <c r="H60" i="47"/>
  <c r="H18" i="45" s="1"/>
  <c r="S52" i="52"/>
  <c r="T38" i="52"/>
  <c r="S59" i="52"/>
  <c r="T58" i="46"/>
  <c r="S63" i="46"/>
  <c r="T51" i="46"/>
  <c r="T61" i="46"/>
  <c r="T56" i="46"/>
  <c r="T43" i="52"/>
  <c r="S56" i="52"/>
  <c r="S51" i="52"/>
  <c r="T32" i="47"/>
  <c r="S48" i="47" s="1"/>
  <c r="Q35" i="47"/>
  <c r="P51" i="47" s="1"/>
  <c r="N38" i="47"/>
  <c r="M54" i="47" s="1"/>
  <c r="O37" i="47"/>
  <c r="N53" i="47" s="1"/>
  <c r="R34" i="47"/>
  <c r="Q50" i="47" s="1"/>
  <c r="T54" i="46"/>
  <c r="S55" i="52"/>
  <c r="S50" i="52"/>
  <c r="S49" i="52"/>
  <c r="S58" i="52"/>
  <c r="T42" i="52"/>
  <c r="T37" i="52"/>
  <c r="T32" i="52"/>
  <c r="T40" i="52"/>
  <c r="T44" i="52"/>
  <c r="T34" i="52"/>
  <c r="T39" i="52"/>
  <c r="T41" i="52"/>
  <c r="T35" i="52"/>
  <c r="T53" i="52" s="1"/>
  <c r="T33" i="52"/>
  <c r="S61" i="52"/>
  <c r="S53" i="52"/>
  <c r="U12" i="52"/>
  <c r="V11" i="52"/>
  <c r="W11" i="46"/>
  <c r="V12" i="46"/>
  <c r="V43" i="46" s="1"/>
  <c r="T60" i="46"/>
  <c r="U32" i="46"/>
  <c r="U40" i="46"/>
  <c r="U44" i="46"/>
  <c r="U43" i="46"/>
  <c r="U42" i="46"/>
  <c r="T55" i="46"/>
  <c r="T57" i="46"/>
  <c r="U34" i="46"/>
  <c r="U52" i="46" s="1"/>
  <c r="T50" i="46"/>
  <c r="T49" i="46"/>
  <c r="U38" i="46"/>
  <c r="U36" i="46"/>
  <c r="U37" i="46"/>
  <c r="U41" i="46"/>
  <c r="T59" i="46"/>
  <c r="U39" i="46"/>
  <c r="U33" i="46"/>
  <c r="T53" i="46"/>
  <c r="N52" i="47"/>
  <c r="R48" i="47"/>
  <c r="T47" i="47"/>
  <c r="K41" i="47"/>
  <c r="J57" i="47" s="1"/>
  <c r="M39" i="47"/>
  <c r="J42" i="47"/>
  <c r="I58" i="47" s="1"/>
  <c r="I60" i="47" s="1"/>
  <c r="I18" i="45" s="1"/>
  <c r="L40" i="47"/>
  <c r="K56" i="47" s="1"/>
  <c r="M53" i="47"/>
  <c r="Q49" i="47"/>
  <c r="K55" i="47"/>
  <c r="O52" i="47"/>
  <c r="O51" i="47"/>
  <c r="V12" i="47"/>
  <c r="V31" i="47" s="1"/>
  <c r="W11" i="47"/>
  <c r="P50" i="47"/>
  <c r="S33" i="47"/>
  <c r="BQ9" i="2" l="1"/>
  <c r="V101" i="2"/>
  <c r="S67" i="46"/>
  <c r="G11" i="45"/>
  <c r="AG10" i="29"/>
  <c r="AG9" i="44" s="1"/>
  <c r="W9" i="48"/>
  <c r="V19" i="48"/>
  <c r="W9" i="2"/>
  <c r="AA10" i="12"/>
  <c r="AG17" i="46"/>
  <c r="AG18" i="46"/>
  <c r="AG19" i="52"/>
  <c r="AG24" i="52"/>
  <c r="AG22" i="52"/>
  <c r="AH8" i="52"/>
  <c r="AH24" i="52" s="1"/>
  <c r="AI7" i="52"/>
  <c r="AG16" i="52"/>
  <c r="AG28" i="52"/>
  <c r="AG27" i="52"/>
  <c r="AG26" i="52"/>
  <c r="AG23" i="52"/>
  <c r="AG20" i="52"/>
  <c r="AG18" i="52"/>
  <c r="AG25" i="52"/>
  <c r="AG21" i="52"/>
  <c r="X27" i="47"/>
  <c r="Y26" i="47"/>
  <c r="Z25" i="47"/>
  <c r="AB23" i="47"/>
  <c r="AD21" i="47"/>
  <c r="AJ8" i="47"/>
  <c r="AJ16" i="47" s="1"/>
  <c r="AC23" i="47" s="1"/>
  <c r="AK7" i="47"/>
  <c r="AC22" i="47"/>
  <c r="AA24" i="47"/>
  <c r="AG18" i="47"/>
  <c r="AE20" i="47"/>
  <c r="AF19" i="47"/>
  <c r="AH17" i="47"/>
  <c r="AH8" i="46"/>
  <c r="AH17" i="46" s="1"/>
  <c r="AI7" i="46"/>
  <c r="AG16" i="46"/>
  <c r="AG27" i="46"/>
  <c r="AG26" i="46"/>
  <c r="AG28" i="46"/>
  <c r="AG21" i="46"/>
  <c r="AG24" i="46"/>
  <c r="AG25" i="46"/>
  <c r="AG22" i="46"/>
  <c r="AG23" i="46"/>
  <c r="AG20" i="46"/>
  <c r="R67" i="52"/>
  <c r="T51" i="52"/>
  <c r="T55" i="52"/>
  <c r="I64" i="47"/>
  <c r="S63" i="52"/>
  <c r="H64" i="47"/>
  <c r="T61" i="52"/>
  <c r="T60" i="52"/>
  <c r="T63" i="46"/>
  <c r="U56" i="46"/>
  <c r="T58" i="52"/>
  <c r="T57" i="52"/>
  <c r="V33" i="46"/>
  <c r="V44" i="46"/>
  <c r="V61" i="46" s="1"/>
  <c r="U59" i="46"/>
  <c r="U54" i="46"/>
  <c r="U61" i="46"/>
  <c r="U41" i="52"/>
  <c r="U38" i="52"/>
  <c r="U35" i="52"/>
  <c r="U32" i="52"/>
  <c r="U42" i="52"/>
  <c r="U34" i="52"/>
  <c r="U44" i="52"/>
  <c r="U36" i="52"/>
  <c r="U33" i="52"/>
  <c r="U43" i="52"/>
  <c r="T50" i="52"/>
  <c r="T49" i="52"/>
  <c r="T59" i="52"/>
  <c r="U40" i="52"/>
  <c r="T52" i="52"/>
  <c r="T54" i="52"/>
  <c r="W11" i="52"/>
  <c r="V12" i="52"/>
  <c r="V35" i="52" s="1"/>
  <c r="U37" i="52"/>
  <c r="U39" i="52"/>
  <c r="T56" i="52"/>
  <c r="V32" i="46"/>
  <c r="V35" i="46"/>
  <c r="V41" i="46"/>
  <c r="V36" i="46"/>
  <c r="U51" i="46"/>
  <c r="U55" i="46"/>
  <c r="U60" i="46"/>
  <c r="V34" i="46"/>
  <c r="U58" i="46"/>
  <c r="W12" i="46"/>
  <c r="W40" i="46" s="1"/>
  <c r="X11" i="46"/>
  <c r="U57" i="46"/>
  <c r="V42" i="46"/>
  <c r="V60" i="46" s="1"/>
  <c r="V37" i="46"/>
  <c r="V39" i="46"/>
  <c r="V38" i="46"/>
  <c r="V40" i="46"/>
  <c r="U49" i="46"/>
  <c r="U50" i="46"/>
  <c r="U53" i="46"/>
  <c r="U47" i="47"/>
  <c r="M40" i="47"/>
  <c r="L56" i="47" s="1"/>
  <c r="L41" i="47"/>
  <c r="K57" i="47" s="1"/>
  <c r="K42" i="47"/>
  <c r="J58" i="47" s="1"/>
  <c r="J60" i="47" s="1"/>
  <c r="J18" i="45" s="1"/>
  <c r="T33" i="47"/>
  <c r="S34" i="47"/>
  <c r="R35" i="47"/>
  <c r="Q36" i="47"/>
  <c r="X11" i="47"/>
  <c r="W12" i="47"/>
  <c r="W31" i="47" s="1"/>
  <c r="V32" i="47" s="1"/>
  <c r="N39" i="47"/>
  <c r="L55" i="47"/>
  <c r="R49" i="47"/>
  <c r="O38" i="47"/>
  <c r="U32" i="47"/>
  <c r="P37" i="47"/>
  <c r="BR9" i="2" l="1"/>
  <c r="W101" i="2"/>
  <c r="S67" i="52"/>
  <c r="G27" i="45"/>
  <c r="T67" i="46"/>
  <c r="H11" i="45"/>
  <c r="AH10" i="29"/>
  <c r="AH9" i="44" s="1"/>
  <c r="X9" i="48"/>
  <c r="W19" i="48"/>
  <c r="AH25" i="52"/>
  <c r="AH17" i="52"/>
  <c r="X9" i="2"/>
  <c r="AB10" i="12"/>
  <c r="AH20" i="46"/>
  <c r="AH18" i="46"/>
  <c r="AH23" i="46"/>
  <c r="AH19" i="46"/>
  <c r="AG19" i="47"/>
  <c r="AI8" i="52"/>
  <c r="AI23" i="52" s="1"/>
  <c r="AJ7" i="52"/>
  <c r="AH23" i="52"/>
  <c r="AH16" i="52"/>
  <c r="AH28" i="52"/>
  <c r="AH27" i="52"/>
  <c r="AH26" i="52"/>
  <c r="AH18" i="52"/>
  <c r="AH22" i="52"/>
  <c r="AH20" i="52"/>
  <c r="AH19" i="52"/>
  <c r="AH21" i="52"/>
  <c r="AD22" i="47"/>
  <c r="AL7" i="47"/>
  <c r="AK8" i="47"/>
  <c r="AK16" i="47" s="1"/>
  <c r="AE22" i="47" s="1"/>
  <c r="Z26" i="47"/>
  <c r="Y27" i="47"/>
  <c r="AB24" i="47"/>
  <c r="AA25" i="47"/>
  <c r="AH18" i="47"/>
  <c r="AE21" i="47"/>
  <c r="AF20" i="47"/>
  <c r="AI17" i="47"/>
  <c r="AI8" i="46"/>
  <c r="AI19" i="46" s="1"/>
  <c r="AJ7" i="46"/>
  <c r="AH16" i="46"/>
  <c r="AH27" i="46"/>
  <c r="AH28" i="46"/>
  <c r="AH26" i="46"/>
  <c r="AH24" i="46"/>
  <c r="AH21" i="46"/>
  <c r="AH25" i="46"/>
  <c r="AH22" i="46"/>
  <c r="J64" i="47"/>
  <c r="T63" i="52"/>
  <c r="H27" i="45" s="1"/>
  <c r="U55" i="52"/>
  <c r="V44" i="52"/>
  <c r="U60" i="52"/>
  <c r="U57" i="52"/>
  <c r="V36" i="52"/>
  <c r="V53" i="52" s="1"/>
  <c r="V56" i="46"/>
  <c r="U63" i="46"/>
  <c r="V59" i="46"/>
  <c r="U54" i="52"/>
  <c r="V42" i="52"/>
  <c r="V34" i="52"/>
  <c r="V52" i="52" s="1"/>
  <c r="U58" i="52"/>
  <c r="V33" i="52"/>
  <c r="U52" i="52"/>
  <c r="U33" i="47"/>
  <c r="T49" i="47" s="1"/>
  <c r="Q37" i="47"/>
  <c r="P53" i="47" s="1"/>
  <c r="R36" i="47"/>
  <c r="Q52" i="47" s="1"/>
  <c r="S35" i="47"/>
  <c r="R51" i="47" s="1"/>
  <c r="V53" i="46"/>
  <c r="W33" i="46"/>
  <c r="V57" i="46"/>
  <c r="W35" i="46"/>
  <c r="W38" i="46"/>
  <c r="W36" i="46"/>
  <c r="W37" i="46"/>
  <c r="W39" i="46"/>
  <c r="W57" i="46" s="1"/>
  <c r="W42" i="46"/>
  <c r="U49" i="52"/>
  <c r="U50" i="52"/>
  <c r="U61" i="52"/>
  <c r="U53" i="52"/>
  <c r="V32" i="52"/>
  <c r="V43" i="52"/>
  <c r="V39" i="52"/>
  <c r="V41" i="52"/>
  <c r="V37" i="52"/>
  <c r="V40" i="52"/>
  <c r="U51" i="52"/>
  <c r="V38" i="52"/>
  <c r="U56" i="52"/>
  <c r="W12" i="52"/>
  <c r="W34" i="52" s="1"/>
  <c r="X11" i="52"/>
  <c r="U59" i="52"/>
  <c r="V55" i="46"/>
  <c r="Y11" i="46"/>
  <c r="X12" i="46"/>
  <c r="X42" i="46" s="1"/>
  <c r="V52" i="46"/>
  <c r="V50" i="46"/>
  <c r="V49" i="46"/>
  <c r="V58" i="46"/>
  <c r="W32" i="46"/>
  <c r="W34" i="46"/>
  <c r="W41" i="46"/>
  <c r="W44" i="46"/>
  <c r="V54" i="46"/>
  <c r="W43" i="46"/>
  <c r="V51" i="46"/>
  <c r="O53" i="47"/>
  <c r="X12" i="47"/>
  <c r="X31" i="47" s="1"/>
  <c r="W32" i="47" s="1"/>
  <c r="V48" i="47" s="1"/>
  <c r="Y11" i="47"/>
  <c r="V47" i="47"/>
  <c r="M41" i="47"/>
  <c r="L42" i="47"/>
  <c r="K58" i="47" s="1"/>
  <c r="K60" i="47" s="1"/>
  <c r="K18" i="45" s="1"/>
  <c r="N40" i="47"/>
  <c r="M56" i="47" s="1"/>
  <c r="P52" i="47"/>
  <c r="O39" i="47"/>
  <c r="N55" i="47" s="1"/>
  <c r="S49" i="47"/>
  <c r="U48" i="47"/>
  <c r="N54" i="47"/>
  <c r="M55" i="47"/>
  <c r="R50" i="47"/>
  <c r="Q51" i="47"/>
  <c r="P38" i="47"/>
  <c r="O54" i="47" s="1"/>
  <c r="T34" i="47"/>
  <c r="T48" i="47"/>
  <c r="BS9" i="2" l="1"/>
  <c r="X101" i="2"/>
  <c r="U67" i="46"/>
  <c r="I11" i="45"/>
  <c r="AI10" i="29"/>
  <c r="AI9" i="44" s="1"/>
  <c r="Y9" i="48"/>
  <c r="X19" i="48"/>
  <c r="AI20" i="52"/>
  <c r="AI17" i="52"/>
  <c r="AI21" i="52"/>
  <c r="AI19" i="52"/>
  <c r="Y9" i="2"/>
  <c r="AC10" i="12"/>
  <c r="AH19" i="47"/>
  <c r="AI17" i="46"/>
  <c r="AI18" i="47"/>
  <c r="AJ17" i="47"/>
  <c r="AK7" i="52"/>
  <c r="AJ8" i="52"/>
  <c r="AI16" i="52"/>
  <c r="AI28" i="52"/>
  <c r="AI27" i="52"/>
  <c r="AI25" i="52"/>
  <c r="AI26" i="52"/>
  <c r="AI22" i="52"/>
  <c r="AI18" i="52"/>
  <c r="AI24" i="52"/>
  <c r="Z27" i="47"/>
  <c r="AB25" i="47"/>
  <c r="AA26" i="47"/>
  <c r="AC24" i="47"/>
  <c r="AG20" i="47"/>
  <c r="AF21" i="47"/>
  <c r="AD23" i="47"/>
  <c r="AL8" i="47"/>
  <c r="AL16" i="47" s="1"/>
  <c r="AI19" i="47" s="1"/>
  <c r="AM7" i="47"/>
  <c r="AK7" i="46"/>
  <c r="AJ8" i="46"/>
  <c r="AJ17" i="46" s="1"/>
  <c r="AI16" i="46"/>
  <c r="AI28" i="46"/>
  <c r="AI27" i="46"/>
  <c r="AI18" i="46"/>
  <c r="AI21" i="46"/>
  <c r="AI22" i="46"/>
  <c r="AI24" i="46"/>
  <c r="AI26" i="46"/>
  <c r="AI25" i="46"/>
  <c r="AI20" i="46"/>
  <c r="AI23" i="46"/>
  <c r="K64" i="47"/>
  <c r="T67" i="52"/>
  <c r="U63" i="52"/>
  <c r="I27" i="45" s="1"/>
  <c r="V56" i="52"/>
  <c r="Q38" i="47"/>
  <c r="P54" i="47" s="1"/>
  <c r="V51" i="52"/>
  <c r="V59" i="52"/>
  <c r="W33" i="52"/>
  <c r="W51" i="52" s="1"/>
  <c r="X36" i="46"/>
  <c r="X33" i="46"/>
  <c r="W59" i="46"/>
  <c r="W54" i="46"/>
  <c r="V63" i="46"/>
  <c r="W53" i="46"/>
  <c r="W55" i="46"/>
  <c r="V57" i="52"/>
  <c r="V33" i="47"/>
  <c r="U49" i="47" s="1"/>
  <c r="W51" i="46"/>
  <c r="W61" i="46"/>
  <c r="W56" i="46"/>
  <c r="X40" i="46"/>
  <c r="X34" i="46"/>
  <c r="W52" i="46"/>
  <c r="X43" i="46"/>
  <c r="X60" i="46" s="1"/>
  <c r="W58" i="46"/>
  <c r="V55" i="52"/>
  <c r="V60" i="52"/>
  <c r="V61" i="52"/>
  <c r="X12" i="52"/>
  <c r="Y11" i="52"/>
  <c r="W38" i="52"/>
  <c r="W42" i="52"/>
  <c r="W43" i="52"/>
  <c r="W32" i="52"/>
  <c r="W41" i="52"/>
  <c r="W40" i="52"/>
  <c r="W44" i="52"/>
  <c r="W37" i="52"/>
  <c r="W39" i="52"/>
  <c r="W35" i="52"/>
  <c r="W52" i="52" s="1"/>
  <c r="V58" i="52"/>
  <c r="W36" i="52"/>
  <c r="V50" i="52"/>
  <c r="V49" i="52"/>
  <c r="V54" i="52"/>
  <c r="W49" i="46"/>
  <c r="W50" i="46"/>
  <c r="Y12" i="46"/>
  <c r="Y43" i="46" s="1"/>
  <c r="Z11" i="46"/>
  <c r="W60" i="46"/>
  <c r="X32" i="46"/>
  <c r="X37" i="46"/>
  <c r="X41" i="46"/>
  <c r="X59" i="46" s="1"/>
  <c r="X38" i="46"/>
  <c r="X39" i="46"/>
  <c r="X35" i="46"/>
  <c r="X44" i="46"/>
  <c r="W47" i="47"/>
  <c r="M42" i="47"/>
  <c r="L58" i="47" s="1"/>
  <c r="N41" i="47"/>
  <c r="M57" i="47" s="1"/>
  <c r="P39" i="47"/>
  <c r="O55" i="47" s="1"/>
  <c r="S36" i="47"/>
  <c r="O40" i="47"/>
  <c r="N56" i="47" s="1"/>
  <c r="T35" i="47"/>
  <c r="U34" i="47"/>
  <c r="R37" i="47"/>
  <c r="S50" i="47"/>
  <c r="L57" i="47"/>
  <c r="Y12" i="47"/>
  <c r="Y31" i="47" s="1"/>
  <c r="Z11" i="47"/>
  <c r="BT9" i="2" l="1"/>
  <c r="Y101" i="2"/>
  <c r="V67" i="46"/>
  <c r="J11" i="45"/>
  <c r="AJ10" i="29"/>
  <c r="AJ9" i="44" s="1"/>
  <c r="Z9" i="48"/>
  <c r="Y19" i="48"/>
  <c r="Z9" i="2"/>
  <c r="AD10" i="12"/>
  <c r="AH20" i="47"/>
  <c r="AJ22" i="46"/>
  <c r="AJ23" i="46"/>
  <c r="AJ20" i="46"/>
  <c r="AJ19" i="46"/>
  <c r="AJ16" i="52"/>
  <c r="AJ27" i="52"/>
  <c r="AJ28" i="52"/>
  <c r="AJ26" i="52"/>
  <c r="AJ19" i="52"/>
  <c r="AJ18" i="52"/>
  <c r="AJ23" i="52"/>
  <c r="AJ21" i="52"/>
  <c r="AJ25" i="52"/>
  <c r="AJ22" i="52"/>
  <c r="AJ24" i="52"/>
  <c r="AJ20" i="52"/>
  <c r="AJ17" i="52"/>
  <c r="AK8" i="52"/>
  <c r="AK20" i="52" s="1"/>
  <c r="AL7" i="52"/>
  <c r="AN7" i="47"/>
  <c r="AM8" i="47"/>
  <c r="AM16" i="47" s="1"/>
  <c r="AH21" i="47" s="1"/>
  <c r="AB26" i="47"/>
  <c r="AA27" i="47"/>
  <c r="AD24" i="47"/>
  <c r="AC25" i="47"/>
  <c r="AF22" i="47"/>
  <c r="AG21" i="47"/>
  <c r="AE23" i="47"/>
  <c r="AJ18" i="47"/>
  <c r="AK17" i="47"/>
  <c r="AJ16" i="46"/>
  <c r="AJ28" i="46"/>
  <c r="AJ26" i="46"/>
  <c r="AJ24" i="46"/>
  <c r="AJ27" i="46"/>
  <c r="AJ25" i="46"/>
  <c r="AJ18" i="46"/>
  <c r="AJ21" i="46"/>
  <c r="AK8" i="46"/>
  <c r="AL7" i="46"/>
  <c r="W54" i="52"/>
  <c r="Y44" i="46"/>
  <c r="Y61" i="46" s="1"/>
  <c r="U67" i="52"/>
  <c r="V63" i="52"/>
  <c r="J27" i="45" s="1"/>
  <c r="L60" i="47"/>
  <c r="L18" i="45" s="1"/>
  <c r="X53" i="46"/>
  <c r="X51" i="46"/>
  <c r="Y38" i="46"/>
  <c r="W63" i="46"/>
  <c r="X55" i="46"/>
  <c r="X58" i="46"/>
  <c r="X61" i="46"/>
  <c r="W61" i="52"/>
  <c r="W57" i="52"/>
  <c r="W59" i="52"/>
  <c r="X57" i="46"/>
  <c r="Y37" i="46"/>
  <c r="Y41" i="46"/>
  <c r="Y39" i="46"/>
  <c r="Y34" i="46"/>
  <c r="Y33" i="46"/>
  <c r="Y42" i="46"/>
  <c r="Y60" i="46" s="1"/>
  <c r="Y40" i="46"/>
  <c r="Y35" i="46"/>
  <c r="X52" i="46"/>
  <c r="W56" i="52"/>
  <c r="X32" i="52"/>
  <c r="X40" i="52"/>
  <c r="X34" i="52"/>
  <c r="X37" i="52"/>
  <c r="X44" i="52"/>
  <c r="X41" i="52"/>
  <c r="X42" i="52"/>
  <c r="X43" i="52"/>
  <c r="W55" i="52"/>
  <c r="W50" i="52"/>
  <c r="W49" i="52"/>
  <c r="X33" i="52"/>
  <c r="X36" i="52"/>
  <c r="X39" i="52"/>
  <c r="X35" i="52"/>
  <c r="W53" i="52"/>
  <c r="W58" i="52"/>
  <c r="X38" i="52"/>
  <c r="W60" i="52"/>
  <c r="Y12" i="52"/>
  <c r="Y35" i="52" s="1"/>
  <c r="Z11" i="52"/>
  <c r="X54" i="46"/>
  <c r="X50" i="46"/>
  <c r="X49" i="46"/>
  <c r="AA11" i="46"/>
  <c r="Z12" i="46"/>
  <c r="Z33" i="46" s="1"/>
  <c r="X56" i="46"/>
  <c r="Y32" i="46"/>
  <c r="Y36" i="46"/>
  <c r="Q53" i="47"/>
  <c r="X32" i="47"/>
  <c r="Z12" i="47"/>
  <c r="Z31" i="47" s="1"/>
  <c r="Y32" i="47" s="1"/>
  <c r="AA11" i="47"/>
  <c r="T50" i="47"/>
  <c r="U35" i="47"/>
  <c r="T51" i="47" s="1"/>
  <c r="V34" i="47"/>
  <c r="S37" i="47"/>
  <c r="R53" i="47" s="1"/>
  <c r="R52" i="47"/>
  <c r="S51" i="47"/>
  <c r="X47" i="47"/>
  <c r="N42" i="47"/>
  <c r="M58" i="47" s="1"/>
  <c r="M60" i="47" s="1"/>
  <c r="M18" i="45" s="1"/>
  <c r="O41" i="47"/>
  <c r="R38" i="47"/>
  <c r="Q39" i="47"/>
  <c r="T36" i="47"/>
  <c r="S52" i="47" s="1"/>
  <c r="P40" i="47"/>
  <c r="O56" i="47" s="1"/>
  <c r="W33" i="47"/>
  <c r="BU9" i="2" l="1"/>
  <c r="Z101" i="2"/>
  <c r="AR62" i="12"/>
  <c r="AR54" i="12"/>
  <c r="AR56" i="12"/>
  <c r="AR60" i="12"/>
  <c r="AR24" i="12"/>
  <c r="G24" i="49" s="1"/>
  <c r="I24" i="49" s="1"/>
  <c r="AR18" i="12"/>
  <c r="G18" i="49" s="1"/>
  <c r="I18" i="49" s="1"/>
  <c r="AR34" i="12"/>
  <c r="G34" i="49" s="1"/>
  <c r="I34" i="49" s="1"/>
  <c r="AR21" i="12"/>
  <c r="W67" i="46"/>
  <c r="K11" i="45"/>
  <c r="AK10" i="29"/>
  <c r="AK9" i="44" s="1"/>
  <c r="AA9" i="48"/>
  <c r="Z19" i="48"/>
  <c r="AR22" i="12"/>
  <c r="AR58" i="12"/>
  <c r="AR23" i="12"/>
  <c r="AR45" i="12"/>
  <c r="G43" i="49" s="1"/>
  <c r="I43" i="49" s="1"/>
  <c r="AR43" i="12"/>
  <c r="G41" i="49" s="1"/>
  <c r="I41" i="49" s="1"/>
  <c r="AR38" i="12"/>
  <c r="AR42" i="12"/>
  <c r="G40" i="49" s="1"/>
  <c r="I40" i="49" s="1"/>
  <c r="AR30" i="12"/>
  <c r="AR37" i="12"/>
  <c r="AR47" i="12"/>
  <c r="AR20" i="12"/>
  <c r="G20" i="49" s="1"/>
  <c r="I20" i="49" s="1"/>
  <c r="AR39" i="12"/>
  <c r="AG22" i="47"/>
  <c r="AR13" i="12"/>
  <c r="K34" i="39" s="1"/>
  <c r="K35" i="39" s="1"/>
  <c r="AJ19" i="47"/>
  <c r="AR31" i="12"/>
  <c r="AR41" i="12"/>
  <c r="AL17" i="47"/>
  <c r="AR46" i="12"/>
  <c r="AR19" i="12"/>
  <c r="AA9" i="2"/>
  <c r="AR17" i="12"/>
  <c r="AE10" i="12"/>
  <c r="AR44" i="12"/>
  <c r="AR36" i="12"/>
  <c r="AR25" i="12"/>
  <c r="AR14" i="12"/>
  <c r="K36" i="39" s="1"/>
  <c r="K37" i="39" s="1"/>
  <c r="AR12" i="12"/>
  <c r="K32" i="39" s="1"/>
  <c r="K33" i="39" s="1"/>
  <c r="AR29" i="12"/>
  <c r="AI20" i="47"/>
  <c r="AL8" i="52"/>
  <c r="AL22" i="52" s="1"/>
  <c r="AM7" i="52"/>
  <c r="AK16" i="52"/>
  <c r="AK28" i="52"/>
  <c r="AK27" i="52"/>
  <c r="AK26" i="52"/>
  <c r="AK25" i="52"/>
  <c r="AK18" i="52"/>
  <c r="AK21" i="52"/>
  <c r="AK24" i="52"/>
  <c r="AK23" i="52"/>
  <c r="AK19" i="52"/>
  <c r="AK17" i="52"/>
  <c r="AK22" i="52"/>
  <c r="AB27" i="47"/>
  <c r="AC26" i="47"/>
  <c r="AD25" i="47"/>
  <c r="AE24" i="47"/>
  <c r="AF23" i="47"/>
  <c r="AK18" i="47"/>
  <c r="AN8" i="47"/>
  <c r="AN16" i="47" s="1"/>
  <c r="AO7" i="47"/>
  <c r="AL8" i="46"/>
  <c r="AL17" i="46" s="1"/>
  <c r="AM7" i="46"/>
  <c r="AK16" i="46"/>
  <c r="AK28" i="46"/>
  <c r="AK25" i="46"/>
  <c r="AK27" i="46"/>
  <c r="AK26" i="46"/>
  <c r="AK22" i="46"/>
  <c r="AK24" i="46"/>
  <c r="AK21" i="46"/>
  <c r="AK18" i="46"/>
  <c r="AK20" i="46"/>
  <c r="AK23" i="46"/>
  <c r="AK19" i="46"/>
  <c r="AK17" i="46"/>
  <c r="Y55" i="46"/>
  <c r="L64" i="47"/>
  <c r="W63" i="52"/>
  <c r="K27" i="45" s="1"/>
  <c r="M64" i="47"/>
  <c r="V67" i="52"/>
  <c r="T37" i="47"/>
  <c r="S53" i="47" s="1"/>
  <c r="V35" i="47"/>
  <c r="U51" i="47" s="1"/>
  <c r="X51" i="52"/>
  <c r="X55" i="52"/>
  <c r="X54" i="52"/>
  <c r="W34" i="47"/>
  <c r="V50" i="47" s="1"/>
  <c r="Y56" i="46"/>
  <c r="X63" i="46"/>
  <c r="Y51" i="46"/>
  <c r="Y59" i="46"/>
  <c r="Z34" i="46"/>
  <c r="Z51" i="46" s="1"/>
  <c r="Y52" i="46"/>
  <c r="Z36" i="46"/>
  <c r="X57" i="52"/>
  <c r="Y38" i="52"/>
  <c r="X61" i="52"/>
  <c r="X56" i="52"/>
  <c r="Y34" i="52"/>
  <c r="Y52" i="52" s="1"/>
  <c r="U36" i="47"/>
  <c r="T52" i="47" s="1"/>
  <c r="X33" i="47"/>
  <c r="W49" i="47" s="1"/>
  <c r="S38" i="47"/>
  <c r="R54" i="47" s="1"/>
  <c r="Z43" i="46"/>
  <c r="Y54" i="46"/>
  <c r="Y58" i="46"/>
  <c r="Z37" i="46"/>
  <c r="Z40" i="46"/>
  <c r="Z38" i="46"/>
  <c r="Z42" i="46"/>
  <c r="Z39" i="46"/>
  <c r="Z41" i="46"/>
  <c r="Y57" i="46"/>
  <c r="X53" i="52"/>
  <c r="Y41" i="52"/>
  <c r="X60" i="52"/>
  <c r="X52" i="52"/>
  <c r="Y42" i="52"/>
  <c r="Y43" i="52"/>
  <c r="X59" i="52"/>
  <c r="X58" i="52"/>
  <c r="Z12" i="52"/>
  <c r="Z37" i="52" s="1"/>
  <c r="AA11" i="52"/>
  <c r="X50" i="52"/>
  <c r="X49" i="52"/>
  <c r="Y32" i="52"/>
  <c r="Y40" i="52"/>
  <c r="Y36" i="52"/>
  <c r="Y37" i="52"/>
  <c r="Y33" i="52"/>
  <c r="Y44" i="52"/>
  <c r="Y39" i="52"/>
  <c r="Y49" i="46"/>
  <c r="Y50" i="46"/>
  <c r="Z32" i="46"/>
  <c r="Z35" i="46"/>
  <c r="Z44" i="46"/>
  <c r="AB11" i="46"/>
  <c r="AA12" i="46"/>
  <c r="AA43" i="46" s="1"/>
  <c r="Y53" i="46"/>
  <c r="V49" i="47"/>
  <c r="U50" i="47"/>
  <c r="P55" i="47"/>
  <c r="AB11" i="47"/>
  <c r="AA12" i="47"/>
  <c r="AA31" i="47" s="1"/>
  <c r="Z32" i="47" s="1"/>
  <c r="Y48" i="47" s="1"/>
  <c r="W48" i="47"/>
  <c r="X48" i="47"/>
  <c r="N57" i="47"/>
  <c r="Y47" i="47"/>
  <c r="Q40" i="47"/>
  <c r="O42" i="47"/>
  <c r="N58" i="47" s="1"/>
  <c r="P41" i="47"/>
  <c r="O57" i="47" s="1"/>
  <c r="R39" i="47"/>
  <c r="Q55" i="47" s="1"/>
  <c r="Q54" i="47"/>
  <c r="BV9" i="2" l="1"/>
  <c r="AA101" i="2"/>
  <c r="G21" i="49"/>
  <c r="I21" i="49" s="1"/>
  <c r="G39" i="49"/>
  <c r="I39" i="49" s="1"/>
  <c r="G22" i="49"/>
  <c r="I22" i="49" s="1"/>
  <c r="E20" i="127"/>
  <c r="E21" i="127" s="1"/>
  <c r="G31" i="49"/>
  <c r="I31" i="49" s="1"/>
  <c r="G30" i="49"/>
  <c r="I30" i="49" s="1"/>
  <c r="G19" i="49"/>
  <c r="I19" i="49" s="1"/>
  <c r="G44" i="49"/>
  <c r="I44" i="49" s="1"/>
  <c r="G45" i="49"/>
  <c r="I45" i="49" s="1"/>
  <c r="X67" i="46"/>
  <c r="L11" i="45"/>
  <c r="AL10" i="29"/>
  <c r="AL9" i="44" s="1"/>
  <c r="AB9" i="48"/>
  <c r="AA19" i="48"/>
  <c r="AR48" i="12"/>
  <c r="AR63" i="12" s="1"/>
  <c r="AL25" i="46"/>
  <c r="G37" i="49"/>
  <c r="I37" i="49" s="1"/>
  <c r="G13" i="49"/>
  <c r="I13" i="49" s="1"/>
  <c r="AL19" i="52"/>
  <c r="AL21" i="46"/>
  <c r="AL19" i="46"/>
  <c r="AL23" i="46"/>
  <c r="AL24" i="46"/>
  <c r="E23" i="20"/>
  <c r="E24" i="20" s="1"/>
  <c r="AB9" i="2"/>
  <c r="G42" i="49"/>
  <c r="I42" i="49" s="1"/>
  <c r="G14" i="49"/>
  <c r="I14" i="49" s="1"/>
  <c r="AF10" i="12"/>
  <c r="E16" i="19"/>
  <c r="E19" i="19"/>
  <c r="E33" i="19" s="1"/>
  <c r="AR26" i="12"/>
  <c r="AR57" i="12" s="1"/>
  <c r="G17" i="49"/>
  <c r="E30" i="19"/>
  <c r="G29" i="49"/>
  <c r="I29" i="49" s="1"/>
  <c r="G25" i="49"/>
  <c r="I25" i="49" s="1"/>
  <c r="G12" i="49"/>
  <c r="AR15" i="12"/>
  <c r="G23" i="49"/>
  <c r="I23" i="49" s="1"/>
  <c r="G36" i="49"/>
  <c r="AL20" i="52"/>
  <c r="AL17" i="52"/>
  <c r="AL24" i="52"/>
  <c r="AM8" i="52"/>
  <c r="AM17" i="52" s="1"/>
  <c r="AN7" i="52"/>
  <c r="AL16" i="52"/>
  <c r="AL28" i="52"/>
  <c r="AL27" i="52"/>
  <c r="AL25" i="52"/>
  <c r="AL26" i="52"/>
  <c r="AL21" i="52"/>
  <c r="AL18" i="52"/>
  <c r="AL23" i="52"/>
  <c r="AO8" i="47"/>
  <c r="AO16" i="47" s="1"/>
  <c r="AJ21" i="47" s="1"/>
  <c r="AP7" i="47"/>
  <c r="AC27" i="47"/>
  <c r="AD26" i="47"/>
  <c r="AE25" i="47"/>
  <c r="AF24" i="47"/>
  <c r="AL18" i="47"/>
  <c r="AK19" i="47"/>
  <c r="AI21" i="47"/>
  <c r="AJ20" i="47"/>
  <c r="AH22" i="47"/>
  <c r="AG23" i="47"/>
  <c r="AM17" i="47"/>
  <c r="AM8" i="46"/>
  <c r="AM17" i="46" s="1"/>
  <c r="AN7" i="46"/>
  <c r="AL16" i="46"/>
  <c r="AL28" i="46"/>
  <c r="AL26" i="46"/>
  <c r="AL27" i="46"/>
  <c r="AL22" i="46"/>
  <c r="AL18" i="46"/>
  <c r="AL20" i="46"/>
  <c r="Y58" i="52"/>
  <c r="N60" i="47"/>
  <c r="N18" i="45" s="1"/>
  <c r="X63" i="52"/>
  <c r="L27" i="45" s="1"/>
  <c r="W67" i="52"/>
  <c r="Y55" i="52"/>
  <c r="Z44" i="52"/>
  <c r="Y57" i="52"/>
  <c r="Z41" i="52"/>
  <c r="AA35" i="46"/>
  <c r="Z61" i="46"/>
  <c r="Y63" i="46"/>
  <c r="Z58" i="46"/>
  <c r="Z53" i="46"/>
  <c r="Z60" i="46"/>
  <c r="AA42" i="46"/>
  <c r="AA60" i="46" s="1"/>
  <c r="Y51" i="52"/>
  <c r="Z56" i="46"/>
  <c r="AA40" i="46"/>
  <c r="Z59" i="46"/>
  <c r="Z57" i="46"/>
  <c r="Z55" i="46"/>
  <c r="Z54" i="46"/>
  <c r="AA12" i="52"/>
  <c r="AA35" i="52" s="1"/>
  <c r="AB11" i="52"/>
  <c r="Y61" i="52"/>
  <c r="Y49" i="52"/>
  <c r="Y50" i="52"/>
  <c r="Z40" i="52"/>
  <c r="Z34" i="52"/>
  <c r="Z35" i="52"/>
  <c r="Z32" i="52"/>
  <c r="Z42" i="52"/>
  <c r="Z43" i="52"/>
  <c r="Z36" i="52"/>
  <c r="Z54" i="52" s="1"/>
  <c r="Z33" i="52"/>
  <c r="Z38" i="52"/>
  <c r="Z55" i="52" s="1"/>
  <c r="Y60" i="52"/>
  <c r="Z39" i="52"/>
  <c r="Y59" i="52"/>
  <c r="Y56" i="52"/>
  <c r="Y54" i="52"/>
  <c r="Y53" i="52"/>
  <c r="AA32" i="46"/>
  <c r="AA34" i="46"/>
  <c r="AA36" i="46"/>
  <c r="AA37" i="46"/>
  <c r="AA33" i="46"/>
  <c r="Z52" i="46"/>
  <c r="Z49" i="46"/>
  <c r="Z50" i="46"/>
  <c r="AA44" i="46"/>
  <c r="AA61" i="46" s="1"/>
  <c r="AC11" i="46"/>
  <c r="AB12" i="46"/>
  <c r="AB33" i="46" s="1"/>
  <c r="AA38" i="46"/>
  <c r="AA39" i="46"/>
  <c r="AA41" i="46"/>
  <c r="Z47" i="47"/>
  <c r="P42" i="47"/>
  <c r="O58" i="47" s="1"/>
  <c r="O60" i="47" s="1"/>
  <c r="O18" i="45" s="1"/>
  <c r="R40" i="47"/>
  <c r="Q56" i="47" s="1"/>
  <c r="Q41" i="47"/>
  <c r="T38" i="47"/>
  <c r="X34" i="47"/>
  <c r="U37" i="47"/>
  <c r="W35" i="47"/>
  <c r="V36" i="47"/>
  <c r="S39" i="47"/>
  <c r="Y33" i="47"/>
  <c r="AB12" i="47"/>
  <c r="AB31" i="47" s="1"/>
  <c r="AC11" i="47"/>
  <c r="P56" i="47"/>
  <c r="BW9" i="2" l="1"/>
  <c r="AB101" i="2"/>
  <c r="AR55" i="12"/>
  <c r="K38" i="39"/>
  <c r="K39" i="39" s="1"/>
  <c r="D47" i="45"/>
  <c r="H12" i="19"/>
  <c r="H16" i="19"/>
  <c r="H11" i="19"/>
  <c r="H13" i="19"/>
  <c r="H14" i="19"/>
  <c r="H25" i="19"/>
  <c r="H27" i="19"/>
  <c r="H28" i="19"/>
  <c r="H26" i="19"/>
  <c r="H30" i="19"/>
  <c r="Y67" i="46"/>
  <c r="M11" i="45"/>
  <c r="AM10" i="29"/>
  <c r="AC9" i="48"/>
  <c r="AB19" i="48"/>
  <c r="G46" i="49"/>
  <c r="I46" i="49" s="1"/>
  <c r="G26" i="49"/>
  <c r="I26" i="49" s="1"/>
  <c r="AK20" i="47"/>
  <c r="AH23" i="47"/>
  <c r="AM18" i="47"/>
  <c r="AC9" i="2"/>
  <c r="I36" i="49"/>
  <c r="E29" i="19"/>
  <c r="H29" i="19" s="1"/>
  <c r="AR27" i="12"/>
  <c r="I17" i="49"/>
  <c r="E15" i="19"/>
  <c r="H15" i="19" s="1"/>
  <c r="AG10" i="12"/>
  <c r="I12" i="49"/>
  <c r="G15" i="49"/>
  <c r="E34" i="19"/>
  <c r="AM21" i="46"/>
  <c r="AM21" i="52"/>
  <c r="AM19" i="46"/>
  <c r="AN8" i="52"/>
  <c r="AN22" i="52" s="1"/>
  <c r="AO7" i="52"/>
  <c r="AM16" i="52"/>
  <c r="AM28" i="52"/>
  <c r="AM26" i="52"/>
  <c r="AM27" i="52"/>
  <c r="AM25" i="52"/>
  <c r="AM24" i="52"/>
  <c r="AM20" i="52"/>
  <c r="AM18" i="52"/>
  <c r="AM19" i="52"/>
  <c r="AM23" i="52"/>
  <c r="AM22" i="52"/>
  <c r="AN17" i="47"/>
  <c r="AQ7" i="47"/>
  <c r="AP8" i="47"/>
  <c r="AP16" i="47" s="1"/>
  <c r="AK21" i="47" s="1"/>
  <c r="AD27" i="47"/>
  <c r="AF25" i="47"/>
  <c r="AE26" i="47"/>
  <c r="AG24" i="47"/>
  <c r="AI22" i="47"/>
  <c r="AL19" i="47"/>
  <c r="AO7" i="46"/>
  <c r="AN8" i="46"/>
  <c r="AN24" i="46" s="1"/>
  <c r="AM16" i="46"/>
  <c r="AM27" i="46"/>
  <c r="AM26" i="46"/>
  <c r="AM28" i="46"/>
  <c r="AM22" i="46"/>
  <c r="AM18" i="46"/>
  <c r="AM23" i="46"/>
  <c r="AM24" i="46"/>
  <c r="AM20" i="46"/>
  <c r="AM25" i="46"/>
  <c r="AA59" i="46"/>
  <c r="X67" i="52"/>
  <c r="Y63" i="52"/>
  <c r="O64" i="47"/>
  <c r="N64" i="47"/>
  <c r="Z58" i="52"/>
  <c r="AA39" i="52"/>
  <c r="AA37" i="52"/>
  <c r="Z61" i="52"/>
  <c r="AA33" i="52"/>
  <c r="AA57" i="46"/>
  <c r="AA38" i="52"/>
  <c r="Z51" i="52"/>
  <c r="AA52" i="46"/>
  <c r="Z63" i="46"/>
  <c r="Z53" i="52"/>
  <c r="Z57" i="52"/>
  <c r="AA51" i="46"/>
  <c r="AA58" i="46"/>
  <c r="AB39" i="46"/>
  <c r="AB34" i="46"/>
  <c r="AB51" i="46" s="1"/>
  <c r="AB37" i="46"/>
  <c r="AB44" i="46"/>
  <c r="AA56" i="46"/>
  <c r="AB43" i="46"/>
  <c r="AA54" i="46"/>
  <c r="Z60" i="52"/>
  <c r="Z52" i="52"/>
  <c r="AA32" i="52"/>
  <c r="AA34" i="52"/>
  <c r="AA52" i="52" s="1"/>
  <c r="AA44" i="52"/>
  <c r="AA43" i="52"/>
  <c r="AA36" i="52"/>
  <c r="AA42" i="52"/>
  <c r="AA40" i="52"/>
  <c r="AA41" i="52"/>
  <c r="Z56" i="52"/>
  <c r="Z49" i="52"/>
  <c r="Z50" i="52"/>
  <c r="Z59" i="52"/>
  <c r="AB12" i="52"/>
  <c r="AB40" i="52" s="1"/>
  <c r="AC11" i="52"/>
  <c r="AC12" i="46"/>
  <c r="AC44" i="46" s="1"/>
  <c r="AD11" i="46"/>
  <c r="AB36" i="46"/>
  <c r="AA55" i="46"/>
  <c r="AB40" i="46"/>
  <c r="AB38" i="46"/>
  <c r="AA50" i="46"/>
  <c r="AA49" i="46"/>
  <c r="AB32" i="46"/>
  <c r="AB42" i="46"/>
  <c r="AA53" i="46"/>
  <c r="AB41" i="46"/>
  <c r="AB35" i="46"/>
  <c r="AC12" i="47"/>
  <c r="AC31" i="47" s="1"/>
  <c r="V38" i="47" s="1"/>
  <c r="AD11" i="47"/>
  <c r="R55" i="47"/>
  <c r="X35" i="47"/>
  <c r="W51" i="47" s="1"/>
  <c r="U52" i="47"/>
  <c r="W36" i="47"/>
  <c r="V52" i="47" s="1"/>
  <c r="V51" i="47"/>
  <c r="T53" i="47"/>
  <c r="W50" i="47"/>
  <c r="AA32" i="47"/>
  <c r="P57" i="47"/>
  <c r="AA47" i="47"/>
  <c r="Q42" i="47"/>
  <c r="P58" i="47" s="1"/>
  <c r="R41" i="47"/>
  <c r="Q57" i="47" s="1"/>
  <c r="S40" i="47"/>
  <c r="R56" i="47" s="1"/>
  <c r="Z33" i="47"/>
  <c r="X49" i="47"/>
  <c r="Y34" i="47"/>
  <c r="T39" i="47"/>
  <c r="S55" i="47" s="1"/>
  <c r="U38" i="47"/>
  <c r="S54" i="47"/>
  <c r="V37" i="47"/>
  <c r="BX9" i="2" l="1"/>
  <c r="AC101" i="2"/>
  <c r="AM9" i="44"/>
  <c r="AQ44" i="29"/>
  <c r="AT44" i="29" s="1"/>
  <c r="Y67" i="52"/>
  <c r="M27" i="45"/>
  <c r="Z67" i="46"/>
  <c r="N11" i="45"/>
  <c r="AQ33" i="29"/>
  <c r="AQ28" i="29"/>
  <c r="AQ34" i="29"/>
  <c r="AQ26" i="29"/>
  <c r="AQ32" i="29"/>
  <c r="AQ27" i="29"/>
  <c r="AD9" i="48"/>
  <c r="AC19" i="48"/>
  <c r="AR59" i="12"/>
  <c r="AD9" i="2"/>
  <c r="I15" i="49"/>
  <c r="G27" i="49"/>
  <c r="AH10" i="12"/>
  <c r="AN25" i="46"/>
  <c r="AN17" i="46"/>
  <c r="AM19" i="47"/>
  <c r="AL20" i="47"/>
  <c r="AN20" i="52"/>
  <c r="AN19" i="52"/>
  <c r="AN21" i="52"/>
  <c r="AN23" i="52"/>
  <c r="AN17" i="52"/>
  <c r="AO8" i="52"/>
  <c r="AO18" i="52" s="1"/>
  <c r="AP7" i="52"/>
  <c r="AN16" i="52"/>
  <c r="AN28" i="52"/>
  <c r="AN26" i="52"/>
  <c r="AN27" i="52"/>
  <c r="AN25" i="52"/>
  <c r="AN18" i="52"/>
  <c r="AN24" i="52"/>
  <c r="AQ8" i="47"/>
  <c r="AQ16" i="47" s="1"/>
  <c r="AN19" i="47" s="1"/>
  <c r="AR7" i="47"/>
  <c r="AO17" i="47"/>
  <c r="AF26" i="47"/>
  <c r="AE27" i="47"/>
  <c r="AG25" i="47"/>
  <c r="AH24" i="47"/>
  <c r="AN18" i="47"/>
  <c r="AJ22" i="47"/>
  <c r="AI23" i="47"/>
  <c r="AN16" i="46"/>
  <c r="AN28" i="46"/>
  <c r="AN27" i="46"/>
  <c r="AN26" i="46"/>
  <c r="AN22" i="46"/>
  <c r="AN18" i="46"/>
  <c r="AN21" i="46"/>
  <c r="AN20" i="46"/>
  <c r="AN23" i="46"/>
  <c r="AN19" i="46"/>
  <c r="AO8" i="46"/>
  <c r="AO17" i="46" s="1"/>
  <c r="AP7" i="46"/>
  <c r="K62" i="47"/>
  <c r="F62" i="47"/>
  <c r="O62" i="47"/>
  <c r="D62" i="47"/>
  <c r="N62" i="47"/>
  <c r="I62" i="47"/>
  <c r="M62" i="47"/>
  <c r="J62" i="47"/>
  <c r="G62" i="47"/>
  <c r="P60" i="47"/>
  <c r="E62" i="47"/>
  <c r="H62" i="47"/>
  <c r="Z63" i="52"/>
  <c r="AA56" i="52"/>
  <c r="AA55" i="52"/>
  <c r="AA61" i="52"/>
  <c r="X36" i="47"/>
  <c r="W52" i="47" s="1"/>
  <c r="AA59" i="52"/>
  <c r="AA51" i="52"/>
  <c r="AC43" i="46"/>
  <c r="AC61" i="46" s="1"/>
  <c r="AB61" i="46"/>
  <c r="AA63" i="46"/>
  <c r="O11" i="45" s="1"/>
  <c r="AB54" i="46"/>
  <c r="AB56" i="46"/>
  <c r="AB59" i="46"/>
  <c r="AC42" i="46"/>
  <c r="AB32" i="47"/>
  <c r="AA48" i="47" s="1"/>
  <c r="W37" i="47"/>
  <c r="V53" i="47" s="1"/>
  <c r="Y35" i="47"/>
  <c r="X51" i="47" s="1"/>
  <c r="AA33" i="47"/>
  <c r="Z49" i="47" s="1"/>
  <c r="Z34" i="47"/>
  <c r="Y50" i="47" s="1"/>
  <c r="U54" i="47"/>
  <c r="AC38" i="46"/>
  <c r="AC41" i="46"/>
  <c r="AB58" i="46"/>
  <c r="AB53" i="46"/>
  <c r="AC39" i="46"/>
  <c r="AB57" i="46"/>
  <c r="AB60" i="46"/>
  <c r="AB38" i="52"/>
  <c r="AB37" i="52"/>
  <c r="AB44" i="52"/>
  <c r="AB41" i="52"/>
  <c r="AB58" i="52" s="1"/>
  <c r="AB36" i="52"/>
  <c r="AB33" i="52"/>
  <c r="AB42" i="52"/>
  <c r="AB32" i="52"/>
  <c r="AB43" i="52"/>
  <c r="AB34" i="52"/>
  <c r="AA60" i="52"/>
  <c r="AB35" i="52"/>
  <c r="AA54" i="52"/>
  <c r="AA53" i="52"/>
  <c r="AA50" i="52"/>
  <c r="AA49" i="52"/>
  <c r="AC12" i="52"/>
  <c r="AD11" i="52"/>
  <c r="AB39" i="52"/>
  <c r="AB57" i="52" s="1"/>
  <c r="AA58" i="52"/>
  <c r="AA57" i="52"/>
  <c r="AB50" i="46"/>
  <c r="AB49" i="46"/>
  <c r="AE11" i="46"/>
  <c r="AD12" i="46"/>
  <c r="AD39" i="46" s="1"/>
  <c r="AB52" i="46"/>
  <c r="AC37" i="46"/>
  <c r="AC33" i="46"/>
  <c r="AB55" i="46"/>
  <c r="AC32" i="46"/>
  <c r="AC34" i="46"/>
  <c r="AC35" i="46"/>
  <c r="AC36" i="46"/>
  <c r="AC40" i="46"/>
  <c r="Z48" i="47"/>
  <c r="AB47" i="47"/>
  <c r="R42" i="47"/>
  <c r="Q58" i="47" s="1"/>
  <c r="Q60" i="47" s="1"/>
  <c r="E19" i="45" s="1"/>
  <c r="E35" i="45" s="1"/>
  <c r="S41" i="47"/>
  <c r="R57" i="47" s="1"/>
  <c r="U39" i="47"/>
  <c r="T40" i="47"/>
  <c r="S56" i="47" s="1"/>
  <c r="X50" i="47"/>
  <c r="U53" i="47"/>
  <c r="T54" i="47"/>
  <c r="Y49" i="47"/>
  <c r="AD12" i="47"/>
  <c r="AD31" i="47" s="1"/>
  <c r="AE11" i="47"/>
  <c r="BY9" i="2" l="1"/>
  <c r="AD101" i="2"/>
  <c r="D19" i="45"/>
  <c r="AQ35" i="29"/>
  <c r="Z67" i="52"/>
  <c r="N27" i="45"/>
  <c r="AQ29" i="29"/>
  <c r="AD19" i="48"/>
  <c r="AE9" i="48"/>
  <c r="I27" i="49"/>
  <c r="AE9" i="2"/>
  <c r="AI10" i="12"/>
  <c r="AO19" i="52"/>
  <c r="AO17" i="52"/>
  <c r="AO22" i="46"/>
  <c r="AP8" i="52"/>
  <c r="AP17" i="52" s="1"/>
  <c r="AQ7" i="52"/>
  <c r="AO16" i="52"/>
  <c r="AO28" i="52"/>
  <c r="AO26" i="52"/>
  <c r="AO27" i="52"/>
  <c r="AO22" i="52"/>
  <c r="AO25" i="52"/>
  <c r="AO20" i="52"/>
  <c r="AO23" i="52"/>
  <c r="AO21" i="52"/>
  <c r="AO24" i="52"/>
  <c r="AP17" i="47"/>
  <c r="AR8" i="47"/>
  <c r="AR16" i="47" s="1"/>
  <c r="AO19" i="47" s="1"/>
  <c r="AS7" i="47"/>
  <c r="AF27" i="47"/>
  <c r="AG26" i="47"/>
  <c r="AH25" i="47"/>
  <c r="AJ23" i="47"/>
  <c r="AO18" i="47"/>
  <c r="AM20" i="47"/>
  <c r="AK22" i="47"/>
  <c r="AL21" i="47"/>
  <c r="AI24" i="47"/>
  <c r="AQ7" i="46"/>
  <c r="AP8" i="46"/>
  <c r="AP23" i="46" s="1"/>
  <c r="AO21" i="46"/>
  <c r="AO20" i="46"/>
  <c r="AO16" i="46"/>
  <c r="AO28" i="46"/>
  <c r="AO27" i="46"/>
  <c r="AO26" i="46"/>
  <c r="AO25" i="46"/>
  <c r="AO18" i="46"/>
  <c r="AO24" i="46"/>
  <c r="AO23" i="46"/>
  <c r="AO19" i="46"/>
  <c r="P64" i="47"/>
  <c r="Q64" i="47"/>
  <c r="AA63" i="52"/>
  <c r="O27" i="45" s="1"/>
  <c r="AC55" i="46"/>
  <c r="AB61" i="52"/>
  <c r="AB52" i="52"/>
  <c r="AB54" i="52"/>
  <c r="AC56" i="46"/>
  <c r="AA67" i="46"/>
  <c r="AC58" i="46"/>
  <c r="AC59" i="46"/>
  <c r="AB63" i="46"/>
  <c r="D12" i="45" s="1"/>
  <c r="AC60" i="46"/>
  <c r="AB55" i="52"/>
  <c r="AD40" i="46"/>
  <c r="AD57" i="46" s="1"/>
  <c r="AC57" i="46"/>
  <c r="AC40" i="52"/>
  <c r="AC32" i="52"/>
  <c r="AC44" i="52"/>
  <c r="AC43" i="52"/>
  <c r="AC35" i="52"/>
  <c r="AB53" i="52"/>
  <c r="AC37" i="52"/>
  <c r="AC39" i="52"/>
  <c r="AC42" i="52"/>
  <c r="AB50" i="52"/>
  <c r="AB49" i="52"/>
  <c r="AB60" i="52"/>
  <c r="AB59" i="52"/>
  <c r="AC36" i="52"/>
  <c r="AD12" i="52"/>
  <c r="AE11" i="52"/>
  <c r="AC41" i="52"/>
  <c r="AC34" i="52"/>
  <c r="AB51" i="52"/>
  <c r="AB56" i="52"/>
  <c r="AC38" i="52"/>
  <c r="AC33" i="52"/>
  <c r="AD33" i="46"/>
  <c r="AD32" i="46"/>
  <c r="AD34" i="46"/>
  <c r="AD35" i="46"/>
  <c r="AC54" i="46"/>
  <c r="AD42" i="46"/>
  <c r="AD43" i="46"/>
  <c r="AF11" i="46"/>
  <c r="AE12" i="46"/>
  <c r="AE40" i="46" s="1"/>
  <c r="AD36" i="46"/>
  <c r="AC53" i="46"/>
  <c r="AD38" i="46"/>
  <c r="AD56" i="46" s="1"/>
  <c r="AC49" i="46"/>
  <c r="AC50" i="46"/>
  <c r="AD44" i="46"/>
  <c r="AC52" i="46"/>
  <c r="AC51" i="46"/>
  <c r="AD41" i="46"/>
  <c r="AD37" i="46"/>
  <c r="AF11" i="47"/>
  <c r="AE12" i="47"/>
  <c r="AE31" i="47" s="1"/>
  <c r="AC32" i="47"/>
  <c r="AC47" i="47"/>
  <c r="S42" i="47"/>
  <c r="R58" i="47" s="1"/>
  <c r="R60" i="47" s="1"/>
  <c r="U40" i="47"/>
  <c r="T56" i="47" s="1"/>
  <c r="T41" i="47"/>
  <c r="S57" i="47" s="1"/>
  <c r="V39" i="47"/>
  <c r="X37" i="47"/>
  <c r="Y36" i="47"/>
  <c r="Z35" i="47"/>
  <c r="W38" i="47"/>
  <c r="AA34" i="47"/>
  <c r="AB33" i="47"/>
  <c r="T55" i="47"/>
  <c r="BZ9" i="2" l="1"/>
  <c r="AE101" i="2"/>
  <c r="E51" i="45"/>
  <c r="BA48" i="29"/>
  <c r="F19" i="45"/>
  <c r="F35" i="45" s="1"/>
  <c r="AF9" i="48"/>
  <c r="AE19" i="48"/>
  <c r="AF9" i="2"/>
  <c r="AJ10" i="12"/>
  <c r="AP19" i="52"/>
  <c r="AP18" i="47"/>
  <c r="AN20" i="47"/>
  <c r="AQ17" i="47"/>
  <c r="AP21" i="52"/>
  <c r="AK23" i="47"/>
  <c r="AP20" i="52"/>
  <c r="AQ8" i="52"/>
  <c r="AQ17" i="52" s="1"/>
  <c r="AR7" i="52"/>
  <c r="AP22" i="52"/>
  <c r="AP18" i="52"/>
  <c r="AP16" i="52"/>
  <c r="AP28" i="52"/>
  <c r="AP27" i="52"/>
  <c r="AP26" i="52"/>
  <c r="AP25" i="52"/>
  <c r="AP23" i="52"/>
  <c r="AP24" i="52"/>
  <c r="AT7" i="47"/>
  <c r="AS8" i="47"/>
  <c r="AS16" i="47" s="1"/>
  <c r="AR17" i="47" s="1"/>
  <c r="AJ24" i="47"/>
  <c r="AG27" i="47"/>
  <c r="AH26" i="47"/>
  <c r="AM21" i="47"/>
  <c r="AI25" i="47"/>
  <c r="AL22" i="47"/>
  <c r="AP16" i="46"/>
  <c r="AP28" i="46"/>
  <c r="AP27" i="46"/>
  <c r="AP26" i="46"/>
  <c r="AP24" i="46"/>
  <c r="AP25" i="46"/>
  <c r="AP19" i="46"/>
  <c r="AP21" i="46"/>
  <c r="AP20" i="46"/>
  <c r="AP17" i="46"/>
  <c r="AP22" i="46"/>
  <c r="AP18" i="46"/>
  <c r="AR7" i="46"/>
  <c r="AQ8" i="46"/>
  <c r="AC51" i="52"/>
  <c r="AA67" i="52"/>
  <c r="AB63" i="52"/>
  <c r="D28" i="45" s="1"/>
  <c r="R64" i="47"/>
  <c r="AC63" i="46"/>
  <c r="E12" i="45" s="1"/>
  <c r="AB67" i="46"/>
  <c r="AD59" i="46"/>
  <c r="AC52" i="52"/>
  <c r="AC54" i="52"/>
  <c r="AC60" i="52"/>
  <c r="AD54" i="46"/>
  <c r="AD52" i="46"/>
  <c r="AD38" i="52"/>
  <c r="AD32" i="52"/>
  <c r="AD41" i="52"/>
  <c r="AD37" i="52"/>
  <c r="AD40" i="52"/>
  <c r="AD33" i="52"/>
  <c r="AD44" i="52"/>
  <c r="AC53" i="52"/>
  <c r="AC49" i="52"/>
  <c r="AC50" i="52"/>
  <c r="AC56" i="52"/>
  <c r="AC59" i="52"/>
  <c r="AD35" i="52"/>
  <c r="AD43" i="52"/>
  <c r="AC55" i="52"/>
  <c r="AD42" i="52"/>
  <c r="AC61" i="52"/>
  <c r="AC57" i="52"/>
  <c r="AC58" i="52"/>
  <c r="AE12" i="52"/>
  <c r="AF11" i="52"/>
  <c r="AD36" i="52"/>
  <c r="AD34" i="52"/>
  <c r="AD39" i="52"/>
  <c r="AE38" i="46"/>
  <c r="AD61" i="46"/>
  <c r="AE44" i="46"/>
  <c r="AE41" i="46"/>
  <c r="AD50" i="46"/>
  <c r="AD49" i="46"/>
  <c r="AD55" i="46"/>
  <c r="AE37" i="46"/>
  <c r="AD60" i="46"/>
  <c r="AD53" i="46"/>
  <c r="AD51" i="46"/>
  <c r="AE32" i="46"/>
  <c r="AE34" i="46"/>
  <c r="AE39" i="46"/>
  <c r="AE57" i="46" s="1"/>
  <c r="AE43" i="46"/>
  <c r="AE36" i="46"/>
  <c r="AG11" i="46"/>
  <c r="AF12" i="46"/>
  <c r="AF40" i="46" s="1"/>
  <c r="AE35" i="46"/>
  <c r="AE42" i="46"/>
  <c r="AE33" i="46"/>
  <c r="AD58" i="46"/>
  <c r="Z50" i="47"/>
  <c r="AA49" i="47"/>
  <c r="X38" i="47"/>
  <c r="W54" i="47" s="1"/>
  <c r="W53" i="47"/>
  <c r="Z36" i="47"/>
  <c r="Y52" i="47" s="1"/>
  <c r="AA35" i="47"/>
  <c r="Z51" i="47" s="1"/>
  <c r="U55" i="47"/>
  <c r="X52" i="47"/>
  <c r="AB48" i="47"/>
  <c r="V54" i="47"/>
  <c r="W39" i="47"/>
  <c r="V55" i="47" s="1"/>
  <c r="AB34" i="47"/>
  <c r="AA50" i="47" s="1"/>
  <c r="AF12" i="47"/>
  <c r="AF31" i="47" s="1"/>
  <c r="AC34" i="47" s="1"/>
  <c r="AG11" i="47"/>
  <c r="Y51" i="47"/>
  <c r="AD47" i="47"/>
  <c r="U41" i="47"/>
  <c r="T42" i="47"/>
  <c r="S58" i="47" s="1"/>
  <c r="S60" i="47" s="1"/>
  <c r="G19" i="45" s="1"/>
  <c r="G35" i="45" s="1"/>
  <c r="V40" i="47"/>
  <c r="U56" i="47" s="1"/>
  <c r="AC33" i="47"/>
  <c r="Y37" i="47"/>
  <c r="AD32" i="47"/>
  <c r="CA9" i="2" l="1"/>
  <c r="AF101" i="2"/>
  <c r="AG9" i="48"/>
  <c r="AF19" i="48"/>
  <c r="AG9" i="2"/>
  <c r="AK10" i="12"/>
  <c r="AQ23" i="52"/>
  <c r="AQ19" i="52"/>
  <c r="AQ18" i="52"/>
  <c r="AN21" i="47"/>
  <c r="AQ21" i="52"/>
  <c r="AS7" i="52"/>
  <c r="AR8" i="52"/>
  <c r="AR17" i="52" s="1"/>
  <c r="AQ16" i="52"/>
  <c r="AQ28" i="52"/>
  <c r="AQ27" i="52"/>
  <c r="AQ26" i="52"/>
  <c r="AQ24" i="52"/>
  <c r="AQ20" i="52"/>
  <c r="AQ25" i="52"/>
  <c r="AQ22" i="52"/>
  <c r="AK24" i="47"/>
  <c r="AU7" i="47"/>
  <c r="AT8" i="47"/>
  <c r="AT16" i="47" s="1"/>
  <c r="AL24" i="47" s="1"/>
  <c r="AH27" i="47"/>
  <c r="AI26" i="47"/>
  <c r="AM22" i="47"/>
  <c r="AL23" i="47"/>
  <c r="AJ25" i="47"/>
  <c r="AQ18" i="47"/>
  <c r="AO20" i="47"/>
  <c r="AP19" i="47"/>
  <c r="AQ16" i="46"/>
  <c r="AQ28" i="46"/>
  <c r="AQ27" i="46"/>
  <c r="AQ26" i="46"/>
  <c r="AQ25" i="46"/>
  <c r="AQ21" i="46"/>
  <c r="AQ20" i="46"/>
  <c r="AQ23" i="46"/>
  <c r="AQ22" i="46"/>
  <c r="AQ17" i="46"/>
  <c r="AR8" i="46"/>
  <c r="AR22" i="46" s="1"/>
  <c r="AS7" i="46"/>
  <c r="AQ24" i="46"/>
  <c r="AQ18" i="46"/>
  <c r="AQ19" i="46"/>
  <c r="AD52" i="52"/>
  <c r="AB67" i="52"/>
  <c r="S64" i="47"/>
  <c r="AC63" i="52"/>
  <c r="AE32" i="47"/>
  <c r="AD48" i="47" s="1"/>
  <c r="AD57" i="52"/>
  <c r="Y38" i="47"/>
  <c r="X54" i="47" s="1"/>
  <c r="AA36" i="47"/>
  <c r="Z52" i="47" s="1"/>
  <c r="AE53" i="46"/>
  <c r="AC67" i="46"/>
  <c r="AF42" i="46"/>
  <c r="AD63" i="46"/>
  <c r="F12" i="45" s="1"/>
  <c r="AE55" i="46"/>
  <c r="AE61" i="46"/>
  <c r="AD51" i="52"/>
  <c r="AD60" i="52"/>
  <c r="AD55" i="52"/>
  <c r="Z37" i="47"/>
  <c r="Y53" i="47" s="1"/>
  <c r="AE51" i="46"/>
  <c r="AF41" i="46"/>
  <c r="AF36" i="46"/>
  <c r="AE59" i="46"/>
  <c r="AF38" i="46"/>
  <c r="AE54" i="46"/>
  <c r="AE32" i="52"/>
  <c r="AE41" i="52"/>
  <c r="AE40" i="52"/>
  <c r="AE33" i="52"/>
  <c r="AE43" i="52"/>
  <c r="AE34" i="52"/>
  <c r="AE35" i="52"/>
  <c r="AE36" i="52"/>
  <c r="AE38" i="52"/>
  <c r="AE37" i="52"/>
  <c r="AD54" i="52"/>
  <c r="AD61" i="52"/>
  <c r="AE44" i="52"/>
  <c r="AE39" i="52"/>
  <c r="AD49" i="52"/>
  <c r="AD50" i="52"/>
  <c r="AG11" i="52"/>
  <c r="AF12" i="52"/>
  <c r="AF39" i="52" s="1"/>
  <c r="AD53" i="52"/>
  <c r="AE42" i="52"/>
  <c r="AD58" i="52"/>
  <c r="AD56" i="52"/>
  <c r="AD59" i="52"/>
  <c r="AF32" i="46"/>
  <c r="AF35" i="46"/>
  <c r="AF43" i="46"/>
  <c r="AF37" i="46"/>
  <c r="AF33" i="46"/>
  <c r="AF44" i="46"/>
  <c r="AE60" i="46"/>
  <c r="AH11" i="46"/>
  <c r="AG12" i="46"/>
  <c r="AG41" i="46" s="1"/>
  <c r="AF34" i="46"/>
  <c r="AE52" i="46"/>
  <c r="AF39" i="46"/>
  <c r="AF57" i="46" s="1"/>
  <c r="AE56" i="46"/>
  <c r="AE49" i="46"/>
  <c r="AE50" i="46"/>
  <c r="AE58" i="46"/>
  <c r="AC48" i="47"/>
  <c r="AE47" i="47"/>
  <c r="U42" i="47"/>
  <c r="T58" i="47" s="1"/>
  <c r="V41" i="47"/>
  <c r="U57" i="47" s="1"/>
  <c r="W40" i="47"/>
  <c r="V56" i="47" s="1"/>
  <c r="X39" i="47"/>
  <c r="AB35" i="47"/>
  <c r="AA51" i="47" s="1"/>
  <c r="T57" i="47"/>
  <c r="AB50" i="47"/>
  <c r="AB49" i="47"/>
  <c r="AG12" i="47"/>
  <c r="AG31" i="47" s="1"/>
  <c r="Z38" i="47" s="1"/>
  <c r="AH11" i="47"/>
  <c r="X53" i="47"/>
  <c r="AD33" i="47"/>
  <c r="CB9" i="2" l="1"/>
  <c r="AG101" i="2"/>
  <c r="AD67" i="46"/>
  <c r="AC67" i="52"/>
  <c r="E28" i="45"/>
  <c r="AH9" i="48"/>
  <c r="AG19" i="48"/>
  <c r="AR23" i="46"/>
  <c r="AH9" i="2"/>
  <c r="AL10" i="12"/>
  <c r="AQ19" i="47"/>
  <c r="AM23" i="47"/>
  <c r="AP20" i="47"/>
  <c r="AR21" i="46"/>
  <c r="AR16" i="52"/>
  <c r="AR28" i="52"/>
  <c r="AR27" i="52"/>
  <c r="AR26" i="52"/>
  <c r="AR23" i="52"/>
  <c r="AR21" i="52"/>
  <c r="AR22" i="52"/>
  <c r="AR24" i="52"/>
  <c r="AR18" i="52"/>
  <c r="AR25" i="52"/>
  <c r="AR20" i="52"/>
  <c r="AR19" i="52"/>
  <c r="AT7" i="52"/>
  <c r="AS8" i="52"/>
  <c r="AS17" i="52" s="1"/>
  <c r="AU8" i="47"/>
  <c r="AU16" i="47" s="1"/>
  <c r="AT17" i="47" s="1"/>
  <c r="AV7" i="47"/>
  <c r="AO21" i="47"/>
  <c r="AS17" i="47"/>
  <c r="AI27" i="47"/>
  <c r="AN22" i="47"/>
  <c r="AK25" i="47"/>
  <c r="AJ26" i="47"/>
  <c r="AR18" i="47"/>
  <c r="AS8" i="46"/>
  <c r="AS17" i="46" s="1"/>
  <c r="AT7" i="46"/>
  <c r="AR16" i="46"/>
  <c r="AR28" i="46"/>
  <c r="AR27" i="46"/>
  <c r="AR25" i="46"/>
  <c r="AR24" i="46"/>
  <c r="AR26" i="46"/>
  <c r="AR18" i="46"/>
  <c r="AR19" i="46"/>
  <c r="AR20" i="46"/>
  <c r="AR17" i="46"/>
  <c r="T60" i="47"/>
  <c r="AD63" i="52"/>
  <c r="F28" i="45" s="1"/>
  <c r="AF43" i="52"/>
  <c r="AF36" i="52"/>
  <c r="AE51" i="52"/>
  <c r="AF34" i="52"/>
  <c r="AF60" i="46"/>
  <c r="AF37" i="52"/>
  <c r="AE58" i="52"/>
  <c r="AF59" i="46"/>
  <c r="AF58" i="46"/>
  <c r="AE63" i="46"/>
  <c r="G12" i="45" s="1"/>
  <c r="AF55" i="46"/>
  <c r="AG36" i="46"/>
  <c r="AG43" i="46"/>
  <c r="AG42" i="46"/>
  <c r="AG59" i="46" s="1"/>
  <c r="AE60" i="52"/>
  <c r="AE55" i="52"/>
  <c r="AE53" i="52"/>
  <c r="Y54" i="47"/>
  <c r="AF51" i="46"/>
  <c r="AF53" i="46"/>
  <c r="AF52" i="46"/>
  <c r="AF54" i="46"/>
  <c r="AF56" i="46"/>
  <c r="AF61" i="46"/>
  <c r="AE52" i="52"/>
  <c r="AF32" i="52"/>
  <c r="AF42" i="52"/>
  <c r="AF40" i="52"/>
  <c r="AF41" i="52"/>
  <c r="AE57" i="52"/>
  <c r="AF35" i="52"/>
  <c r="AE56" i="52"/>
  <c r="AE61" i="52"/>
  <c r="AE59" i="52"/>
  <c r="AG12" i="52"/>
  <c r="AG35" i="52" s="1"/>
  <c r="AH11" i="52"/>
  <c r="AF38" i="52"/>
  <c r="AF44" i="52"/>
  <c r="AE54" i="52"/>
  <c r="AF33" i="52"/>
  <c r="AE50" i="52"/>
  <c r="AE49" i="52"/>
  <c r="AF49" i="46"/>
  <c r="AF50" i="46"/>
  <c r="AG32" i="46"/>
  <c r="AG35" i="46"/>
  <c r="AG39" i="46"/>
  <c r="AG40" i="46"/>
  <c r="AG58" i="46" s="1"/>
  <c r="AG44" i="46"/>
  <c r="AG37" i="46"/>
  <c r="AI11" i="46"/>
  <c r="AH12" i="46"/>
  <c r="AH42" i="46" s="1"/>
  <c r="AG34" i="46"/>
  <c r="AG38" i="46"/>
  <c r="AG33" i="46"/>
  <c r="W55" i="47"/>
  <c r="AA37" i="47"/>
  <c r="AF47" i="47"/>
  <c r="V42" i="47"/>
  <c r="U58" i="47" s="1"/>
  <c r="U60" i="47" s="1"/>
  <c r="I19" i="45" s="1"/>
  <c r="I35" i="45" s="1"/>
  <c r="W41" i="47"/>
  <c r="V57" i="47" s="1"/>
  <c r="X40" i="47"/>
  <c r="W56" i="47" s="1"/>
  <c r="AD34" i="47"/>
  <c r="AC35" i="47"/>
  <c r="Y39" i="47"/>
  <c r="AE33" i="47"/>
  <c r="AB36" i="47"/>
  <c r="AA52" i="47" s="1"/>
  <c r="AC49" i="47"/>
  <c r="AH12" i="47"/>
  <c r="AH31" i="47" s="1"/>
  <c r="Z39" i="47" s="1"/>
  <c r="AI11" i="47"/>
  <c r="AF32" i="47"/>
  <c r="CC9" i="2" l="1"/>
  <c r="AH101" i="2"/>
  <c r="H19" i="45"/>
  <c r="H35" i="45" s="1"/>
  <c r="AI9" i="48"/>
  <c r="AH19" i="48"/>
  <c r="AI9" i="2"/>
  <c r="AM10" i="12"/>
  <c r="AS18" i="46"/>
  <c r="AS21" i="46"/>
  <c r="AS23" i="52"/>
  <c r="AT8" i="52"/>
  <c r="AT24" i="52" s="1"/>
  <c r="AU7" i="52"/>
  <c r="AS19" i="52"/>
  <c r="AS22" i="52"/>
  <c r="AS16" i="52"/>
  <c r="AS28" i="52"/>
  <c r="AS27" i="52"/>
  <c r="AS25" i="52"/>
  <c r="AS26" i="52"/>
  <c r="AS18" i="52"/>
  <c r="AS20" i="52"/>
  <c r="AS24" i="52"/>
  <c r="AS21" i="52"/>
  <c r="AV8" i="47"/>
  <c r="AV16" i="47" s="1"/>
  <c r="AU17" i="47" s="1"/>
  <c r="AW7" i="47"/>
  <c r="AK26" i="47"/>
  <c r="AJ27" i="47"/>
  <c r="AS18" i="47"/>
  <c r="AQ20" i="47"/>
  <c r="AR19" i="47"/>
  <c r="AM24" i="47"/>
  <c r="AP21" i="47"/>
  <c r="AN23" i="47"/>
  <c r="AL25" i="47"/>
  <c r="AO22" i="47"/>
  <c r="AU7" i="46"/>
  <c r="AT8" i="46"/>
  <c r="AT17" i="46" s="1"/>
  <c r="AS16" i="46"/>
  <c r="AS28" i="46"/>
  <c r="AS25" i="46"/>
  <c r="AS27" i="46"/>
  <c r="AS26" i="46"/>
  <c r="AS22" i="46"/>
  <c r="AS23" i="46"/>
  <c r="AS19" i="46"/>
  <c r="AS24" i="46"/>
  <c r="AS20" i="46"/>
  <c r="AF54" i="52"/>
  <c r="AF53" i="52"/>
  <c r="AF61" i="52"/>
  <c r="AD67" i="52"/>
  <c r="T64" i="47"/>
  <c r="AE63" i="52"/>
  <c r="G28" i="45" s="1"/>
  <c r="U64" i="47"/>
  <c r="AF60" i="52"/>
  <c r="AF51" i="52"/>
  <c r="AF52" i="52"/>
  <c r="AF55" i="52"/>
  <c r="AG51" i="46"/>
  <c r="AE67" i="46"/>
  <c r="AG61" i="46"/>
  <c r="AF63" i="46"/>
  <c r="H12" i="45" s="1"/>
  <c r="AG55" i="46"/>
  <c r="AG53" i="46"/>
  <c r="AG60" i="46"/>
  <c r="AH37" i="46"/>
  <c r="AG39" i="52"/>
  <c r="AF56" i="52"/>
  <c r="AF58" i="52"/>
  <c r="AH41" i="46"/>
  <c r="AH59" i="46" s="1"/>
  <c r="AG57" i="46"/>
  <c r="AF50" i="52"/>
  <c r="AF49" i="52"/>
  <c r="AH12" i="52"/>
  <c r="AH37" i="52" s="1"/>
  <c r="AI11" i="52"/>
  <c r="AG44" i="52"/>
  <c r="AG34" i="52"/>
  <c r="AG52" i="52" s="1"/>
  <c r="AG41" i="52"/>
  <c r="AG36" i="52"/>
  <c r="AG43" i="52"/>
  <c r="AG40" i="52"/>
  <c r="AG37" i="52"/>
  <c r="AG38" i="52"/>
  <c r="AG32" i="52"/>
  <c r="AG42" i="52"/>
  <c r="AF57" i="52"/>
  <c r="AF59" i="52"/>
  <c r="AG33" i="52"/>
  <c r="AG56" i="46"/>
  <c r="AH32" i="46"/>
  <c r="AH43" i="46"/>
  <c r="AH34" i="46"/>
  <c r="AH40" i="46"/>
  <c r="AI12" i="46"/>
  <c r="AI36" i="46" s="1"/>
  <c r="AJ11" i="46"/>
  <c r="AH36" i="46"/>
  <c r="AH35" i="46"/>
  <c r="AH33" i="46"/>
  <c r="AG52" i="46"/>
  <c r="AH44" i="46"/>
  <c r="AH38" i="46"/>
  <c r="AH39" i="46"/>
  <c r="AG49" i="46"/>
  <c r="AG50" i="46"/>
  <c r="AG54" i="46"/>
  <c r="Y55" i="47"/>
  <c r="AC36" i="47"/>
  <c r="AB37" i="47"/>
  <c r="AA53" i="47" s="1"/>
  <c r="AJ11" i="47"/>
  <c r="AI12" i="47"/>
  <c r="AI31" i="47" s="1"/>
  <c r="AB38" i="47" s="1"/>
  <c r="AE34" i="47"/>
  <c r="AD50" i="47" s="1"/>
  <c r="AC50" i="47"/>
  <c r="X55" i="47"/>
  <c r="AB51" i="47"/>
  <c r="AF33" i="47"/>
  <c r="AE49" i="47" s="1"/>
  <c r="AE48" i="47"/>
  <c r="AD49" i="47"/>
  <c r="AG32" i="47"/>
  <c r="AG47" i="47"/>
  <c r="X41" i="47"/>
  <c r="W42" i="47"/>
  <c r="V58" i="47" s="1"/>
  <c r="V60" i="47" s="1"/>
  <c r="J19" i="45" s="1"/>
  <c r="J35" i="45" s="1"/>
  <c r="Y40" i="47"/>
  <c r="X56" i="47" s="1"/>
  <c r="AA38" i="47"/>
  <c r="Z54" i="47" s="1"/>
  <c r="AD35" i="47"/>
  <c r="Z53" i="47"/>
  <c r="CD9" i="2" l="1"/>
  <c r="AI101" i="2"/>
  <c r="AJ9" i="48"/>
  <c r="AI19" i="48"/>
  <c r="AF63" i="52"/>
  <c r="H28" i="45" s="1"/>
  <c r="AJ9" i="2"/>
  <c r="AN10" i="12"/>
  <c r="AT23" i="46"/>
  <c r="AS19" i="47"/>
  <c r="AT19" i="52"/>
  <c r="AQ21" i="47"/>
  <c r="AT17" i="52"/>
  <c r="AT20" i="52"/>
  <c r="AN24" i="47"/>
  <c r="AP22" i="47"/>
  <c r="AO23" i="47"/>
  <c r="AT23" i="52"/>
  <c r="AT18" i="52"/>
  <c r="AT21" i="52"/>
  <c r="AT22" i="52"/>
  <c r="AU8" i="52"/>
  <c r="AV7" i="52"/>
  <c r="AT16" i="52"/>
  <c r="AT28" i="52"/>
  <c r="AT26" i="52"/>
  <c r="AT27" i="52"/>
  <c r="AT25" i="52"/>
  <c r="AX7" i="47"/>
  <c r="AW8" i="47"/>
  <c r="AW16" i="47" s="1"/>
  <c r="AT19" i="47" s="1"/>
  <c r="AK27" i="47"/>
  <c r="AL26" i="47"/>
  <c r="AT18" i="47"/>
  <c r="AM25" i="47"/>
  <c r="AR20" i="47"/>
  <c r="AT16" i="46"/>
  <c r="AT28" i="46"/>
  <c r="AT26" i="46"/>
  <c r="AT27" i="46"/>
  <c r="AT25" i="46"/>
  <c r="AT22" i="46"/>
  <c r="AT24" i="46"/>
  <c r="AT18" i="46"/>
  <c r="AT21" i="46"/>
  <c r="AT20" i="46"/>
  <c r="AT19" i="46"/>
  <c r="AV7" i="46"/>
  <c r="AU8" i="46"/>
  <c r="AU20" i="46" s="1"/>
  <c r="AF67" i="46"/>
  <c r="AE67" i="52"/>
  <c r="V64" i="47"/>
  <c r="AC37" i="47"/>
  <c r="AB53" i="47" s="1"/>
  <c r="AF34" i="47"/>
  <c r="AE50" i="47" s="1"/>
  <c r="AD36" i="47"/>
  <c r="AC52" i="47" s="1"/>
  <c r="AH55" i="46"/>
  <c r="AG60" i="52"/>
  <c r="AH32" i="47"/>
  <c r="AG48" i="47" s="1"/>
  <c r="AE35" i="47"/>
  <c r="AD51" i="47" s="1"/>
  <c r="AH36" i="52"/>
  <c r="AH54" i="52" s="1"/>
  <c r="AG58" i="52"/>
  <c r="AH39" i="52"/>
  <c r="AG63" i="46"/>
  <c r="I12" i="45" s="1"/>
  <c r="AH57" i="46"/>
  <c r="AH54" i="46"/>
  <c r="AH44" i="52"/>
  <c r="AG56" i="52"/>
  <c r="AH38" i="52"/>
  <c r="AH55" i="52" s="1"/>
  <c r="AH40" i="52"/>
  <c r="AG55" i="52"/>
  <c r="AH35" i="52"/>
  <c r="AI35" i="46"/>
  <c r="AI53" i="46" s="1"/>
  <c r="AI43" i="46"/>
  <c r="AH58" i="46"/>
  <c r="AH61" i="46"/>
  <c r="AI39" i="46"/>
  <c r="AI34" i="46"/>
  <c r="AI41" i="46"/>
  <c r="AH52" i="46"/>
  <c r="AG50" i="52"/>
  <c r="AG49" i="52"/>
  <c r="AG59" i="52"/>
  <c r="AG51" i="52"/>
  <c r="AG61" i="52"/>
  <c r="AH33" i="52"/>
  <c r="AI12" i="52"/>
  <c r="AI41" i="52" s="1"/>
  <c r="AJ11" i="52"/>
  <c r="AG57" i="52"/>
  <c r="AG54" i="52"/>
  <c r="AH42" i="52"/>
  <c r="AH32" i="52"/>
  <c r="AH41" i="52"/>
  <c r="AH43" i="52"/>
  <c r="AH34" i="52"/>
  <c r="AG53" i="52"/>
  <c r="AH51" i="46"/>
  <c r="AI32" i="46"/>
  <c r="AI44" i="46"/>
  <c r="AI40" i="46"/>
  <c r="AI38" i="46"/>
  <c r="AI42" i="46"/>
  <c r="AH50" i="46"/>
  <c r="AH49" i="46"/>
  <c r="AH53" i="46"/>
  <c r="AI37" i="46"/>
  <c r="AI54" i="46" s="1"/>
  <c r="AI33" i="46"/>
  <c r="AH56" i="46"/>
  <c r="AK11" i="46"/>
  <c r="AJ12" i="46"/>
  <c r="AJ37" i="46" s="1"/>
  <c r="AH60" i="46"/>
  <c r="W57" i="47"/>
  <c r="AJ12" i="47"/>
  <c r="AJ31" i="47" s="1"/>
  <c r="AI32" i="47" s="1"/>
  <c r="AK11" i="47"/>
  <c r="AC51" i="47"/>
  <c r="AG33" i="47"/>
  <c r="AF49" i="47" s="1"/>
  <c r="AF48" i="47"/>
  <c r="AB52" i="47"/>
  <c r="AH47" i="47"/>
  <c r="X42" i="47"/>
  <c r="W58" i="47" s="1"/>
  <c r="AA39" i="47"/>
  <c r="Y41" i="47"/>
  <c r="Z40" i="47"/>
  <c r="AA54" i="47"/>
  <c r="CE9" i="2" l="1"/>
  <c r="AJ101" i="2"/>
  <c r="AK9" i="48"/>
  <c r="AJ19" i="48"/>
  <c r="W60" i="47"/>
  <c r="AF67" i="52"/>
  <c r="AG63" i="52"/>
  <c r="I28" i="45" s="1"/>
  <c r="AK9" i="2"/>
  <c r="AO10" i="12"/>
  <c r="AU16" i="52"/>
  <c r="AU28" i="52"/>
  <c r="AU25" i="52"/>
  <c r="AU27" i="52"/>
  <c r="AU19" i="52"/>
  <c r="AU20" i="52"/>
  <c r="AU24" i="52"/>
  <c r="AU26" i="52"/>
  <c r="AU23" i="52"/>
  <c r="AU18" i="52"/>
  <c r="AU17" i="52"/>
  <c r="AU22" i="52"/>
  <c r="AU21" i="52"/>
  <c r="AW7" i="52"/>
  <c r="AV8" i="52"/>
  <c r="AV21" i="52" s="1"/>
  <c r="AM26" i="47"/>
  <c r="AL27" i="47"/>
  <c r="AO24" i="47"/>
  <c r="AP23" i="47"/>
  <c r="AQ22" i="47"/>
  <c r="AU18" i="47"/>
  <c r="AN25" i="47"/>
  <c r="AS20" i="47"/>
  <c r="AX8" i="47"/>
  <c r="AX16" i="47" s="1"/>
  <c r="AV18" i="47" s="1"/>
  <c r="AY7" i="47"/>
  <c r="AY8" i="47" s="1"/>
  <c r="AY16" i="47" s="1"/>
  <c r="AR21" i="47"/>
  <c r="AV17" i="47"/>
  <c r="AV8" i="46"/>
  <c r="AV19" i="46" s="1"/>
  <c r="AW7" i="46"/>
  <c r="AU17" i="46"/>
  <c r="AU16" i="46"/>
  <c r="AU28" i="46"/>
  <c r="AU27" i="46"/>
  <c r="AU26" i="46"/>
  <c r="AU24" i="46"/>
  <c r="AU25" i="46"/>
  <c r="AU18" i="46"/>
  <c r="AU19" i="46"/>
  <c r="AU22" i="46"/>
  <c r="AU21" i="46"/>
  <c r="AU23" i="46"/>
  <c r="AG67" i="46"/>
  <c r="AH57" i="52"/>
  <c r="AI33" i="52"/>
  <c r="AI39" i="52"/>
  <c r="AB39" i="47"/>
  <c r="AA55" i="47" s="1"/>
  <c r="AH53" i="52"/>
  <c r="AI60" i="46"/>
  <c r="AH63" i="46"/>
  <c r="J12" i="45" s="1"/>
  <c r="AI61" i="46"/>
  <c r="AI51" i="46"/>
  <c r="AI52" i="46"/>
  <c r="AH52" i="52"/>
  <c r="AH56" i="52"/>
  <c r="AH61" i="52"/>
  <c r="AI56" i="46"/>
  <c r="AI58" i="46"/>
  <c r="AJ36" i="46"/>
  <c r="AJ54" i="46" s="1"/>
  <c r="AH49" i="52"/>
  <c r="AH50" i="52"/>
  <c r="AJ12" i="52"/>
  <c r="AJ37" i="52" s="1"/>
  <c r="AK11" i="52"/>
  <c r="AH60" i="52"/>
  <c r="AI42" i="52"/>
  <c r="AI59" i="52" s="1"/>
  <c r="AI37" i="52"/>
  <c r="AI38" i="52"/>
  <c r="AI44" i="52"/>
  <c r="AI35" i="52"/>
  <c r="AI43" i="52"/>
  <c r="AI36" i="52"/>
  <c r="AI32" i="52"/>
  <c r="AI40" i="52"/>
  <c r="AI34" i="52"/>
  <c r="AH59" i="52"/>
  <c r="AH58" i="52"/>
  <c r="AH51" i="52"/>
  <c r="AI49" i="46"/>
  <c r="AI50" i="46"/>
  <c r="AI55" i="46"/>
  <c r="AJ35" i="46"/>
  <c r="AJ32" i="46"/>
  <c r="AJ44" i="46"/>
  <c r="AJ34" i="46"/>
  <c r="AJ43" i="46"/>
  <c r="AJ40" i="46"/>
  <c r="AJ42" i="46"/>
  <c r="AI57" i="46"/>
  <c r="AK12" i="46"/>
  <c r="AK39" i="46" s="1"/>
  <c r="AL11" i="46"/>
  <c r="AJ39" i="46"/>
  <c r="AJ38" i="46"/>
  <c r="AJ41" i="46"/>
  <c r="AJ33" i="46"/>
  <c r="AI59" i="46"/>
  <c r="AI47" i="47"/>
  <c r="AI60" i="47" s="1"/>
  <c r="K20" i="45" s="1"/>
  <c r="Y42" i="47"/>
  <c r="X58" i="47" s="1"/>
  <c r="Z41" i="47"/>
  <c r="Y57" i="47" s="1"/>
  <c r="AA40" i="47"/>
  <c r="AE36" i="47"/>
  <c r="AH33" i="47"/>
  <c r="AG34" i="47"/>
  <c r="AD37" i="47"/>
  <c r="AC38" i="47"/>
  <c r="AF35" i="47"/>
  <c r="AH48" i="47"/>
  <c r="X57" i="47"/>
  <c r="Y56" i="47"/>
  <c r="Z55" i="47"/>
  <c r="AK12" i="47"/>
  <c r="AK31" i="47" s="1"/>
  <c r="AG35" i="47" s="1"/>
  <c r="AL11" i="47"/>
  <c r="CF9" i="2" l="1"/>
  <c r="AK101" i="2"/>
  <c r="AH63" i="52"/>
  <c r="J28" i="45" s="1"/>
  <c r="W64" i="47"/>
  <c r="K19" i="45"/>
  <c r="K35" i="45" s="1"/>
  <c r="AL9" i="48"/>
  <c r="AK19" i="48"/>
  <c r="AG67" i="52"/>
  <c r="AL9" i="2"/>
  <c r="AP10" i="12"/>
  <c r="AV21" i="46"/>
  <c r="AV20" i="46"/>
  <c r="AV19" i="52"/>
  <c r="AV20" i="52"/>
  <c r="AW27" i="47"/>
  <c r="AV18" i="52"/>
  <c r="AV22" i="52"/>
  <c r="AV16" i="52"/>
  <c r="AV28" i="52"/>
  <c r="AV27" i="52"/>
  <c r="AV24" i="52"/>
  <c r="AV26" i="52"/>
  <c r="AV25" i="52"/>
  <c r="AV23" i="52"/>
  <c r="AV17" i="52"/>
  <c r="AX7" i="52"/>
  <c r="AW8" i="52"/>
  <c r="AY20" i="47"/>
  <c r="AY26" i="47"/>
  <c r="AY22" i="47"/>
  <c r="AY27" i="47"/>
  <c r="AY17" i="47"/>
  <c r="AY19" i="47"/>
  <c r="AY25" i="47"/>
  <c r="AY21" i="47"/>
  <c r="AY18" i="47"/>
  <c r="AY23" i="47"/>
  <c r="AY24" i="47"/>
  <c r="AO27" i="47"/>
  <c r="AN27" i="47"/>
  <c r="AR27" i="47"/>
  <c r="AP26" i="47"/>
  <c r="AQ26" i="47"/>
  <c r="AO26" i="47"/>
  <c r="AU20" i="47"/>
  <c r="AS23" i="47"/>
  <c r="AW24" i="47"/>
  <c r="AW19" i="47"/>
  <c r="AV27" i="47"/>
  <c r="AT26" i="47"/>
  <c r="AV19" i="47"/>
  <c r="AT25" i="47"/>
  <c r="AS22" i="47"/>
  <c r="AS21" i="47"/>
  <c r="AR24" i="47"/>
  <c r="AQ23" i="47"/>
  <c r="AQ24" i="47"/>
  <c r="AU23" i="47"/>
  <c r="AP24" i="47"/>
  <c r="AU24" i="47"/>
  <c r="AW21" i="47"/>
  <c r="AW17" i="47"/>
  <c r="AU27" i="47"/>
  <c r="AT21" i="47"/>
  <c r="AV24" i="47"/>
  <c r="AT24" i="47"/>
  <c r="AU25" i="47"/>
  <c r="AP25" i="47"/>
  <c r="AU22" i="47"/>
  <c r="AW20" i="47"/>
  <c r="AW22" i="47"/>
  <c r="AX24" i="47"/>
  <c r="AX25" i="47"/>
  <c r="AX22" i="47"/>
  <c r="AX23" i="47"/>
  <c r="AX20" i="47"/>
  <c r="AX21" i="47"/>
  <c r="AX19" i="47"/>
  <c r="AX26" i="47"/>
  <c r="AX18" i="47"/>
  <c r="AX27" i="47"/>
  <c r="AX17" i="47"/>
  <c r="AN26" i="47"/>
  <c r="AM27" i="47"/>
  <c r="AT23" i="47"/>
  <c r="AV20" i="47"/>
  <c r="AS24" i="47"/>
  <c r="AP27" i="47"/>
  <c r="AV23" i="47"/>
  <c r="AV22" i="47"/>
  <c r="AT22" i="47"/>
  <c r="AR22" i="47"/>
  <c r="AT20" i="47"/>
  <c r="AV26" i="47"/>
  <c r="AV21" i="47"/>
  <c r="AR23" i="47"/>
  <c r="AQ27" i="47"/>
  <c r="AS25" i="47"/>
  <c r="AU19" i="47"/>
  <c r="AU21" i="47"/>
  <c r="AW26" i="47"/>
  <c r="AR25" i="47"/>
  <c r="AV25" i="47"/>
  <c r="AT27" i="47"/>
  <c r="AS27" i="47"/>
  <c r="AU26" i="47"/>
  <c r="AS26" i="47"/>
  <c r="AQ25" i="47"/>
  <c r="AO25" i="47"/>
  <c r="AR26" i="47"/>
  <c r="AW25" i="47"/>
  <c r="AW23" i="47"/>
  <c r="AW18" i="47"/>
  <c r="AX7" i="46"/>
  <c r="AW8" i="46"/>
  <c r="AW17" i="46" s="1"/>
  <c r="AV16" i="46"/>
  <c r="AV28" i="46"/>
  <c r="AV27" i="46"/>
  <c r="AV25" i="46"/>
  <c r="AV26" i="46"/>
  <c r="AV17" i="46"/>
  <c r="AV22" i="46"/>
  <c r="AV23" i="46"/>
  <c r="AV24" i="46"/>
  <c r="AV18" i="46"/>
  <c r="AH67" i="46"/>
  <c r="X60" i="47"/>
  <c r="AI54" i="52"/>
  <c r="AI56" i="52"/>
  <c r="AI63" i="46"/>
  <c r="K12" i="45" s="1"/>
  <c r="AJ39" i="52"/>
  <c r="AI52" i="52"/>
  <c r="AI61" i="52"/>
  <c r="AF51" i="47"/>
  <c r="AH34" i="47"/>
  <c r="AG50" i="47" s="1"/>
  <c r="AF36" i="47"/>
  <c r="AE52" i="47" s="1"/>
  <c r="AJ59" i="46"/>
  <c r="AJ53" i="46"/>
  <c r="AK43" i="46"/>
  <c r="AK41" i="46"/>
  <c r="AJ61" i="46"/>
  <c r="AK33" i="46"/>
  <c r="AJ52" i="46"/>
  <c r="AI58" i="52"/>
  <c r="AI57" i="52"/>
  <c r="AI53" i="52"/>
  <c r="AI60" i="52"/>
  <c r="AJ33" i="52"/>
  <c r="AJ32" i="52"/>
  <c r="AJ44" i="52"/>
  <c r="AJ35" i="52"/>
  <c r="AJ36" i="52"/>
  <c r="AJ54" i="52" s="1"/>
  <c r="AJ40" i="52"/>
  <c r="AJ41" i="52"/>
  <c r="AJ43" i="52"/>
  <c r="AJ34" i="52"/>
  <c r="AJ38" i="52"/>
  <c r="AJ42" i="52"/>
  <c r="AI50" i="52"/>
  <c r="AI49" i="52"/>
  <c r="AI55" i="52"/>
  <c r="AK12" i="52"/>
  <c r="AK33" i="52" s="1"/>
  <c r="AL11" i="52"/>
  <c r="AI51" i="52"/>
  <c r="AJ58" i="46"/>
  <c r="AJ51" i="46"/>
  <c r="AJ57" i="46"/>
  <c r="AK42" i="46"/>
  <c r="AK40" i="46"/>
  <c r="AK38" i="46"/>
  <c r="AK56" i="46" s="1"/>
  <c r="AM11" i="46"/>
  <c r="AL12" i="46"/>
  <c r="AL40" i="46" s="1"/>
  <c r="AJ55" i="46"/>
  <c r="AJ56" i="46"/>
  <c r="AK32" i="46"/>
  <c r="AK36" i="46"/>
  <c r="AK35" i="46"/>
  <c r="AK34" i="46"/>
  <c r="AJ60" i="46"/>
  <c r="AK44" i="46"/>
  <c r="AK37" i="46"/>
  <c r="AJ50" i="46"/>
  <c r="AJ49" i="46"/>
  <c r="AI64" i="47"/>
  <c r="AB54" i="47"/>
  <c r="AG49" i="47"/>
  <c r="AE51" i="47"/>
  <c r="AD38" i="47"/>
  <c r="AC54" i="47" s="1"/>
  <c r="AJ32" i="47"/>
  <c r="AL12" i="47"/>
  <c r="AL31" i="47" s="1"/>
  <c r="AM11" i="47"/>
  <c r="AJ47" i="47"/>
  <c r="AJ60" i="47" s="1"/>
  <c r="L20" i="45" s="1"/>
  <c r="Z42" i="47"/>
  <c r="Y58" i="47" s="1"/>
  <c r="Y60" i="47" s="1"/>
  <c r="M19" i="45" s="1"/>
  <c r="M35" i="45" s="1"/>
  <c r="AA41" i="47"/>
  <c r="AB40" i="47"/>
  <c r="AE37" i="47"/>
  <c r="AD53" i="47" s="1"/>
  <c r="AC39" i="47"/>
  <c r="AI33" i="47"/>
  <c r="AF50" i="47"/>
  <c r="AC53" i="47"/>
  <c r="AD52" i="47"/>
  <c r="Z56" i="47"/>
  <c r="CG9" i="2" l="1"/>
  <c r="AL101" i="2"/>
  <c r="AS54" i="12"/>
  <c r="AS56" i="12"/>
  <c r="AS62" i="12"/>
  <c r="AS60" i="12"/>
  <c r="AH67" i="52"/>
  <c r="AI63" i="52"/>
  <c r="K28" i="45" s="1"/>
  <c r="K36" i="45" s="1"/>
  <c r="AS24" i="12"/>
  <c r="AU24" i="12" s="1"/>
  <c r="AX24" i="12" s="1"/>
  <c r="AS18" i="12"/>
  <c r="AV18" i="12" s="1"/>
  <c r="AV26" i="12" s="1"/>
  <c r="AS12" i="12"/>
  <c r="AS21" i="12"/>
  <c r="X64" i="47"/>
  <c r="L19" i="45"/>
  <c r="L35" i="45" s="1"/>
  <c r="AS34" i="12"/>
  <c r="AM9" i="48"/>
  <c r="AM19" i="48" s="1"/>
  <c r="AL19" i="48"/>
  <c r="AS22" i="12"/>
  <c r="AS58" i="12"/>
  <c r="AS23" i="12"/>
  <c r="AS45" i="12"/>
  <c r="AS43" i="12"/>
  <c r="AS38" i="12"/>
  <c r="AS42" i="12"/>
  <c r="AS30" i="12"/>
  <c r="AS37" i="12"/>
  <c r="AS39" i="12"/>
  <c r="AS20" i="12"/>
  <c r="AM9" i="2"/>
  <c r="AS17" i="12"/>
  <c r="AS19" i="12"/>
  <c r="AS29" i="12"/>
  <c r="AS14" i="12"/>
  <c r="L36" i="39" s="1"/>
  <c r="L37" i="39" s="1"/>
  <c r="AS46" i="12"/>
  <c r="AS41" i="12"/>
  <c r="AS47" i="12"/>
  <c r="AS44" i="12"/>
  <c r="AS13" i="12"/>
  <c r="L34" i="39" s="1"/>
  <c r="L35" i="39" s="1"/>
  <c r="AS31" i="12"/>
  <c r="AS36" i="12"/>
  <c r="AS25" i="12"/>
  <c r="AW19" i="46"/>
  <c r="AW22" i="46"/>
  <c r="AW18" i="46"/>
  <c r="AW21" i="46"/>
  <c r="AW16" i="52"/>
  <c r="AW28" i="52"/>
  <c r="AW27" i="52"/>
  <c r="AW26" i="52"/>
  <c r="AW25" i="52"/>
  <c r="AW18" i="52"/>
  <c r="AW19" i="52"/>
  <c r="AW22" i="52"/>
  <c r="AW20" i="52"/>
  <c r="AW23" i="52"/>
  <c r="AW24" i="52"/>
  <c r="AW17" i="52"/>
  <c r="AX8" i="52"/>
  <c r="AX19" i="52" s="1"/>
  <c r="AY7" i="52"/>
  <c r="AY8" i="52" s="1"/>
  <c r="AW21" i="52"/>
  <c r="AW16" i="46"/>
  <c r="AW28" i="46"/>
  <c r="AW26" i="46"/>
  <c r="AW27" i="46"/>
  <c r="AW25" i="46"/>
  <c r="AW24" i="46"/>
  <c r="AW23" i="46"/>
  <c r="AW20" i="46"/>
  <c r="AY7" i="46"/>
  <c r="AY8" i="46" s="1"/>
  <c r="AX8" i="46"/>
  <c r="AI67" i="46"/>
  <c r="Y64" i="47"/>
  <c r="AJ60" i="52"/>
  <c r="AK42" i="52"/>
  <c r="AJ56" i="52"/>
  <c r="AK35" i="52"/>
  <c r="AJ63" i="46"/>
  <c r="L12" i="45" s="1"/>
  <c r="AK55" i="46"/>
  <c r="AL36" i="46"/>
  <c r="AK61" i="46"/>
  <c r="AK53" i="46"/>
  <c r="AJ52" i="52"/>
  <c r="AK34" i="52"/>
  <c r="AK51" i="52" s="1"/>
  <c r="AJ51" i="52"/>
  <c r="AK60" i="46"/>
  <c r="AL39" i="46"/>
  <c r="AL57" i="46" s="1"/>
  <c r="AK52" i="46"/>
  <c r="AL44" i="46"/>
  <c r="AK58" i="46"/>
  <c r="AM11" i="52"/>
  <c r="AL12" i="52"/>
  <c r="AK44" i="52"/>
  <c r="AK36" i="52"/>
  <c r="AK37" i="52"/>
  <c r="AK43" i="52"/>
  <c r="AK32" i="52"/>
  <c r="AK41" i="52"/>
  <c r="AK38" i="52"/>
  <c r="AK40" i="52"/>
  <c r="AK39" i="52"/>
  <c r="AJ61" i="52"/>
  <c r="AJ57" i="52"/>
  <c r="AJ58" i="52"/>
  <c r="AJ49" i="52"/>
  <c r="AJ63" i="52" s="1"/>
  <c r="L28" i="45" s="1"/>
  <c r="AJ50" i="52"/>
  <c r="AJ59" i="52"/>
  <c r="AJ53" i="52"/>
  <c r="AJ55" i="52"/>
  <c r="AK54" i="46"/>
  <c r="AK59" i="46"/>
  <c r="AK49" i="46"/>
  <c r="AK50" i="46"/>
  <c r="AL32" i="46"/>
  <c r="AL38" i="46"/>
  <c r="AL35" i="46"/>
  <c r="AL37" i="46"/>
  <c r="AL34" i="46"/>
  <c r="AL41" i="46"/>
  <c r="AL43" i="46"/>
  <c r="AL33" i="46"/>
  <c r="AK51" i="46"/>
  <c r="AM12" i="46"/>
  <c r="AN11" i="46"/>
  <c r="AL42" i="46"/>
  <c r="AK57" i="46"/>
  <c r="AJ64" i="47"/>
  <c r="AK47" i="47"/>
  <c r="AK60" i="47" s="1"/>
  <c r="M20" i="45" s="1"/>
  <c r="AA42" i="47"/>
  <c r="Z58" i="47" s="1"/>
  <c r="AC40" i="47"/>
  <c r="AB56" i="47" s="1"/>
  <c r="AB41" i="47"/>
  <c r="AA57" i="47" s="1"/>
  <c r="AD39" i="47"/>
  <c r="AJ33" i="47"/>
  <c r="AI49" i="47" s="1"/>
  <c r="AE38" i="47"/>
  <c r="AD54" i="47" s="1"/>
  <c r="AI48" i="47"/>
  <c r="AF37" i="47"/>
  <c r="AA56" i="47"/>
  <c r="AK32" i="47"/>
  <c r="AN11" i="47"/>
  <c r="AM12" i="47"/>
  <c r="AM31" i="47" s="1"/>
  <c r="AH49" i="47"/>
  <c r="AI34" i="47"/>
  <c r="AG36" i="47"/>
  <c r="AB55" i="47"/>
  <c r="Z57" i="47"/>
  <c r="AH35" i="47"/>
  <c r="CH9" i="2" l="1"/>
  <c r="AM101" i="2"/>
  <c r="AV12" i="12"/>
  <c r="L32" i="39"/>
  <c r="L33" i="39" s="1"/>
  <c r="AI67" i="52"/>
  <c r="AT21" i="12"/>
  <c r="AU21" i="12"/>
  <c r="AV13" i="12"/>
  <c r="AT17" i="12"/>
  <c r="AT47" i="12"/>
  <c r="AX47" i="12" s="1"/>
  <c r="AT20" i="12"/>
  <c r="AT43" i="12"/>
  <c r="AX43" i="12" s="1"/>
  <c r="AV34" i="12"/>
  <c r="AU41" i="12"/>
  <c r="AU39" i="12"/>
  <c r="AT45" i="12"/>
  <c r="AX45" i="12" s="1"/>
  <c r="AT46" i="12"/>
  <c r="AX46" i="12" s="1"/>
  <c r="AU37" i="12"/>
  <c r="AX37" i="12" s="1"/>
  <c r="AU25" i="12"/>
  <c r="AV14" i="12"/>
  <c r="AV30" i="12"/>
  <c r="AX30" i="12" s="1"/>
  <c r="AT23" i="12"/>
  <c r="AU36" i="12"/>
  <c r="AV29" i="12"/>
  <c r="AV31" i="12"/>
  <c r="AT19" i="12"/>
  <c r="AU38" i="12"/>
  <c r="AX38" i="12" s="1"/>
  <c r="F20" i="127"/>
  <c r="F21" i="127" s="1"/>
  <c r="AT44" i="12"/>
  <c r="AT22" i="12"/>
  <c r="AU42" i="12"/>
  <c r="L36" i="45"/>
  <c r="AS48" i="12"/>
  <c r="BF26" i="52"/>
  <c r="AS15" i="12"/>
  <c r="F23" i="20"/>
  <c r="F24" i="20" s="1"/>
  <c r="F16" i="19"/>
  <c r="AS26" i="12"/>
  <c r="AS57" i="12" s="1"/>
  <c r="AZ57" i="12" s="1"/>
  <c r="F30" i="19"/>
  <c r="F19" i="19"/>
  <c r="F33" i="19" s="1"/>
  <c r="BD23" i="46"/>
  <c r="BH28" i="52"/>
  <c r="BE28" i="52"/>
  <c r="AX18" i="52"/>
  <c r="AX21" i="52"/>
  <c r="BD27" i="52"/>
  <c r="BA23" i="52"/>
  <c r="AY21" i="52"/>
  <c r="BD23" i="52"/>
  <c r="AX19" i="46"/>
  <c r="BI28" i="52"/>
  <c r="BB22" i="52"/>
  <c r="BE24" i="52"/>
  <c r="BE27" i="52"/>
  <c r="BE25" i="52"/>
  <c r="AX20" i="52"/>
  <c r="BC28" i="52"/>
  <c r="BB26" i="52"/>
  <c r="BA22" i="52"/>
  <c r="BA21" i="52"/>
  <c r="AZ22" i="52"/>
  <c r="AY22" i="52"/>
  <c r="AZ23" i="52"/>
  <c r="AX17" i="46"/>
  <c r="BF28" i="52"/>
  <c r="AZ21" i="52"/>
  <c r="AY18" i="52"/>
  <c r="AY24" i="52"/>
  <c r="BD28" i="52"/>
  <c r="BA27" i="52"/>
  <c r="AY23" i="52"/>
  <c r="BC26" i="52"/>
  <c r="BG28" i="52"/>
  <c r="BH27" i="52"/>
  <c r="BG26" i="52"/>
  <c r="AY19" i="52"/>
  <c r="AY16" i="52"/>
  <c r="BB19" i="52"/>
  <c r="BK28" i="52"/>
  <c r="BG24" i="52"/>
  <c r="AZ17" i="52"/>
  <c r="BA18" i="52"/>
  <c r="BF23" i="52"/>
  <c r="BD21" i="52"/>
  <c r="BE22" i="52"/>
  <c r="BC20" i="52"/>
  <c r="BH25" i="52"/>
  <c r="BJ27" i="52"/>
  <c r="BI26" i="52"/>
  <c r="AY28" i="52"/>
  <c r="AY27" i="52"/>
  <c r="AZ27" i="52"/>
  <c r="BA28" i="52"/>
  <c r="AZ28" i="52"/>
  <c r="AY26" i="52"/>
  <c r="BB27" i="52"/>
  <c r="BB28" i="52"/>
  <c r="AZ25" i="52"/>
  <c r="AZ24" i="52"/>
  <c r="AY25" i="52"/>
  <c r="BA26" i="52"/>
  <c r="BG27" i="52"/>
  <c r="BB23" i="52"/>
  <c r="BD26" i="52"/>
  <c r="BD24" i="52"/>
  <c r="BB24" i="52"/>
  <c r="BC27" i="52"/>
  <c r="AY20" i="52"/>
  <c r="BC24" i="52"/>
  <c r="AX24" i="52"/>
  <c r="BC22" i="52"/>
  <c r="BF25" i="52"/>
  <c r="BG25" i="52"/>
  <c r="BD22" i="52"/>
  <c r="BI27" i="52"/>
  <c r="BE23" i="52"/>
  <c r="AX16" i="52"/>
  <c r="BB20" i="52"/>
  <c r="BJ28" i="52"/>
  <c r="BC21" i="52"/>
  <c r="AY17" i="52"/>
  <c r="AZ18" i="52"/>
  <c r="BA19" i="52"/>
  <c r="BF24" i="52"/>
  <c r="BH26" i="52"/>
  <c r="AX27" i="52"/>
  <c r="AX28" i="52"/>
  <c r="AX25" i="52"/>
  <c r="AX26" i="52"/>
  <c r="AX23" i="52"/>
  <c r="BC23" i="52"/>
  <c r="AZ20" i="52"/>
  <c r="BA24" i="52"/>
  <c r="BB25" i="52"/>
  <c r="AZ26" i="52"/>
  <c r="BD25" i="52"/>
  <c r="AX22" i="52"/>
  <c r="BA25" i="52"/>
  <c r="BF27" i="52"/>
  <c r="BC25" i="52"/>
  <c r="BE26" i="52"/>
  <c r="AX17" i="52"/>
  <c r="BA20" i="52"/>
  <c r="AZ19" i="52"/>
  <c r="BB21" i="52"/>
  <c r="BJ27" i="46"/>
  <c r="BE22" i="46"/>
  <c r="BI26" i="46"/>
  <c r="BB19" i="46"/>
  <c r="BF23" i="46"/>
  <c r="AZ17" i="46"/>
  <c r="BC20" i="46"/>
  <c r="BA18" i="46"/>
  <c r="AY16" i="46"/>
  <c r="BG24" i="46"/>
  <c r="BK28" i="46"/>
  <c r="BD21" i="46"/>
  <c r="BH25" i="46"/>
  <c r="AY28" i="46"/>
  <c r="AY27" i="46"/>
  <c r="AY26" i="46"/>
  <c r="AZ27" i="46"/>
  <c r="AZ28" i="46"/>
  <c r="BA28" i="46"/>
  <c r="BB28" i="46"/>
  <c r="AZ26" i="46"/>
  <c r="AY25" i="46"/>
  <c r="BA27" i="46"/>
  <c r="BD26" i="46"/>
  <c r="BD27" i="46"/>
  <c r="BA24" i="46"/>
  <c r="BF25" i="46"/>
  <c r="BB26" i="46"/>
  <c r="BA23" i="46"/>
  <c r="BC27" i="46"/>
  <c r="BC22" i="46"/>
  <c r="AY18" i="46"/>
  <c r="BB27" i="46"/>
  <c r="AY20" i="46"/>
  <c r="BD25" i="46"/>
  <c r="AX23" i="46"/>
  <c r="AZ19" i="46"/>
  <c r="BB21" i="46"/>
  <c r="BA20" i="46"/>
  <c r="BI28" i="46"/>
  <c r="BG28" i="46"/>
  <c r="BE26" i="46"/>
  <c r="BA22" i="46"/>
  <c r="BJ28" i="46"/>
  <c r="BC21" i="46"/>
  <c r="AX16" i="46"/>
  <c r="BB20" i="46"/>
  <c r="BI27" i="46"/>
  <c r="BF24" i="46"/>
  <c r="BG25" i="46"/>
  <c r="AZ18" i="46"/>
  <c r="BH26" i="46"/>
  <c r="BA19" i="46"/>
  <c r="AY17" i="46"/>
  <c r="BE23" i="46"/>
  <c r="BD22" i="46"/>
  <c r="AX27" i="46"/>
  <c r="AX28" i="46"/>
  <c r="AX26" i="46"/>
  <c r="AX25" i="46"/>
  <c r="BB22" i="46"/>
  <c r="AX18" i="46"/>
  <c r="AZ22" i="46"/>
  <c r="AY24" i="46"/>
  <c r="BE28" i="46"/>
  <c r="AX20" i="46"/>
  <c r="AZ23" i="46"/>
  <c r="AZ24" i="46"/>
  <c r="AZ20" i="46"/>
  <c r="BF28" i="46"/>
  <c r="BE27" i="46"/>
  <c r="BF26" i="46"/>
  <c r="BG27" i="46"/>
  <c r="BH28" i="46"/>
  <c r="BC28" i="46"/>
  <c r="BC25" i="46"/>
  <c r="AX21" i="46"/>
  <c r="BF27" i="46"/>
  <c r="BB23" i="46"/>
  <c r="BA25" i="46"/>
  <c r="BE25" i="46"/>
  <c r="AY19" i="46"/>
  <c r="BC23" i="46"/>
  <c r="AZ25" i="46"/>
  <c r="BD28" i="46"/>
  <c r="BB24" i="46"/>
  <c r="AY22" i="46"/>
  <c r="AZ21" i="46"/>
  <c r="BD24" i="46"/>
  <c r="BA21" i="46"/>
  <c r="AY21" i="46"/>
  <c r="BB25" i="46"/>
  <c r="AY23" i="46"/>
  <c r="BA26" i="46"/>
  <c r="AX22" i="46"/>
  <c r="AX24" i="46"/>
  <c r="BC24" i="46"/>
  <c r="BC26" i="46"/>
  <c r="BH27" i="46"/>
  <c r="BE24" i="46"/>
  <c r="BG26" i="46"/>
  <c r="AJ67" i="46"/>
  <c r="AK59" i="52"/>
  <c r="Z60" i="47"/>
  <c r="N19" i="45" s="1"/>
  <c r="AK52" i="52"/>
  <c r="AK53" i="52"/>
  <c r="AK58" i="52"/>
  <c r="AL61" i="46"/>
  <c r="AK63" i="46"/>
  <c r="M12" i="45" s="1"/>
  <c r="AL56" i="46"/>
  <c r="AL53" i="46"/>
  <c r="AK61" i="52"/>
  <c r="AK57" i="52"/>
  <c r="AL60" i="46"/>
  <c r="AL51" i="46"/>
  <c r="AL55" i="46"/>
  <c r="AK56" i="52"/>
  <c r="AL35" i="52"/>
  <c r="AL38" i="52"/>
  <c r="AL36" i="52"/>
  <c r="AL43" i="52"/>
  <c r="AL37" i="52"/>
  <c r="AL40" i="52"/>
  <c r="AL44" i="52"/>
  <c r="AL34" i="52"/>
  <c r="AL39" i="52"/>
  <c r="AL32" i="52"/>
  <c r="AL42" i="52"/>
  <c r="AL41" i="52"/>
  <c r="AK55" i="52"/>
  <c r="AN11" i="52"/>
  <c r="AM12" i="52"/>
  <c r="AM35" i="52" s="1"/>
  <c r="AK49" i="52"/>
  <c r="AK63" i="52" s="1"/>
  <c r="M28" i="45" s="1"/>
  <c r="AK50" i="52"/>
  <c r="AK54" i="52"/>
  <c r="AK60" i="52"/>
  <c r="AJ67" i="52"/>
  <c r="AJ65" i="52" s="1"/>
  <c r="AL33" i="52"/>
  <c r="AM44" i="46"/>
  <c r="AL49" i="46"/>
  <c r="AL50" i="46"/>
  <c r="AO11" i="46"/>
  <c r="AN12" i="46"/>
  <c r="AN44" i="46" s="1"/>
  <c r="AM35" i="46"/>
  <c r="AM33" i="46"/>
  <c r="AM34" i="46"/>
  <c r="AM32" i="46"/>
  <c r="AM40" i="46"/>
  <c r="AL59" i="46"/>
  <c r="AM37" i="46"/>
  <c r="AM36" i="46"/>
  <c r="AM38" i="46"/>
  <c r="AM43" i="46"/>
  <c r="AM39" i="46"/>
  <c r="AL54" i="46"/>
  <c r="AL52" i="46"/>
  <c r="AM41" i="46"/>
  <c r="AM42" i="46"/>
  <c r="AL58" i="46"/>
  <c r="AK64" i="47"/>
  <c r="AJ48" i="47"/>
  <c r="AJ34" i="47"/>
  <c r="AI50" i="47" s="1"/>
  <c r="AI35" i="47"/>
  <c r="AG37" i="47"/>
  <c r="AF53" i="47" s="1"/>
  <c r="AL32" i="47"/>
  <c r="AL47" i="47"/>
  <c r="AL60" i="47" s="1"/>
  <c r="AC41" i="47"/>
  <c r="AB42" i="47"/>
  <c r="AA58" i="47" s="1"/>
  <c r="AA60" i="47" s="1"/>
  <c r="O19" i="45" s="1"/>
  <c r="AD40" i="47"/>
  <c r="AC56" i="47" s="1"/>
  <c r="AE39" i="47"/>
  <c r="AD55" i="47" s="1"/>
  <c r="AF38" i="47"/>
  <c r="AE54" i="47" s="1"/>
  <c r="AG51" i="47"/>
  <c r="AF52" i="47"/>
  <c r="AN12" i="47"/>
  <c r="AN31" i="47" s="1"/>
  <c r="AH37" i="47" s="1"/>
  <c r="AO11" i="47"/>
  <c r="AE53" i="47"/>
  <c r="AH36" i="47"/>
  <c r="AG52" i="47" s="1"/>
  <c r="AC55" i="47"/>
  <c r="AK33" i="47"/>
  <c r="AH50" i="47"/>
  <c r="AS55" i="12" l="1"/>
  <c r="AZ55" i="12" s="1"/>
  <c r="L38" i="39"/>
  <c r="L39" i="39" s="1"/>
  <c r="AS63" i="12"/>
  <c r="AZ63" i="12" s="1"/>
  <c r="AE65" i="52"/>
  <c r="AC65" i="52"/>
  <c r="AD65" i="52"/>
  <c r="AL65" i="52"/>
  <c r="AK65" i="52"/>
  <c r="AG65" i="52"/>
  <c r="AB65" i="52"/>
  <c r="AM65" i="52"/>
  <c r="AH65" i="52"/>
  <c r="N20" i="45"/>
  <c r="AF65" i="52"/>
  <c r="N35" i="45"/>
  <c r="O35" i="45"/>
  <c r="E47" i="45"/>
  <c r="I27" i="19"/>
  <c r="I30" i="19"/>
  <c r="I25" i="19"/>
  <c r="I26" i="19"/>
  <c r="I28" i="19"/>
  <c r="I12" i="19"/>
  <c r="I13" i="19"/>
  <c r="I14" i="19"/>
  <c r="I16" i="19"/>
  <c r="I11" i="19"/>
  <c r="AU26" i="12"/>
  <c r="AU27" i="12" s="1"/>
  <c r="AX21" i="12"/>
  <c r="AV15" i="12"/>
  <c r="AV27" i="12" s="1"/>
  <c r="AT48" i="12"/>
  <c r="AT49" i="12" s="1"/>
  <c r="AU48" i="12"/>
  <c r="AU49" i="12" s="1"/>
  <c r="AT26" i="12"/>
  <c r="AT27" i="12" s="1"/>
  <c r="AN36" i="46"/>
  <c r="AN43" i="46"/>
  <c r="AN61" i="46" s="1"/>
  <c r="AN41" i="46"/>
  <c r="AN40" i="46"/>
  <c r="AN39" i="46"/>
  <c r="AN33" i="46"/>
  <c r="AN38" i="46"/>
  <c r="AN35" i="46"/>
  <c r="AN37" i="46"/>
  <c r="AX22" i="12"/>
  <c r="AX42" i="12"/>
  <c r="M36" i="45"/>
  <c r="AX20" i="12"/>
  <c r="AJ35" i="47"/>
  <c r="AI51" i="47" s="1"/>
  <c r="F34" i="19"/>
  <c r="F15" i="19"/>
  <c r="I15" i="19" s="1"/>
  <c r="AS27" i="12"/>
  <c r="AS59" i="12" s="1"/>
  <c r="AZ59" i="12" s="1"/>
  <c r="F29" i="19"/>
  <c r="I29" i="19" s="1"/>
  <c r="AX23" i="12"/>
  <c r="AK67" i="46"/>
  <c r="L62" i="47"/>
  <c r="Z64" i="47"/>
  <c r="BX62" i="47" s="1"/>
  <c r="AA64" i="47"/>
  <c r="AL55" i="52"/>
  <c r="AL60" i="52"/>
  <c r="AL58" i="52"/>
  <c r="AM37" i="52"/>
  <c r="AM42" i="52"/>
  <c r="AL57" i="52"/>
  <c r="AL63" i="46"/>
  <c r="N12" i="45" s="1"/>
  <c r="F43" i="45" s="1"/>
  <c r="AM57" i="46"/>
  <c r="AM55" i="46"/>
  <c r="AM52" i="46"/>
  <c r="AL56" i="52"/>
  <c r="AM53" i="46"/>
  <c r="AM61" i="46"/>
  <c r="AM60" i="46"/>
  <c r="AM59" i="46"/>
  <c r="AL54" i="52"/>
  <c r="AM32" i="52"/>
  <c r="AM43" i="52"/>
  <c r="AM41" i="52"/>
  <c r="AL49" i="52"/>
  <c r="AL63" i="52" s="1"/>
  <c r="N28" i="45" s="1"/>
  <c r="F51" i="45" s="1"/>
  <c r="AL50" i="52"/>
  <c r="AM40" i="52"/>
  <c r="AM36" i="52"/>
  <c r="AK67" i="52"/>
  <c r="AN12" i="52"/>
  <c r="AN36" i="52" s="1"/>
  <c r="AO11" i="52"/>
  <c r="AM38" i="52"/>
  <c r="AM39" i="52"/>
  <c r="AL53" i="52"/>
  <c r="AN44" i="52"/>
  <c r="AM44" i="52"/>
  <c r="AL59" i="52"/>
  <c r="AL51" i="52"/>
  <c r="AL52" i="52"/>
  <c r="AM34" i="52"/>
  <c r="AM52" i="52" s="1"/>
  <c r="AL61" i="52"/>
  <c r="AM33" i="52"/>
  <c r="AM56" i="46"/>
  <c r="AM54" i="46"/>
  <c r="AM49" i="46"/>
  <c r="AM50" i="46"/>
  <c r="AN32" i="46"/>
  <c r="AN34" i="46"/>
  <c r="AO12" i="46"/>
  <c r="AO41" i="46" s="1"/>
  <c r="AP11" i="46"/>
  <c r="AM58" i="46"/>
  <c r="AM51" i="46"/>
  <c r="AN42" i="46"/>
  <c r="AL64" i="47"/>
  <c r="AM32" i="47"/>
  <c r="AK48" i="47"/>
  <c r="AG53" i="47"/>
  <c r="AM47" i="47"/>
  <c r="AC42" i="47"/>
  <c r="AB58" i="47" s="1"/>
  <c r="AD41" i="47"/>
  <c r="AC57" i="47" s="1"/>
  <c r="AE40" i="47"/>
  <c r="AD56" i="47" s="1"/>
  <c r="AF39" i="47"/>
  <c r="AE55" i="47" s="1"/>
  <c r="AG38" i="47"/>
  <c r="AF54" i="47" s="1"/>
  <c r="AL33" i="47"/>
  <c r="AI36" i="47"/>
  <c r="AK34" i="47"/>
  <c r="AJ50" i="47" s="1"/>
  <c r="AJ49" i="47"/>
  <c r="AO12" i="47"/>
  <c r="AO31" i="47" s="1"/>
  <c r="AP11" i="47"/>
  <c r="AB57" i="47"/>
  <c r="AH51" i="47"/>
  <c r="AO33" i="46" l="1"/>
  <c r="AO38" i="46"/>
  <c r="AU50" i="12"/>
  <c r="AT50" i="12"/>
  <c r="AN54" i="46"/>
  <c r="AN58" i="46"/>
  <c r="AN53" i="46"/>
  <c r="AN56" i="46"/>
  <c r="AN60" i="46"/>
  <c r="AN52" i="46"/>
  <c r="AN55" i="46"/>
  <c r="AN57" i="46"/>
  <c r="AN33" i="52"/>
  <c r="AX48" i="12"/>
  <c r="N36" i="45"/>
  <c r="AO34" i="46"/>
  <c r="AO51" i="46" s="1"/>
  <c r="AO44" i="46"/>
  <c r="AO42" i="46"/>
  <c r="AO59" i="46" s="1"/>
  <c r="AN41" i="52"/>
  <c r="AN35" i="52"/>
  <c r="AN53" i="52" s="1"/>
  <c r="AN43" i="52"/>
  <c r="AN61" i="52" s="1"/>
  <c r="AO43" i="46"/>
  <c r="AL67" i="46"/>
  <c r="S62" i="47"/>
  <c r="P62" i="47"/>
  <c r="Z62" i="47"/>
  <c r="AA62" i="47"/>
  <c r="U62" i="47"/>
  <c r="AB60" i="47"/>
  <c r="D20" i="45" s="1"/>
  <c r="Q62" i="47"/>
  <c r="X62" i="47"/>
  <c r="R62" i="47"/>
  <c r="Y62" i="47"/>
  <c r="AM51" i="52"/>
  <c r="AM61" i="52"/>
  <c r="AM54" i="52"/>
  <c r="AM59" i="52"/>
  <c r="AM56" i="52"/>
  <c r="AM63" i="46"/>
  <c r="O12" i="45" s="1"/>
  <c r="F45" i="45" s="1"/>
  <c r="AM53" i="52"/>
  <c r="AO12" i="52"/>
  <c r="AP11" i="52"/>
  <c r="AM55" i="52"/>
  <c r="AM57" i="52"/>
  <c r="AN42" i="52"/>
  <c r="AN40" i="52"/>
  <c r="AN38" i="52"/>
  <c r="AN32" i="52"/>
  <c r="AN39" i="52"/>
  <c r="AN34" i="52"/>
  <c r="AL67" i="52"/>
  <c r="AN37" i="52"/>
  <c r="AN54" i="52" s="1"/>
  <c r="AM58" i="52"/>
  <c r="AM49" i="52"/>
  <c r="AM63" i="52" s="1"/>
  <c r="O28" i="45" s="1"/>
  <c r="F52" i="45" s="1"/>
  <c r="AM50" i="52"/>
  <c r="AM60" i="52"/>
  <c r="AN50" i="46"/>
  <c r="AN49" i="46"/>
  <c r="AN63" i="46" s="1"/>
  <c r="AN51" i="46"/>
  <c r="AQ11" i="46"/>
  <c r="AP12" i="46"/>
  <c r="AP41" i="46" s="1"/>
  <c r="AP33" i="46"/>
  <c r="AO32" i="46"/>
  <c r="AO36" i="46"/>
  <c r="AO35" i="46"/>
  <c r="AO37" i="46"/>
  <c r="AO40" i="46"/>
  <c r="AO58" i="46" s="1"/>
  <c r="AO39" i="46"/>
  <c r="AP34" i="46"/>
  <c r="AN59" i="46"/>
  <c r="AN47" i="47"/>
  <c r="AD42" i="47"/>
  <c r="AC58" i="47" s="1"/>
  <c r="AC60" i="47" s="1"/>
  <c r="E20" i="45" s="1"/>
  <c r="E36" i="45" s="1"/>
  <c r="AE41" i="47"/>
  <c r="AD57" i="47" s="1"/>
  <c r="AF40" i="47"/>
  <c r="AE56" i="47" s="1"/>
  <c r="AG39" i="47"/>
  <c r="AF55" i="47" s="1"/>
  <c r="AL34" i="47"/>
  <c r="AK50" i="47" s="1"/>
  <c r="AK35" i="47"/>
  <c r="AJ51" i="47" s="1"/>
  <c r="AM33" i="47"/>
  <c r="AL49" i="47" s="1"/>
  <c r="AH38" i="47"/>
  <c r="AL48" i="47"/>
  <c r="AP12" i="47"/>
  <c r="AP31" i="47" s="1"/>
  <c r="AM34" i="47" s="1"/>
  <c r="AQ11" i="47"/>
  <c r="AI37" i="47"/>
  <c r="AH53" i="47" s="1"/>
  <c r="AN32" i="47"/>
  <c r="AJ36" i="47"/>
  <c r="AH52" i="47"/>
  <c r="AK49" i="47"/>
  <c r="AO55" i="46" l="1"/>
  <c r="D36" i="45"/>
  <c r="F53" i="45"/>
  <c r="F44" i="45"/>
  <c r="AO60" i="46"/>
  <c r="AO52" i="46"/>
  <c r="AN58" i="52"/>
  <c r="AO61" i="46"/>
  <c r="AN60" i="52"/>
  <c r="AM67" i="46"/>
  <c r="AK36" i="47"/>
  <c r="AJ52" i="47" s="1"/>
  <c r="AO32" i="47"/>
  <c r="AN48" i="47" s="1"/>
  <c r="AJ37" i="47"/>
  <c r="AI53" i="47" s="1"/>
  <c r="AL35" i="47"/>
  <c r="AK51" i="47" s="1"/>
  <c r="AB64" i="47"/>
  <c r="AC64" i="47"/>
  <c r="AN56" i="52"/>
  <c r="AO54" i="46"/>
  <c r="AN50" i="52"/>
  <c r="AN49" i="52"/>
  <c r="AN63" i="52" s="1"/>
  <c r="AO32" i="52"/>
  <c r="AO40" i="52"/>
  <c r="AO38" i="52"/>
  <c r="AO43" i="52"/>
  <c r="AO34" i="52"/>
  <c r="AO39" i="52"/>
  <c r="AO42" i="52"/>
  <c r="AO41" i="52"/>
  <c r="AO44" i="52"/>
  <c r="AO35" i="52"/>
  <c r="AO33" i="52"/>
  <c r="AN52" i="52"/>
  <c r="AN51" i="52"/>
  <c r="AN59" i="52"/>
  <c r="AN55" i="52"/>
  <c r="AO36" i="52"/>
  <c r="AM67" i="52"/>
  <c r="AN57" i="52"/>
  <c r="AO37" i="52"/>
  <c r="AQ11" i="52"/>
  <c r="AP12" i="52"/>
  <c r="AP51" i="46"/>
  <c r="AP32" i="46"/>
  <c r="AP38" i="46"/>
  <c r="AO57" i="46"/>
  <c r="AP39" i="46"/>
  <c r="AP40" i="46"/>
  <c r="AP58" i="46" s="1"/>
  <c r="AR11" i="46"/>
  <c r="AQ12" i="46"/>
  <c r="AQ42" i="46" s="1"/>
  <c r="AN67" i="46"/>
  <c r="AP37" i="46"/>
  <c r="AO53" i="46"/>
  <c r="AP43" i="46"/>
  <c r="AP44" i="46"/>
  <c r="AP35" i="46"/>
  <c r="AP42" i="46"/>
  <c r="AP36" i="46"/>
  <c r="AO49" i="46"/>
  <c r="AO63" i="46" s="1"/>
  <c r="AO67" i="46" s="1"/>
  <c r="AO50" i="46"/>
  <c r="AO56" i="46"/>
  <c r="AI52" i="47"/>
  <c r="AN33" i="47"/>
  <c r="AG54" i="47"/>
  <c r="AI38" i="47"/>
  <c r="AH54" i="47" s="1"/>
  <c r="AL50" i="47"/>
  <c r="AM49" i="47"/>
  <c r="AM48" i="47"/>
  <c r="AO47" i="47"/>
  <c r="AF41" i="47"/>
  <c r="AE42" i="47"/>
  <c r="AD58" i="47" s="1"/>
  <c r="AD60" i="47" s="1"/>
  <c r="AG40" i="47"/>
  <c r="AF56" i="47" s="1"/>
  <c r="AH39" i="47"/>
  <c r="AG55" i="47" s="1"/>
  <c r="AR11" i="47"/>
  <c r="AQ12" i="47"/>
  <c r="AQ31" i="47" s="1"/>
  <c r="AO33" i="47" s="1"/>
  <c r="AQ41" i="46" l="1"/>
  <c r="AQ59" i="46" s="1"/>
  <c r="AM35" i="47"/>
  <c r="AL51" i="47" s="1"/>
  <c r="F20" i="45"/>
  <c r="AQ36" i="46"/>
  <c r="AQ53" i="46" s="1"/>
  <c r="AQ33" i="46"/>
  <c r="AQ34" i="46"/>
  <c r="AQ37" i="46"/>
  <c r="AQ38" i="46"/>
  <c r="AQ40" i="46"/>
  <c r="AQ58" i="46" s="1"/>
  <c r="AQ35" i="46"/>
  <c r="AP32" i="47"/>
  <c r="AO48" i="47" s="1"/>
  <c r="AD64" i="47"/>
  <c r="AO52" i="52"/>
  <c r="AO55" i="52"/>
  <c r="AO59" i="52"/>
  <c r="AO54" i="52"/>
  <c r="AO61" i="52"/>
  <c r="AO51" i="52"/>
  <c r="AO60" i="52"/>
  <c r="AP61" i="46"/>
  <c r="AP60" i="46"/>
  <c r="AP53" i="46"/>
  <c r="AP55" i="46"/>
  <c r="AP32" i="52"/>
  <c r="AP44" i="52"/>
  <c r="AP39" i="52"/>
  <c r="AP34" i="52"/>
  <c r="AP36" i="52"/>
  <c r="AO58" i="52"/>
  <c r="AR11" i="52"/>
  <c r="AQ12" i="52"/>
  <c r="AQ38" i="52" s="1"/>
  <c r="AP35" i="52"/>
  <c r="AO50" i="52"/>
  <c r="AO49" i="52"/>
  <c r="AO63" i="52" s="1"/>
  <c r="AO67" i="52" s="1"/>
  <c r="AP43" i="52"/>
  <c r="AO53" i="52"/>
  <c r="AP37" i="52"/>
  <c r="AP33" i="52"/>
  <c r="AN67" i="52"/>
  <c r="AV65" i="52" s="1"/>
  <c r="AP41" i="52"/>
  <c r="AP40" i="52"/>
  <c r="AP42" i="52"/>
  <c r="AP38" i="52"/>
  <c r="AO57" i="52"/>
  <c r="AO56" i="52"/>
  <c r="AP57" i="46"/>
  <c r="AQ51" i="46"/>
  <c r="AP50" i="46"/>
  <c r="AP49" i="46"/>
  <c r="AP63" i="46" s="1"/>
  <c r="AP67" i="46" s="1"/>
  <c r="AQ32" i="46"/>
  <c r="AQ43" i="46"/>
  <c r="AQ44" i="46"/>
  <c r="AQ39" i="46"/>
  <c r="AP59" i="46"/>
  <c r="AP54" i="46"/>
  <c r="AS11" i="46"/>
  <c r="AR12" i="46"/>
  <c r="AR35" i="46" s="1"/>
  <c r="AP56" i="46"/>
  <c r="AP52" i="46"/>
  <c r="AR12" i="47"/>
  <c r="AR31" i="47" s="1"/>
  <c r="AO34" i="47" s="1"/>
  <c r="AN50" i="47" s="1"/>
  <c r="AS11" i="47"/>
  <c r="AP47" i="47"/>
  <c r="AF42" i="47"/>
  <c r="AE58" i="47" s="1"/>
  <c r="AG41" i="47"/>
  <c r="AF57" i="47" s="1"/>
  <c r="AH40" i="47"/>
  <c r="AG56" i="47" s="1"/>
  <c r="AL36" i="47"/>
  <c r="AN34" i="47"/>
  <c r="AM50" i="47" s="1"/>
  <c r="AM36" i="47"/>
  <c r="AJ38" i="47"/>
  <c r="AI39" i="47"/>
  <c r="AH55" i="47" s="1"/>
  <c r="AK37" i="47"/>
  <c r="AE57" i="47"/>
  <c r="AN49" i="47"/>
  <c r="AP33" i="47"/>
  <c r="AO49" i="47" s="1"/>
  <c r="F36" i="45" l="1"/>
  <c r="AQ40" i="52"/>
  <c r="AK38" i="47"/>
  <c r="AJ54" i="47" s="1"/>
  <c r="AL52" i="47"/>
  <c r="AN35" i="47"/>
  <c r="AR44" i="46"/>
  <c r="AL37" i="47"/>
  <c r="AK53" i="47" s="1"/>
  <c r="AQ32" i="47"/>
  <c r="AP48" i="47" s="1"/>
  <c r="AQ33" i="52"/>
  <c r="J65" i="52"/>
  <c r="G65" i="52"/>
  <c r="M65" i="52"/>
  <c r="O65" i="52"/>
  <c r="L65" i="52"/>
  <c r="F65" i="52"/>
  <c r="D65" i="52"/>
  <c r="N65" i="52"/>
  <c r="I65" i="52"/>
  <c r="K65" i="52"/>
  <c r="E65" i="52"/>
  <c r="AQ54" i="46"/>
  <c r="AQ55" i="46"/>
  <c r="AQ57" i="46"/>
  <c r="AR37" i="46"/>
  <c r="AR33" i="46"/>
  <c r="AR51" i="46" s="1"/>
  <c r="AP51" i="52"/>
  <c r="AQ35" i="52"/>
  <c r="AQ41" i="52"/>
  <c r="AQ52" i="46"/>
  <c r="AR34" i="46"/>
  <c r="AR52" i="46" s="1"/>
  <c r="AQ43" i="52"/>
  <c r="AQ42" i="52"/>
  <c r="AQ37" i="52"/>
  <c r="AQ55" i="52" s="1"/>
  <c r="AE60" i="47"/>
  <c r="G20" i="45" s="1"/>
  <c r="AP59" i="52"/>
  <c r="AX65" i="52"/>
  <c r="AQ65" i="52"/>
  <c r="AP56" i="52"/>
  <c r="AO65" i="52"/>
  <c r="AU65" i="52"/>
  <c r="AP65" i="52"/>
  <c r="AP60" i="52"/>
  <c r="AT65" i="52"/>
  <c r="AQ56" i="46"/>
  <c r="AS11" i="52"/>
  <c r="AR12" i="52"/>
  <c r="AP55" i="52"/>
  <c r="AP54" i="52"/>
  <c r="AN65" i="52"/>
  <c r="AY65" i="52"/>
  <c r="AP53" i="52"/>
  <c r="AP52" i="52"/>
  <c r="AP58" i="52"/>
  <c r="AR65" i="52"/>
  <c r="AW65" i="52"/>
  <c r="AP61" i="52"/>
  <c r="AQ32" i="52"/>
  <c r="AR34" i="52"/>
  <c r="AQ44" i="52"/>
  <c r="AQ34" i="52"/>
  <c r="AQ39" i="52"/>
  <c r="AQ36" i="52"/>
  <c r="AP57" i="52"/>
  <c r="AP49" i="52"/>
  <c r="AP63" i="52" s="1"/>
  <c r="AP67" i="52" s="1"/>
  <c r="AP50" i="52"/>
  <c r="AQ61" i="46"/>
  <c r="AR32" i="46"/>
  <c r="AR39" i="46"/>
  <c r="AR38" i="46"/>
  <c r="AR41" i="46"/>
  <c r="AS36" i="46"/>
  <c r="AR42" i="46"/>
  <c r="AR43" i="46"/>
  <c r="AR36" i="46"/>
  <c r="AS42" i="46"/>
  <c r="AS39" i="46"/>
  <c r="AQ60" i="46"/>
  <c r="AR40" i="46"/>
  <c r="AQ49" i="46"/>
  <c r="AQ63" i="46" s="1"/>
  <c r="AQ67" i="46" s="1"/>
  <c r="AQ50" i="46"/>
  <c r="AS12" i="46"/>
  <c r="AS33" i="46" s="1"/>
  <c r="AT11" i="46"/>
  <c r="AJ53" i="47"/>
  <c r="AS12" i="47"/>
  <c r="AS31" i="47" s="1"/>
  <c r="AT11" i="47"/>
  <c r="AI54" i="47"/>
  <c r="AM51" i="47"/>
  <c r="AQ47" i="47"/>
  <c r="AG42" i="47"/>
  <c r="AF58" i="47" s="1"/>
  <c r="AF60" i="47" s="1"/>
  <c r="H20" i="45" s="1"/>
  <c r="H36" i="45" s="1"/>
  <c r="AH41" i="47"/>
  <c r="AJ39" i="47"/>
  <c r="AI40" i="47"/>
  <c r="AH56" i="47" s="1"/>
  <c r="AK52" i="47"/>
  <c r="AS43" i="46" l="1"/>
  <c r="AS60" i="46" s="1"/>
  <c r="AS34" i="46"/>
  <c r="AS37" i="46"/>
  <c r="AS40" i="46"/>
  <c r="AS57" i="46" s="1"/>
  <c r="AQ58" i="52"/>
  <c r="AR61" i="46"/>
  <c r="AS51" i="46"/>
  <c r="AS41" i="46"/>
  <c r="AS59" i="46" s="1"/>
  <c r="G36" i="45"/>
  <c r="AR54" i="46"/>
  <c r="AQ59" i="52"/>
  <c r="AF64" i="47"/>
  <c r="AQ54" i="52"/>
  <c r="AQ60" i="52"/>
  <c r="AQ61" i="52"/>
  <c r="AQ52" i="52"/>
  <c r="AE64" i="47"/>
  <c r="AR56" i="46"/>
  <c r="AQ53" i="52"/>
  <c r="AR59" i="46"/>
  <c r="AR55" i="46"/>
  <c r="AQ57" i="52"/>
  <c r="AQ56" i="52"/>
  <c r="AQ50" i="52"/>
  <c r="AQ49" i="52"/>
  <c r="AQ63" i="52" s="1"/>
  <c r="AQ67" i="52" s="1"/>
  <c r="AS12" i="52"/>
  <c r="AS33" i="52" s="1"/>
  <c r="AT11" i="52"/>
  <c r="AQ51" i="52"/>
  <c r="AR36" i="52"/>
  <c r="AR40" i="52"/>
  <c r="AR37" i="52"/>
  <c r="AR35" i="52"/>
  <c r="AR52" i="52" s="1"/>
  <c r="AR44" i="52"/>
  <c r="AR38" i="52"/>
  <c r="AR39" i="52"/>
  <c r="AR42" i="52"/>
  <c r="AR41" i="52"/>
  <c r="AR33" i="52"/>
  <c r="AR51" i="52" s="1"/>
  <c r="AR32" i="52"/>
  <c r="AR43" i="52"/>
  <c r="AU11" i="46"/>
  <c r="AT12" i="46"/>
  <c r="AT38" i="46" s="1"/>
  <c r="AS54" i="46"/>
  <c r="AS32" i="46"/>
  <c r="AS35" i="46"/>
  <c r="AS53" i="46" s="1"/>
  <c r="AT42" i="46"/>
  <c r="AT39" i="46"/>
  <c r="AR58" i="46"/>
  <c r="AS38" i="46"/>
  <c r="AS56" i="46" s="1"/>
  <c r="AS44" i="46"/>
  <c r="AR57" i="46"/>
  <c r="AR53" i="46"/>
  <c r="AR60" i="46"/>
  <c r="AR50" i="46"/>
  <c r="AR49" i="46"/>
  <c r="AR63" i="46" s="1"/>
  <c r="AR67" i="46" s="1"/>
  <c r="AR47" i="47"/>
  <c r="AR60" i="47" s="1"/>
  <c r="AR64" i="47" s="1"/>
  <c r="AH42" i="47"/>
  <c r="AG58" i="47" s="1"/>
  <c r="AJ40" i="47"/>
  <c r="AI56" i="47" s="1"/>
  <c r="AQ33" i="47"/>
  <c r="AI41" i="47"/>
  <c r="AH57" i="47" s="1"/>
  <c r="AN36" i="47"/>
  <c r="AK39" i="47"/>
  <c r="AM37" i="47"/>
  <c r="AL38" i="47"/>
  <c r="AO35" i="47"/>
  <c r="AP34" i="47"/>
  <c r="AT12" i="47"/>
  <c r="AT31" i="47" s="1"/>
  <c r="AU11" i="47"/>
  <c r="AR32" i="47"/>
  <c r="AG57" i="47"/>
  <c r="AI55" i="47"/>
  <c r="AS61" i="46" l="1"/>
  <c r="AS39" i="52"/>
  <c r="AS37" i="52"/>
  <c r="AS58" i="46"/>
  <c r="AG60" i="47"/>
  <c r="I20" i="45" s="1"/>
  <c r="AT40" i="46"/>
  <c r="AT57" i="46" s="1"/>
  <c r="AT37" i="46"/>
  <c r="AT55" i="46" s="1"/>
  <c r="AT34" i="46"/>
  <c r="AT43" i="46"/>
  <c r="AT60" i="46" s="1"/>
  <c r="AT41" i="46"/>
  <c r="AT59" i="46" s="1"/>
  <c r="AT33" i="46"/>
  <c r="AT36" i="46"/>
  <c r="AR57" i="52"/>
  <c r="AR56" i="52"/>
  <c r="AR59" i="52"/>
  <c r="AR58" i="52"/>
  <c r="AR61" i="52"/>
  <c r="AR60" i="52"/>
  <c r="AR53" i="52"/>
  <c r="AT12" i="52"/>
  <c r="AT39" i="52" s="1"/>
  <c r="AU11" i="52"/>
  <c r="AR50" i="52"/>
  <c r="AR49" i="52"/>
  <c r="AR63" i="52" s="1"/>
  <c r="AR67" i="52" s="1"/>
  <c r="AR55" i="52"/>
  <c r="AR54" i="52"/>
  <c r="AS44" i="52"/>
  <c r="AS38" i="52"/>
  <c r="AS43" i="52"/>
  <c r="AS34" i="52"/>
  <c r="AS40" i="52"/>
  <c r="AS35" i="52"/>
  <c r="AS41" i="52"/>
  <c r="AS32" i="52"/>
  <c r="AS42" i="52"/>
  <c r="AS36" i="52"/>
  <c r="AS54" i="52" s="1"/>
  <c r="AS52" i="46"/>
  <c r="AT56" i="46"/>
  <c r="AS50" i="46"/>
  <c r="AS49" i="46"/>
  <c r="AS63" i="46" s="1"/>
  <c r="AS67" i="46" s="1"/>
  <c r="AT32" i="46"/>
  <c r="AU41" i="46"/>
  <c r="AT35" i="46"/>
  <c r="AT44" i="46"/>
  <c r="AU12" i="46"/>
  <c r="AU39" i="46" s="1"/>
  <c r="AV11" i="46"/>
  <c r="AS55" i="46"/>
  <c r="AN51" i="47"/>
  <c r="AO36" i="47"/>
  <c r="AN52" i="47" s="1"/>
  <c r="AR33" i="47"/>
  <c r="AQ49" i="47" s="1"/>
  <c r="AV11" i="47"/>
  <c r="AU12" i="47"/>
  <c r="AU31" i="47" s="1"/>
  <c r="AN38" i="47" s="1"/>
  <c r="AM38" i="47"/>
  <c r="AL54" i="47" s="1"/>
  <c r="AS47" i="47"/>
  <c r="AS60" i="47" s="1"/>
  <c r="AS64" i="47" s="1"/>
  <c r="AI42" i="47"/>
  <c r="AH58" i="47" s="1"/>
  <c r="AH60" i="47" s="1"/>
  <c r="AJ41" i="47"/>
  <c r="AI57" i="47" s="1"/>
  <c r="AK40" i="47"/>
  <c r="AJ56" i="47" s="1"/>
  <c r="AL39" i="47"/>
  <c r="AK55" i="47" s="1"/>
  <c r="AO50" i="47"/>
  <c r="AJ55" i="47"/>
  <c r="AM52" i="47"/>
  <c r="AQ34" i="47"/>
  <c r="AP50" i="47" s="1"/>
  <c r="AN37" i="47"/>
  <c r="AQ48" i="47"/>
  <c r="AP35" i="47"/>
  <c r="AK54" i="47"/>
  <c r="AL53" i="47"/>
  <c r="AP49" i="47"/>
  <c r="AS32" i="47"/>
  <c r="J20" i="45" l="1"/>
  <c r="J36" i="45" s="1"/>
  <c r="AH64" i="47"/>
  <c r="AS56" i="52"/>
  <c r="AT51" i="46"/>
  <c r="AU38" i="46"/>
  <c r="AT54" i="46"/>
  <c r="AT53" i="46"/>
  <c r="I36" i="45"/>
  <c r="AG64" i="47"/>
  <c r="AT58" i="46"/>
  <c r="AU40" i="46"/>
  <c r="AU58" i="46" s="1"/>
  <c r="AU33" i="46"/>
  <c r="AT37" i="52"/>
  <c r="AT52" i="46"/>
  <c r="AU56" i="46"/>
  <c r="AU44" i="46"/>
  <c r="AT61" i="46"/>
  <c r="AS33" i="47"/>
  <c r="AO37" i="47"/>
  <c r="AN53" i="47" s="1"/>
  <c r="AQ35" i="47"/>
  <c r="AP51" i="47" s="1"/>
  <c r="AP36" i="47"/>
  <c r="AO52" i="47" s="1"/>
  <c r="AR34" i="47"/>
  <c r="AQ50" i="47" s="1"/>
  <c r="AT32" i="47"/>
  <c r="AM54" i="47"/>
  <c r="AS60" i="52"/>
  <c r="AS59" i="52"/>
  <c r="AS61" i="52"/>
  <c r="AV11" i="52"/>
  <c r="AU12" i="52"/>
  <c r="AU36" i="52" s="1"/>
  <c r="AS58" i="52"/>
  <c r="AT32" i="52"/>
  <c r="AT41" i="52"/>
  <c r="AT38" i="52"/>
  <c r="AT34" i="52"/>
  <c r="AT35" i="52"/>
  <c r="AT43" i="52"/>
  <c r="AT40" i="52"/>
  <c r="AT42" i="52"/>
  <c r="AT33" i="52"/>
  <c r="AT44" i="52"/>
  <c r="AS50" i="52"/>
  <c r="AS49" i="52"/>
  <c r="AS63" i="52" s="1"/>
  <c r="AS67" i="52" s="1"/>
  <c r="AS52" i="52"/>
  <c r="AT36" i="52"/>
  <c r="AS51" i="52"/>
  <c r="AS53" i="52"/>
  <c r="AS55" i="52"/>
  <c r="AS57" i="52"/>
  <c r="AV12" i="46"/>
  <c r="AV34" i="46" s="1"/>
  <c r="AW11" i="46"/>
  <c r="AT49" i="46"/>
  <c r="AT63" i="46" s="1"/>
  <c r="AT67" i="46" s="1"/>
  <c r="AT50" i="46"/>
  <c r="AU32" i="46"/>
  <c r="AU36" i="46"/>
  <c r="AU37" i="46"/>
  <c r="AU55" i="46" s="1"/>
  <c r="AU35" i="46"/>
  <c r="AU34" i="46"/>
  <c r="AU42" i="46"/>
  <c r="AU43" i="46"/>
  <c r="AR49" i="47"/>
  <c r="AR48" i="47"/>
  <c r="AT47" i="47"/>
  <c r="AT60" i="47" s="1"/>
  <c r="AT64" i="47" s="1"/>
  <c r="AJ42" i="47"/>
  <c r="AI58" i="47" s="1"/>
  <c r="AK41" i="47"/>
  <c r="AL40" i="47"/>
  <c r="AK56" i="47" s="1"/>
  <c r="AM39" i="47"/>
  <c r="AM53" i="47"/>
  <c r="AO51" i="47"/>
  <c r="AS48" i="47"/>
  <c r="AV12" i="47"/>
  <c r="AV31" i="47" s="1"/>
  <c r="AW11" i="47"/>
  <c r="F55" i="45" l="1"/>
  <c r="F47" i="45"/>
  <c r="AV39" i="46"/>
  <c r="AV44" i="46"/>
  <c r="AU52" i="46"/>
  <c r="AV38" i="46"/>
  <c r="AV36" i="46"/>
  <c r="AV41" i="46"/>
  <c r="AU35" i="52"/>
  <c r="AU53" i="52" s="1"/>
  <c r="AV37" i="46"/>
  <c r="AV54" i="46" s="1"/>
  <c r="AU38" i="52"/>
  <c r="AV42" i="46"/>
  <c r="AV33" i="46"/>
  <c r="AV51" i="46" s="1"/>
  <c r="AT54" i="52"/>
  <c r="AH62" i="47"/>
  <c r="AK62" i="47"/>
  <c r="AM62" i="47"/>
  <c r="AG62" i="47"/>
  <c r="AJ62" i="47"/>
  <c r="AC62" i="47"/>
  <c r="AB62" i="47"/>
  <c r="AI62" i="47"/>
  <c r="AF62" i="47"/>
  <c r="AD62" i="47"/>
  <c r="AL62" i="47"/>
  <c r="AU57" i="46"/>
  <c r="AU61" i="46"/>
  <c r="AU39" i="52"/>
  <c r="AU34" i="52"/>
  <c r="AU40" i="52"/>
  <c r="AU44" i="52"/>
  <c r="AT58" i="52"/>
  <c r="AU60" i="46"/>
  <c r="AT60" i="52"/>
  <c r="AT52" i="52"/>
  <c r="AT56" i="52"/>
  <c r="AT55" i="52"/>
  <c r="AU32" i="52"/>
  <c r="AU41" i="52"/>
  <c r="AU43" i="52"/>
  <c r="AU37" i="52"/>
  <c r="AU42" i="52"/>
  <c r="AT51" i="52"/>
  <c r="AT61" i="52"/>
  <c r="AU33" i="52"/>
  <c r="AU51" i="52" s="1"/>
  <c r="AT59" i="52"/>
  <c r="AW11" i="52"/>
  <c r="AV12" i="52"/>
  <c r="AT53" i="52"/>
  <c r="AT50" i="52"/>
  <c r="AT49" i="52"/>
  <c r="AT63" i="52" s="1"/>
  <c r="AT67" i="52" s="1"/>
  <c r="AT57" i="52"/>
  <c r="AU59" i="46"/>
  <c r="AV56" i="46"/>
  <c r="AX11" i="46"/>
  <c r="AW12" i="46"/>
  <c r="AW35" i="46" s="1"/>
  <c r="AV52" i="46"/>
  <c r="AV32" i="46"/>
  <c r="AV43" i="46"/>
  <c r="AV40" i="46"/>
  <c r="AV35" i="46"/>
  <c r="AU54" i="46"/>
  <c r="AU49" i="46"/>
  <c r="AU63" i="46" s="1"/>
  <c r="AU67" i="46" s="1"/>
  <c r="AU50" i="46"/>
  <c r="AU53" i="46"/>
  <c r="AU51" i="46"/>
  <c r="AU47" i="47"/>
  <c r="AU60" i="47" s="1"/>
  <c r="AU64" i="47" s="1"/>
  <c r="AK42" i="47"/>
  <c r="AJ58" i="47" s="1"/>
  <c r="AL41" i="47"/>
  <c r="AK57" i="47" s="1"/>
  <c r="AM40" i="47"/>
  <c r="AL56" i="47" s="1"/>
  <c r="AP37" i="47"/>
  <c r="AQ36" i="47"/>
  <c r="AT33" i="47"/>
  <c r="AS34" i="47"/>
  <c r="AR35" i="47"/>
  <c r="AN39" i="47"/>
  <c r="AO38" i="47"/>
  <c r="AU32" i="47"/>
  <c r="AW12" i="47"/>
  <c r="AW31" i="47" s="1"/>
  <c r="AP38" i="47" s="1"/>
  <c r="AX11" i="47"/>
  <c r="AL55" i="47"/>
  <c r="AJ57" i="47"/>
  <c r="AW37" i="46" l="1"/>
  <c r="AV53" i="46"/>
  <c r="AW43" i="46"/>
  <c r="AU52" i="52"/>
  <c r="AV61" i="46"/>
  <c r="AV59" i="46"/>
  <c r="AV58" i="46"/>
  <c r="AW39" i="46"/>
  <c r="AW42" i="46"/>
  <c r="AV55" i="46"/>
  <c r="AU61" i="52"/>
  <c r="AU57" i="52"/>
  <c r="AW41" i="46"/>
  <c r="AU56" i="52"/>
  <c r="AW38" i="46"/>
  <c r="AW44" i="46"/>
  <c r="AU58" i="52"/>
  <c r="AW34" i="46"/>
  <c r="AW36" i="46"/>
  <c r="AW54" i="46" s="1"/>
  <c r="AW40" i="46"/>
  <c r="AW33" i="46"/>
  <c r="AR36" i="47"/>
  <c r="AQ52" i="47" s="1"/>
  <c r="AQ37" i="47"/>
  <c r="AP53" i="47" s="1"/>
  <c r="AU60" i="52"/>
  <c r="AV60" i="46"/>
  <c r="AV34" i="52"/>
  <c r="AV42" i="52"/>
  <c r="AV40" i="52"/>
  <c r="AV33" i="52"/>
  <c r="AV32" i="52"/>
  <c r="AV39" i="52"/>
  <c r="AV36" i="52"/>
  <c r="AV38" i="52"/>
  <c r="AV44" i="52"/>
  <c r="AV41" i="52"/>
  <c r="AV37" i="52"/>
  <c r="AV35" i="52"/>
  <c r="AX11" i="52"/>
  <c r="AW12" i="52"/>
  <c r="AW37" i="52" s="1"/>
  <c r="AU59" i="52"/>
  <c r="AU50" i="52"/>
  <c r="AU49" i="52"/>
  <c r="AU63" i="52" s="1"/>
  <c r="AU67" i="52" s="1"/>
  <c r="AV43" i="52"/>
  <c r="AU55" i="52"/>
  <c r="AU54" i="52"/>
  <c r="AY11" i="46"/>
  <c r="AX12" i="46"/>
  <c r="AX43" i="46" s="1"/>
  <c r="AW57" i="46"/>
  <c r="AV57" i="46"/>
  <c r="AV50" i="46"/>
  <c r="AV49" i="46"/>
  <c r="AV63" i="46" s="1"/>
  <c r="AV67" i="46" s="1"/>
  <c r="AW32" i="46"/>
  <c r="AN54" i="47"/>
  <c r="AS35" i="47"/>
  <c r="AR51" i="47" s="1"/>
  <c r="AQ51" i="47"/>
  <c r="AP52" i="47"/>
  <c r="AU33" i="47"/>
  <c r="AT49" i="47" s="1"/>
  <c r="AX12" i="47"/>
  <c r="AX31" i="47" s="1"/>
  <c r="AS36" i="47" s="1"/>
  <c r="AY11" i="47"/>
  <c r="AS49" i="47"/>
  <c r="AV47" i="47"/>
  <c r="AV60" i="47" s="1"/>
  <c r="AV64" i="47" s="1"/>
  <c r="AW32" i="47"/>
  <c r="AL42" i="47"/>
  <c r="AK58" i="47" s="1"/>
  <c r="AN40" i="47"/>
  <c r="AM56" i="47" s="1"/>
  <c r="AM41" i="47"/>
  <c r="AO39" i="47"/>
  <c r="AT48" i="47"/>
  <c r="AM55" i="47"/>
  <c r="AT34" i="47"/>
  <c r="AR50" i="47"/>
  <c r="AO54" i="47"/>
  <c r="AO53" i="47"/>
  <c r="AV32" i="47"/>
  <c r="AW61" i="46" l="1"/>
  <c r="AW56" i="46"/>
  <c r="AW58" i="46"/>
  <c r="AX36" i="46"/>
  <c r="AX40" i="46"/>
  <c r="AX58" i="46" s="1"/>
  <c r="AW60" i="46"/>
  <c r="AW59" i="46"/>
  <c r="AW39" i="52"/>
  <c r="AX35" i="46"/>
  <c r="AW35" i="52"/>
  <c r="AW55" i="46"/>
  <c r="AV53" i="52"/>
  <c r="AV51" i="52"/>
  <c r="AX34" i="46"/>
  <c r="AW51" i="46"/>
  <c r="AX39" i="46"/>
  <c r="AX57" i="46" s="1"/>
  <c r="AV57" i="52"/>
  <c r="AW53" i="46"/>
  <c r="AX38" i="46"/>
  <c r="AX44" i="46"/>
  <c r="AX61" i="46" s="1"/>
  <c r="AX33" i="46"/>
  <c r="AW52" i="46"/>
  <c r="AW34" i="52"/>
  <c r="AV56" i="52"/>
  <c r="AX53" i="46"/>
  <c r="AX41" i="46"/>
  <c r="AX42" i="46"/>
  <c r="AX60" i="46" s="1"/>
  <c r="AT35" i="47"/>
  <c r="AS51" i="47" s="1"/>
  <c r="AV61" i="52"/>
  <c r="AV59" i="52"/>
  <c r="AV58" i="52"/>
  <c r="AW38" i="52"/>
  <c r="AW43" i="52"/>
  <c r="AW40" i="52"/>
  <c r="AW36" i="52"/>
  <c r="AW44" i="52"/>
  <c r="AW41" i="52"/>
  <c r="AW33" i="52"/>
  <c r="AW32" i="52"/>
  <c r="AW42" i="52"/>
  <c r="AV49" i="52"/>
  <c r="AV63" i="52" s="1"/>
  <c r="AV67" i="52" s="1"/>
  <c r="AV50" i="52"/>
  <c r="AV60" i="52"/>
  <c r="AY11" i="52"/>
  <c r="AX12" i="52"/>
  <c r="AX35" i="52" s="1"/>
  <c r="AV55" i="52"/>
  <c r="AV54" i="52"/>
  <c r="AV52" i="52"/>
  <c r="AW49" i="46"/>
  <c r="AW63" i="46" s="1"/>
  <c r="AW67" i="46" s="1"/>
  <c r="AW50" i="46"/>
  <c r="AX51" i="46"/>
  <c r="AX32" i="46"/>
  <c r="AX37" i="46"/>
  <c r="AX55" i="46" s="1"/>
  <c r="AX52" i="46"/>
  <c r="AY12" i="46"/>
  <c r="AY40" i="46" s="1"/>
  <c r="AZ11" i="46"/>
  <c r="AV48" i="47"/>
  <c r="AN55" i="47"/>
  <c r="AU48" i="47"/>
  <c r="AZ11" i="47"/>
  <c r="AY12" i="47"/>
  <c r="AY31" i="47" s="1"/>
  <c r="AS37" i="47" s="1"/>
  <c r="AL57" i="47"/>
  <c r="AM57" i="47"/>
  <c r="AS50" i="47"/>
  <c r="AW47" i="47"/>
  <c r="AW60" i="47" s="1"/>
  <c r="AW64" i="47" s="1"/>
  <c r="AM42" i="47"/>
  <c r="AL58" i="47" s="1"/>
  <c r="AO40" i="47"/>
  <c r="AN56" i="47" s="1"/>
  <c r="AN41" i="47"/>
  <c r="AT36" i="47"/>
  <c r="AP39" i="47"/>
  <c r="AR37" i="47"/>
  <c r="AU34" i="47"/>
  <c r="AV33" i="47"/>
  <c r="AU49" i="47" s="1"/>
  <c r="AQ38" i="47"/>
  <c r="AR52" i="47"/>
  <c r="AX56" i="46" l="1"/>
  <c r="AW52" i="52"/>
  <c r="AW51" i="52"/>
  <c r="AY44" i="46"/>
  <c r="AW58" i="52"/>
  <c r="AY43" i="46"/>
  <c r="AY35" i="46"/>
  <c r="AY33" i="46"/>
  <c r="AY38" i="46"/>
  <c r="AY42" i="46"/>
  <c r="AW57" i="52"/>
  <c r="AX59" i="46"/>
  <c r="AW49" i="52"/>
  <c r="AW63" i="52" s="1"/>
  <c r="AW67" i="52" s="1"/>
  <c r="AW50" i="52"/>
  <c r="AW61" i="52"/>
  <c r="AX34" i="52"/>
  <c r="AX52" i="52" s="1"/>
  <c r="AX43" i="52"/>
  <c r="AX39" i="52"/>
  <c r="AX40" i="52"/>
  <c r="AX42" i="52"/>
  <c r="AX36" i="52"/>
  <c r="AX32" i="52"/>
  <c r="AX41" i="52"/>
  <c r="AX37" i="52"/>
  <c r="AX44" i="52"/>
  <c r="AW54" i="52"/>
  <c r="AW53" i="52"/>
  <c r="AW56" i="52"/>
  <c r="AW55" i="52"/>
  <c r="AY12" i="52"/>
  <c r="AY44" i="52" s="1"/>
  <c r="AZ11" i="52"/>
  <c r="AX38" i="52"/>
  <c r="AW59" i="52"/>
  <c r="AX33" i="52"/>
  <c r="AW60" i="52"/>
  <c r="AZ12" i="46"/>
  <c r="AZ44" i="46" s="1"/>
  <c r="BA11" i="46"/>
  <c r="AX50" i="46"/>
  <c r="AX49" i="46"/>
  <c r="AX63" i="46" s="1"/>
  <c r="AX67" i="46" s="1"/>
  <c r="AY32" i="46"/>
  <c r="AY36" i="46"/>
  <c r="AY41" i="46"/>
  <c r="AY39" i="46"/>
  <c r="AY57" i="46" s="1"/>
  <c r="AY37" i="46"/>
  <c r="AY34" i="46"/>
  <c r="AX54" i="46"/>
  <c r="AU35" i="47"/>
  <c r="AT51" i="47" s="1"/>
  <c r="AQ39" i="47"/>
  <c r="AP55" i="47" s="1"/>
  <c r="AX32" i="47"/>
  <c r="AQ53" i="47"/>
  <c r="AX47" i="47"/>
  <c r="AX60" i="47" s="1"/>
  <c r="AX64" i="47" s="1"/>
  <c r="AN42" i="47"/>
  <c r="AM58" i="47" s="1"/>
  <c r="AM60" i="47" s="1"/>
  <c r="O20" i="45" s="1"/>
  <c r="AO41" i="47"/>
  <c r="AN57" i="47" s="1"/>
  <c r="AP40" i="47"/>
  <c r="AO56" i="47" s="1"/>
  <c r="AW33" i="47"/>
  <c r="AV34" i="47"/>
  <c r="AU50" i="47" s="1"/>
  <c r="AR53" i="47"/>
  <c r="AT50" i="47"/>
  <c r="AP54" i="47"/>
  <c r="AR38" i="47"/>
  <c r="AO55" i="47"/>
  <c r="AZ12" i="47"/>
  <c r="AZ31" i="47" s="1"/>
  <c r="AT37" i="47" s="1"/>
  <c r="BA11" i="47"/>
  <c r="AS52" i="47"/>
  <c r="AY60" i="46" l="1"/>
  <c r="AY56" i="46"/>
  <c r="AY59" i="46"/>
  <c r="AX56" i="52"/>
  <c r="AY55" i="46"/>
  <c r="AY40" i="52"/>
  <c r="AZ42" i="46"/>
  <c r="AY61" i="46"/>
  <c r="O36" i="45"/>
  <c r="F48" i="45"/>
  <c r="F49" i="45"/>
  <c r="AZ37" i="46"/>
  <c r="AY37" i="52"/>
  <c r="AZ43" i="46"/>
  <c r="AZ61" i="46" s="1"/>
  <c r="AZ39" i="46"/>
  <c r="AZ33" i="46"/>
  <c r="AY52" i="46"/>
  <c r="AZ40" i="46"/>
  <c r="AM64" i="47"/>
  <c r="AX61" i="52"/>
  <c r="AX55" i="52"/>
  <c r="AX60" i="52"/>
  <c r="BA11" i="52"/>
  <c r="AZ12" i="52"/>
  <c r="AZ34" i="52" s="1"/>
  <c r="AX59" i="52"/>
  <c r="AX58" i="52"/>
  <c r="AX51" i="52"/>
  <c r="AY32" i="52"/>
  <c r="AY42" i="52"/>
  <c r="AY35" i="52"/>
  <c r="AY43" i="52"/>
  <c r="AY61" i="52" s="1"/>
  <c r="AY34" i="52"/>
  <c r="AY52" i="52" s="1"/>
  <c r="AY39" i="52"/>
  <c r="AY57" i="52" s="1"/>
  <c r="AY33" i="52"/>
  <c r="AY41" i="52"/>
  <c r="AY38" i="52"/>
  <c r="AY36" i="52"/>
  <c r="AY54" i="52" s="1"/>
  <c r="AX50" i="52"/>
  <c r="AX49" i="52"/>
  <c r="AX63" i="52" s="1"/>
  <c r="AX67" i="52" s="1"/>
  <c r="AX57" i="52"/>
  <c r="AX54" i="52"/>
  <c r="AX53" i="52"/>
  <c r="AZ32" i="46"/>
  <c r="AZ34" i="46"/>
  <c r="AZ38" i="46"/>
  <c r="AZ55" i="46" s="1"/>
  <c r="AZ35" i="46"/>
  <c r="AY54" i="46"/>
  <c r="AZ41" i="46"/>
  <c r="AZ58" i="46" s="1"/>
  <c r="AY58" i="46"/>
  <c r="AY53" i="46"/>
  <c r="BA12" i="46"/>
  <c r="BA44" i="46" s="1"/>
  <c r="BB11" i="46"/>
  <c r="BA36" i="46"/>
  <c r="AZ36" i="46"/>
  <c r="AZ54" i="46" s="1"/>
  <c r="AY49" i="46"/>
  <c r="AY63" i="46" s="1"/>
  <c r="AY67" i="46" s="1"/>
  <c r="AY50" i="46"/>
  <c r="AY51" i="46"/>
  <c r="BA12" i="47"/>
  <c r="BA31" i="47" s="1"/>
  <c r="AZ32" i="47" s="1"/>
  <c r="AY48" i="47" s="1"/>
  <c r="BB11" i="47"/>
  <c r="AW34" i="47"/>
  <c r="AV50" i="47" s="1"/>
  <c r="AS38" i="47"/>
  <c r="AS53" i="47"/>
  <c r="AV49" i="47"/>
  <c r="AW48" i="47"/>
  <c r="AY47" i="47"/>
  <c r="AY60" i="47" s="1"/>
  <c r="AY64" i="47" s="1"/>
  <c r="AO42" i="47"/>
  <c r="AN58" i="47" s="1"/>
  <c r="AN60" i="47" s="1"/>
  <c r="AP41" i="47"/>
  <c r="AO57" i="47" s="1"/>
  <c r="AX33" i="47"/>
  <c r="AW49" i="47" s="1"/>
  <c r="AU36" i="47"/>
  <c r="AT52" i="47" s="1"/>
  <c r="AV35" i="47"/>
  <c r="AR39" i="47"/>
  <c r="AQ55" i="47" s="1"/>
  <c r="AQ40" i="47"/>
  <c r="AP56" i="47" s="1"/>
  <c r="AY32" i="47"/>
  <c r="AQ54" i="47"/>
  <c r="AZ60" i="46" l="1"/>
  <c r="AY58" i="52"/>
  <c r="AZ57" i="46"/>
  <c r="AZ52" i="46"/>
  <c r="AY56" i="52"/>
  <c r="AZ59" i="46"/>
  <c r="AT38" i="47"/>
  <c r="AS54" i="47" s="1"/>
  <c r="BA33" i="46"/>
  <c r="AZ41" i="52"/>
  <c r="AV36" i="47"/>
  <c r="AU52" i="47" s="1"/>
  <c r="BA37" i="46"/>
  <c r="BA54" i="46" s="1"/>
  <c r="AZ35" i="52"/>
  <c r="AZ52" i="52" s="1"/>
  <c r="BA40" i="46"/>
  <c r="F57" i="45"/>
  <c r="F56" i="45"/>
  <c r="AZ56" i="46"/>
  <c r="AZ37" i="52"/>
  <c r="AY51" i="52"/>
  <c r="AZ39" i="52"/>
  <c r="AN64" i="47"/>
  <c r="AY60" i="52"/>
  <c r="AY50" i="52"/>
  <c r="AY49" i="52"/>
  <c r="AY63" i="52" s="1"/>
  <c r="AZ32" i="52"/>
  <c r="AZ43" i="52"/>
  <c r="AZ40" i="52"/>
  <c r="AZ44" i="52"/>
  <c r="AZ38" i="52"/>
  <c r="AZ42" i="52"/>
  <c r="AZ33" i="52"/>
  <c r="AZ51" i="52" s="1"/>
  <c r="AY59" i="52"/>
  <c r="AZ36" i="52"/>
  <c r="AY53" i="52"/>
  <c r="BA12" i="52"/>
  <c r="BA33" i="52" s="1"/>
  <c r="BB11" i="52"/>
  <c r="AY55" i="52"/>
  <c r="BB12" i="46"/>
  <c r="BB38" i="46" s="1"/>
  <c r="BC11" i="46"/>
  <c r="BA32" i="46"/>
  <c r="BA39" i="46"/>
  <c r="BA57" i="46" s="1"/>
  <c r="AZ53" i="46"/>
  <c r="BA41" i="46"/>
  <c r="BA35" i="46"/>
  <c r="BA53" i="46" s="1"/>
  <c r="AZ50" i="46"/>
  <c r="AZ49" i="46"/>
  <c r="AZ63" i="46" s="1"/>
  <c r="AZ67" i="46" s="1"/>
  <c r="BA42" i="46"/>
  <c r="BA38" i="46"/>
  <c r="AZ51" i="46"/>
  <c r="BA34" i="46"/>
  <c r="BA43" i="46"/>
  <c r="BA61" i="46" s="1"/>
  <c r="BH65" i="52"/>
  <c r="BJ65" i="52"/>
  <c r="AZ65" i="52"/>
  <c r="BC65" i="52"/>
  <c r="BG65" i="52"/>
  <c r="BK65" i="52"/>
  <c r="BB12" i="47"/>
  <c r="BB31" i="47" s="1"/>
  <c r="AT39" i="47" s="1"/>
  <c r="AS55" i="47" s="1"/>
  <c r="BC11" i="47"/>
  <c r="AX48" i="47"/>
  <c r="AX35" i="47"/>
  <c r="AV37" i="47"/>
  <c r="AX34" i="47"/>
  <c r="AY34" i="47"/>
  <c r="AR54" i="47"/>
  <c r="AZ47" i="47"/>
  <c r="AZ60" i="47" s="1"/>
  <c r="BA32" i="47"/>
  <c r="AZ48" i="47" s="1"/>
  <c r="AP42" i="47"/>
  <c r="AO58" i="47" s="1"/>
  <c r="AO60" i="47" s="1"/>
  <c r="AO64" i="47" s="1"/>
  <c r="AQ41" i="47"/>
  <c r="AU37" i="47"/>
  <c r="AS39" i="47"/>
  <c r="AY33" i="47"/>
  <c r="AW35" i="47"/>
  <c r="AR40" i="47"/>
  <c r="AQ56" i="47" s="1"/>
  <c r="AU51" i="47"/>
  <c r="BA58" i="46" l="1"/>
  <c r="BB42" i="46"/>
  <c r="BB41" i="46"/>
  <c r="BB59" i="46" s="1"/>
  <c r="AZ54" i="52"/>
  <c r="AU53" i="47"/>
  <c r="AZ60" i="52"/>
  <c r="BA51" i="46"/>
  <c r="BB44" i="46"/>
  <c r="BB61" i="46" s="1"/>
  <c r="AZ58" i="52"/>
  <c r="BB40" i="46"/>
  <c r="AZ59" i="52"/>
  <c r="BB36" i="46"/>
  <c r="BB39" i="46"/>
  <c r="BB57" i="46" s="1"/>
  <c r="AZ56" i="52"/>
  <c r="BA35" i="52"/>
  <c r="BA60" i="46"/>
  <c r="BA39" i="52"/>
  <c r="BB43" i="46"/>
  <c r="BB33" i="46"/>
  <c r="AW51" i="47"/>
  <c r="AX50" i="47"/>
  <c r="R65" i="52"/>
  <c r="P65" i="52"/>
  <c r="Q65" i="52"/>
  <c r="AA65" i="52"/>
  <c r="V65" i="52"/>
  <c r="X65" i="52"/>
  <c r="Y65" i="52"/>
  <c r="Z65" i="52"/>
  <c r="W65" i="52"/>
  <c r="T65" i="52"/>
  <c r="S65" i="52"/>
  <c r="AY67" i="52"/>
  <c r="H65" i="52"/>
  <c r="BA43" i="52"/>
  <c r="BA41" i="52"/>
  <c r="BA37" i="52"/>
  <c r="BA38" i="52"/>
  <c r="BA40" i="52"/>
  <c r="BA34" i="52"/>
  <c r="BA36" i="52"/>
  <c r="BA32" i="52"/>
  <c r="BA44" i="52"/>
  <c r="BA42" i="52"/>
  <c r="AZ61" i="52"/>
  <c r="AZ49" i="52"/>
  <c r="AZ63" i="52" s="1"/>
  <c r="AZ67" i="52" s="1"/>
  <c r="BF65" i="52" s="1"/>
  <c r="AZ50" i="52"/>
  <c r="AZ53" i="52"/>
  <c r="BC11" i="52"/>
  <c r="BB12" i="52"/>
  <c r="AZ57" i="52"/>
  <c r="AZ55" i="52"/>
  <c r="BA56" i="46"/>
  <c r="BA49" i="46"/>
  <c r="BA63" i="46" s="1"/>
  <c r="BA67" i="46" s="1"/>
  <c r="BA50" i="46"/>
  <c r="BC12" i="46"/>
  <c r="BC43" i="46" s="1"/>
  <c r="BD11" i="46"/>
  <c r="BA52" i="46"/>
  <c r="BA59" i="46"/>
  <c r="BB58" i="46"/>
  <c r="BB60" i="46"/>
  <c r="BA55" i="46"/>
  <c r="BB32" i="46"/>
  <c r="BB34" i="46"/>
  <c r="BB35" i="46"/>
  <c r="BB37" i="46"/>
  <c r="BB55" i="46" s="1"/>
  <c r="BI65" i="52"/>
  <c r="BB65" i="52"/>
  <c r="BD65" i="52"/>
  <c r="BA65" i="52"/>
  <c r="AX49" i="47"/>
  <c r="BA47" i="47"/>
  <c r="BA60" i="47" s="1"/>
  <c r="BA64" i="47" s="1"/>
  <c r="AR41" i="47"/>
  <c r="AQ57" i="47" s="1"/>
  <c r="AQ42" i="47"/>
  <c r="AP58" i="47" s="1"/>
  <c r="AS40" i="47"/>
  <c r="AR56" i="47" s="1"/>
  <c r="AZ33" i="47"/>
  <c r="AW36" i="47"/>
  <c r="AV52" i="47" s="1"/>
  <c r="AU38" i="47"/>
  <c r="AT54" i="47" s="1"/>
  <c r="AP57" i="47"/>
  <c r="AZ64" i="47"/>
  <c r="AW50" i="47"/>
  <c r="AV51" i="47"/>
  <c r="AR55" i="47"/>
  <c r="AT53" i="47"/>
  <c r="BD11" i="47"/>
  <c r="BC12" i="47"/>
  <c r="BC31" i="47" s="1"/>
  <c r="BC44" i="46" l="1"/>
  <c r="BC38" i="46"/>
  <c r="BC40" i="46"/>
  <c r="BB52" i="46"/>
  <c r="BB56" i="46"/>
  <c r="BC42" i="46"/>
  <c r="BC60" i="46" s="1"/>
  <c r="BC35" i="46"/>
  <c r="BB53" i="46"/>
  <c r="BA57" i="52"/>
  <c r="BA56" i="52"/>
  <c r="BC36" i="46"/>
  <c r="BC61" i="46"/>
  <c r="BA55" i="52"/>
  <c r="BB54" i="46"/>
  <c r="BA60" i="52"/>
  <c r="BA52" i="52"/>
  <c r="BA59" i="52"/>
  <c r="AP60" i="47"/>
  <c r="BB44" i="52"/>
  <c r="BB34" i="52"/>
  <c r="BB43" i="52"/>
  <c r="BB38" i="52"/>
  <c r="BB41" i="52"/>
  <c r="BB39" i="52"/>
  <c r="BB37" i="52"/>
  <c r="BB32" i="52"/>
  <c r="BB42" i="52"/>
  <c r="BB40" i="52"/>
  <c r="BD11" i="52"/>
  <c r="BC12" i="52"/>
  <c r="BC35" i="52" s="1"/>
  <c r="BB35" i="52"/>
  <c r="BA49" i="52"/>
  <c r="BA63" i="52" s="1"/>
  <c r="BA67" i="52" s="1"/>
  <c r="BA50" i="52"/>
  <c r="BA58" i="52"/>
  <c r="BA61" i="52"/>
  <c r="BB36" i="52"/>
  <c r="BB54" i="52" s="1"/>
  <c r="BB33" i="52"/>
  <c r="BC38" i="52"/>
  <c r="BA54" i="52"/>
  <c r="BA53" i="52"/>
  <c r="BA51" i="52"/>
  <c r="BB50" i="46"/>
  <c r="BB49" i="46"/>
  <c r="BB63" i="46" s="1"/>
  <c r="BB67" i="46" s="1"/>
  <c r="BC33" i="46"/>
  <c r="BE11" i="46"/>
  <c r="BD12" i="46"/>
  <c r="BD39" i="46" s="1"/>
  <c r="BB51" i="46"/>
  <c r="BC32" i="46"/>
  <c r="BC37" i="46"/>
  <c r="BC41" i="46"/>
  <c r="BC39" i="46"/>
  <c r="BC57" i="46" s="1"/>
  <c r="BC34" i="46"/>
  <c r="BD12" i="47"/>
  <c r="BD31" i="47" s="1"/>
  <c r="AZ35" i="47" s="1"/>
  <c r="BE11" i="47"/>
  <c r="AX37" i="47"/>
  <c r="BB32" i="47"/>
  <c r="AZ34" i="47"/>
  <c r="AW38" i="47"/>
  <c r="AY49" i="47"/>
  <c r="BB47" i="47"/>
  <c r="BB60" i="47" s="1"/>
  <c r="BB64" i="47" s="1"/>
  <c r="BC32" i="47"/>
  <c r="BB48" i="47" s="1"/>
  <c r="AR42" i="47"/>
  <c r="AQ58" i="47" s="1"/>
  <c r="AQ60" i="47" s="1"/>
  <c r="AQ64" i="47" s="1"/>
  <c r="AS41" i="47"/>
  <c r="AR57" i="47" s="1"/>
  <c r="BA33" i="47"/>
  <c r="AV38" i="47"/>
  <c r="BA34" i="47"/>
  <c r="AT40" i="47"/>
  <c r="AY35" i="47"/>
  <c r="AU39" i="47"/>
  <c r="AT55" i="47" s="1"/>
  <c r="AY36" i="47"/>
  <c r="AW37" i="47"/>
  <c r="AV39" i="47"/>
  <c r="AX36" i="47"/>
  <c r="BD35" i="46" l="1"/>
  <c r="BC55" i="46"/>
  <c r="BC34" i="52"/>
  <c r="BC53" i="46"/>
  <c r="BC59" i="46"/>
  <c r="BC52" i="46"/>
  <c r="BB60" i="52"/>
  <c r="BC39" i="52"/>
  <c r="BC42" i="52"/>
  <c r="AY51" i="47"/>
  <c r="BC36" i="52"/>
  <c r="BC53" i="52" s="1"/>
  <c r="BB58" i="52"/>
  <c r="BB52" i="52"/>
  <c r="AP64" i="47"/>
  <c r="AQ62" i="47"/>
  <c r="AW62" i="47"/>
  <c r="AY62" i="47"/>
  <c r="AN62" i="47"/>
  <c r="AV62" i="47"/>
  <c r="AX62" i="47"/>
  <c r="AP62" i="47"/>
  <c r="AR62" i="47"/>
  <c r="AO62" i="47"/>
  <c r="AV54" i="47"/>
  <c r="BB57" i="52"/>
  <c r="BC56" i="52"/>
  <c r="BB53" i="52"/>
  <c r="BB59" i="52"/>
  <c r="BC52" i="52"/>
  <c r="BC33" i="52"/>
  <c r="BC51" i="52" s="1"/>
  <c r="BC41" i="52"/>
  <c r="BC37" i="52"/>
  <c r="BC40" i="52"/>
  <c r="BC32" i="52"/>
  <c r="BB50" i="52"/>
  <c r="BB49" i="52"/>
  <c r="BB63" i="52" s="1"/>
  <c r="BB67" i="52" s="1"/>
  <c r="BB56" i="52"/>
  <c r="BC43" i="52"/>
  <c r="BC44" i="52"/>
  <c r="BB51" i="52"/>
  <c r="BE11" i="52"/>
  <c r="BD12" i="52"/>
  <c r="BD38" i="52" s="1"/>
  <c r="BB55" i="52"/>
  <c r="BB61" i="52"/>
  <c r="BD32" i="46"/>
  <c r="BD38" i="46"/>
  <c r="BD56" i="46" s="1"/>
  <c r="BD36" i="46"/>
  <c r="BD37" i="46"/>
  <c r="BD55" i="46" s="1"/>
  <c r="BC50" i="46"/>
  <c r="BC49" i="46"/>
  <c r="BC63" i="46" s="1"/>
  <c r="BC67" i="46" s="1"/>
  <c r="BF11" i="46"/>
  <c r="BE12" i="46"/>
  <c r="BE38" i="46" s="1"/>
  <c r="BC54" i="46"/>
  <c r="BD42" i="46"/>
  <c r="BD40" i="46"/>
  <c r="BD43" i="46"/>
  <c r="BC56" i="46"/>
  <c r="BC51" i="46"/>
  <c r="BD41" i="46"/>
  <c r="BD44" i="46"/>
  <c r="BD33" i="46"/>
  <c r="BD34" i="46"/>
  <c r="BD52" i="46" s="1"/>
  <c r="BC58" i="46"/>
  <c r="AS56" i="47"/>
  <c r="AZ50" i="47"/>
  <c r="AZ49" i="47"/>
  <c r="BC47" i="47"/>
  <c r="BC60" i="47" s="1"/>
  <c r="BC64" i="47" s="1"/>
  <c r="AS42" i="47"/>
  <c r="AT41" i="47"/>
  <c r="AS57" i="47" s="1"/>
  <c r="AU40" i="47"/>
  <c r="AT56" i="47" s="1"/>
  <c r="BB33" i="47"/>
  <c r="AW53" i="47"/>
  <c r="AW52" i="47"/>
  <c r="AX52" i="47"/>
  <c r="AX51" i="47"/>
  <c r="AR58" i="47"/>
  <c r="AY50" i="47"/>
  <c r="BA49" i="47"/>
  <c r="BA48" i="47"/>
  <c r="AU55" i="47"/>
  <c r="AU54" i="47"/>
  <c r="AV53" i="47"/>
  <c r="BE12" i="47"/>
  <c r="BE31" i="47" s="1"/>
  <c r="BF11" i="47"/>
  <c r="BC61" i="52" l="1"/>
  <c r="BC58" i="52"/>
  <c r="BD54" i="46"/>
  <c r="BC59" i="52"/>
  <c r="BD33" i="52"/>
  <c r="BE44" i="46"/>
  <c r="BD60" i="46"/>
  <c r="BE35" i="46"/>
  <c r="BE40" i="46"/>
  <c r="BE42" i="46"/>
  <c r="BD59" i="46"/>
  <c r="BC60" i="52"/>
  <c r="BD40" i="52"/>
  <c r="BD41" i="52"/>
  <c r="BC50" i="52"/>
  <c r="BC49" i="52"/>
  <c r="BC63" i="52" s="1"/>
  <c r="BC67" i="52" s="1"/>
  <c r="BC55" i="52"/>
  <c r="BC54" i="52"/>
  <c r="BF11" i="52"/>
  <c r="BE12" i="52"/>
  <c r="BE41" i="52" s="1"/>
  <c r="BD34" i="52"/>
  <c r="BD32" i="52"/>
  <c r="BD39" i="52"/>
  <c r="BD42" i="52"/>
  <c r="BD35" i="52"/>
  <c r="BD44" i="52"/>
  <c r="BD37" i="52"/>
  <c r="BD55" i="52" s="1"/>
  <c r="BD43" i="52"/>
  <c r="BD36" i="52"/>
  <c r="BC57" i="52"/>
  <c r="BE34" i="46"/>
  <c r="BE43" i="46"/>
  <c r="BE61" i="46" s="1"/>
  <c r="BD50" i="46"/>
  <c r="BD49" i="46"/>
  <c r="BD63" i="46" s="1"/>
  <c r="BD67" i="46" s="1"/>
  <c r="BD51" i="46"/>
  <c r="BD61" i="46"/>
  <c r="BE39" i="46"/>
  <c r="BE41" i="46"/>
  <c r="BE59" i="46" s="1"/>
  <c r="BE33" i="46"/>
  <c r="BE51" i="46" s="1"/>
  <c r="BD53" i="46"/>
  <c r="BG11" i="46"/>
  <c r="BF12" i="46"/>
  <c r="BF42" i="46" s="1"/>
  <c r="BD58" i="46"/>
  <c r="BE32" i="46"/>
  <c r="BE36" i="46"/>
  <c r="BE37" i="46"/>
  <c r="BE55" i="46" s="1"/>
  <c r="BD57" i="46"/>
  <c r="BD32" i="47"/>
  <c r="BD47" i="47"/>
  <c r="BD60" i="47" s="1"/>
  <c r="BD64" i="47" s="1"/>
  <c r="AU41" i="47"/>
  <c r="AT57" i="47" s="1"/>
  <c r="AT42" i="47"/>
  <c r="AS58" i="47" s="1"/>
  <c r="BC33" i="47"/>
  <c r="AW39" i="47"/>
  <c r="BA35" i="47"/>
  <c r="AZ36" i="47"/>
  <c r="BB34" i="47"/>
  <c r="AY37" i="47"/>
  <c r="AV40" i="47"/>
  <c r="AX38" i="47"/>
  <c r="BF12" i="47"/>
  <c r="BF31" i="47" s="1"/>
  <c r="BC34" i="47" s="1"/>
  <c r="BG11" i="47"/>
  <c r="BE52" i="46" l="1"/>
  <c r="BE35" i="52"/>
  <c r="BE54" i="46"/>
  <c r="BE57" i="46"/>
  <c r="BE33" i="52"/>
  <c r="AZ37" i="47"/>
  <c r="BD54" i="52"/>
  <c r="BD57" i="52"/>
  <c r="AX39" i="47"/>
  <c r="AW55" i="47" s="1"/>
  <c r="AY38" i="47"/>
  <c r="AX54" i="47" s="1"/>
  <c r="BD59" i="52"/>
  <c r="BF12" i="52"/>
  <c r="BF34" i="52" s="1"/>
  <c r="BG11" i="52"/>
  <c r="BD61" i="52"/>
  <c r="BD53" i="52"/>
  <c r="BD49" i="52"/>
  <c r="BD63" i="52" s="1"/>
  <c r="BD67" i="52" s="1"/>
  <c r="BD50" i="52"/>
  <c r="BE44" i="52"/>
  <c r="BD58" i="52"/>
  <c r="BD60" i="52"/>
  <c r="BD52" i="52"/>
  <c r="BD51" i="52"/>
  <c r="BE43" i="52"/>
  <c r="BE61" i="52" s="1"/>
  <c r="BE36" i="52"/>
  <c r="BE38" i="52"/>
  <c r="BE42" i="52"/>
  <c r="BE34" i="52"/>
  <c r="BE37" i="52"/>
  <c r="BE32" i="52"/>
  <c r="BE39" i="52"/>
  <c r="BE40" i="52"/>
  <c r="BE58" i="52" s="1"/>
  <c r="BD56" i="52"/>
  <c r="BF39" i="46"/>
  <c r="BE58" i="46"/>
  <c r="BF34" i="46"/>
  <c r="BF44" i="46"/>
  <c r="BF41" i="46"/>
  <c r="BF59" i="46" s="1"/>
  <c r="BH11" i="46"/>
  <c r="BG12" i="46"/>
  <c r="BG42" i="46" s="1"/>
  <c r="BE60" i="46"/>
  <c r="BE49" i="46"/>
  <c r="BE63" i="46" s="1"/>
  <c r="BE67" i="46" s="1"/>
  <c r="BE50" i="46"/>
  <c r="BE53" i="46"/>
  <c r="BF32" i="46"/>
  <c r="BF36" i="46"/>
  <c r="BF37" i="46"/>
  <c r="BF38" i="46"/>
  <c r="BF33" i="46"/>
  <c r="BF40" i="46"/>
  <c r="BF35" i="46"/>
  <c r="BF43" i="46"/>
  <c r="BF60" i="46" s="1"/>
  <c r="BE56" i="46"/>
  <c r="BH11" i="47"/>
  <c r="BG12" i="47"/>
  <c r="BG31" i="47" s="1"/>
  <c r="BB36" i="47" s="1"/>
  <c r="BA36" i="47"/>
  <c r="AZ52" i="47" s="1"/>
  <c r="AY53" i="47"/>
  <c r="AY52" i="47"/>
  <c r="BB35" i="47"/>
  <c r="BA51" i="47" s="1"/>
  <c r="BA50" i="47"/>
  <c r="AU56" i="47"/>
  <c r="AZ51" i="47"/>
  <c r="AV55" i="47"/>
  <c r="BB50" i="47"/>
  <c r="BB49" i="47"/>
  <c r="AX53" i="47"/>
  <c r="BE47" i="47"/>
  <c r="BE60" i="47" s="1"/>
  <c r="BE64" i="47" s="1"/>
  <c r="AU42" i="47"/>
  <c r="AT58" i="47" s="1"/>
  <c r="AV41" i="47"/>
  <c r="AW40" i="47"/>
  <c r="BD33" i="47"/>
  <c r="AW54" i="47"/>
  <c r="BE32" i="47"/>
  <c r="BC48" i="47"/>
  <c r="BD34" i="47"/>
  <c r="BE52" i="52" l="1"/>
  <c r="BF33" i="52"/>
  <c r="BF36" i="52"/>
  <c r="BF44" i="52"/>
  <c r="BF35" i="52"/>
  <c r="BF53" i="52" s="1"/>
  <c r="BF41" i="52"/>
  <c r="BG37" i="46"/>
  <c r="BG38" i="46"/>
  <c r="BF40" i="52"/>
  <c r="BA37" i="47"/>
  <c r="BF53" i="46"/>
  <c r="AX40" i="47"/>
  <c r="AW56" i="47" s="1"/>
  <c r="BF51" i="46"/>
  <c r="BG36" i="46"/>
  <c r="BG33" i="46"/>
  <c r="BG34" i="46"/>
  <c r="BE55" i="52"/>
  <c r="BE51" i="52"/>
  <c r="BE33" i="47"/>
  <c r="BD49" i="47" s="1"/>
  <c r="BG39" i="46"/>
  <c r="BG44" i="46"/>
  <c r="BG40" i="46"/>
  <c r="BF51" i="52"/>
  <c r="BC50" i="47"/>
  <c r="BF32" i="47"/>
  <c r="BE48" i="47" s="1"/>
  <c r="BG35" i="46"/>
  <c r="BG43" i="46"/>
  <c r="BG60" i="46" s="1"/>
  <c r="BG41" i="46"/>
  <c r="BE57" i="52"/>
  <c r="BE60" i="52"/>
  <c r="BE54" i="52"/>
  <c r="BE50" i="52"/>
  <c r="BE49" i="52"/>
  <c r="BE63" i="52" s="1"/>
  <c r="BE67" i="52" s="1"/>
  <c r="BH11" i="52"/>
  <c r="BG12" i="52"/>
  <c r="BG33" i="52" s="1"/>
  <c r="BE56" i="52"/>
  <c r="BE53" i="52"/>
  <c r="BF38" i="52"/>
  <c r="BF43" i="52"/>
  <c r="BF61" i="52" s="1"/>
  <c r="BF39" i="52"/>
  <c r="BF32" i="52"/>
  <c r="BF37" i="52"/>
  <c r="BF54" i="52" s="1"/>
  <c r="BF42" i="52"/>
  <c r="BE59" i="52"/>
  <c r="BF58" i="46"/>
  <c r="BF55" i="46"/>
  <c r="BF61" i="46"/>
  <c r="BG59" i="46"/>
  <c r="BF54" i="46"/>
  <c r="BG32" i="46"/>
  <c r="BF52" i="46"/>
  <c r="BF56" i="46"/>
  <c r="BF57" i="46"/>
  <c r="BF50" i="46"/>
  <c r="BF49" i="46"/>
  <c r="BF63" i="46" s="1"/>
  <c r="BF67" i="46" s="1"/>
  <c r="BH12" i="46"/>
  <c r="BH33" i="46" s="1"/>
  <c r="BI11" i="46"/>
  <c r="AV56" i="47"/>
  <c r="AU57" i="47"/>
  <c r="BA52" i="47"/>
  <c r="AZ53" i="47"/>
  <c r="BF47" i="47"/>
  <c r="BF60" i="47" s="1"/>
  <c r="BF64" i="47" s="1"/>
  <c r="AV42" i="47"/>
  <c r="AU58" i="47" s="1"/>
  <c r="AW41" i="47"/>
  <c r="AY39" i="47"/>
  <c r="BC35" i="47"/>
  <c r="AZ38" i="47"/>
  <c r="BD48" i="47"/>
  <c r="BH12" i="47"/>
  <c r="BH31" i="47" s="1"/>
  <c r="BI11" i="47"/>
  <c r="BC49" i="47"/>
  <c r="BG54" i="46" l="1"/>
  <c r="BG53" i="46"/>
  <c r="BF52" i="52"/>
  <c r="BF58" i="52"/>
  <c r="BF60" i="52"/>
  <c r="BG56" i="46"/>
  <c r="BF57" i="52"/>
  <c r="BG61" i="46"/>
  <c r="BG37" i="52"/>
  <c r="BH43" i="46"/>
  <c r="BG58" i="46"/>
  <c r="BG55" i="46"/>
  <c r="BG57" i="46"/>
  <c r="BG52" i="46"/>
  <c r="BG35" i="52"/>
  <c r="BG51" i="46"/>
  <c r="BI11" i="52"/>
  <c r="BH12" i="52"/>
  <c r="BH43" i="52" s="1"/>
  <c r="BF59" i="52"/>
  <c r="BF55" i="52"/>
  <c r="BG36" i="52"/>
  <c r="BF49" i="52"/>
  <c r="BF63" i="52" s="1"/>
  <c r="BF67" i="52" s="1"/>
  <c r="BF50" i="52"/>
  <c r="BF56" i="52"/>
  <c r="BG42" i="52"/>
  <c r="BG43" i="52"/>
  <c r="BG38" i="52"/>
  <c r="BG34" i="52"/>
  <c r="BG41" i="52"/>
  <c r="BG40" i="52"/>
  <c r="BG32" i="52"/>
  <c r="BG39" i="52"/>
  <c r="BG44" i="52"/>
  <c r="BJ11" i="46"/>
  <c r="BI12" i="46"/>
  <c r="BI42" i="46" s="1"/>
  <c r="BH32" i="46"/>
  <c r="BH42" i="46"/>
  <c r="BH34" i="46"/>
  <c r="BH36" i="46"/>
  <c r="BH35" i="46"/>
  <c r="BH44" i="46"/>
  <c r="BH38" i="46"/>
  <c r="BH39" i="46"/>
  <c r="BI33" i="46"/>
  <c r="BH37" i="46"/>
  <c r="BI38" i="46"/>
  <c r="BH40" i="46"/>
  <c r="BH41" i="46"/>
  <c r="BG49" i="46"/>
  <c r="BG63" i="46" s="1"/>
  <c r="BG67" i="46" s="1"/>
  <c r="BG50" i="46"/>
  <c r="BG47" i="47"/>
  <c r="BG60" i="47" s="1"/>
  <c r="BG64" i="47" s="1"/>
  <c r="AW42" i="47"/>
  <c r="AV58" i="47" s="1"/>
  <c r="AX41" i="47"/>
  <c r="AY40" i="47"/>
  <c r="AX56" i="47" s="1"/>
  <c r="BB37" i="47"/>
  <c r="BE34" i="47"/>
  <c r="BA38" i="47"/>
  <c r="BC36" i="47"/>
  <c r="BF33" i="47"/>
  <c r="BD35" i="47"/>
  <c r="BG32" i="47"/>
  <c r="AX55" i="47"/>
  <c r="AV57" i="47"/>
  <c r="BI12" i="47"/>
  <c r="BI31" i="47" s="1"/>
  <c r="BB38" i="47" s="1"/>
  <c r="BJ11" i="47"/>
  <c r="AY54" i="47"/>
  <c r="AZ39" i="47"/>
  <c r="BB52" i="47"/>
  <c r="BB51" i="47"/>
  <c r="BH59" i="46" l="1"/>
  <c r="BG59" i="52"/>
  <c r="BG54" i="52"/>
  <c r="BH37" i="52"/>
  <c r="BH54" i="46"/>
  <c r="BH42" i="52"/>
  <c r="BH60" i="52" s="1"/>
  <c r="BH60" i="46"/>
  <c r="BH36" i="52"/>
  <c r="BH61" i="46"/>
  <c r="BG52" i="52"/>
  <c r="BD36" i="47"/>
  <c r="BG58" i="52"/>
  <c r="BH58" i="46"/>
  <c r="BH57" i="46"/>
  <c r="BH54" i="52"/>
  <c r="BG56" i="52"/>
  <c r="BG53" i="52"/>
  <c r="BG33" i="47"/>
  <c r="BH55" i="46"/>
  <c r="BG51" i="52"/>
  <c r="BG55" i="52"/>
  <c r="BG61" i="52"/>
  <c r="BG57" i="52"/>
  <c r="BG60" i="52"/>
  <c r="BH44" i="52"/>
  <c r="BH61" i="52" s="1"/>
  <c r="BH40" i="52"/>
  <c r="BH34" i="52"/>
  <c r="BH35" i="52"/>
  <c r="BH32" i="52"/>
  <c r="BH41" i="52"/>
  <c r="BH59" i="52" s="1"/>
  <c r="BH38" i="52"/>
  <c r="BH33" i="52"/>
  <c r="BH39" i="52"/>
  <c r="BG50" i="52"/>
  <c r="BG49" i="52"/>
  <c r="BG63" i="52" s="1"/>
  <c r="BG67" i="52" s="1"/>
  <c r="BJ11" i="52"/>
  <c r="BI12" i="52"/>
  <c r="BI39" i="52" s="1"/>
  <c r="BI32" i="46"/>
  <c r="BI39" i="46"/>
  <c r="BI36" i="46"/>
  <c r="BI37" i="46"/>
  <c r="BI55" i="46" s="1"/>
  <c r="BH56" i="46"/>
  <c r="BH53" i="46"/>
  <c r="BH52" i="46"/>
  <c r="BK11" i="46"/>
  <c r="BJ12" i="46"/>
  <c r="BJ34" i="46" s="1"/>
  <c r="BI43" i="46"/>
  <c r="BI60" i="46" s="1"/>
  <c r="BI40" i="46"/>
  <c r="BI34" i="46"/>
  <c r="BH51" i="46"/>
  <c r="BI44" i="46"/>
  <c r="BI35" i="46"/>
  <c r="BI41" i="46"/>
  <c r="BI59" i="46" s="1"/>
  <c r="BH50" i="46"/>
  <c r="BH49" i="46"/>
  <c r="BH63" i="46" s="1"/>
  <c r="BH67" i="46" s="1"/>
  <c r="BE49" i="47"/>
  <c r="BA54" i="47"/>
  <c r="BA53" i="47"/>
  <c r="BF49" i="47"/>
  <c r="BF48" i="47"/>
  <c r="BC37" i="47"/>
  <c r="AZ54" i="47"/>
  <c r="BF34" i="47"/>
  <c r="BE50" i="47" s="1"/>
  <c r="BH32" i="47"/>
  <c r="BH47" i="47"/>
  <c r="BH60" i="47" s="1"/>
  <c r="BH64" i="47" s="1"/>
  <c r="AY41" i="47"/>
  <c r="AX42" i="47"/>
  <c r="AW58" i="47" s="1"/>
  <c r="AZ40" i="47"/>
  <c r="AY56" i="47" s="1"/>
  <c r="BE35" i="47"/>
  <c r="BD51" i="47"/>
  <c r="BD50" i="47"/>
  <c r="BA39" i="47"/>
  <c r="AZ55" i="47" s="1"/>
  <c r="BJ12" i="47"/>
  <c r="BJ31" i="47" s="1"/>
  <c r="BE36" i="47" s="1"/>
  <c r="BK11" i="47"/>
  <c r="AY55" i="47"/>
  <c r="BC52" i="47"/>
  <c r="BC51" i="47"/>
  <c r="AW57" i="47"/>
  <c r="BH53" i="52" l="1"/>
  <c r="BJ44" i="46"/>
  <c r="BH52" i="52"/>
  <c r="BI54" i="46"/>
  <c r="BD37" i="47"/>
  <c r="BC53" i="47" s="1"/>
  <c r="BC38" i="47"/>
  <c r="BI57" i="46"/>
  <c r="BJ36" i="46"/>
  <c r="BI43" i="52"/>
  <c r="BJ40" i="46"/>
  <c r="BI52" i="46"/>
  <c r="BH56" i="52"/>
  <c r="BJ12" i="52"/>
  <c r="BK11" i="52"/>
  <c r="BH55" i="52"/>
  <c r="BH50" i="52"/>
  <c r="BH49" i="52"/>
  <c r="BH63" i="52" s="1"/>
  <c r="BH67" i="52" s="1"/>
  <c r="BH58" i="52"/>
  <c r="BI36" i="52"/>
  <c r="BI44" i="52"/>
  <c r="BI34" i="52"/>
  <c r="BI40" i="52"/>
  <c r="BI35" i="52"/>
  <c r="BI53" i="52" s="1"/>
  <c r="BI42" i="52"/>
  <c r="BI38" i="52"/>
  <c r="BI56" i="52" s="1"/>
  <c r="BI32" i="52"/>
  <c r="BI41" i="52"/>
  <c r="BI37" i="52"/>
  <c r="BI33" i="52"/>
  <c r="BI51" i="52" s="1"/>
  <c r="BH57" i="52"/>
  <c r="BH51" i="52"/>
  <c r="BI49" i="46"/>
  <c r="BI63" i="46" s="1"/>
  <c r="BI67" i="46" s="1"/>
  <c r="BI50" i="46"/>
  <c r="BI53" i="46"/>
  <c r="BI58" i="46"/>
  <c r="BJ32" i="46"/>
  <c r="BJ38" i="46"/>
  <c r="BJ35" i="46"/>
  <c r="BI61" i="46"/>
  <c r="BK12" i="46"/>
  <c r="BK36" i="46" s="1"/>
  <c r="BL11" i="46"/>
  <c r="BJ42" i="46"/>
  <c r="BJ33" i="46"/>
  <c r="BJ51" i="46" s="1"/>
  <c r="BJ39" i="46"/>
  <c r="BJ37" i="46"/>
  <c r="BJ55" i="46" s="1"/>
  <c r="BI51" i="46"/>
  <c r="BJ41" i="46"/>
  <c r="BJ43" i="46"/>
  <c r="BI56" i="46"/>
  <c r="BL11" i="47"/>
  <c r="BK12" i="47"/>
  <c r="BK31" i="47" s="1"/>
  <c r="BG35" i="47" s="1"/>
  <c r="AX57" i="47"/>
  <c r="BF35" i="47"/>
  <c r="BE51" i="47" s="1"/>
  <c r="BI32" i="47"/>
  <c r="BG48" i="47"/>
  <c r="BB54" i="47"/>
  <c r="BI47" i="47"/>
  <c r="BI60" i="47" s="1"/>
  <c r="BI64" i="47" s="1"/>
  <c r="AY42" i="47"/>
  <c r="AX58" i="47" s="1"/>
  <c r="AZ41" i="47"/>
  <c r="BA40" i="47"/>
  <c r="AZ56" i="47" s="1"/>
  <c r="BG34" i="47"/>
  <c r="BB39" i="47"/>
  <c r="BD38" i="47"/>
  <c r="BH33" i="47"/>
  <c r="BB53" i="47"/>
  <c r="BD52" i="47"/>
  <c r="AY57" i="47"/>
  <c r="BJ53" i="46" l="1"/>
  <c r="BJ61" i="46"/>
  <c r="BJ57" i="46"/>
  <c r="BI60" i="52"/>
  <c r="BK40" i="46"/>
  <c r="BI61" i="52"/>
  <c r="BI59" i="52"/>
  <c r="BI54" i="52"/>
  <c r="BJ56" i="46"/>
  <c r="BK44" i="46"/>
  <c r="BI58" i="52"/>
  <c r="BK42" i="46"/>
  <c r="BK38" i="46"/>
  <c r="BI52" i="52"/>
  <c r="BJ59" i="46"/>
  <c r="BJ52" i="46"/>
  <c r="BI50" i="52"/>
  <c r="BI49" i="52"/>
  <c r="BI63" i="52" s="1"/>
  <c r="BI67" i="52" s="1"/>
  <c r="BI55" i="52"/>
  <c r="BL11" i="52"/>
  <c r="BK12" i="52"/>
  <c r="BK33" i="52" s="1"/>
  <c r="BI57" i="52"/>
  <c r="BJ43" i="52"/>
  <c r="BJ36" i="52"/>
  <c r="BJ37" i="52"/>
  <c r="BJ32" i="52"/>
  <c r="BJ40" i="52"/>
  <c r="BJ34" i="52"/>
  <c r="BJ35" i="52"/>
  <c r="BJ33" i="52"/>
  <c r="BJ44" i="52"/>
  <c r="BJ39" i="52"/>
  <c r="BJ38" i="52"/>
  <c r="BJ42" i="52"/>
  <c r="BJ41" i="52"/>
  <c r="BM11" i="46"/>
  <c r="BL12" i="46"/>
  <c r="BL34" i="46" s="1"/>
  <c r="BK32" i="46"/>
  <c r="BL33" i="46"/>
  <c r="BK35" i="46"/>
  <c r="BK53" i="46" s="1"/>
  <c r="BK37" i="46"/>
  <c r="BK55" i="46" s="1"/>
  <c r="BK43" i="46"/>
  <c r="BK61" i="46" s="1"/>
  <c r="BL41" i="46"/>
  <c r="BL39" i="46"/>
  <c r="BK39" i="46"/>
  <c r="BJ58" i="46"/>
  <c r="BK34" i="46"/>
  <c r="BK33" i="46"/>
  <c r="BK41" i="46"/>
  <c r="BJ50" i="46"/>
  <c r="BJ49" i="46"/>
  <c r="BJ63" i="46" s="1"/>
  <c r="BJ67" i="46" s="1"/>
  <c r="BJ60" i="46"/>
  <c r="BJ54" i="46"/>
  <c r="BJ47" i="47"/>
  <c r="BJ60" i="47" s="1"/>
  <c r="BJ64" i="47" s="1"/>
  <c r="AZ42" i="47"/>
  <c r="AY58" i="47" s="1"/>
  <c r="BB40" i="47"/>
  <c r="BA41" i="47"/>
  <c r="AZ57" i="47" s="1"/>
  <c r="BH34" i="47"/>
  <c r="BC39" i="47"/>
  <c r="BC54" i="47"/>
  <c r="BF51" i="47"/>
  <c r="BF50" i="47"/>
  <c r="BJ32" i="47"/>
  <c r="BG49" i="47"/>
  <c r="BI33" i="47"/>
  <c r="BH49" i="47" s="1"/>
  <c r="BE37" i="47"/>
  <c r="BA56" i="47"/>
  <c r="BA55" i="47"/>
  <c r="BH48" i="47"/>
  <c r="BF36" i="47"/>
  <c r="BE52" i="47" s="1"/>
  <c r="BL12" i="47"/>
  <c r="BL31" i="47" s="1"/>
  <c r="BH35" i="47" s="1"/>
  <c r="BM11" i="47"/>
  <c r="BL43" i="46" l="1"/>
  <c r="BK57" i="46"/>
  <c r="BL35" i="46"/>
  <c r="BL53" i="46" s="1"/>
  <c r="BL36" i="46"/>
  <c r="BL38" i="46"/>
  <c r="BL56" i="46" s="1"/>
  <c r="BL37" i="46"/>
  <c r="BL55" i="46" s="1"/>
  <c r="BL42" i="46"/>
  <c r="BL59" i="46" s="1"/>
  <c r="BK59" i="46"/>
  <c r="BL52" i="46"/>
  <c r="BJ57" i="52"/>
  <c r="BK54" i="46"/>
  <c r="BK51" i="46"/>
  <c r="BJ59" i="52"/>
  <c r="BJ56" i="52"/>
  <c r="BJ53" i="52"/>
  <c r="BJ55" i="52"/>
  <c r="BJ58" i="52"/>
  <c r="BJ61" i="52"/>
  <c r="BM11" i="52"/>
  <c r="BL12" i="52"/>
  <c r="BL33" i="52" s="1"/>
  <c r="BJ60" i="52"/>
  <c r="BJ51" i="52"/>
  <c r="BJ50" i="52"/>
  <c r="BJ49" i="52"/>
  <c r="BJ63" i="52" s="1"/>
  <c r="BJ67" i="52" s="1"/>
  <c r="BJ52" i="52"/>
  <c r="BJ54" i="52"/>
  <c r="BK42" i="52"/>
  <c r="BK36" i="52"/>
  <c r="BK35" i="52"/>
  <c r="BK44" i="52"/>
  <c r="BK37" i="52"/>
  <c r="BK41" i="52"/>
  <c r="BK32" i="52"/>
  <c r="BK34" i="52"/>
  <c r="BK39" i="52"/>
  <c r="BK40" i="52"/>
  <c r="BK38" i="52"/>
  <c r="BK43" i="52"/>
  <c r="BL51" i="46"/>
  <c r="BK60" i="46"/>
  <c r="BK52" i="46"/>
  <c r="BK50" i="46"/>
  <c r="BK49" i="46"/>
  <c r="BK63" i="46" s="1"/>
  <c r="BK67" i="46" s="1"/>
  <c r="BL32" i="46"/>
  <c r="BL44" i="46"/>
  <c r="BL61" i="46" s="1"/>
  <c r="BL40" i="46"/>
  <c r="BL58" i="46" s="1"/>
  <c r="BK58" i="46"/>
  <c r="BK56" i="46"/>
  <c r="BN11" i="46"/>
  <c r="BM12" i="46"/>
  <c r="BM39" i="46" s="1"/>
  <c r="BM12" i="47"/>
  <c r="BM31" i="47" s="1"/>
  <c r="BJ34" i="47" s="1"/>
  <c r="BN11" i="47"/>
  <c r="BD54" i="47"/>
  <c r="BD53" i="47"/>
  <c r="BI48" i="47"/>
  <c r="BK47" i="47"/>
  <c r="BK60" i="47" s="1"/>
  <c r="BK64" i="47" s="1"/>
  <c r="BL32" i="47"/>
  <c r="BA42" i="47"/>
  <c r="AZ58" i="47" s="1"/>
  <c r="BE38" i="47"/>
  <c r="BG36" i="47"/>
  <c r="BB41" i="47"/>
  <c r="BA57" i="47" s="1"/>
  <c r="BD39" i="47"/>
  <c r="BC40" i="47"/>
  <c r="BB56" i="47" s="1"/>
  <c r="BG37" i="47"/>
  <c r="BF37" i="47"/>
  <c r="BE53" i="47" s="1"/>
  <c r="BJ33" i="47"/>
  <c r="BF38" i="47"/>
  <c r="BG51" i="47"/>
  <c r="BG50" i="47"/>
  <c r="BI34" i="47"/>
  <c r="BH50" i="47" s="1"/>
  <c r="BB55" i="47"/>
  <c r="BK32" i="47"/>
  <c r="BL60" i="46" l="1"/>
  <c r="BL54" i="46"/>
  <c r="BK58" i="52"/>
  <c r="BK53" i="52"/>
  <c r="BM37" i="46"/>
  <c r="BM40" i="46"/>
  <c r="BM57" i="46" s="1"/>
  <c r="BL38" i="52"/>
  <c r="BM42" i="46"/>
  <c r="BK56" i="52"/>
  <c r="BK50" i="52"/>
  <c r="BK49" i="52"/>
  <c r="BK63" i="52" s="1"/>
  <c r="BK67" i="52" s="1"/>
  <c r="BL36" i="52"/>
  <c r="BL40" i="52"/>
  <c r="BL41" i="52"/>
  <c r="BL43" i="52"/>
  <c r="BL35" i="52"/>
  <c r="BL42" i="52"/>
  <c r="BL32" i="52"/>
  <c r="BL34" i="52"/>
  <c r="BL37" i="52"/>
  <c r="BK57" i="52"/>
  <c r="BK59" i="52"/>
  <c r="BK54" i="52"/>
  <c r="BL44" i="52"/>
  <c r="BM12" i="52"/>
  <c r="BM34" i="52" s="1"/>
  <c r="BN11" i="52"/>
  <c r="BK61" i="52"/>
  <c r="BK52" i="52"/>
  <c r="BK55" i="52"/>
  <c r="BK60" i="52"/>
  <c r="BL39" i="52"/>
  <c r="BK51" i="52"/>
  <c r="BM32" i="46"/>
  <c r="BM43" i="46"/>
  <c r="BM34" i="46"/>
  <c r="BM41" i="46"/>
  <c r="BM35" i="46"/>
  <c r="BM36" i="46"/>
  <c r="BM44" i="46"/>
  <c r="BL49" i="46"/>
  <c r="BL63" i="46" s="1"/>
  <c r="BL67" i="46" s="1"/>
  <c r="BL50" i="46"/>
  <c r="BO11" i="46"/>
  <c r="BN12" i="46"/>
  <c r="BL57" i="46"/>
  <c r="BM33" i="46"/>
  <c r="BM38" i="46"/>
  <c r="BM56" i="46" s="1"/>
  <c r="BU65" i="52"/>
  <c r="BL65" i="52"/>
  <c r="BS65" i="52"/>
  <c r="BR65" i="52"/>
  <c r="BM65" i="52"/>
  <c r="BI50" i="47"/>
  <c r="BF53" i="47"/>
  <c r="BF52" i="47"/>
  <c r="BN12" i="47"/>
  <c r="BN31" i="47" s="1"/>
  <c r="BM32" i="47" s="1"/>
  <c r="BO11" i="47"/>
  <c r="BJ48" i="47"/>
  <c r="BI36" i="47"/>
  <c r="BI35" i="47"/>
  <c r="BE54" i="47"/>
  <c r="BL47" i="47"/>
  <c r="BL60" i="47" s="1"/>
  <c r="BB42" i="47"/>
  <c r="BA58" i="47" s="1"/>
  <c r="BC41" i="47"/>
  <c r="BB57" i="47" s="1"/>
  <c r="BE39" i="47"/>
  <c r="BD55" i="47" s="1"/>
  <c r="BD40" i="47"/>
  <c r="BH36" i="47"/>
  <c r="BC56" i="47"/>
  <c r="BC55" i="47"/>
  <c r="BK48" i="47"/>
  <c r="BI49" i="47"/>
  <c r="BK33" i="47"/>
  <c r="BJ49" i="47" s="1"/>
  <c r="BM60" i="46" l="1"/>
  <c r="BM59" i="46"/>
  <c r="BM44" i="52"/>
  <c r="BM42" i="52"/>
  <c r="BL57" i="52"/>
  <c r="BM54" i="46"/>
  <c r="BL55" i="52"/>
  <c r="BJ35" i="47"/>
  <c r="BM53" i="46"/>
  <c r="BM33" i="52"/>
  <c r="BM51" i="52" s="1"/>
  <c r="BL60" i="52"/>
  <c r="BH52" i="47"/>
  <c r="BL52" i="52"/>
  <c r="BM40" i="52"/>
  <c r="BL54" i="52"/>
  <c r="BL51" i="52"/>
  <c r="BL49" i="52"/>
  <c r="BL63" i="52" s="1"/>
  <c r="BL67" i="52" s="1"/>
  <c r="BW65" i="52" s="1"/>
  <c r="BL50" i="52"/>
  <c r="BL61" i="52"/>
  <c r="BO11" i="52"/>
  <c r="BN12" i="52"/>
  <c r="BL59" i="52"/>
  <c r="BM32" i="52"/>
  <c r="BM39" i="52"/>
  <c r="BM37" i="52"/>
  <c r="BM35" i="52"/>
  <c r="BM38" i="52"/>
  <c r="BM43" i="52"/>
  <c r="BM61" i="52" s="1"/>
  <c r="BM36" i="52"/>
  <c r="BM41" i="52"/>
  <c r="BM59" i="52" s="1"/>
  <c r="BL53" i="52"/>
  <c r="BL58" i="52"/>
  <c r="BL56" i="52"/>
  <c r="BN32" i="46"/>
  <c r="BN39" i="46"/>
  <c r="BN36" i="46"/>
  <c r="BM55" i="46"/>
  <c r="BN34" i="46"/>
  <c r="BN44" i="46"/>
  <c r="BM50" i="46"/>
  <c r="BM49" i="46"/>
  <c r="BM63" i="46" s="1"/>
  <c r="BM67" i="46" s="1"/>
  <c r="BN40" i="46"/>
  <c r="BO12" i="46"/>
  <c r="BO41" i="46" s="1"/>
  <c r="BP11" i="46"/>
  <c r="BN41" i="46"/>
  <c r="BN35" i="46"/>
  <c r="BN37" i="46"/>
  <c r="BN33" i="46"/>
  <c r="BM51" i="46"/>
  <c r="BN43" i="46"/>
  <c r="BM61" i="46"/>
  <c r="BN42" i="46"/>
  <c r="BM58" i="46"/>
  <c r="BM52" i="46"/>
  <c r="BN38" i="46"/>
  <c r="BO65" i="52"/>
  <c r="BN65" i="52"/>
  <c r="BT65" i="52"/>
  <c r="BV65" i="52"/>
  <c r="BG52" i="47"/>
  <c r="BH51" i="47"/>
  <c r="BP11" i="47"/>
  <c r="BO12" i="47"/>
  <c r="BO31" i="47" s="1"/>
  <c r="BL64" i="47"/>
  <c r="BL48" i="47"/>
  <c r="BM47" i="47"/>
  <c r="BM60" i="47" s="1"/>
  <c r="BC42" i="47"/>
  <c r="BB58" i="47" s="1"/>
  <c r="BF39" i="47"/>
  <c r="BD41" i="47"/>
  <c r="BC57" i="47" s="1"/>
  <c r="BE40" i="47"/>
  <c r="BG38" i="47"/>
  <c r="BL33" i="47"/>
  <c r="BH37" i="47"/>
  <c r="BK34" i="47"/>
  <c r="BJ50" i="47" s="1"/>
  <c r="BI51" i="47"/>
  <c r="BN51" i="46" l="1"/>
  <c r="BN59" i="46"/>
  <c r="BM54" i="52"/>
  <c r="BM53" i="52"/>
  <c r="BN56" i="46"/>
  <c r="BM57" i="52"/>
  <c r="BN61" i="46"/>
  <c r="BN53" i="46"/>
  <c r="BN52" i="46"/>
  <c r="BO39" i="46"/>
  <c r="BM64" i="47"/>
  <c r="BU62" i="47" s="1"/>
  <c r="BF62" i="47"/>
  <c r="BH62" i="47"/>
  <c r="BO34" i="46"/>
  <c r="BM56" i="52"/>
  <c r="BM49" i="52"/>
  <c r="BM63" i="52" s="1"/>
  <c r="BM67" i="52" s="1"/>
  <c r="BM50" i="52"/>
  <c r="BP11" i="52"/>
  <c r="BO12" i="52"/>
  <c r="BO33" i="52" s="1"/>
  <c r="BM58" i="52"/>
  <c r="BM55" i="52"/>
  <c r="BM60" i="52"/>
  <c r="BN41" i="52"/>
  <c r="BN34" i="52"/>
  <c r="BN37" i="52"/>
  <c r="BN35" i="52"/>
  <c r="BN39" i="52"/>
  <c r="BN44" i="52"/>
  <c r="BN38" i="52"/>
  <c r="BN33" i="52"/>
  <c r="BN40" i="52"/>
  <c r="BN36" i="52"/>
  <c r="BN32" i="52"/>
  <c r="BN42" i="52"/>
  <c r="BN43" i="52"/>
  <c r="BM52" i="52"/>
  <c r="BP12" i="46"/>
  <c r="BP33" i="46" s="1"/>
  <c r="BQ11" i="46"/>
  <c r="BN60" i="46"/>
  <c r="BN55" i="46"/>
  <c r="BO32" i="46"/>
  <c r="BO44" i="46"/>
  <c r="BO42" i="46"/>
  <c r="BO59" i="46" s="1"/>
  <c r="BO35" i="46"/>
  <c r="BO43" i="46"/>
  <c r="BO61" i="46" s="1"/>
  <c r="BO37" i="46"/>
  <c r="BN58" i="46"/>
  <c r="BN54" i="46"/>
  <c r="BN57" i="46"/>
  <c r="BO38" i="46"/>
  <c r="BN49" i="46"/>
  <c r="BN63" i="46" s="1"/>
  <c r="BN67" i="46" s="1"/>
  <c r="BN50" i="46"/>
  <c r="BO40" i="46"/>
  <c r="BO58" i="46" s="1"/>
  <c r="BO36" i="46"/>
  <c r="BO33" i="46"/>
  <c r="BJ36" i="47"/>
  <c r="BK35" i="47"/>
  <c r="BJ51" i="47" s="1"/>
  <c r="BH38" i="47"/>
  <c r="BG54" i="47" s="1"/>
  <c r="BE55" i="47"/>
  <c r="BN62" i="47"/>
  <c r="BF54" i="47"/>
  <c r="BN32" i="47"/>
  <c r="BL62" i="47"/>
  <c r="BP62" i="47"/>
  <c r="BO62" i="47"/>
  <c r="BD56" i="47"/>
  <c r="BL34" i="47"/>
  <c r="BV62" i="47"/>
  <c r="BP12" i="47"/>
  <c r="BP31" i="47" s="1"/>
  <c r="BM34" i="47" s="1"/>
  <c r="BQ11" i="47"/>
  <c r="BG53" i="47"/>
  <c r="BK50" i="47"/>
  <c r="BK49" i="47"/>
  <c r="BN47" i="47"/>
  <c r="BN60" i="47" s="1"/>
  <c r="BN64" i="47" s="1"/>
  <c r="BD42" i="47"/>
  <c r="BC58" i="47" s="1"/>
  <c r="BE41" i="47"/>
  <c r="BD57" i="47" s="1"/>
  <c r="BF40" i="47"/>
  <c r="BE56" i="47" s="1"/>
  <c r="BG39" i="47"/>
  <c r="BM33" i="47"/>
  <c r="BI37" i="47"/>
  <c r="BM62" i="47"/>
  <c r="BP41" i="46" l="1"/>
  <c r="BO51" i="46"/>
  <c r="BP36" i="46"/>
  <c r="BN61" i="52"/>
  <c r="BJ37" i="47"/>
  <c r="BP39" i="46"/>
  <c r="BP57" i="46" s="1"/>
  <c r="BP35" i="46"/>
  <c r="BP53" i="46" s="1"/>
  <c r="BP37" i="46"/>
  <c r="BP54" i="46" s="1"/>
  <c r="BP40" i="46"/>
  <c r="BO55" i="46"/>
  <c r="BS62" i="47"/>
  <c r="BO36" i="52"/>
  <c r="BI62" i="47"/>
  <c r="BO57" i="46"/>
  <c r="BO32" i="47"/>
  <c r="BW62" i="47"/>
  <c r="BD62" i="47"/>
  <c r="BT62" i="47"/>
  <c r="BG62" i="47"/>
  <c r="BA62" i="47"/>
  <c r="BB62" i="47"/>
  <c r="BI38" i="47"/>
  <c r="BJ62" i="47"/>
  <c r="BK62" i="47"/>
  <c r="BL35" i="47"/>
  <c r="BK51" i="47" s="1"/>
  <c r="BC62" i="47"/>
  <c r="BE62" i="47"/>
  <c r="AZ62" i="47"/>
  <c r="BO54" i="46"/>
  <c r="BO35" i="52"/>
  <c r="BO34" i="52"/>
  <c r="BO51" i="52" s="1"/>
  <c r="BN55" i="52"/>
  <c r="BO56" i="46"/>
  <c r="BN60" i="52"/>
  <c r="BN58" i="52"/>
  <c r="BN52" i="52"/>
  <c r="BO40" i="52"/>
  <c r="BO38" i="52"/>
  <c r="BN57" i="52"/>
  <c r="BQ11" i="52"/>
  <c r="BP12" i="52"/>
  <c r="BP43" i="52" s="1"/>
  <c r="BN49" i="52"/>
  <c r="BN63" i="52" s="1"/>
  <c r="BN67" i="52" s="1"/>
  <c r="BN50" i="52"/>
  <c r="BN51" i="52"/>
  <c r="BN59" i="52"/>
  <c r="BO37" i="52"/>
  <c r="BO55" i="52" s="1"/>
  <c r="BN54" i="52"/>
  <c r="BN56" i="52"/>
  <c r="BN53" i="52"/>
  <c r="BO52" i="52"/>
  <c r="BO42" i="52"/>
  <c r="BO43" i="52"/>
  <c r="BO32" i="52"/>
  <c r="BO44" i="52"/>
  <c r="BO39" i="52"/>
  <c r="BO57" i="52" s="1"/>
  <c r="BO41" i="52"/>
  <c r="BO53" i="46"/>
  <c r="BO50" i="46"/>
  <c r="BO49" i="46"/>
  <c r="BO63" i="46" s="1"/>
  <c r="BO67" i="46" s="1"/>
  <c r="BO60" i="46"/>
  <c r="BP44" i="46"/>
  <c r="BO52" i="46"/>
  <c r="BP34" i="46"/>
  <c r="BP52" i="46" s="1"/>
  <c r="BQ12" i="46"/>
  <c r="BQ38" i="46" s="1"/>
  <c r="BR11" i="46"/>
  <c r="BP58" i="46"/>
  <c r="BP32" i="46"/>
  <c r="BP42" i="46"/>
  <c r="BP43" i="46"/>
  <c r="BP61" i="46" s="1"/>
  <c r="BP38" i="46"/>
  <c r="BP56" i="46" s="1"/>
  <c r="BO47" i="47"/>
  <c r="BO60" i="47" s="1"/>
  <c r="BO64" i="47" s="1"/>
  <c r="BF41" i="47"/>
  <c r="BE57" i="47" s="1"/>
  <c r="BE42" i="47"/>
  <c r="BD58" i="47" s="1"/>
  <c r="BG40" i="47"/>
  <c r="BH39" i="47"/>
  <c r="BN33" i="47"/>
  <c r="BM49" i="47" s="1"/>
  <c r="BK36" i="47"/>
  <c r="BJ52" i="47" s="1"/>
  <c r="BF55" i="47"/>
  <c r="BI53" i="47"/>
  <c r="BI52" i="47"/>
  <c r="BM48" i="47"/>
  <c r="BN48" i="47"/>
  <c r="BH54" i="47"/>
  <c r="BH53" i="47"/>
  <c r="BL50" i="47"/>
  <c r="BL49" i="47"/>
  <c r="BQ12" i="47"/>
  <c r="BQ31" i="47" s="1"/>
  <c r="BR11" i="47"/>
  <c r="BO54" i="52" l="1"/>
  <c r="BQ34" i="46"/>
  <c r="BO53" i="52"/>
  <c r="BQ44" i="46"/>
  <c r="BQ41" i="46"/>
  <c r="BQ37" i="46"/>
  <c r="BQ55" i="46" s="1"/>
  <c r="BQ43" i="46"/>
  <c r="BQ33" i="46"/>
  <c r="BQ51" i="46" s="1"/>
  <c r="BP41" i="52"/>
  <c r="BQ35" i="46"/>
  <c r="BQ42" i="46"/>
  <c r="BQ39" i="46"/>
  <c r="BQ56" i="46" s="1"/>
  <c r="BO61" i="52"/>
  <c r="BO59" i="52"/>
  <c r="BO58" i="52"/>
  <c r="BO60" i="52"/>
  <c r="BP44" i="52"/>
  <c r="BP61" i="52" s="1"/>
  <c r="BP42" i="52"/>
  <c r="BP60" i="52" s="1"/>
  <c r="BP37" i="52"/>
  <c r="BP33" i="52"/>
  <c r="BP32" i="52"/>
  <c r="BP34" i="52"/>
  <c r="BP39" i="52"/>
  <c r="BP38" i="52"/>
  <c r="BP36" i="52"/>
  <c r="BP35" i="52"/>
  <c r="BQ12" i="52"/>
  <c r="BR11" i="52"/>
  <c r="BO50" i="52"/>
  <c r="BO49" i="52"/>
  <c r="BO63" i="52" s="1"/>
  <c r="BO67" i="52" s="1"/>
  <c r="BP40" i="52"/>
  <c r="BP58" i="52" s="1"/>
  <c r="BO56" i="52"/>
  <c r="BP60" i="46"/>
  <c r="BQ52" i="46"/>
  <c r="BP50" i="46"/>
  <c r="BP49" i="46"/>
  <c r="BP63" i="46" s="1"/>
  <c r="BP67" i="46" s="1"/>
  <c r="BS11" i="46"/>
  <c r="BR12" i="46"/>
  <c r="BR39" i="46" s="1"/>
  <c r="BP59" i="46"/>
  <c r="BQ32" i="46"/>
  <c r="BQ40" i="46"/>
  <c r="BQ36" i="46"/>
  <c r="BP55" i="46"/>
  <c r="BP51" i="46"/>
  <c r="BR12" i="47"/>
  <c r="BR31" i="47" s="1"/>
  <c r="BP33" i="47" s="1"/>
  <c r="BS11" i="47"/>
  <c r="BJ38" i="47"/>
  <c r="BF56" i="47"/>
  <c r="BP47" i="47"/>
  <c r="BP60" i="47" s="1"/>
  <c r="BP64" i="47" s="1"/>
  <c r="BG41" i="47"/>
  <c r="BF42" i="47"/>
  <c r="BE58" i="47" s="1"/>
  <c r="BH40" i="47"/>
  <c r="BG56" i="47" s="1"/>
  <c r="BM35" i="47"/>
  <c r="BI39" i="47"/>
  <c r="BK37" i="47"/>
  <c r="BL36" i="47"/>
  <c r="BO33" i="47"/>
  <c r="BG55" i="47"/>
  <c r="BN34" i="47"/>
  <c r="BM50" i="47" s="1"/>
  <c r="BP32" i="47"/>
  <c r="BQ61" i="46" l="1"/>
  <c r="BQ60" i="46"/>
  <c r="BQ53" i="46"/>
  <c r="BQ54" i="46"/>
  <c r="BQ58" i="46"/>
  <c r="BP59" i="52"/>
  <c r="BP56" i="52"/>
  <c r="BK38" i="47"/>
  <c r="BQ59" i="46"/>
  <c r="BP51" i="52"/>
  <c r="BQ57" i="46"/>
  <c r="BP54" i="52"/>
  <c r="BQ34" i="52"/>
  <c r="BQ41" i="52"/>
  <c r="BQ32" i="52"/>
  <c r="BQ38" i="52"/>
  <c r="BP50" i="52"/>
  <c r="BP49" i="52"/>
  <c r="BP63" i="52" s="1"/>
  <c r="BP67" i="52" s="1"/>
  <c r="BQ39" i="52"/>
  <c r="BQ44" i="52"/>
  <c r="BP53" i="52"/>
  <c r="BQ37" i="52"/>
  <c r="BQ33" i="52"/>
  <c r="BQ42" i="52"/>
  <c r="BQ43" i="52"/>
  <c r="BQ36" i="52"/>
  <c r="BP57" i="52"/>
  <c r="BP55" i="52"/>
  <c r="BR37" i="52"/>
  <c r="BS11" i="52"/>
  <c r="BR12" i="52"/>
  <c r="BR41" i="52" s="1"/>
  <c r="BQ40" i="52"/>
  <c r="BQ35" i="52"/>
  <c r="BP52" i="52"/>
  <c r="BR32" i="46"/>
  <c r="BR36" i="46"/>
  <c r="BR35" i="46"/>
  <c r="BR34" i="46"/>
  <c r="BR44" i="46"/>
  <c r="BR40" i="46"/>
  <c r="BR37" i="46"/>
  <c r="BR42" i="46"/>
  <c r="BR41" i="46"/>
  <c r="BS12" i="46"/>
  <c r="BS38" i="46" s="1"/>
  <c r="BT11" i="46"/>
  <c r="BR43" i="46"/>
  <c r="BQ50" i="46"/>
  <c r="BQ49" i="46"/>
  <c r="BQ63" i="46" s="1"/>
  <c r="BQ67" i="46" s="1"/>
  <c r="BR38" i="46"/>
  <c r="BR56" i="46" s="1"/>
  <c r="BR33" i="46"/>
  <c r="BO49" i="47"/>
  <c r="BO48" i="47"/>
  <c r="BL37" i="47"/>
  <c r="BK53" i="47" s="1"/>
  <c r="BK52" i="47"/>
  <c r="BT11" i="47"/>
  <c r="BS12" i="47"/>
  <c r="BS31" i="47" s="1"/>
  <c r="BP34" i="47" s="1"/>
  <c r="BO50" i="47" s="1"/>
  <c r="BJ54" i="47"/>
  <c r="BJ53" i="47"/>
  <c r="BN49" i="47"/>
  <c r="BH55" i="47"/>
  <c r="BO34" i="47"/>
  <c r="BN50" i="47" s="1"/>
  <c r="BI54" i="47"/>
  <c r="BQ47" i="47"/>
  <c r="BQ60" i="47" s="1"/>
  <c r="BQ64" i="47" s="1"/>
  <c r="BH41" i="47"/>
  <c r="BG57" i="47" s="1"/>
  <c r="BG42" i="47"/>
  <c r="BF58" i="47" s="1"/>
  <c r="BI40" i="47"/>
  <c r="BH56" i="47" s="1"/>
  <c r="BJ39" i="47"/>
  <c r="BI55" i="47" s="1"/>
  <c r="BM36" i="47"/>
  <c r="BN35" i="47"/>
  <c r="BL51" i="47"/>
  <c r="BQ32" i="47"/>
  <c r="BF57" i="47"/>
  <c r="BR61" i="46" l="1"/>
  <c r="BQ55" i="52"/>
  <c r="BS39" i="46"/>
  <c r="BQ53" i="52"/>
  <c r="BQ61" i="52"/>
  <c r="BQ58" i="52"/>
  <c r="BR32" i="47"/>
  <c r="BQ48" i="47" s="1"/>
  <c r="BR33" i="52"/>
  <c r="BR51" i="52" s="1"/>
  <c r="BR39" i="52"/>
  <c r="BQ33" i="47"/>
  <c r="BP49" i="47" s="1"/>
  <c r="BR35" i="52"/>
  <c r="BR42" i="52"/>
  <c r="BR59" i="52" s="1"/>
  <c r="BM37" i="47"/>
  <c r="BL53" i="47" s="1"/>
  <c r="BO35" i="47"/>
  <c r="BN51" i="47" s="1"/>
  <c r="BS42" i="46"/>
  <c r="BR58" i="46"/>
  <c r="BS40" i="46"/>
  <c r="BR34" i="52"/>
  <c r="BQ56" i="52"/>
  <c r="BS34" i="46"/>
  <c r="BS44" i="46"/>
  <c r="BR51" i="46"/>
  <c r="BR60" i="46"/>
  <c r="BS35" i="46"/>
  <c r="BS43" i="46"/>
  <c r="BR53" i="46"/>
  <c r="BQ54" i="52"/>
  <c r="BR32" i="52"/>
  <c r="BR43" i="52"/>
  <c r="BR38" i="52"/>
  <c r="BR36" i="52"/>
  <c r="BR54" i="52" s="1"/>
  <c r="BR40" i="52"/>
  <c r="BR58" i="52" s="1"/>
  <c r="BQ57" i="52"/>
  <c r="BQ50" i="52"/>
  <c r="BQ49" i="52"/>
  <c r="BQ63" i="52" s="1"/>
  <c r="BQ67" i="52" s="1"/>
  <c r="BS12" i="52"/>
  <c r="BS33" i="52" s="1"/>
  <c r="BT11" i="52"/>
  <c r="BQ60" i="52"/>
  <c r="BQ51" i="52"/>
  <c r="BR44" i="52"/>
  <c r="BQ59" i="52"/>
  <c r="BQ52" i="52"/>
  <c r="BT12" i="46"/>
  <c r="BT41" i="46" s="1"/>
  <c r="BU11" i="46"/>
  <c r="BR55" i="46"/>
  <c r="BS56" i="46"/>
  <c r="BR54" i="46"/>
  <c r="BS32" i="46"/>
  <c r="BS37" i="46"/>
  <c r="BS55" i="46" s="1"/>
  <c r="BS36" i="46"/>
  <c r="BS54" i="46" s="1"/>
  <c r="BS33" i="46"/>
  <c r="BS41" i="46"/>
  <c r="BR50" i="46"/>
  <c r="BR49" i="46"/>
  <c r="BR63" i="46" s="1"/>
  <c r="BR67" i="46" s="1"/>
  <c r="BR59" i="46"/>
  <c r="BR52" i="46"/>
  <c r="BR57" i="46"/>
  <c r="BP48" i="47"/>
  <c r="BL52" i="47"/>
  <c r="BG58" i="47"/>
  <c r="BT12" i="47"/>
  <c r="BT31" i="47" s="1"/>
  <c r="BU11" i="47"/>
  <c r="BM51" i="47"/>
  <c r="BR47" i="47"/>
  <c r="BR60" i="47" s="1"/>
  <c r="BR64" i="47" s="1"/>
  <c r="BH42" i="47"/>
  <c r="BI41" i="47"/>
  <c r="BJ40" i="47"/>
  <c r="BK39" i="47"/>
  <c r="BN36" i="47"/>
  <c r="BM52" i="47" s="1"/>
  <c r="BL38" i="47"/>
  <c r="BK54" i="47" s="1"/>
  <c r="BS51" i="46" l="1"/>
  <c r="BS57" i="46"/>
  <c r="BR56" i="52"/>
  <c r="BR52" i="52"/>
  <c r="BS61" i="46"/>
  <c r="BS60" i="46"/>
  <c r="BS59" i="46"/>
  <c r="BR57" i="52"/>
  <c r="BT33" i="46"/>
  <c r="BS52" i="46"/>
  <c r="BS44" i="52"/>
  <c r="BS38" i="52"/>
  <c r="BS37" i="52"/>
  <c r="BR61" i="52"/>
  <c r="BR50" i="52"/>
  <c r="BR49" i="52"/>
  <c r="BR63" i="52" s="1"/>
  <c r="BR67" i="52" s="1"/>
  <c r="BR60" i="52"/>
  <c r="BS42" i="52"/>
  <c r="BS34" i="52"/>
  <c r="BS40" i="52"/>
  <c r="BS39" i="52"/>
  <c r="BS43" i="52"/>
  <c r="BS35" i="52"/>
  <c r="BS32" i="52"/>
  <c r="BS41" i="52"/>
  <c r="BU11" i="52"/>
  <c r="BT12" i="52"/>
  <c r="BS36" i="52"/>
  <c r="BR53" i="52"/>
  <c r="BR55" i="52"/>
  <c r="BS53" i="46"/>
  <c r="BT37" i="46"/>
  <c r="BT38" i="46"/>
  <c r="BT42" i="46"/>
  <c r="BT59" i="46" s="1"/>
  <c r="BT43" i="46"/>
  <c r="BS58" i="46"/>
  <c r="BU12" i="46"/>
  <c r="BU37" i="46" s="1"/>
  <c r="BV11" i="46"/>
  <c r="BS49" i="46"/>
  <c r="BS63" i="46" s="1"/>
  <c r="BS67" i="46" s="1"/>
  <c r="BS50" i="46"/>
  <c r="BT32" i="46"/>
  <c r="BT36" i="46"/>
  <c r="BT34" i="46"/>
  <c r="BT39" i="46"/>
  <c r="BT35" i="46"/>
  <c r="BT40" i="46"/>
  <c r="BT58" i="46" s="1"/>
  <c r="BT44" i="46"/>
  <c r="BO36" i="47"/>
  <c r="BU12" i="47"/>
  <c r="BU31" i="47" s="1"/>
  <c r="BT32" i="47" s="1"/>
  <c r="BV11" i="47"/>
  <c r="BS47" i="47"/>
  <c r="BS60" i="47" s="1"/>
  <c r="BS64" i="47" s="1"/>
  <c r="BI42" i="47"/>
  <c r="BH58" i="47" s="1"/>
  <c r="BJ41" i="47"/>
  <c r="BL39" i="47"/>
  <c r="BK55" i="47" s="1"/>
  <c r="BM38" i="47"/>
  <c r="BR33" i="47"/>
  <c r="BK40" i="47"/>
  <c r="BJ56" i="47" s="1"/>
  <c r="BQ34" i="47"/>
  <c r="BR34" i="47"/>
  <c r="BN37" i="47"/>
  <c r="BP35" i="47"/>
  <c r="BS32" i="47"/>
  <c r="BH57" i="47"/>
  <c r="BJ55" i="47"/>
  <c r="BS33" i="47"/>
  <c r="BI56" i="47"/>
  <c r="BQ35" i="47" l="1"/>
  <c r="BP51" i="47" s="1"/>
  <c r="BP36" i="47"/>
  <c r="BT53" i="46"/>
  <c r="BU41" i="46"/>
  <c r="BS54" i="52"/>
  <c r="BU39" i="46"/>
  <c r="BU57" i="46" s="1"/>
  <c r="BO37" i="47"/>
  <c r="BS61" i="52"/>
  <c r="BU40" i="46"/>
  <c r="BU43" i="46"/>
  <c r="BT55" i="46"/>
  <c r="BS59" i="52"/>
  <c r="BS57" i="52"/>
  <c r="BS52" i="52"/>
  <c r="BT44" i="52"/>
  <c r="BT32" i="52"/>
  <c r="BT39" i="52"/>
  <c r="BT43" i="52"/>
  <c r="BS49" i="52"/>
  <c r="BS63" i="52" s="1"/>
  <c r="BS67" i="52" s="1"/>
  <c r="BS50" i="52"/>
  <c r="BT37" i="52"/>
  <c r="BT41" i="52"/>
  <c r="BT59" i="52" s="1"/>
  <c r="BT36" i="52"/>
  <c r="BS53" i="52"/>
  <c r="BS58" i="52"/>
  <c r="BT34" i="52"/>
  <c r="BT42" i="52"/>
  <c r="BS55" i="52"/>
  <c r="BT40" i="52"/>
  <c r="BT38" i="52"/>
  <c r="BU12" i="52"/>
  <c r="BU33" i="52" s="1"/>
  <c r="BV11" i="52"/>
  <c r="BT33" i="52"/>
  <c r="BS60" i="52"/>
  <c r="BT35" i="52"/>
  <c r="BS56" i="52"/>
  <c r="BS51" i="52"/>
  <c r="BU36" i="46"/>
  <c r="BU54" i="46" s="1"/>
  <c r="BU42" i="46"/>
  <c r="BU60" i="46" s="1"/>
  <c r="BT52" i="46"/>
  <c r="BT61" i="46"/>
  <c r="BT60" i="46"/>
  <c r="BU44" i="46"/>
  <c r="BU61" i="46" s="1"/>
  <c r="BU35" i="46"/>
  <c r="BU38" i="46"/>
  <c r="BT54" i="46"/>
  <c r="BW11" i="46"/>
  <c r="BW12" i="46" s="1"/>
  <c r="BW32" i="46" s="1"/>
  <c r="BV12" i="46"/>
  <c r="BV39" i="46" s="1"/>
  <c r="BT56" i="46"/>
  <c r="BT51" i="46"/>
  <c r="BT57" i="46"/>
  <c r="BT49" i="46"/>
  <c r="BT63" i="46" s="1"/>
  <c r="BT67" i="46" s="1"/>
  <c r="BT50" i="46"/>
  <c r="BU33" i="46"/>
  <c r="BU32" i="46"/>
  <c r="BU34" i="46"/>
  <c r="BQ50" i="47"/>
  <c r="BQ49" i="47"/>
  <c r="BS48" i="47"/>
  <c r="BT47" i="47"/>
  <c r="BT60" i="47" s="1"/>
  <c r="BT64" i="47" s="1"/>
  <c r="BJ42" i="47"/>
  <c r="BI58" i="47" s="1"/>
  <c r="BK41" i="47"/>
  <c r="BJ57" i="47" s="1"/>
  <c r="BL40" i="47"/>
  <c r="BM39" i="47"/>
  <c r="BL55" i="47" s="1"/>
  <c r="BN38" i="47"/>
  <c r="BM54" i="47" s="1"/>
  <c r="BI57" i="47"/>
  <c r="BR49" i="47"/>
  <c r="BR48" i="47"/>
  <c r="BN53" i="47"/>
  <c r="BN52" i="47"/>
  <c r="BM53" i="47"/>
  <c r="BO52" i="47"/>
  <c r="BO51" i="47"/>
  <c r="BP50" i="47"/>
  <c r="BL54" i="47"/>
  <c r="BV12" i="47"/>
  <c r="BV31" i="47" s="1"/>
  <c r="BU32" i="47" s="1"/>
  <c r="BW11" i="47"/>
  <c r="BU58" i="46" l="1"/>
  <c r="BT51" i="52"/>
  <c r="BU56" i="46"/>
  <c r="BU44" i="52"/>
  <c r="BT54" i="52"/>
  <c r="BU53" i="46"/>
  <c r="BT56" i="52"/>
  <c r="BT61" i="52"/>
  <c r="BV33" i="46"/>
  <c r="BU39" i="52"/>
  <c r="BV34" i="46"/>
  <c r="BV38" i="46"/>
  <c r="BW44" i="46"/>
  <c r="BV36" i="46"/>
  <c r="BV56" i="46"/>
  <c r="BV44" i="46"/>
  <c r="BU41" i="52"/>
  <c r="BU37" i="52"/>
  <c r="BU59" i="46"/>
  <c r="BT60" i="52"/>
  <c r="BU36" i="52"/>
  <c r="BT57" i="52"/>
  <c r="BW41" i="46"/>
  <c r="BW59" i="46" s="1"/>
  <c r="BT52" i="52"/>
  <c r="BU42" i="52"/>
  <c r="BU38" i="52"/>
  <c r="BU56" i="52" s="1"/>
  <c r="BT55" i="52"/>
  <c r="BW11" i="52"/>
  <c r="BW12" i="52" s="1"/>
  <c r="BW32" i="52" s="1"/>
  <c r="BV12" i="52"/>
  <c r="BW34" i="52" s="1"/>
  <c r="BT58" i="52"/>
  <c r="BT53" i="52"/>
  <c r="BU32" i="52"/>
  <c r="BU43" i="52"/>
  <c r="BU34" i="52"/>
  <c r="BU35" i="52"/>
  <c r="BU40" i="52"/>
  <c r="BV36" i="52"/>
  <c r="BT49" i="52"/>
  <c r="BT63" i="52" s="1"/>
  <c r="BT67" i="52" s="1"/>
  <c r="BT50" i="52"/>
  <c r="BV51" i="46"/>
  <c r="BW33" i="46"/>
  <c r="BW50" i="46" s="1"/>
  <c r="BV32" i="46"/>
  <c r="BV40" i="46"/>
  <c r="BW37" i="46"/>
  <c r="BW35" i="46"/>
  <c r="BV41" i="46"/>
  <c r="BW42" i="46"/>
  <c r="BV37" i="46"/>
  <c r="BV55" i="46" s="1"/>
  <c r="BW38" i="46"/>
  <c r="BU55" i="46"/>
  <c r="BW43" i="46"/>
  <c r="BU52" i="46"/>
  <c r="BV42" i="46"/>
  <c r="BU51" i="46"/>
  <c r="BW49" i="46"/>
  <c r="BW63" i="46" s="1"/>
  <c r="BW67" i="46" s="1"/>
  <c r="BW40" i="46"/>
  <c r="BW58" i="46" s="1"/>
  <c r="BU50" i="46"/>
  <c r="BU49" i="46"/>
  <c r="BU63" i="46" s="1"/>
  <c r="BU67" i="46" s="1"/>
  <c r="BV35" i="46"/>
  <c r="BW36" i="46"/>
  <c r="BW39" i="46"/>
  <c r="BW34" i="46"/>
  <c r="BV43" i="46"/>
  <c r="BW49" i="52"/>
  <c r="BW63" i="52" s="1"/>
  <c r="BT48" i="47"/>
  <c r="BS34" i="47"/>
  <c r="BK56" i="47"/>
  <c r="BU47" i="47"/>
  <c r="BU60" i="47" s="1"/>
  <c r="BU64" i="47" s="1"/>
  <c r="BK42" i="47"/>
  <c r="BJ58" i="47" s="1"/>
  <c r="BN39" i="47"/>
  <c r="BL41" i="47"/>
  <c r="BK57" i="47" s="1"/>
  <c r="BP37" i="47"/>
  <c r="BQ36" i="47"/>
  <c r="BO38" i="47"/>
  <c r="BR35" i="47"/>
  <c r="BT33" i="47"/>
  <c r="BM40" i="47"/>
  <c r="BL56" i="47" s="1"/>
  <c r="BX11" i="47"/>
  <c r="BX12" i="47" s="1"/>
  <c r="BX31" i="47" s="1"/>
  <c r="BW12" i="47"/>
  <c r="BW31" i="47" s="1"/>
  <c r="BV54" i="46" l="1"/>
  <c r="BV53" i="46"/>
  <c r="BW61" i="46"/>
  <c r="BU53" i="52"/>
  <c r="BU57" i="52"/>
  <c r="BU58" i="52"/>
  <c r="BV58" i="46"/>
  <c r="BV61" i="46"/>
  <c r="BW52" i="46"/>
  <c r="BP39" i="47"/>
  <c r="BW57" i="46"/>
  <c r="BU55" i="52"/>
  <c r="BV52" i="46"/>
  <c r="BV59" i="46"/>
  <c r="BU59" i="52"/>
  <c r="BW55" i="46"/>
  <c r="BU54" i="52"/>
  <c r="BU52" i="52"/>
  <c r="BU51" i="52"/>
  <c r="BW36" i="52"/>
  <c r="BW40" i="52"/>
  <c r="BU61" i="52"/>
  <c r="BU60" i="52"/>
  <c r="BW38" i="52"/>
  <c r="BU50" i="52"/>
  <c r="BU49" i="52"/>
  <c r="BU63" i="52" s="1"/>
  <c r="BU67" i="52" s="1"/>
  <c r="BV38" i="52"/>
  <c r="BV34" i="52"/>
  <c r="BW43" i="52"/>
  <c r="BV41" i="52"/>
  <c r="BW42" i="52"/>
  <c r="BV44" i="52"/>
  <c r="BV40" i="52"/>
  <c r="BW35" i="52"/>
  <c r="BV33" i="52"/>
  <c r="BW41" i="52"/>
  <c r="BV43" i="52"/>
  <c r="BV37" i="52"/>
  <c r="BV35" i="52"/>
  <c r="BV53" i="52" s="1"/>
  <c r="BW44" i="52"/>
  <c r="BW33" i="52"/>
  <c r="BV42" i="52"/>
  <c r="BW39" i="52"/>
  <c r="BW37" i="52"/>
  <c r="BV32" i="52"/>
  <c r="BV39" i="52"/>
  <c r="BV57" i="46"/>
  <c r="BV49" i="46"/>
  <c r="BV63" i="46" s="1"/>
  <c r="BV67" i="46" s="1"/>
  <c r="BV50" i="46"/>
  <c r="BW54" i="46"/>
  <c r="BV60" i="46"/>
  <c r="BW56" i="46"/>
  <c r="BW53" i="46"/>
  <c r="BW51" i="46"/>
  <c r="BW60" i="46"/>
  <c r="BW67" i="52"/>
  <c r="AI65" i="52" s="1"/>
  <c r="AS65" i="52"/>
  <c r="U65" i="52"/>
  <c r="BE65" i="52"/>
  <c r="BQ65" i="52"/>
  <c r="BP65" i="52"/>
  <c r="BV47" i="47"/>
  <c r="BV60" i="47" s="1"/>
  <c r="BV64" i="47" s="1"/>
  <c r="BW32" i="47"/>
  <c r="BV48" i="47" s="1"/>
  <c r="BL42" i="47"/>
  <c r="BK58" i="47" s="1"/>
  <c r="BM41" i="47"/>
  <c r="BL57" i="47" s="1"/>
  <c r="BN40" i="47"/>
  <c r="BP38" i="47"/>
  <c r="BO55" i="47" s="1"/>
  <c r="BQ38" i="47"/>
  <c r="BR50" i="47"/>
  <c r="BS36" i="47"/>
  <c r="BS35" i="47"/>
  <c r="BQ37" i="47"/>
  <c r="BP53" i="47" s="1"/>
  <c r="BO53" i="47"/>
  <c r="BM56" i="47"/>
  <c r="BV33" i="47"/>
  <c r="BO39" i="47"/>
  <c r="BN55" i="47" s="1"/>
  <c r="BT34" i="47"/>
  <c r="BT35" i="47"/>
  <c r="BR37" i="47"/>
  <c r="BN54" i="47"/>
  <c r="BR36" i="47"/>
  <c r="BW47" i="47"/>
  <c r="BW60" i="47" s="1"/>
  <c r="BN41" i="47"/>
  <c r="BO40" i="47"/>
  <c r="BM42" i="47"/>
  <c r="BU33" i="47"/>
  <c r="BU34" i="47"/>
  <c r="BS49" i="47"/>
  <c r="BQ52" i="47"/>
  <c r="BQ51" i="47"/>
  <c r="BP52" i="47"/>
  <c r="BV32" i="47"/>
  <c r="BM55" i="47"/>
  <c r="BV57" i="52" l="1"/>
  <c r="BW55" i="52"/>
  <c r="BS51" i="47"/>
  <c r="BV60" i="52"/>
  <c r="BV55" i="52"/>
  <c r="BW59" i="52"/>
  <c r="BV52" i="52"/>
  <c r="BW56" i="52"/>
  <c r="BW54" i="52"/>
  <c r="BW57" i="52"/>
  <c r="BV51" i="52"/>
  <c r="BW60" i="52"/>
  <c r="BV56" i="52"/>
  <c r="BW53" i="52"/>
  <c r="BW52" i="52"/>
  <c r="BV59" i="52"/>
  <c r="BV49" i="52"/>
  <c r="BV63" i="52" s="1"/>
  <c r="BV67" i="52" s="1"/>
  <c r="BV50" i="52"/>
  <c r="BW51" i="52"/>
  <c r="BW50" i="52"/>
  <c r="BV61" i="52"/>
  <c r="BV58" i="52"/>
  <c r="BW61" i="52"/>
  <c r="BW58" i="52"/>
  <c r="BV54" i="52"/>
  <c r="BU49" i="47"/>
  <c r="BU48" i="47"/>
  <c r="BS50" i="47"/>
  <c r="BR52" i="47"/>
  <c r="BT50" i="47"/>
  <c r="BT49" i="47"/>
  <c r="BN56" i="47"/>
  <c r="BO54" i="47"/>
  <c r="BM57" i="47"/>
  <c r="BW64" i="47"/>
  <c r="W62" i="47" s="1"/>
  <c r="AE62" i="47"/>
  <c r="AT62" i="47"/>
  <c r="BQ62" i="47"/>
  <c r="T62" i="47"/>
  <c r="AS62" i="47"/>
  <c r="BR62" i="47"/>
  <c r="AU62" i="47"/>
  <c r="V62" i="47"/>
  <c r="BQ53" i="47"/>
  <c r="BP54" i="47"/>
  <c r="BR51" i="47"/>
  <c r="BL58" i="47"/>
  <c r="D52" i="45" l="1"/>
  <c r="E48" i="45"/>
  <c r="L30" i="45"/>
  <c r="D30" i="45"/>
  <c r="H29" i="45"/>
  <c r="E53" i="45"/>
  <c r="N30" i="45"/>
  <c r="I22" i="45"/>
  <c r="M21" i="45"/>
  <c r="E21" i="45"/>
  <c r="D49" i="45"/>
  <c r="E32" i="35"/>
  <c r="D32" i="35"/>
  <c r="F32" i="35"/>
  <c r="E22" i="35"/>
  <c r="D22" i="35"/>
  <c r="F22" i="35"/>
  <c r="F23" i="35"/>
  <c r="E23" i="35"/>
  <c r="D23" i="35"/>
  <c r="B2" i="35"/>
  <c r="AR15" i="34"/>
  <c r="AR14" i="34"/>
  <c r="AR13" i="34"/>
  <c r="AR12" i="34"/>
  <c r="E10" i="34"/>
  <c r="B2" i="34"/>
  <c r="B2" i="37"/>
  <c r="E10" i="32"/>
  <c r="B2" i="32"/>
  <c r="B2" i="31"/>
  <c r="B2" i="18"/>
  <c r="F10" i="32" l="1"/>
  <c r="AW10" i="32"/>
  <c r="F10" i="34"/>
  <c r="AW10" i="34"/>
  <c r="AE22" i="34"/>
  <c r="AE23" i="34"/>
  <c r="P19" i="34"/>
  <c r="P22" i="34"/>
  <c r="P23" i="34"/>
  <c r="K19" i="34"/>
  <c r="K22" i="34"/>
  <c r="K23" i="34"/>
  <c r="AI22" i="34"/>
  <c r="AI23" i="34"/>
  <c r="AL22" i="34"/>
  <c r="AL23" i="34"/>
  <c r="G19" i="34"/>
  <c r="G22" i="34"/>
  <c r="G23" i="34"/>
  <c r="I22" i="34"/>
  <c r="I23" i="34"/>
  <c r="AG22" i="34"/>
  <c r="AG23" i="34"/>
  <c r="T22" i="34"/>
  <c r="T23" i="34"/>
  <c r="M23" i="34"/>
  <c r="M22" i="34"/>
  <c r="U23" i="34"/>
  <c r="U22" i="34"/>
  <c r="AA19" i="34"/>
  <c r="AA22" i="34"/>
  <c r="AA23" i="34"/>
  <c r="L23" i="34"/>
  <c r="L22" i="34"/>
  <c r="AC23" i="34"/>
  <c r="AC22" i="34"/>
  <c r="E23" i="34"/>
  <c r="E22" i="34"/>
  <c r="AF19" i="34"/>
  <c r="AF22" i="34"/>
  <c r="AF23" i="34"/>
  <c r="W19" i="34"/>
  <c r="W22" i="34"/>
  <c r="W23" i="34"/>
  <c r="X19" i="34"/>
  <c r="X22" i="34"/>
  <c r="X23" i="34"/>
  <c r="O22" i="34"/>
  <c r="O23" i="34"/>
  <c r="Y22" i="34"/>
  <c r="Y23" i="34"/>
  <c r="S23" i="34"/>
  <c r="S22" i="34"/>
  <c r="H19" i="34"/>
  <c r="H22" i="34"/>
  <c r="H23" i="34"/>
  <c r="AK23" i="34"/>
  <c r="AK22" i="34"/>
  <c r="AB22" i="34"/>
  <c r="AB23" i="34"/>
  <c r="O22" i="45"/>
  <c r="K22" i="45"/>
  <c r="G22" i="45"/>
  <c r="O21" i="45"/>
  <c r="K21" i="45"/>
  <c r="G21" i="45"/>
  <c r="F21" i="45"/>
  <c r="N21" i="45"/>
  <c r="J22" i="45"/>
  <c r="M30" i="45"/>
  <c r="I30" i="45"/>
  <c r="E30" i="45"/>
  <c r="M29" i="45"/>
  <c r="I29" i="45"/>
  <c r="E29" i="45"/>
  <c r="K29" i="45"/>
  <c r="G30" i="45"/>
  <c r="O30" i="45"/>
  <c r="E49" i="45"/>
  <c r="D53" i="45"/>
  <c r="I21" i="45"/>
  <c r="E22" i="45"/>
  <c r="M22" i="45"/>
  <c r="D29" i="45"/>
  <c r="L29" i="45"/>
  <c r="H30" i="45"/>
  <c r="J21" i="45"/>
  <c r="F22" i="45"/>
  <c r="N22" i="45"/>
  <c r="G29" i="45"/>
  <c r="O29" i="45"/>
  <c r="K30" i="45"/>
  <c r="D48" i="45"/>
  <c r="E52" i="45"/>
  <c r="D21" i="45"/>
  <c r="H21" i="45"/>
  <c r="L21" i="45"/>
  <c r="D22" i="45"/>
  <c r="H22" i="45"/>
  <c r="L22" i="45"/>
  <c r="F29" i="45"/>
  <c r="J29" i="45"/>
  <c r="N29" i="45"/>
  <c r="F30" i="45"/>
  <c r="J30" i="45"/>
  <c r="AG19" i="34"/>
  <c r="E19" i="34"/>
  <c r="I19" i="34"/>
  <c r="U19" i="34"/>
  <c r="Y19" i="34"/>
  <c r="AL19" i="34"/>
  <c r="M19" i="34"/>
  <c r="AC19" i="34"/>
  <c r="L19" i="34"/>
  <c r="AB19" i="34"/>
  <c r="T19" i="34"/>
  <c r="AK19" i="34"/>
  <c r="S19" i="34"/>
  <c r="AI19" i="34"/>
  <c r="O19" i="34"/>
  <c r="AE19" i="34"/>
  <c r="D38" i="32"/>
  <c r="D40" i="32"/>
  <c r="G10" i="32" l="1"/>
  <c r="AX10" i="32"/>
  <c r="G10" i="34"/>
  <c r="AX10" i="34"/>
  <c r="M27" i="34"/>
  <c r="M34" i="34"/>
  <c r="R19" i="34"/>
  <c r="R23" i="34"/>
  <c r="R22" i="34"/>
  <c r="S27" i="34"/>
  <c r="S34" i="34"/>
  <c r="N19" i="34"/>
  <c r="N22" i="34"/>
  <c r="N23" i="34"/>
  <c r="Y27" i="34"/>
  <c r="Y34" i="34"/>
  <c r="W27" i="34"/>
  <c r="W34" i="34"/>
  <c r="K27" i="34"/>
  <c r="K34" i="34"/>
  <c r="AL27" i="34"/>
  <c r="AL34" i="34"/>
  <c r="AK27" i="34"/>
  <c r="AK34" i="34"/>
  <c r="J19" i="34"/>
  <c r="J22" i="34"/>
  <c r="J23" i="34"/>
  <c r="T27" i="34"/>
  <c r="T34" i="34"/>
  <c r="U27" i="34"/>
  <c r="U34" i="34"/>
  <c r="G27" i="34"/>
  <c r="G34" i="34"/>
  <c r="AM19" i="34"/>
  <c r="AM22" i="34"/>
  <c r="AM23" i="34"/>
  <c r="I27" i="34"/>
  <c r="I34" i="34"/>
  <c r="D34" i="34"/>
  <c r="AF27" i="34"/>
  <c r="AF34" i="34"/>
  <c r="P27" i="34"/>
  <c r="P34" i="34"/>
  <c r="V19" i="34"/>
  <c r="V22" i="34"/>
  <c r="V23" i="34"/>
  <c r="Q22" i="34"/>
  <c r="Q23" i="34"/>
  <c r="AB27" i="34"/>
  <c r="AB34" i="34"/>
  <c r="AD19" i="34"/>
  <c r="AD22" i="34"/>
  <c r="AD23" i="34"/>
  <c r="AE27" i="34"/>
  <c r="AE34" i="34"/>
  <c r="L27" i="34"/>
  <c r="L34" i="34"/>
  <c r="AG27" i="34"/>
  <c r="AG34" i="34"/>
  <c r="H27" i="34"/>
  <c r="H34" i="34"/>
  <c r="AA27" i="34"/>
  <c r="AA34" i="34"/>
  <c r="AI27" i="34"/>
  <c r="AI34" i="34"/>
  <c r="F22" i="34"/>
  <c r="F23" i="34"/>
  <c r="AH19" i="34"/>
  <c r="AH23" i="34"/>
  <c r="AH22" i="34"/>
  <c r="E27" i="34"/>
  <c r="E34" i="34"/>
  <c r="Z19" i="34"/>
  <c r="Z23" i="34"/>
  <c r="Z22" i="34"/>
  <c r="O27" i="34"/>
  <c r="O34" i="34"/>
  <c r="AC27" i="34"/>
  <c r="AC34" i="34"/>
  <c r="X27" i="34"/>
  <c r="X34" i="34"/>
  <c r="F19" i="34"/>
  <c r="Q19" i="34"/>
  <c r="H10" i="32" l="1"/>
  <c r="AY10" i="32"/>
  <c r="H10" i="34"/>
  <c r="AY10" i="34"/>
  <c r="AD27" i="34"/>
  <c r="AD34" i="34"/>
  <c r="N27" i="34"/>
  <c r="N34" i="34"/>
  <c r="F27" i="34"/>
  <c r="F34" i="34"/>
  <c r="Q27" i="34"/>
  <c r="Q34" i="34"/>
  <c r="Z27" i="34"/>
  <c r="Z34" i="34"/>
  <c r="AM27" i="34"/>
  <c r="AM34" i="34"/>
  <c r="J27" i="34"/>
  <c r="J34" i="34"/>
  <c r="R27" i="34"/>
  <c r="R34" i="34"/>
  <c r="AH27" i="34"/>
  <c r="AH34" i="34"/>
  <c r="V27" i="34"/>
  <c r="V34" i="34"/>
  <c r="B2" i="39"/>
  <c r="I10" i="32" l="1"/>
  <c r="AZ10" i="32"/>
  <c r="I10" i="34"/>
  <c r="AZ10" i="34"/>
  <c r="J10" i="32" l="1"/>
  <c r="BA10" i="32"/>
  <c r="J10" i="34"/>
  <c r="BA10" i="34"/>
  <c r="E20" i="19"/>
  <c r="K10" i="32" l="1"/>
  <c r="BB10" i="32"/>
  <c r="K10" i="34"/>
  <c r="BB10" i="34"/>
  <c r="D20" i="19"/>
  <c r="F20" i="19"/>
  <c r="L10" i="32" l="1"/>
  <c r="BC10" i="32"/>
  <c r="L10" i="34"/>
  <c r="BC10" i="34"/>
  <c r="E35" i="29"/>
  <c r="F35" i="29"/>
  <c r="G35" i="29"/>
  <c r="G29" i="29"/>
  <c r="B2" i="29"/>
  <c r="M10" i="32" l="1"/>
  <c r="BD10" i="32"/>
  <c r="M10" i="34"/>
  <c r="BD10" i="34"/>
  <c r="I35" i="29"/>
  <c r="K29" i="29"/>
  <c r="S29" i="29"/>
  <c r="W29" i="29"/>
  <c r="AA29" i="29"/>
  <c r="Q35" i="29"/>
  <c r="AH35" i="29"/>
  <c r="K35" i="29"/>
  <c r="O35" i="29"/>
  <c r="W35" i="29"/>
  <c r="AA35" i="29"/>
  <c r="AF35" i="29"/>
  <c r="AJ35" i="29"/>
  <c r="U29" i="29"/>
  <c r="M35" i="29"/>
  <c r="U35" i="29"/>
  <c r="AC35" i="29"/>
  <c r="Y35" i="29"/>
  <c r="AI29" i="29"/>
  <c r="O29" i="29"/>
  <c r="S35" i="29"/>
  <c r="I29" i="29"/>
  <c r="M29" i="29"/>
  <c r="Q29" i="29"/>
  <c r="AC29" i="29"/>
  <c r="AH29" i="29"/>
  <c r="Y29" i="29"/>
  <c r="AD29" i="29"/>
  <c r="J29" i="29"/>
  <c r="N29" i="29"/>
  <c r="R29" i="29"/>
  <c r="V29" i="29"/>
  <c r="Z29" i="29"/>
  <c r="AF29" i="29"/>
  <c r="AJ29" i="29"/>
  <c r="H29" i="29"/>
  <c r="L29" i="29"/>
  <c r="P29" i="29"/>
  <c r="T29" i="29"/>
  <c r="X29" i="29"/>
  <c r="AB29" i="29"/>
  <c r="AG29" i="29"/>
  <c r="AM29" i="29"/>
  <c r="J35" i="29"/>
  <c r="N35" i="29"/>
  <c r="R35" i="29"/>
  <c r="V35" i="29"/>
  <c r="Z35" i="29"/>
  <c r="AD35" i="29"/>
  <c r="AI35" i="29"/>
  <c r="H35" i="29"/>
  <c r="L35" i="29"/>
  <c r="P35" i="29"/>
  <c r="T35" i="29"/>
  <c r="X35" i="29"/>
  <c r="AB35" i="29"/>
  <c r="AG35" i="29"/>
  <c r="N10" i="32" l="1"/>
  <c r="BE10" i="32"/>
  <c r="N10" i="34"/>
  <c r="BE10" i="34"/>
  <c r="AN10" i="2"/>
  <c r="O10" i="32" l="1"/>
  <c r="BF10" i="32"/>
  <c r="O10" i="34"/>
  <c r="BF10" i="34"/>
  <c r="N10" i="121"/>
  <c r="E11" i="121" s="1"/>
  <c r="T11" i="121" s="1"/>
  <c r="AN15" i="2"/>
  <c r="D31" i="34"/>
  <c r="D25" i="34" s="1"/>
  <c r="D10" i="46"/>
  <c r="D12" i="46" s="1"/>
  <c r="E10" i="26"/>
  <c r="AO10" i="26" s="1"/>
  <c r="AO32" i="26" s="1"/>
  <c r="D10" i="43" l="1"/>
  <c r="AN107" i="2"/>
  <c r="AN133" i="2"/>
  <c r="AN108" i="2"/>
  <c r="AN131" i="2"/>
  <c r="AN132" i="2"/>
  <c r="AN143" i="2"/>
  <c r="AN136" i="2"/>
  <c r="AN119" i="2"/>
  <c r="AN125" i="2"/>
  <c r="AN118" i="2"/>
  <c r="AN106" i="2"/>
  <c r="AN130" i="2"/>
  <c r="AN152" i="2"/>
  <c r="AN138" i="2"/>
  <c r="AN129" i="2"/>
  <c r="AN123" i="2"/>
  <c r="AN126" i="2"/>
  <c r="AN116" i="2"/>
  <c r="AN139" i="2"/>
  <c r="AN128" i="2"/>
  <c r="AN104" i="2"/>
  <c r="AN105" i="2"/>
  <c r="AN147" i="2"/>
  <c r="AN135" i="2"/>
  <c r="AN148" i="2"/>
  <c r="AN103" i="2"/>
  <c r="AN111" i="2"/>
  <c r="AN114" i="2"/>
  <c r="AN150" i="2"/>
  <c r="AN144" i="2"/>
  <c r="AN122" i="2"/>
  <c r="AN153" i="2"/>
  <c r="AN117" i="2"/>
  <c r="AN137" i="2"/>
  <c r="AN140" i="2"/>
  <c r="AN124" i="2"/>
  <c r="AN134" i="2"/>
  <c r="AN109" i="2"/>
  <c r="AN110" i="2"/>
  <c r="AN115" i="2"/>
  <c r="AN112" i="2"/>
  <c r="AN141" i="2"/>
  <c r="AN149" i="2"/>
  <c r="AN120" i="2"/>
  <c r="AN154" i="2"/>
  <c r="AN145" i="2"/>
  <c r="AN127" i="2"/>
  <c r="AN102" i="2"/>
  <c r="AN77" i="2"/>
  <c r="AV77" i="2" s="1"/>
  <c r="AN66" i="2"/>
  <c r="AO66" i="2"/>
  <c r="D35" i="48"/>
  <c r="O44" i="29"/>
  <c r="AO44" i="29" s="1"/>
  <c r="AR44" i="29" s="1"/>
  <c r="E32" i="26"/>
  <c r="P10" i="32"/>
  <c r="BG10" i="32"/>
  <c r="P10" i="34"/>
  <c r="BG10" i="34"/>
  <c r="E14" i="121"/>
  <c r="W11" i="121" s="1"/>
  <c r="AN21" i="2"/>
  <c r="AN113" i="2" s="1"/>
  <c r="AT28" i="104"/>
  <c r="D24" i="121"/>
  <c r="N15" i="121"/>
  <c r="D10" i="121" s="1"/>
  <c r="S11" i="121" s="1"/>
  <c r="AO37" i="26"/>
  <c r="AN31" i="34"/>
  <c r="D21" i="119"/>
  <c r="AN21" i="40"/>
  <c r="AN17" i="40" s="1"/>
  <c r="D28" i="31"/>
  <c r="D11" i="23"/>
  <c r="AN36" i="32"/>
  <c r="D21" i="18"/>
  <c r="D32" i="46"/>
  <c r="D49" i="46" s="1"/>
  <c r="D63" i="46" s="1"/>
  <c r="E33" i="46"/>
  <c r="F34" i="46"/>
  <c r="G35" i="46"/>
  <c r="G52" i="46" s="1"/>
  <c r="G63" i="46" s="1"/>
  <c r="G10" i="45" s="1"/>
  <c r="G34" i="45" s="1"/>
  <c r="H36" i="46"/>
  <c r="H53" i="46" s="1"/>
  <c r="H63" i="46" s="1"/>
  <c r="H10" i="45" s="1"/>
  <c r="H34" i="45" s="1"/>
  <c r="J38" i="46"/>
  <c r="J55" i="46" s="1"/>
  <c r="J63" i="46" s="1"/>
  <c r="J10" i="45" s="1"/>
  <c r="I37" i="46"/>
  <c r="I54" i="46" s="1"/>
  <c r="I63" i="46" s="1"/>
  <c r="I10" i="45" s="1"/>
  <c r="I34" i="45" s="1"/>
  <c r="K39" i="46"/>
  <c r="K56" i="46" s="1"/>
  <c r="K63" i="46" s="1"/>
  <c r="K10" i="45" s="1"/>
  <c r="K34" i="45" s="1"/>
  <c r="L40" i="46"/>
  <c r="L57" i="46" s="1"/>
  <c r="L63" i="46" s="1"/>
  <c r="L10" i="45" s="1"/>
  <c r="L34" i="45" s="1"/>
  <c r="M41" i="46"/>
  <c r="M58" i="46" s="1"/>
  <c r="M63" i="46" s="1"/>
  <c r="M10" i="45" s="1"/>
  <c r="M34" i="45" s="1"/>
  <c r="N42" i="46"/>
  <c r="N59" i="46" s="1"/>
  <c r="N63" i="46" s="1"/>
  <c r="N10" i="45" s="1"/>
  <c r="N34" i="45" s="1"/>
  <c r="O43" i="46"/>
  <c r="O60" i="46" s="1"/>
  <c r="O63" i="46" s="1"/>
  <c r="O10" i="45" s="1"/>
  <c r="O34" i="45" s="1"/>
  <c r="P44" i="46"/>
  <c r="P61" i="46" s="1"/>
  <c r="P63" i="46" s="1"/>
  <c r="D11" i="45" s="1"/>
  <c r="E38" i="26"/>
  <c r="F11" i="23" l="1"/>
  <c r="D19" i="23"/>
  <c r="F19" i="23" s="1"/>
  <c r="AT29" i="104"/>
  <c r="AQ28" i="104"/>
  <c r="AQ29" i="104" s="1"/>
  <c r="AQ12" i="32"/>
  <c r="AQ20" i="32"/>
  <c r="AQ21" i="32"/>
  <c r="AQ32" i="32"/>
  <c r="AQ28" i="32"/>
  <c r="AQ13" i="32"/>
  <c r="AQ15" i="32"/>
  <c r="AQ31" i="32"/>
  <c r="AQ24" i="32"/>
  <c r="AQ16" i="32"/>
  <c r="AQ27" i="32"/>
  <c r="AQ14" i="32"/>
  <c r="AQ26" i="32"/>
  <c r="AQ30" i="32"/>
  <c r="AQ29" i="32"/>
  <c r="AQ22" i="32"/>
  <c r="AQ17" i="32"/>
  <c r="AQ23" i="32"/>
  <c r="AQ25" i="32"/>
  <c r="AQ33" i="32"/>
  <c r="AQ18" i="32"/>
  <c r="D35" i="45"/>
  <c r="E55" i="45" s="1"/>
  <c r="E43" i="45"/>
  <c r="D27" i="31"/>
  <c r="G27" i="31" s="1"/>
  <c r="G19" i="31"/>
  <c r="G12" i="31"/>
  <c r="G16" i="31"/>
  <c r="G20" i="31"/>
  <c r="G24" i="31"/>
  <c r="G28" i="31"/>
  <c r="G15" i="31"/>
  <c r="G13" i="31"/>
  <c r="G17" i="31"/>
  <c r="G21" i="31"/>
  <c r="G25" i="31"/>
  <c r="G23" i="31"/>
  <c r="G11" i="31"/>
  <c r="G14" i="31"/>
  <c r="G18" i="31"/>
  <c r="G22" i="31"/>
  <c r="G26" i="31"/>
  <c r="P12" i="119"/>
  <c r="P16" i="119"/>
  <c r="P13" i="119"/>
  <c r="P17" i="119"/>
  <c r="P15" i="119"/>
  <c r="P14" i="119"/>
  <c r="P18" i="119"/>
  <c r="P11" i="119"/>
  <c r="AN29" i="2"/>
  <c r="AN67" i="2"/>
  <c r="P12" i="18"/>
  <c r="P16" i="18"/>
  <c r="P11" i="18"/>
  <c r="P13" i="18"/>
  <c r="P17" i="18"/>
  <c r="P15" i="18"/>
  <c r="P14" i="18"/>
  <c r="P18" i="18"/>
  <c r="AN25" i="34"/>
  <c r="AQ18" i="34"/>
  <c r="AQ16" i="34"/>
  <c r="AQ17" i="34"/>
  <c r="AQ19" i="34"/>
  <c r="Q10" i="32"/>
  <c r="BH10" i="32"/>
  <c r="Q10" i="34"/>
  <c r="BH10" i="34"/>
  <c r="D10" i="45"/>
  <c r="BC65" i="46"/>
  <c r="BU65" i="46"/>
  <c r="BP65" i="46"/>
  <c r="J34" i="45"/>
  <c r="AQ11" i="34"/>
  <c r="D22" i="18"/>
  <c r="D22" i="119"/>
  <c r="D25" i="121"/>
  <c r="D15" i="121"/>
  <c r="I13" i="121"/>
  <c r="K13" i="121" s="1"/>
  <c r="J13" i="121"/>
  <c r="H13" i="121" s="1"/>
  <c r="I11" i="121"/>
  <c r="K11" i="121" s="1"/>
  <c r="F10" i="121"/>
  <c r="K10" i="121"/>
  <c r="G10" i="121"/>
  <c r="J10" i="121"/>
  <c r="H10" i="121" s="1"/>
  <c r="J11" i="121"/>
  <c r="J14" i="121"/>
  <c r="H14" i="121" s="1"/>
  <c r="I12" i="121"/>
  <c r="K12" i="121" s="1"/>
  <c r="I14" i="121"/>
  <c r="K14" i="121" s="1"/>
  <c r="J12" i="121"/>
  <c r="H12" i="121" s="1"/>
  <c r="I10" i="121"/>
  <c r="AQ12" i="34"/>
  <c r="AQ13" i="34"/>
  <c r="AQ14" i="34"/>
  <c r="AO38" i="26"/>
  <c r="AQ15" i="34"/>
  <c r="F51" i="46"/>
  <c r="F63" i="46" s="1"/>
  <c r="F10" i="45" s="1"/>
  <c r="E50" i="46"/>
  <c r="E63" i="46" s="1"/>
  <c r="D13" i="101"/>
  <c r="N67" i="46"/>
  <c r="M67" i="46"/>
  <c r="J67" i="46"/>
  <c r="P67" i="46"/>
  <c r="L67" i="46"/>
  <c r="O67" i="46"/>
  <c r="K67" i="46"/>
  <c r="I67" i="46"/>
  <c r="H67" i="46"/>
  <c r="G67" i="46"/>
  <c r="D67" i="46"/>
  <c r="AI65" i="46" s="1"/>
  <c r="AN50" i="2" l="1"/>
  <c r="AN32" i="34" s="1"/>
  <c r="AN26" i="34" s="1"/>
  <c r="AN121" i="2"/>
  <c r="D15" i="101"/>
  <c r="O24" i="101"/>
  <c r="O26" i="101" s="1"/>
  <c r="D34" i="45"/>
  <c r="AN68" i="2"/>
  <c r="D22" i="23"/>
  <c r="F22" i="23" s="1"/>
  <c r="R10" i="32"/>
  <c r="BI10" i="32"/>
  <c r="R10" i="34"/>
  <c r="BI10" i="34"/>
  <c r="AN54" i="2"/>
  <c r="AN146" i="2" s="1"/>
  <c r="BS65" i="46"/>
  <c r="BM65" i="46"/>
  <c r="BA65" i="46"/>
  <c r="BG65" i="46"/>
  <c r="BL65" i="46"/>
  <c r="BJ65" i="46"/>
  <c r="BR65" i="46"/>
  <c r="BQ65" i="46"/>
  <c r="BD65" i="46"/>
  <c r="BO65" i="46"/>
  <c r="BT65" i="46"/>
  <c r="BH65" i="46"/>
  <c r="BV65" i="46"/>
  <c r="BI65" i="46"/>
  <c r="BB65" i="46"/>
  <c r="BW65" i="46"/>
  <c r="BF65" i="46"/>
  <c r="BK65" i="46"/>
  <c r="BE65" i="46"/>
  <c r="BN65" i="46"/>
  <c r="AZ65" i="46"/>
  <c r="F67" i="46"/>
  <c r="F34" i="45"/>
  <c r="E67" i="46"/>
  <c r="E10" i="45"/>
  <c r="D43" i="45" s="1"/>
  <c r="D20" i="121"/>
  <c r="F25" i="121" s="1"/>
  <c r="E25" i="121"/>
  <c r="AK65" i="46"/>
  <c r="AC65" i="46"/>
  <c r="AE65" i="46"/>
  <c r="Y65" i="46"/>
  <c r="AF65" i="46"/>
  <c r="AB65" i="46"/>
  <c r="AG65" i="46"/>
  <c r="AH65" i="46"/>
  <c r="AL65" i="46"/>
  <c r="AJ65" i="46"/>
  <c r="AM65" i="46"/>
  <c r="AD65" i="46"/>
  <c r="I18" i="121"/>
  <c r="K18" i="121" s="1"/>
  <c r="J18" i="121"/>
  <c r="H18" i="121" s="1"/>
  <c r="I17" i="121"/>
  <c r="K17" i="121" s="1"/>
  <c r="I19" i="121"/>
  <c r="K19" i="121" s="1"/>
  <c r="J17" i="121"/>
  <c r="H17" i="121" s="1"/>
  <c r="H11" i="121"/>
  <c r="G12" i="121" s="1"/>
  <c r="G11" i="121"/>
  <c r="J19" i="121"/>
  <c r="H19" i="121" s="1"/>
  <c r="I20" i="121"/>
  <c r="J20" i="121"/>
  <c r="H20" i="121" s="1"/>
  <c r="I16" i="121"/>
  <c r="K16" i="121" s="1"/>
  <c r="J16" i="121"/>
  <c r="H16" i="121" s="1"/>
  <c r="F15" i="121"/>
  <c r="AN13" i="101"/>
  <c r="AN15" i="101" s="1"/>
  <c r="S65" i="46"/>
  <c r="AA65" i="46"/>
  <c r="Q65" i="46"/>
  <c r="U65" i="46"/>
  <c r="X65" i="46"/>
  <c r="T65" i="46"/>
  <c r="V65" i="46"/>
  <c r="W65" i="46"/>
  <c r="R65" i="46"/>
  <c r="P65" i="46"/>
  <c r="Z65" i="46"/>
  <c r="E45" i="45"/>
  <c r="E44" i="45"/>
  <c r="AX17" i="12"/>
  <c r="AX36" i="12"/>
  <c r="AX13" i="12"/>
  <c r="AX14" i="12"/>
  <c r="AX15" i="12"/>
  <c r="AX19" i="12"/>
  <c r="D24" i="72" l="1"/>
  <c r="D13" i="43"/>
  <c r="D18" i="43" s="1"/>
  <c r="AN69" i="2"/>
  <c r="AN142" i="2"/>
  <c r="AN70" i="2"/>
  <c r="AN89" i="2"/>
  <c r="S10" i="32"/>
  <c r="BJ10" i="32"/>
  <c r="S10" i="34"/>
  <c r="BJ10" i="34"/>
  <c r="AS65" i="46"/>
  <c r="D65" i="46"/>
  <c r="AX65" i="46"/>
  <c r="N65" i="46"/>
  <c r="H65" i="46"/>
  <c r="AU65" i="46"/>
  <c r="AT65" i="46"/>
  <c r="O65" i="46"/>
  <c r="L65" i="46"/>
  <c r="AP65" i="46"/>
  <c r="AO65" i="46"/>
  <c r="K65" i="46"/>
  <c r="AN65" i="46"/>
  <c r="I65" i="46"/>
  <c r="E65" i="46"/>
  <c r="F65" i="46"/>
  <c r="G65" i="46"/>
  <c r="AQ65" i="46"/>
  <c r="AW65" i="46"/>
  <c r="M65" i="46"/>
  <c r="AY65" i="46"/>
  <c r="AV65" i="46"/>
  <c r="J65" i="46"/>
  <c r="AR65" i="46"/>
  <c r="E34" i="45"/>
  <c r="D55" i="45" s="1"/>
  <c r="D13" i="45"/>
  <c r="D14" i="45"/>
  <c r="E56" i="45"/>
  <c r="AO39" i="26"/>
  <c r="E12" i="72"/>
  <c r="P12" i="72" s="1"/>
  <c r="E11" i="72"/>
  <c r="O12" i="72" s="1"/>
  <c r="G18" i="121"/>
  <c r="G13" i="121"/>
  <c r="G16" i="121"/>
  <c r="G17" i="121"/>
  <c r="G19" i="121"/>
  <c r="G14" i="121"/>
  <c r="G20" i="121"/>
  <c r="F20" i="121"/>
  <c r="D10" i="72"/>
  <c r="N12" i="72" s="1"/>
  <c r="D24" i="23"/>
  <c r="F24" i="23" s="1"/>
  <c r="M13" i="45"/>
  <c r="N14" i="45"/>
  <c r="G14" i="45"/>
  <c r="L14" i="45"/>
  <c r="L13" i="45"/>
  <c r="K14" i="45"/>
  <c r="F14" i="45"/>
  <c r="O13" i="45"/>
  <c r="F13" i="45"/>
  <c r="I13" i="45"/>
  <c r="J13" i="45"/>
  <c r="K13" i="45"/>
  <c r="J14" i="45"/>
  <c r="H13" i="45"/>
  <c r="E14" i="45"/>
  <c r="H14" i="45"/>
  <c r="O14" i="45"/>
  <c r="E13" i="45"/>
  <c r="G13" i="45"/>
  <c r="N13" i="45"/>
  <c r="D45" i="45"/>
  <c r="M14" i="45"/>
  <c r="D44" i="45"/>
  <c r="I14" i="45"/>
  <c r="E57" i="45"/>
  <c r="AX31" i="12"/>
  <c r="AX12" i="12"/>
  <c r="D15" i="43" l="1"/>
  <c r="T10" i="32"/>
  <c r="BK10" i="32"/>
  <c r="T10" i="34"/>
  <c r="BK10" i="34"/>
  <c r="F37" i="45"/>
  <c r="O38" i="45"/>
  <c r="D37" i="45"/>
  <c r="E37" i="45"/>
  <c r="N37" i="45"/>
  <c r="L38" i="45"/>
  <c r="D38" i="45"/>
  <c r="F38" i="45"/>
  <c r="G37" i="45"/>
  <c r="I38" i="45"/>
  <c r="G38" i="45"/>
  <c r="J37" i="45"/>
  <c r="I37" i="45"/>
  <c r="M38" i="45"/>
  <c r="N38" i="45"/>
  <c r="K38" i="45"/>
  <c r="H38" i="45"/>
  <c r="D56" i="45"/>
  <c r="L37" i="45"/>
  <c r="H37" i="45"/>
  <c r="M37" i="45"/>
  <c r="J38" i="45"/>
  <c r="O37" i="45"/>
  <c r="E38" i="45"/>
  <c r="D57" i="45"/>
  <c r="K37" i="45"/>
  <c r="D25" i="72"/>
  <c r="AN59" i="2"/>
  <c r="J12" i="72"/>
  <c r="H12" i="72" s="1"/>
  <c r="I10" i="72"/>
  <c r="G10" i="72"/>
  <c r="J10" i="72"/>
  <c r="H10" i="72" s="1"/>
  <c r="J13" i="72"/>
  <c r="H13" i="72" s="1"/>
  <c r="J11" i="72"/>
  <c r="H11" i="72" s="1"/>
  <c r="K10" i="72"/>
  <c r="F10" i="72"/>
  <c r="I12" i="72"/>
  <c r="K12" i="72" s="1"/>
  <c r="J15" i="72"/>
  <c r="H15" i="72" s="1"/>
  <c r="I15" i="72"/>
  <c r="I13" i="72"/>
  <c r="K13" i="72" s="1"/>
  <c r="I11" i="72"/>
  <c r="K11" i="72" s="1"/>
  <c r="I14" i="72"/>
  <c r="K14" i="72" s="1"/>
  <c r="J14" i="72"/>
  <c r="H14" i="72" s="1"/>
  <c r="D15" i="72"/>
  <c r="D11" i="48"/>
  <c r="AX29" i="12"/>
  <c r="AX25" i="12"/>
  <c r="AX27" i="12"/>
  <c r="AX26" i="12"/>
  <c r="AN93" i="2" l="1"/>
  <c r="AN151" i="2"/>
  <c r="U10" i="32"/>
  <c r="BL10" i="32"/>
  <c r="U10" i="34"/>
  <c r="BL10" i="34"/>
  <c r="AN63" i="2"/>
  <c r="J18" i="72"/>
  <c r="H18" i="72" s="1"/>
  <c r="E25" i="72"/>
  <c r="E40" i="26"/>
  <c r="G65" i="12"/>
  <c r="I17" i="72"/>
  <c r="K17" i="72" s="1"/>
  <c r="I18" i="72"/>
  <c r="K18" i="72" s="1"/>
  <c r="I19" i="72"/>
  <c r="K19" i="72" s="1"/>
  <c r="J17" i="72"/>
  <c r="H17" i="72" s="1"/>
  <c r="J19" i="72"/>
  <c r="H19" i="72" s="1"/>
  <c r="G12" i="72"/>
  <c r="G11" i="72"/>
  <c r="G14" i="72"/>
  <c r="G13" i="72"/>
  <c r="I16" i="72"/>
  <c r="K16" i="72" s="1"/>
  <c r="J16" i="72"/>
  <c r="H16" i="72" s="1"/>
  <c r="G15" i="72"/>
  <c r="J20" i="72"/>
  <c r="H20" i="72" s="1"/>
  <c r="I20" i="72"/>
  <c r="F15" i="72"/>
  <c r="D20" i="72"/>
  <c r="AX39" i="12"/>
  <c r="AN71" i="2" l="1"/>
  <c r="AN155" i="2"/>
  <c r="V10" i="32"/>
  <c r="BM10" i="32"/>
  <c r="V10" i="34"/>
  <c r="BM10" i="34"/>
  <c r="AN97" i="2"/>
  <c r="G16" i="72"/>
  <c r="G19" i="72"/>
  <c r="G18" i="72"/>
  <c r="G17" i="72"/>
  <c r="F20" i="72"/>
  <c r="G20" i="72"/>
  <c r="AF97" i="2"/>
  <c r="AG97" i="2"/>
  <c r="AM97" i="2"/>
  <c r="AI97" i="2"/>
  <c r="AH97" i="2"/>
  <c r="Y97" i="2"/>
  <c r="I97" i="2"/>
  <c r="AB97" i="2"/>
  <c r="L97" i="2"/>
  <c r="AD97" i="2"/>
  <c r="N97" i="2"/>
  <c r="AA97" i="2"/>
  <c r="E97" i="2"/>
  <c r="U97" i="2"/>
  <c r="H97" i="2"/>
  <c r="X97" i="2"/>
  <c r="O97" i="2"/>
  <c r="Z97" i="2"/>
  <c r="J97" i="2"/>
  <c r="W97" i="2"/>
  <c r="Q97" i="2"/>
  <c r="T97" i="2"/>
  <c r="S97" i="2"/>
  <c r="V97" i="2"/>
  <c r="K97" i="2"/>
  <c r="AC97" i="2"/>
  <c r="M97" i="2"/>
  <c r="P97" i="2"/>
  <c r="R97" i="2"/>
  <c r="AE97" i="2"/>
  <c r="G97" i="2"/>
  <c r="AX44" i="12"/>
  <c r="AX41" i="12"/>
  <c r="W10" i="32" l="1"/>
  <c r="BN10" i="32"/>
  <c r="W10" i="34"/>
  <c r="BN10" i="34"/>
  <c r="H64" i="12"/>
  <c r="AJ97" i="2"/>
  <c r="AK97" i="2"/>
  <c r="F97" i="2"/>
  <c r="E11" i="48"/>
  <c r="AK11" i="48"/>
  <c r="AP14" i="26"/>
  <c r="F38" i="26"/>
  <c r="G38" i="26"/>
  <c r="H38" i="26"/>
  <c r="I38" i="26"/>
  <c r="J38"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AI38" i="26"/>
  <c r="AJ38" i="26"/>
  <c r="AK38" i="26"/>
  <c r="AM38" i="26"/>
  <c r="AN38" i="26"/>
  <c r="F28" i="26"/>
  <c r="G28" i="26"/>
  <c r="H28" i="26"/>
  <c r="I28" i="26"/>
  <c r="J28"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AI28" i="26"/>
  <c r="AJ28" i="26"/>
  <c r="AK28" i="26"/>
  <c r="AM28" i="26"/>
  <c r="AN28" i="26"/>
  <c r="E28" i="26"/>
  <c r="AK20" i="26"/>
  <c r="AM20" i="26"/>
  <c r="E20" i="26"/>
  <c r="F20" i="26"/>
  <c r="G20" i="26"/>
  <c r="H20" i="26"/>
  <c r="AK15" i="26"/>
  <c r="AK16" i="26" s="1"/>
  <c r="AM15" i="26"/>
  <c r="AM16" i="26" s="1"/>
  <c r="AN15" i="26"/>
  <c r="AN16" i="26" s="1"/>
  <c r="AM11" i="48"/>
  <c r="G11" i="48"/>
  <c r="E15" i="26"/>
  <c r="E16" i="26" s="1"/>
  <c r="F15" i="26"/>
  <c r="F16" i="26" s="1"/>
  <c r="G15" i="26"/>
  <c r="G16" i="26" s="1"/>
  <c r="B2" i="26"/>
  <c r="AW31" i="34" l="1"/>
  <c r="AW25" i="34" s="1"/>
  <c r="E12" i="101"/>
  <c r="AV31" i="34"/>
  <c r="AV25" i="34" s="1"/>
  <c r="D12" i="101"/>
  <c r="CD31" i="34"/>
  <c r="CD25" i="34" s="1"/>
  <c r="AL12" i="101"/>
  <c r="CB31" i="34"/>
  <c r="CB25" i="34" s="1"/>
  <c r="AJ12" i="101"/>
  <c r="CE31" i="34"/>
  <c r="CE25" i="34" s="1"/>
  <c r="AM12" i="101"/>
  <c r="AX31" i="34"/>
  <c r="AX25" i="34" s="1"/>
  <c r="F12" i="101"/>
  <c r="X10" i="32"/>
  <c r="BO10" i="32"/>
  <c r="BE12" i="32"/>
  <c r="CC32" i="32"/>
  <c r="BF27" i="32"/>
  <c r="BO12" i="32"/>
  <c r="AX23" i="32"/>
  <c r="BC32" i="32"/>
  <c r="BQ17" i="34"/>
  <c r="BY17" i="34"/>
  <c r="AZ30" i="32"/>
  <c r="AY12" i="32"/>
  <c r="BV22" i="32"/>
  <c r="BH32" i="32"/>
  <c r="BP12" i="32"/>
  <c r="AY31" i="32"/>
  <c r="BI16" i="32"/>
  <c r="BV13" i="32"/>
  <c r="BM17" i="32"/>
  <c r="BA22" i="32"/>
  <c r="BX14" i="32"/>
  <c r="BN21" i="32"/>
  <c r="AY27" i="32"/>
  <c r="BG14" i="32"/>
  <c r="BW12" i="32"/>
  <c r="BM32" i="32"/>
  <c r="AZ21" i="32"/>
  <c r="BS14" i="32"/>
  <c r="BI30" i="32"/>
  <c r="BM14" i="32"/>
  <c r="BI22" i="32"/>
  <c r="BE29" i="32"/>
  <c r="BR13" i="32"/>
  <c r="AZ31" i="32"/>
  <c r="BB23" i="32"/>
  <c r="BU25" i="32"/>
  <c r="BV23" i="32"/>
  <c r="BF22" i="32"/>
  <c r="BR30" i="32"/>
  <c r="CE16" i="32"/>
  <c r="BY15" i="32"/>
  <c r="AY29" i="32"/>
  <c r="CC16" i="34"/>
  <c r="AY17" i="34"/>
  <c r="BU17" i="34"/>
  <c r="BA16" i="32"/>
  <c r="BY14" i="32"/>
  <c r="CB20" i="32"/>
  <c r="BX32" i="32"/>
  <c r="CE26" i="32"/>
  <c r="AW17" i="34"/>
  <c r="BG28" i="32"/>
  <c r="AY25" i="32"/>
  <c r="BM25" i="32"/>
  <c r="BC31" i="32"/>
  <c r="BA31" i="32"/>
  <c r="AW31" i="32"/>
  <c r="CD15" i="32"/>
  <c r="BZ20" i="32"/>
  <c r="BK26" i="32"/>
  <c r="BE18" i="34"/>
  <c r="BT18" i="34"/>
  <c r="BS17" i="34"/>
  <c r="BO25" i="32"/>
  <c r="AW20" i="32"/>
  <c r="BK24" i="32"/>
  <c r="BI23" i="32"/>
  <c r="BG32" i="32"/>
  <c r="CE17" i="32"/>
  <c r="AV25" i="32"/>
  <c r="BC29" i="32"/>
  <c r="BH14" i="32"/>
  <c r="AV30" i="32"/>
  <c r="BG21" i="32"/>
  <c r="BK14" i="32"/>
  <c r="BN25" i="32"/>
  <c r="CA17" i="32"/>
  <c r="BF18" i="34"/>
  <c r="AY16" i="34"/>
  <c r="BV21" i="32"/>
  <c r="BE16" i="32"/>
  <c r="AX31" i="32"/>
  <c r="CC23" i="32"/>
  <c r="BL12" i="32"/>
  <c r="BB25" i="32"/>
  <c r="BL13" i="32"/>
  <c r="BM15" i="32"/>
  <c r="BR27" i="32"/>
  <c r="BL14" i="32"/>
  <c r="AV15" i="32"/>
  <c r="BO31" i="32"/>
  <c r="BF17" i="32"/>
  <c r="BY16" i="32"/>
  <c r="BR17" i="32"/>
  <c r="BB31" i="32"/>
  <c r="BE21" i="32"/>
  <c r="CC12" i="32"/>
  <c r="BD24" i="32"/>
  <c r="BQ17" i="32"/>
  <c r="BS27" i="32"/>
  <c r="AW12" i="32"/>
  <c r="AY13" i="32"/>
  <c r="AW24" i="32"/>
  <c r="BL15" i="32"/>
  <c r="BP25" i="32"/>
  <c r="BW32" i="32"/>
  <c r="BS32" i="32"/>
  <c r="BD15" i="32"/>
  <c r="BZ32" i="32"/>
  <c r="CA25" i="32"/>
  <c r="AY26" i="32"/>
  <c r="BV18" i="34"/>
  <c r="BM17" i="34"/>
  <c r="AW15" i="32"/>
  <c r="AZ13" i="32"/>
  <c r="BZ21" i="32"/>
  <c r="CE21" i="32"/>
  <c r="AV13" i="32"/>
  <c r="BS26" i="32"/>
  <c r="BN17" i="34"/>
  <c r="BW28" i="32"/>
  <c r="BU21" i="32"/>
  <c r="BS20" i="32"/>
  <c r="BI24" i="32"/>
  <c r="AY23" i="32"/>
  <c r="BM24" i="32"/>
  <c r="CC30" i="32"/>
  <c r="BX20" i="32"/>
  <c r="AV26" i="32"/>
  <c r="BK17" i="34"/>
  <c r="BV14" i="32"/>
  <c r="BT29" i="32"/>
  <c r="BF25" i="32"/>
  <c r="BK13" i="32"/>
  <c r="BJ25" i="32"/>
  <c r="CA13" i="32"/>
  <c r="BZ16" i="34"/>
  <c r="CA18" i="34"/>
  <c r="BK21" i="32"/>
  <c r="BE15" i="32"/>
  <c r="BP20" i="32"/>
  <c r="BZ25" i="32"/>
  <c r="BF12" i="32"/>
  <c r="BM27" i="32"/>
  <c r="BR16" i="32"/>
  <c r="BR15" i="32"/>
  <c r="BW21" i="32"/>
  <c r="BS13" i="32"/>
  <c r="AV12" i="32"/>
  <c r="BJ22" i="32"/>
  <c r="BC12" i="32"/>
  <c r="BY29" i="32"/>
  <c r="AX15" i="32"/>
  <c r="AZ27" i="32"/>
  <c r="BA21" i="32"/>
  <c r="BR12" i="32"/>
  <c r="BJ23" i="32"/>
  <c r="BL22" i="32"/>
  <c r="BG24" i="32"/>
  <c r="BV12" i="32"/>
  <c r="BC17" i="32"/>
  <c r="BM28" i="32"/>
  <c r="BI15" i="32"/>
  <c r="BF13" i="32"/>
  <c r="BS15" i="32"/>
  <c r="BD27" i="32"/>
  <c r="BO17" i="32"/>
  <c r="CE13" i="32"/>
  <c r="CB21" i="32"/>
  <c r="CD29" i="32"/>
  <c r="BG16" i="34"/>
  <c r="BC16" i="32"/>
  <c r="BA20" i="32"/>
  <c r="CD25" i="32"/>
  <c r="BZ15" i="32"/>
  <c r="AV23" i="32"/>
  <c r="BO26" i="32"/>
  <c r="BM16" i="34"/>
  <c r="BI28" i="32"/>
  <c r="BN30" i="32"/>
  <c r="BJ31" i="32"/>
  <c r="BH31" i="32"/>
  <c r="BC24" i="32"/>
  <c r="AX30" i="32"/>
  <c r="CA20" i="32"/>
  <c r="BX24" i="32"/>
  <c r="AW26" i="32"/>
  <c r="BV16" i="34"/>
  <c r="BE27" i="32"/>
  <c r="AX12" i="32"/>
  <c r="BT12" i="32"/>
  <c r="BS17" i="32"/>
  <c r="BA25" i="32"/>
  <c r="BS29" i="32"/>
  <c r="BC16" i="34"/>
  <c r="CE18" i="34"/>
  <c r="CE25" i="32"/>
  <c r="BB14" i="32"/>
  <c r="BV20" i="32"/>
  <c r="BX27" i="32"/>
  <c r="BU16" i="32"/>
  <c r="BH20" i="32"/>
  <c r="BE17" i="32"/>
  <c r="BC25" i="32"/>
  <c r="BF24" i="32"/>
  <c r="BA15" i="32"/>
  <c r="BI12" i="32"/>
  <c r="AW32" i="32"/>
  <c r="BS23" i="32"/>
  <c r="BH12" i="32"/>
  <c r="AY17" i="32"/>
  <c r="BW27" i="32"/>
  <c r="BY32" i="32"/>
  <c r="AX13" i="32"/>
  <c r="BN32" i="32"/>
  <c r="BW20" i="32"/>
  <c r="AX25" i="32"/>
  <c r="AW17" i="32"/>
  <c r="BJ15" i="32"/>
  <c r="BY28" i="32"/>
  <c r="BG15" i="32"/>
  <c r="BP14" i="32"/>
  <c r="BK17" i="32"/>
  <c r="AZ14" i="32"/>
  <c r="BD22" i="32"/>
  <c r="CB22" i="32"/>
  <c r="CE30" i="32"/>
  <c r="BA29" i="32"/>
  <c r="AZ18" i="34"/>
  <c r="BN28" i="32"/>
  <c r="BP22" i="32"/>
  <c r="BL20" i="32"/>
  <c r="CC21" i="32"/>
  <c r="CE31" i="32"/>
  <c r="BN29" i="32"/>
  <c r="AV28" i="32"/>
  <c r="BR18" i="34"/>
  <c r="BC28" i="32"/>
  <c r="BJ30" i="32"/>
  <c r="BV32" i="32"/>
  <c r="BS22" i="32"/>
  <c r="AZ20" i="32"/>
  <c r="BC22" i="32"/>
  <c r="CC17" i="32"/>
  <c r="BX13" i="32"/>
  <c r="BW26" i="32"/>
  <c r="BP18" i="34"/>
  <c r="CD28" i="32"/>
  <c r="BL32" i="32"/>
  <c r="AX32" i="32"/>
  <c r="BO30" i="32"/>
  <c r="BG23" i="32"/>
  <c r="BL17" i="32"/>
  <c r="CA31" i="32"/>
  <c r="BY30" i="32"/>
  <c r="BU29" i="32"/>
  <c r="BR28" i="32"/>
  <c r="CA17" i="34"/>
  <c r="BQ28" i="32"/>
  <c r="BU23" i="32"/>
  <c r="AW30" i="32"/>
  <c r="BC27" i="32"/>
  <c r="AZ25" i="32"/>
  <c r="BY17" i="32"/>
  <c r="CD30" i="32"/>
  <c r="BB29" i="32"/>
  <c r="AW16" i="34"/>
  <c r="BY16" i="34"/>
  <c r="BO15" i="32"/>
  <c r="BQ20" i="32"/>
  <c r="BK15" i="32"/>
  <c r="BB27" i="32"/>
  <c r="CD32" i="32"/>
  <c r="BL27" i="32"/>
  <c r="BD12" i="32"/>
  <c r="BB12" i="32"/>
  <c r="BH13" i="32"/>
  <c r="BB24" i="32"/>
  <c r="CA26" i="32"/>
  <c r="CE16" i="34"/>
  <c r="BE13" i="32"/>
  <c r="AX29" i="32"/>
  <c r="BB15" i="32"/>
  <c r="BO32" i="32"/>
  <c r="AV20" i="32"/>
  <c r="BD13" i="32"/>
  <c r="BF23" i="32"/>
  <c r="BR21" i="32"/>
  <c r="BK22" i="32"/>
  <c r="BB20" i="32"/>
  <c r="BC13" i="32"/>
  <c r="BB17" i="32"/>
  <c r="BP24" i="32"/>
  <c r="BJ14" i="32"/>
  <c r="BU12" i="32"/>
  <c r="BG17" i="32"/>
  <c r="BH15" i="32"/>
  <c r="CD21" i="32"/>
  <c r="BK16" i="32"/>
  <c r="BJ32" i="32"/>
  <c r="BT25" i="32"/>
  <c r="BD25" i="32"/>
  <c r="BE20" i="32"/>
  <c r="BN14" i="32"/>
  <c r="AX28" i="32"/>
  <c r="BW15" i="32"/>
  <c r="BQ15" i="32"/>
  <c r="BU30" i="32"/>
  <c r="BI17" i="32"/>
  <c r="BR25" i="32"/>
  <c r="CC31" i="32"/>
  <c r="BX25" i="32"/>
  <c r="BF29" i="32"/>
  <c r="BL16" i="34"/>
  <c r="BB28" i="32"/>
  <c r="BG20" i="32"/>
  <c r="BC20" i="32"/>
  <c r="CB14" i="32"/>
  <c r="CD20" i="32"/>
  <c r="AV29" i="32"/>
  <c r="BU18" i="34"/>
  <c r="BB17" i="34"/>
  <c r="AZ28" i="32"/>
  <c r="BC14" i="32"/>
  <c r="BT15" i="32"/>
  <c r="BE31" i="32"/>
  <c r="AX17" i="32"/>
  <c r="CA16" i="32"/>
  <c r="CD23" i="32"/>
  <c r="AV21" i="32"/>
  <c r="BI26" i="32"/>
  <c r="BW17" i="34"/>
  <c r="AY28" i="32"/>
  <c r="BV17" i="32"/>
  <c r="BP32" i="32"/>
  <c r="BQ16" i="32"/>
  <c r="BL30" i="32"/>
  <c r="BK31" i="32"/>
  <c r="CD31" i="32"/>
  <c r="CA27" i="32"/>
  <c r="BH26" i="32"/>
  <c r="BT28" i="32"/>
  <c r="BB16" i="32"/>
  <c r="CA12" i="32"/>
  <c r="BZ12" i="32"/>
  <c r="BU17" i="32"/>
  <c r="BO14" i="32"/>
  <c r="BF26" i="32"/>
  <c r="BW18" i="34"/>
  <c r="BM22" i="32"/>
  <c r="BM12" i="32"/>
  <c r="BR24" i="32"/>
  <c r="BH23" i="32"/>
  <c r="BG12" i="32"/>
  <c r="AY15" i="32"/>
  <c r="AW23" i="32"/>
  <c r="BM30" i="32"/>
  <c r="BV25" i="32"/>
  <c r="AZ24" i="32"/>
  <c r="BU15" i="32"/>
  <c r="BA14" i="32"/>
  <c r="BG30" i="32"/>
  <c r="BU14" i="32"/>
  <c r="BK12" i="32"/>
  <c r="BK25" i="32"/>
  <c r="BR22" i="32"/>
  <c r="BV26" i="32"/>
  <c r="BT17" i="32"/>
  <c r="AY21" i="32"/>
  <c r="BL25" i="32"/>
  <c r="BF32" i="32"/>
  <c r="BL31" i="32"/>
  <c r="BI20" i="32"/>
  <c r="CB28" i="32"/>
  <c r="BB21" i="32"/>
  <c r="BF21" i="32"/>
  <c r="BH27" i="32"/>
  <c r="BS25" i="32"/>
  <c r="BI25" i="32"/>
  <c r="CC16" i="32"/>
  <c r="BX21" i="32"/>
  <c r="BZ26" i="32"/>
  <c r="BK18" i="34"/>
  <c r="BZ28" i="32"/>
  <c r="BE24" i="32"/>
  <c r="AX22" i="32"/>
  <c r="BY20" i="32"/>
  <c r="BY27" i="32"/>
  <c r="BL29" i="32"/>
  <c r="BN18" i="34"/>
  <c r="BC17" i="34"/>
  <c r="BI14" i="32"/>
  <c r="BQ14" i="32"/>
  <c r="AW13" i="32"/>
  <c r="BT13" i="32"/>
  <c r="BV15" i="32"/>
  <c r="CD24" i="32"/>
  <c r="BZ31" i="32"/>
  <c r="AV24" i="32"/>
  <c r="AW29" i="32"/>
  <c r="BA17" i="34"/>
  <c r="BG25" i="32"/>
  <c r="BN13" i="32"/>
  <c r="CB12" i="32"/>
  <c r="BU20" i="32"/>
  <c r="BQ30" i="32"/>
  <c r="BN26" i="32"/>
  <c r="BB16" i="34"/>
  <c r="BO23" i="32"/>
  <c r="BS12" i="32"/>
  <c r="BP21" i="32"/>
  <c r="BG27" i="32"/>
  <c r="BN12" i="32"/>
  <c r="BO16" i="32"/>
  <c r="BA23" i="32"/>
  <c r="BI31" i="32"/>
  <c r="BK27" i="32"/>
  <c r="BD21" i="32"/>
  <c r="CE12" i="32"/>
  <c r="BL16" i="32"/>
  <c r="BB30" i="32"/>
  <c r="BC15" i="32"/>
  <c r="AZ12" i="32"/>
  <c r="BL23" i="32"/>
  <c r="BS31" i="32"/>
  <c r="BJ12" i="32"/>
  <c r="BQ13" i="32"/>
  <c r="BB13" i="32"/>
  <c r="BI21" i="32"/>
  <c r="CE27" i="32"/>
  <c r="BC21" i="32"/>
  <c r="BQ31" i="32"/>
  <c r="BV28" i="32"/>
  <c r="BP23" i="32"/>
  <c r="BN27" i="32"/>
  <c r="BU27" i="32"/>
  <c r="AY22" i="32"/>
  <c r="BJ20" i="32"/>
  <c r="CA21" i="32"/>
  <c r="AV16" i="32"/>
  <c r="BX29" i="32"/>
  <c r="BD17" i="34"/>
  <c r="BK28" i="32"/>
  <c r="BO21" i="32"/>
  <c r="BK20" i="32"/>
  <c r="CC22" i="32"/>
  <c r="BX23" i="32"/>
  <c r="BK29" i="32"/>
  <c r="BA18" i="34"/>
  <c r="CC18" i="34"/>
  <c r="BD17" i="32"/>
  <c r="BA13" i="32"/>
  <c r="BJ21" i="32"/>
  <c r="BA17" i="32"/>
  <c r="AX24" i="32"/>
  <c r="BZ23" i="32"/>
  <c r="CA15" i="32"/>
  <c r="CA29" i="32"/>
  <c r="BL26" i="32"/>
  <c r="CA22" i="32"/>
  <c r="BN16" i="32"/>
  <c r="CD12" i="32"/>
  <c r="BV27" i="32"/>
  <c r="BW24" i="32"/>
  <c r="AX26" i="32"/>
  <c r="BL17" i="34"/>
  <c r="BO27" i="32"/>
  <c r="BX12" i="32"/>
  <c r="BF30" i="32"/>
  <c r="BN31" i="32"/>
  <c r="BY12" i="32"/>
  <c r="AX21" i="32"/>
  <c r="BD30" i="32"/>
  <c r="BD31" i="32"/>
  <c r="BW14" i="32"/>
  <c r="BQ25" i="32"/>
  <c r="BZ24" i="32"/>
  <c r="BW17" i="32"/>
  <c r="BC30" i="32"/>
  <c r="BK23" i="32"/>
  <c r="BA12" i="32"/>
  <c r="BR20" i="32"/>
  <c r="BE32" i="32"/>
  <c r="BQ12" i="32"/>
  <c r="BH22" i="32"/>
  <c r="BP16" i="32"/>
  <c r="BE14" i="32"/>
  <c r="CB24" i="32"/>
  <c r="AW21" i="32"/>
  <c r="BN20" i="32"/>
  <c r="BT20" i="32"/>
  <c r="BQ32" i="32"/>
  <c r="BQ21" i="32"/>
  <c r="BH25" i="32"/>
  <c r="AX20" i="32"/>
  <c r="CB13" i="32"/>
  <c r="CB25" i="32"/>
  <c r="BM26" i="32"/>
  <c r="BY18" i="34"/>
  <c r="BG18" i="34"/>
  <c r="BA28" i="32"/>
  <c r="AZ32" i="32"/>
  <c r="BQ27" i="32"/>
  <c r="BZ17" i="32"/>
  <c r="BX31" i="32"/>
  <c r="BZ29" i="32"/>
  <c r="CD17" i="34"/>
  <c r="BS28" i="32"/>
  <c r="BI13" i="32"/>
  <c r="AZ22" i="32"/>
  <c r="BQ22" i="32"/>
  <c r="BM20" i="32"/>
  <c r="BT24" i="32"/>
  <c r="BY31" i="32"/>
  <c r="CB23" i="32"/>
  <c r="BD29" i="32"/>
  <c r="CB16" i="34"/>
  <c r="CA16" i="34"/>
  <c r="CA28" i="32"/>
  <c r="BJ16" i="32"/>
  <c r="BP17" i="32"/>
  <c r="AW25" i="32"/>
  <c r="BG31" i="32"/>
  <c r="BW30" i="32"/>
  <c r="CC27" i="32"/>
  <c r="AV17" i="32"/>
  <c r="BP29" i="32"/>
  <c r="BO18" i="34"/>
  <c r="BZ18" i="34"/>
  <c r="BH17" i="32"/>
  <c r="AW14" i="32"/>
  <c r="BR32" i="32"/>
  <c r="BW13" i="32"/>
  <c r="BZ14" i="32"/>
  <c r="BY25" i="32"/>
  <c r="CE29" i="32"/>
  <c r="AZ26" i="32"/>
  <c r="BP17" i="34"/>
  <c r="BD28" i="32"/>
  <c r="BD20" i="32"/>
  <c r="BA24" i="32"/>
  <c r="BT32" i="32"/>
  <c r="BU31" i="32"/>
  <c r="CD27" i="32"/>
  <c r="BF15" i="32"/>
  <c r="BG16" i="32"/>
  <c r="BN23" i="32"/>
  <c r="CC24" i="32"/>
  <c r="AY18" i="34"/>
  <c r="BF17" i="34"/>
  <c r="BO24" i="32"/>
  <c r="BM21" i="32"/>
  <c r="BS16" i="32"/>
  <c r="CA32" i="32"/>
  <c r="AV27" i="32"/>
  <c r="BE17" i="34"/>
  <c r="CD18" i="34"/>
  <c r="BW31" i="32"/>
  <c r="BH21" i="32"/>
  <c r="AY16" i="32"/>
  <c r="BZ16" i="32"/>
  <c r="BX17" i="32"/>
  <c r="BO29" i="32"/>
  <c r="AW18" i="34"/>
  <c r="BG17" i="34"/>
  <c r="BM13" i="32"/>
  <c r="BT23" i="32"/>
  <c r="BF31" i="32"/>
  <c r="AY20" i="32"/>
  <c r="CB27" i="32"/>
  <c r="CC15" i="32"/>
  <c r="BM29" i="32"/>
  <c r="BI18" i="34"/>
  <c r="BM18" i="34"/>
  <c r="BS16" i="34"/>
  <c r="BP13" i="32"/>
  <c r="BW25" i="32"/>
  <c r="BE23" i="32"/>
  <c r="BX30" i="32"/>
  <c r="CB18" i="34"/>
  <c r="BN16" i="34"/>
  <c r="AY32" i="32"/>
  <c r="BA27" i="32"/>
  <c r="BE30" i="32"/>
  <c r="CC25" i="32"/>
  <c r="AV32" i="32"/>
  <c r="AV18" i="34"/>
  <c r="CC17" i="34"/>
  <c r="BV31" i="32"/>
  <c r="BP15" i="32"/>
  <c r="BI32" i="32"/>
  <c r="CE24" i="32"/>
  <c r="AV31" i="32"/>
  <c r="CB29" i="32"/>
  <c r="BF16" i="34"/>
  <c r="BE28" i="32"/>
  <c r="AX16" i="32"/>
  <c r="BP30" i="32"/>
  <c r="BG22" i="32"/>
  <c r="BJ13" i="32"/>
  <c r="BY21" i="32"/>
  <c r="CA30" i="32"/>
  <c r="BG29" i="32"/>
  <c r="BJ17" i="34"/>
  <c r="CD16" i="34"/>
  <c r="BI17" i="34"/>
  <c r="BO22" i="32"/>
  <c r="AZ23" i="32"/>
  <c r="BS24" i="32"/>
  <c r="AV22" i="32"/>
  <c r="BD16" i="34"/>
  <c r="BO28" i="32"/>
  <c r="BT21" i="32"/>
  <c r="BV16" i="32"/>
  <c r="BV30" i="32"/>
  <c r="CE20" i="32"/>
  <c r="CD26" i="32"/>
  <c r="BT17" i="34"/>
  <c r="BF28" i="32"/>
  <c r="BH24" i="32"/>
  <c r="BU13" i="32"/>
  <c r="BO20" i="32"/>
  <c r="CA24" i="32"/>
  <c r="BI29" i="32"/>
  <c r="BW29" i="32"/>
  <c r="AX17" i="34"/>
  <c r="CE28" i="32"/>
  <c r="BV24" i="32"/>
  <c r="BT31" i="32"/>
  <c r="BQ23" i="32"/>
  <c r="BF16" i="32"/>
  <c r="CB15" i="32"/>
  <c r="BX15" i="32"/>
  <c r="BX26" i="32"/>
  <c r="BL18" i="34"/>
  <c r="CB17" i="34"/>
  <c r="BH18" i="34"/>
  <c r="BL21" i="32"/>
  <c r="BC23" i="32"/>
  <c r="CC13" i="32"/>
  <c r="CC26" i="32"/>
  <c r="BU16" i="34"/>
  <c r="BU28" i="32"/>
  <c r="BN17" i="32"/>
  <c r="BF14" i="32"/>
  <c r="BD32" i="32"/>
  <c r="CB17" i="32"/>
  <c r="BC26" i="32"/>
  <c r="BE16" i="34"/>
  <c r="BX28" i="32"/>
  <c r="BG13" i="32"/>
  <c r="BA30" i="32"/>
  <c r="BB22" i="32"/>
  <c r="CD13" i="32"/>
  <c r="AZ29" i="32"/>
  <c r="BD26" i="32"/>
  <c r="BI16" i="34"/>
  <c r="BX18" i="34"/>
  <c r="BK30" i="32"/>
  <c r="BS21" i="32"/>
  <c r="BW22" i="32"/>
  <c r="AY30" i="32"/>
  <c r="BY23" i="32"/>
  <c r="BX22" i="32"/>
  <c r="BE26" i="32"/>
  <c r="BX17" i="34"/>
  <c r="BP28" i="32"/>
  <c r="AW28" i="32"/>
  <c r="AZ15" i="32"/>
  <c r="BN15" i="32"/>
  <c r="CE23" i="32"/>
  <c r="BG26" i="32"/>
  <c r="BZ17" i="34"/>
  <c r="BZ22" i="34" s="1"/>
  <c r="CC28" i="32"/>
  <c r="BT22" i="32"/>
  <c r="BD23" i="32"/>
  <c r="BF20" i="32"/>
  <c r="CB32" i="32"/>
  <c r="BT26" i="32"/>
  <c r="BJ16" i="34"/>
  <c r="BJ28" i="32"/>
  <c r="BD16" i="32"/>
  <c r="BU32" i="32"/>
  <c r="BZ13" i="32"/>
  <c r="CD16" i="32"/>
  <c r="BP26" i="32"/>
  <c r="CE17" i="34"/>
  <c r="BO17" i="34"/>
  <c r="BE25" i="32"/>
  <c r="BU24" i="32"/>
  <c r="BW23" i="32"/>
  <c r="BM16" i="32"/>
  <c r="BQ24" i="32"/>
  <c r="BY22" i="32"/>
  <c r="BX16" i="32"/>
  <c r="BY26" i="32"/>
  <c r="BV17" i="34"/>
  <c r="BJ18" i="34"/>
  <c r="AV17" i="34"/>
  <c r="BH17" i="34"/>
  <c r="BL28" i="32"/>
  <c r="AZ16" i="32"/>
  <c r="BH16" i="32"/>
  <c r="CE15" i="32"/>
  <c r="BJ26" i="32"/>
  <c r="BB18" i="34"/>
  <c r="AW16" i="32"/>
  <c r="BE22" i="32"/>
  <c r="AW22" i="32"/>
  <c r="BT27" i="32"/>
  <c r="CD14" i="32"/>
  <c r="BR29" i="32"/>
  <c r="AX18" i="34"/>
  <c r="BS18" i="34"/>
  <c r="AY24" i="32"/>
  <c r="BL24" i="32"/>
  <c r="CB16" i="32"/>
  <c r="BY24" i="32"/>
  <c r="BH29" i="32"/>
  <c r="AZ16" i="34"/>
  <c r="AZ17" i="34"/>
  <c r="BN22" i="32"/>
  <c r="BH30" i="32"/>
  <c r="BD14" i="32"/>
  <c r="BR14" i="32"/>
  <c r="BP27" i="32"/>
  <c r="CC20" i="32"/>
  <c r="AV14" i="32"/>
  <c r="BU26" i="32"/>
  <c r="AX16" i="34"/>
  <c r="BR16" i="34"/>
  <c r="BD18" i="34"/>
  <c r="BU22" i="32"/>
  <c r="BR23" i="32"/>
  <c r="BZ30" i="32"/>
  <c r="BQ29" i="32"/>
  <c r="BC18" i="34"/>
  <c r="BT16" i="32"/>
  <c r="BR31" i="32"/>
  <c r="BI27" i="32"/>
  <c r="BZ22" i="32"/>
  <c r="CE22" i="32"/>
  <c r="CB26" i="32"/>
  <c r="BQ18" i="34"/>
  <c r="BJ17" i="32"/>
  <c r="BJ27" i="32"/>
  <c r="BB32" i="32"/>
  <c r="CB31" i="32"/>
  <c r="CE32" i="32"/>
  <c r="BB26" i="32"/>
  <c r="BW16" i="34"/>
  <c r="BK16" i="34"/>
  <c r="AY14" i="32"/>
  <c r="BM23" i="32"/>
  <c r="AX14" i="32"/>
  <c r="AX27" i="32"/>
  <c r="CD17" i="32"/>
  <c r="CA23" i="32"/>
  <c r="BV29" i="32"/>
  <c r="BQ26" i="32"/>
  <c r="BO16" i="34"/>
  <c r="BK32" i="32"/>
  <c r="BM31" i="32"/>
  <c r="BP31" i="32"/>
  <c r="BY13" i="32"/>
  <c r="CC29" i="32"/>
  <c r="BQ16" i="34"/>
  <c r="BJ24" i="32"/>
  <c r="AW27" i="32"/>
  <c r="BS30" i="32"/>
  <c r="CB30" i="32"/>
  <c r="BZ27" i="32"/>
  <c r="BJ29" i="32"/>
  <c r="BX16" i="34"/>
  <c r="AZ17" i="32"/>
  <c r="BA32" i="32"/>
  <c r="BT14" i="32"/>
  <c r="CE14" i="32"/>
  <c r="CD22" i="32"/>
  <c r="BA26" i="32"/>
  <c r="BT16" i="34"/>
  <c r="BP16" i="34"/>
  <c r="BO13" i="32"/>
  <c r="BW16" i="32"/>
  <c r="BN24" i="32"/>
  <c r="BT30" i="32"/>
  <c r="CC14" i="32"/>
  <c r="CA14" i="32"/>
  <c r="BR26" i="32"/>
  <c r="BH28" i="32"/>
  <c r="BA16" i="34"/>
  <c r="BR17" i="34"/>
  <c r="BH16" i="34"/>
  <c r="AV16" i="34"/>
  <c r="X10" i="34"/>
  <c r="BO10" i="34"/>
  <c r="AP15" i="26"/>
  <c r="AO15" i="26"/>
  <c r="AO16" i="26" s="1"/>
  <c r="AQ40" i="26"/>
  <c r="AJ11" i="48"/>
  <c r="AL11" i="48"/>
  <c r="H65" i="12"/>
  <c r="AO40" i="26"/>
  <c r="F11" i="48"/>
  <c r="AL21" i="26"/>
  <c r="AL33" i="26" s="1"/>
  <c r="AL40" i="26"/>
  <c r="AK40" i="26"/>
  <c r="F40" i="26"/>
  <c r="AM40" i="26"/>
  <c r="H40" i="26"/>
  <c r="AN40" i="26"/>
  <c r="AM21" i="26"/>
  <c r="F21" i="26"/>
  <c r="F33" i="26" s="1"/>
  <c r="E21" i="26"/>
  <c r="E33" i="26" s="1"/>
  <c r="H21" i="26"/>
  <c r="AK21" i="26"/>
  <c r="AK33" i="26" s="1"/>
  <c r="W15" i="26"/>
  <c r="W16" i="26" s="1"/>
  <c r="K20" i="26"/>
  <c r="O20" i="26"/>
  <c r="L11" i="48"/>
  <c r="P11" i="48"/>
  <c r="X11" i="48"/>
  <c r="AB11" i="48"/>
  <c r="AF11" i="48"/>
  <c r="M20" i="26"/>
  <c r="K15" i="26"/>
  <c r="K16" i="26" s="1"/>
  <c r="O15" i="26"/>
  <c r="O16" i="26" s="1"/>
  <c r="S15" i="26"/>
  <c r="S16" i="26" s="1"/>
  <c r="AE15" i="26"/>
  <c r="AE16" i="26" s="1"/>
  <c r="AI15" i="26"/>
  <c r="AI16" i="26" s="1"/>
  <c r="H11" i="48"/>
  <c r="L15" i="26"/>
  <c r="L16" i="26" s="1"/>
  <c r="P15" i="26"/>
  <c r="P16" i="26" s="1"/>
  <c r="T15" i="26"/>
  <c r="T16" i="26" s="1"/>
  <c r="X15" i="26"/>
  <c r="X16" i="26" s="1"/>
  <c r="AB15" i="26"/>
  <c r="AB16" i="26" s="1"/>
  <c r="AF15" i="26"/>
  <c r="AF16" i="26" s="1"/>
  <c r="AJ15" i="26"/>
  <c r="AJ16" i="26" s="1"/>
  <c r="I11" i="48"/>
  <c r="M11" i="48"/>
  <c r="Q11" i="48"/>
  <c r="U11" i="48"/>
  <c r="AC11" i="48"/>
  <c r="AG11" i="48"/>
  <c r="AC20" i="26"/>
  <c r="AN20" i="26"/>
  <c r="U20" i="26"/>
  <c r="M15" i="26"/>
  <c r="M16" i="26" s="1"/>
  <c r="Q15" i="26"/>
  <c r="Q16" i="26" s="1"/>
  <c r="Y15" i="26"/>
  <c r="Y16" i="26" s="1"/>
  <c r="AC15" i="26"/>
  <c r="AC16" i="26" s="1"/>
  <c r="AG15" i="26"/>
  <c r="AG16" i="26" s="1"/>
  <c r="J11" i="48"/>
  <c r="N11" i="48"/>
  <c r="R11" i="48"/>
  <c r="V11" i="48"/>
  <c r="Z11" i="48"/>
  <c r="AD11" i="48"/>
  <c r="AH11" i="48"/>
  <c r="I20" i="26"/>
  <c r="Q20" i="26"/>
  <c r="Y20" i="26"/>
  <c r="AG20" i="26"/>
  <c r="S20" i="26"/>
  <c r="W20" i="26"/>
  <c r="AA20" i="26"/>
  <c r="AE20" i="26"/>
  <c r="AI20" i="26"/>
  <c r="J15" i="26"/>
  <c r="J16" i="26" s="1"/>
  <c r="N15" i="26"/>
  <c r="N16" i="26" s="1"/>
  <c r="R15" i="26"/>
  <c r="R16" i="26" s="1"/>
  <c r="V15" i="26"/>
  <c r="V16" i="26" s="1"/>
  <c r="Z15" i="26"/>
  <c r="Z16" i="26" s="1"/>
  <c r="AD15" i="26"/>
  <c r="AD16" i="26" s="1"/>
  <c r="AH15" i="26"/>
  <c r="AH16" i="26" s="1"/>
  <c r="K11" i="48"/>
  <c r="O11" i="48"/>
  <c r="S11" i="48"/>
  <c r="W11" i="48"/>
  <c r="AA11" i="48"/>
  <c r="AE11" i="48"/>
  <c r="AI11" i="48"/>
  <c r="U15" i="26"/>
  <c r="U16" i="26" s="1"/>
  <c r="T11" i="48"/>
  <c r="I15" i="26"/>
  <c r="I16" i="26" s="1"/>
  <c r="AA15" i="26"/>
  <c r="AA16" i="26" s="1"/>
  <c r="J20" i="26"/>
  <c r="R20" i="26"/>
  <c r="AH20" i="26"/>
  <c r="N20" i="26"/>
  <c r="V20" i="26"/>
  <c r="AD20" i="26"/>
  <c r="H15" i="26"/>
  <c r="H16" i="26" s="1"/>
  <c r="L20" i="26"/>
  <c r="P20" i="26"/>
  <c r="T20" i="26"/>
  <c r="X20" i="26"/>
  <c r="AB20" i="26"/>
  <c r="AF20" i="26"/>
  <c r="AJ20" i="26"/>
  <c r="Y11" i="48"/>
  <c r="Z20" i="26"/>
  <c r="AO34" i="26" l="1"/>
  <c r="AO33" i="26"/>
  <c r="BL22" i="34"/>
  <c r="CC22" i="34"/>
  <c r="BY31" i="34"/>
  <c r="BY25" i="34" s="1"/>
  <c r="AG12" i="101"/>
  <c r="BM31" i="34"/>
  <c r="BM25" i="34" s="1"/>
  <c r="U12" i="101"/>
  <c r="BI31" i="34"/>
  <c r="BI25" i="34" s="1"/>
  <c r="Q12" i="101"/>
  <c r="BT31" i="34"/>
  <c r="BT25" i="34" s="1"/>
  <c r="AB12" i="101"/>
  <c r="BK31" i="34"/>
  <c r="BK25" i="34" s="1"/>
  <c r="S12" i="101"/>
  <c r="BQ31" i="34"/>
  <c r="BQ25" i="34" s="1"/>
  <c r="Y12" i="101"/>
  <c r="BV22" i="34"/>
  <c r="BR31" i="34"/>
  <c r="BR25" i="34" s="1"/>
  <c r="Z12" i="101"/>
  <c r="CA31" i="34"/>
  <c r="CA25" i="34" s="1"/>
  <c r="AI12" i="101"/>
  <c r="BZ31" i="34"/>
  <c r="BZ25" i="34" s="1"/>
  <c r="AH12" i="101"/>
  <c r="BL31" i="34"/>
  <c r="BL25" i="34" s="1"/>
  <c r="T12" i="101"/>
  <c r="BF31" i="34"/>
  <c r="BF25" i="34" s="1"/>
  <c r="N12" i="101"/>
  <c r="BB31" i="34"/>
  <c r="BB25" i="34" s="1"/>
  <c r="J12" i="101"/>
  <c r="BG31" i="34"/>
  <c r="BG25" i="34" s="1"/>
  <c r="O12" i="101"/>
  <c r="BN31" i="34"/>
  <c r="BN25" i="34" s="1"/>
  <c r="V12" i="101"/>
  <c r="BD31" i="34"/>
  <c r="BD25" i="34" s="1"/>
  <c r="L12" i="101"/>
  <c r="AY31" i="34"/>
  <c r="AY25" i="34" s="1"/>
  <c r="G12" i="101"/>
  <c r="AZ31" i="34"/>
  <c r="AZ25" i="34" s="1"/>
  <c r="H12" i="101"/>
  <c r="BA31" i="34"/>
  <c r="BA25" i="34" s="1"/>
  <c r="I12" i="101"/>
  <c r="BW31" i="34"/>
  <c r="BW25" i="34" s="1"/>
  <c r="AE12" i="101"/>
  <c r="BV31" i="34"/>
  <c r="BV25" i="34" s="1"/>
  <c r="AD12" i="101"/>
  <c r="BO31" i="34"/>
  <c r="BO25" i="34" s="1"/>
  <c r="W12" i="101"/>
  <c r="BU31" i="34"/>
  <c r="BU25" i="34" s="1"/>
  <c r="AC12" i="101"/>
  <c r="BP31" i="34"/>
  <c r="BP25" i="34" s="1"/>
  <c r="X12" i="101"/>
  <c r="BH31" i="34"/>
  <c r="BH25" i="34" s="1"/>
  <c r="P12" i="101"/>
  <c r="BC31" i="34"/>
  <c r="BC25" i="34" s="1"/>
  <c r="K12" i="101"/>
  <c r="BE31" i="34"/>
  <c r="BE25" i="34" s="1"/>
  <c r="M12" i="101"/>
  <c r="BX31" i="34"/>
  <c r="BX25" i="34" s="1"/>
  <c r="AF12" i="101"/>
  <c r="BS31" i="34"/>
  <c r="BS25" i="34" s="1"/>
  <c r="AA12" i="101"/>
  <c r="BJ31" i="34"/>
  <c r="BJ25" i="34" s="1"/>
  <c r="R12" i="101"/>
  <c r="AM29" i="26"/>
  <c r="AL14" i="101" s="1"/>
  <c r="AL16" i="101" s="1"/>
  <c r="AM33" i="26"/>
  <c r="H29" i="26"/>
  <c r="H34" i="26" s="1"/>
  <c r="H33" i="26"/>
  <c r="BC22" i="34"/>
  <c r="BG22" i="34"/>
  <c r="AW23" i="34"/>
  <c r="AY23" i="34"/>
  <c r="BS23" i="34"/>
  <c r="BC23" i="34"/>
  <c r="BW19" i="34"/>
  <c r="BW27" i="34" s="1"/>
  <c r="CE22" i="34"/>
  <c r="BN19" i="34"/>
  <c r="BN27" i="34" s="1"/>
  <c r="Y10" i="32"/>
  <c r="BP10" i="32"/>
  <c r="BB23" i="34"/>
  <c r="BU19" i="34"/>
  <c r="BU27" i="34" s="1"/>
  <c r="BA19" i="34"/>
  <c r="BA27" i="34" s="1"/>
  <c r="BE19" i="34"/>
  <c r="BE27" i="34" s="1"/>
  <c r="BJ23" i="34"/>
  <c r="CB22" i="34"/>
  <c r="BI19" i="34"/>
  <c r="BI27" i="34" s="1"/>
  <c r="CD19" i="34"/>
  <c r="CD27" i="34" s="1"/>
  <c r="BO19" i="34"/>
  <c r="BO27" i="34" s="1"/>
  <c r="BF33" i="32"/>
  <c r="BQ19" i="34"/>
  <c r="BQ27" i="34" s="1"/>
  <c r="BK18" i="32"/>
  <c r="BK19" i="34"/>
  <c r="BK27" i="34" s="1"/>
  <c r="CG28" i="32"/>
  <c r="BM23" i="34"/>
  <c r="CA19" i="34"/>
  <c r="CA27" i="34" s="1"/>
  <c r="BD23" i="34"/>
  <c r="BY23" i="34"/>
  <c r="AX19" i="34"/>
  <c r="AX27" i="34" s="1"/>
  <c r="CG16" i="32"/>
  <c r="BQ18" i="32"/>
  <c r="CH31" i="32"/>
  <c r="CK31" i="32" s="1"/>
  <c r="BF19" i="34"/>
  <c r="BF27" i="34" s="1"/>
  <c r="AZ22" i="34"/>
  <c r="CF31" i="32"/>
  <c r="BA18" i="32"/>
  <c r="BP19" i="34"/>
  <c r="BP27" i="34" s="1"/>
  <c r="BX19" i="34"/>
  <c r="BX27" i="34" s="1"/>
  <c r="BO33" i="32"/>
  <c r="CG25" i="32"/>
  <c r="BT19" i="34"/>
  <c r="BT27" i="34" s="1"/>
  <c r="CH26" i="32"/>
  <c r="CK26" i="32" s="1"/>
  <c r="BL23" i="34"/>
  <c r="CF16" i="34"/>
  <c r="AV19" i="34"/>
  <c r="AV27" i="34" s="1"/>
  <c r="BX22" i="34"/>
  <c r="BX23" i="34"/>
  <c r="AX22" i="34"/>
  <c r="BT22" i="34"/>
  <c r="CF22" i="32"/>
  <c r="CF32" i="32"/>
  <c r="BP22" i="34"/>
  <c r="CG17" i="32"/>
  <c r="BN33" i="32"/>
  <c r="BR33" i="32"/>
  <c r="CH20" i="32"/>
  <c r="CK20" i="32" s="1"/>
  <c r="CC23" i="34"/>
  <c r="BD22" i="34"/>
  <c r="BJ18" i="32"/>
  <c r="BS18" i="32"/>
  <c r="BG18" i="32"/>
  <c r="CF21" i="32"/>
  <c r="BB22" i="34"/>
  <c r="BL19" i="34"/>
  <c r="BL27" i="34" s="1"/>
  <c r="BB33" i="32"/>
  <c r="CA22" i="34"/>
  <c r="AZ33" i="32"/>
  <c r="CG12" i="32"/>
  <c r="BH18" i="32"/>
  <c r="BH33" i="32"/>
  <c r="CG20" i="32"/>
  <c r="BM19" i="34"/>
  <c r="BM27" i="34" s="1"/>
  <c r="CH15" i="32"/>
  <c r="CK15" i="32" s="1"/>
  <c r="CA23" i="34"/>
  <c r="BK22" i="34"/>
  <c r="CF15" i="32"/>
  <c r="BY22" i="34"/>
  <c r="CG16" i="34"/>
  <c r="BH19" i="34"/>
  <c r="BH27" i="34" s="1"/>
  <c r="AX23" i="34"/>
  <c r="AY33" i="32"/>
  <c r="BZ23" i="34"/>
  <c r="BA23" i="34"/>
  <c r="BA22" i="34"/>
  <c r="CG27" i="32"/>
  <c r="CG23" i="32"/>
  <c r="BZ18" i="32"/>
  <c r="BU23" i="34"/>
  <c r="CG15" i="32"/>
  <c r="CH28" i="32"/>
  <c r="CK28" i="32" s="1"/>
  <c r="CA33" i="32"/>
  <c r="CH16" i="32"/>
  <c r="CK16" i="32" s="1"/>
  <c r="BZ19" i="34"/>
  <c r="BZ27" i="34" s="1"/>
  <c r="CF26" i="32"/>
  <c r="BM22" i="34"/>
  <c r="CC18" i="32"/>
  <c r="CF30" i="32"/>
  <c r="AW33" i="32"/>
  <c r="CH13" i="32"/>
  <c r="CK13" i="32" s="1"/>
  <c r="BW18" i="32"/>
  <c r="BQ22" i="34"/>
  <c r="CH17" i="34"/>
  <c r="CK17" i="34" s="1"/>
  <c r="BR22" i="34"/>
  <c r="BQ23" i="34"/>
  <c r="CF14" i="32"/>
  <c r="AZ19" i="34"/>
  <c r="AZ27" i="34" s="1"/>
  <c r="CH29" i="32"/>
  <c r="CK29" i="32" s="1"/>
  <c r="BO22" i="34"/>
  <c r="BJ19" i="34"/>
  <c r="BJ27" i="34" s="1"/>
  <c r="CE33" i="32"/>
  <c r="BO23" i="34"/>
  <c r="BM33" i="32"/>
  <c r="CF16" i="32"/>
  <c r="BB19" i="34"/>
  <c r="BB27" i="34" s="1"/>
  <c r="CH24" i="32"/>
  <c r="CK24" i="32" s="1"/>
  <c r="CA18" i="32"/>
  <c r="CF29" i="32"/>
  <c r="CH21" i="32"/>
  <c r="CK21" i="32" s="1"/>
  <c r="CE19" i="34"/>
  <c r="CE27" i="34" s="1"/>
  <c r="BL33" i="32"/>
  <c r="BW33" i="32"/>
  <c r="CF23" i="32"/>
  <c r="BV18" i="32"/>
  <c r="BX33" i="32"/>
  <c r="BN22" i="34"/>
  <c r="BV23" i="34"/>
  <c r="CH27" i="32"/>
  <c r="CK27" i="32" s="1"/>
  <c r="CG14" i="32"/>
  <c r="CB33" i="32"/>
  <c r="CC33" i="32"/>
  <c r="CG29" i="32"/>
  <c r="BS19" i="34"/>
  <c r="BS27" i="34" s="1"/>
  <c r="CG21" i="32"/>
  <c r="AX33" i="32"/>
  <c r="BY18" i="32"/>
  <c r="AZ18" i="32"/>
  <c r="CF24" i="32"/>
  <c r="BK23" i="34"/>
  <c r="BM18" i="32"/>
  <c r="CD33" i="32"/>
  <c r="BE33" i="32"/>
  <c r="BU18" i="32"/>
  <c r="BP23" i="34"/>
  <c r="BI18" i="32"/>
  <c r="BV33" i="32"/>
  <c r="BT18" i="32"/>
  <c r="BC18" i="32"/>
  <c r="BF18" i="32"/>
  <c r="AY19" i="34"/>
  <c r="AY27" i="34" s="1"/>
  <c r="BS22" i="34"/>
  <c r="CH30" i="32"/>
  <c r="CK30" i="32" s="1"/>
  <c r="BP18" i="32"/>
  <c r="CH23" i="32"/>
  <c r="CK23" i="32" s="1"/>
  <c r="BI22" i="34"/>
  <c r="BF22" i="34"/>
  <c r="CF17" i="32"/>
  <c r="CD18" i="32"/>
  <c r="BJ33" i="32"/>
  <c r="BN23" i="34"/>
  <c r="CH22" i="32"/>
  <c r="CK22" i="32" s="1"/>
  <c r="CH25" i="32"/>
  <c r="CK25" i="32" s="1"/>
  <c r="BQ33" i="32"/>
  <c r="AX18" i="32"/>
  <c r="CG31" i="32"/>
  <c r="CF13" i="32"/>
  <c r="CH17" i="32"/>
  <c r="CK17" i="32" s="1"/>
  <c r="BF23" i="34"/>
  <c r="CF25" i="32"/>
  <c r="BT23" i="34"/>
  <c r="CG32" i="32"/>
  <c r="BO18" i="32"/>
  <c r="CH14" i="32"/>
  <c r="CK14" i="32" s="1"/>
  <c r="CG18" i="34"/>
  <c r="BH23" i="34"/>
  <c r="BI23" i="34"/>
  <c r="CD23" i="34"/>
  <c r="CB19" i="34"/>
  <c r="CB27" i="34" s="1"/>
  <c r="CG22" i="32"/>
  <c r="BK33" i="32"/>
  <c r="BN18" i="32"/>
  <c r="BU33" i="32"/>
  <c r="BI33" i="32"/>
  <c r="BW23" i="34"/>
  <c r="CG26" i="32"/>
  <c r="BC33" i="32"/>
  <c r="AV33" i="32"/>
  <c r="CF20" i="32"/>
  <c r="CG13" i="32"/>
  <c r="CH18" i="34"/>
  <c r="CK18" i="34" s="1"/>
  <c r="BR23" i="34"/>
  <c r="AZ23" i="34"/>
  <c r="BA33" i="32"/>
  <c r="CF12" i="32"/>
  <c r="AV18" i="32"/>
  <c r="BP33" i="32"/>
  <c r="AW18" i="32"/>
  <c r="BE23" i="34"/>
  <c r="BU22" i="34"/>
  <c r="BH22" i="34"/>
  <c r="CG17" i="34"/>
  <c r="CG24" i="32"/>
  <c r="BJ22" i="34"/>
  <c r="CB23" i="34"/>
  <c r="BE22" i="34"/>
  <c r="BD33" i="32"/>
  <c r="CH32" i="32"/>
  <c r="CK32" i="32" s="1"/>
  <c r="BG23" i="34"/>
  <c r="BX18" i="32"/>
  <c r="CB18" i="32"/>
  <c r="BW22" i="34"/>
  <c r="BG33" i="32"/>
  <c r="BB18" i="32"/>
  <c r="BY19" i="34"/>
  <c r="BY27" i="34" s="1"/>
  <c r="CF28" i="32"/>
  <c r="CE23" i="34"/>
  <c r="BV19" i="34"/>
  <c r="BV27" i="34" s="1"/>
  <c r="CH12" i="32"/>
  <c r="CK12" i="32" s="1"/>
  <c r="BR18" i="32"/>
  <c r="BL18" i="32"/>
  <c r="AY22" i="34"/>
  <c r="AY18" i="32"/>
  <c r="BR19" i="34"/>
  <c r="BR27" i="34" s="1"/>
  <c r="CH16" i="34"/>
  <c r="CK16" i="34" s="1"/>
  <c r="CG30" i="32"/>
  <c r="AV22" i="34"/>
  <c r="CF17" i="34"/>
  <c r="BD19" i="34"/>
  <c r="BD27" i="34" s="1"/>
  <c r="CF18" i="34"/>
  <c r="AV23" i="34"/>
  <c r="CF27" i="32"/>
  <c r="CD22" i="34"/>
  <c r="BT33" i="32"/>
  <c r="CE18" i="32"/>
  <c r="BY33" i="32"/>
  <c r="BD18" i="32"/>
  <c r="AW19" i="34"/>
  <c r="AW27" i="34" s="1"/>
  <c r="BC19" i="34"/>
  <c r="BC27" i="34" s="1"/>
  <c r="BG19" i="34"/>
  <c r="BG27" i="34" s="1"/>
  <c r="BS33" i="32"/>
  <c r="BZ33" i="32"/>
  <c r="AW22" i="34"/>
  <c r="CC19" i="34"/>
  <c r="CC27" i="34" s="1"/>
  <c r="BE18" i="32"/>
  <c r="Y10" i="34"/>
  <c r="BP10" i="34"/>
  <c r="D11" i="43"/>
  <c r="AP16" i="26"/>
  <c r="AP34" i="26" s="1"/>
  <c r="E11" i="43"/>
  <c r="E12" i="43" s="1"/>
  <c r="AP11" i="48"/>
  <c r="U40" i="26"/>
  <c r="AB40" i="26"/>
  <c r="N40" i="26"/>
  <c r="M40" i="26"/>
  <c r="X40" i="26"/>
  <c r="J40" i="26"/>
  <c r="I40" i="26"/>
  <c r="AE40" i="26"/>
  <c r="O40" i="26"/>
  <c r="Z40" i="26"/>
  <c r="P40" i="26"/>
  <c r="K40" i="26"/>
  <c r="I64" i="12"/>
  <c r="AE45" i="29"/>
  <c r="AF45" i="29"/>
  <c r="V45" i="29"/>
  <c r="AH45" i="29"/>
  <c r="Y45" i="29"/>
  <c r="O45" i="29"/>
  <c r="O22" i="44" s="1"/>
  <c r="R45" i="29"/>
  <c r="X45" i="29"/>
  <c r="AI45" i="29"/>
  <c r="AD45" i="29"/>
  <c r="U45" i="29"/>
  <c r="P45" i="29"/>
  <c r="W45" i="29"/>
  <c r="AL45" i="29"/>
  <c r="AC45" i="29"/>
  <c r="AK45" i="29"/>
  <c r="AB45" i="29"/>
  <c r="AM45" i="29"/>
  <c r="AM22" i="44" s="1"/>
  <c r="S45" i="29"/>
  <c r="AJ45" i="29"/>
  <c r="T45" i="29"/>
  <c r="AA45" i="29"/>
  <c r="Z45" i="29"/>
  <c r="AG45" i="29"/>
  <c r="Q45" i="29"/>
  <c r="AP40" i="26"/>
  <c r="G40" i="26"/>
  <c r="G21" i="26"/>
  <c r="AL29" i="26"/>
  <c r="AE21" i="26"/>
  <c r="AE33" i="26" s="1"/>
  <c r="AF21" i="26"/>
  <c r="X21" i="26"/>
  <c r="AD21" i="26"/>
  <c r="W21" i="26"/>
  <c r="AF40" i="26"/>
  <c r="AA40" i="26"/>
  <c r="V40" i="26"/>
  <c r="Q40" i="26"/>
  <c r="V21" i="26"/>
  <c r="L21" i="26"/>
  <c r="L33" i="26" s="1"/>
  <c r="L40" i="26"/>
  <c r="W40" i="26"/>
  <c r="AC21" i="26"/>
  <c r="AC33" i="26" s="1"/>
  <c r="R40" i="26"/>
  <c r="AG40" i="26"/>
  <c r="E29" i="26"/>
  <c r="AI40" i="26"/>
  <c r="S40" i="26"/>
  <c r="AH40" i="26"/>
  <c r="AC40" i="26"/>
  <c r="F29" i="26"/>
  <c r="AK29" i="26"/>
  <c r="AN21" i="26"/>
  <c r="AJ40" i="26"/>
  <c r="T40" i="26"/>
  <c r="AD40" i="26"/>
  <c r="Y40" i="26"/>
  <c r="Y21" i="26"/>
  <c r="Y33" i="26" s="1"/>
  <c r="AJ21" i="26"/>
  <c r="AJ33" i="26" s="1"/>
  <c r="T21" i="26"/>
  <c r="T33" i="26" s="1"/>
  <c r="AA21" i="26"/>
  <c r="AA33" i="26" s="1"/>
  <c r="U21" i="26"/>
  <c r="U33" i="26" s="1"/>
  <c r="AH21" i="26"/>
  <c r="AH33" i="26" s="1"/>
  <c r="Q21" i="26"/>
  <c r="Q33" i="26" s="1"/>
  <c r="O21" i="26"/>
  <c r="O33" i="26" s="1"/>
  <c r="N21" i="26"/>
  <c r="N33" i="26" s="1"/>
  <c r="M21" i="26"/>
  <c r="M33" i="26" s="1"/>
  <c r="Z21" i="26"/>
  <c r="Z33" i="26" s="1"/>
  <c r="R21" i="26"/>
  <c r="R33" i="26" s="1"/>
  <c r="K21" i="26"/>
  <c r="K33" i="26" s="1"/>
  <c r="J21" i="26"/>
  <c r="J33" i="26" s="1"/>
  <c r="I21" i="26"/>
  <c r="I33" i="26" s="1"/>
  <c r="AB21" i="26"/>
  <c r="AB33" i="26" s="1"/>
  <c r="P21" i="26"/>
  <c r="P33" i="26" s="1"/>
  <c r="AI21" i="26"/>
  <c r="AI33" i="26" s="1"/>
  <c r="S21" i="26"/>
  <c r="S33" i="26" s="1"/>
  <c r="AG21" i="26"/>
  <c r="AG33" i="26" s="1"/>
  <c r="D12" i="43" l="1"/>
  <c r="D19" i="43" s="1"/>
  <c r="AY32" i="34"/>
  <c r="AY26" i="34" s="1"/>
  <c r="G14" i="101"/>
  <c r="G16" i="101" s="1"/>
  <c r="G20" i="48"/>
  <c r="T23" i="101"/>
  <c r="AG23" i="101"/>
  <c r="Q23" i="101"/>
  <c r="AL23" i="101"/>
  <c r="AE23" i="101"/>
  <c r="AC23" i="101"/>
  <c r="V23" i="101"/>
  <c r="AH23" i="101"/>
  <c r="AJ23" i="101"/>
  <c r="S23" i="101"/>
  <c r="Z23" i="101"/>
  <c r="AB23" i="101"/>
  <c r="AO12" i="101"/>
  <c r="AA23" i="101"/>
  <c r="P23" i="101"/>
  <c r="AD23" i="101"/>
  <c r="AN12" i="101"/>
  <c r="R23" i="101"/>
  <c r="U23" i="101"/>
  <c r="AF23" i="101"/>
  <c r="AP12" i="101"/>
  <c r="AI23" i="101"/>
  <c r="AM23" i="101"/>
  <c r="AL20" i="48"/>
  <c r="W23" i="101"/>
  <c r="Y23" i="101"/>
  <c r="AK23" i="101"/>
  <c r="X23" i="101"/>
  <c r="O23" i="101"/>
  <c r="AW32" i="34"/>
  <c r="AW26" i="34" s="1"/>
  <c r="F34" i="26"/>
  <c r="AP44" i="26"/>
  <c r="AP46" i="26" s="1"/>
  <c r="E48" i="48"/>
  <c r="AP33" i="26"/>
  <c r="CC32" i="34"/>
  <c r="CC26" i="34" s="1"/>
  <c r="AL34" i="26"/>
  <c r="W29" i="26"/>
  <c r="V20" i="48" s="1"/>
  <c r="W33" i="26"/>
  <c r="AO44" i="26"/>
  <c r="AO46" i="26" s="1"/>
  <c r="D48" i="48"/>
  <c r="CB32" i="34"/>
  <c r="CB26" i="34" s="1"/>
  <c r="AK34" i="26"/>
  <c r="G29" i="26"/>
  <c r="F14" i="101" s="1"/>
  <c r="F16" i="101" s="1"/>
  <c r="G33" i="26"/>
  <c r="AD29" i="26"/>
  <c r="AC20" i="48" s="1"/>
  <c r="AD33" i="26"/>
  <c r="V29" i="26"/>
  <c r="U14" i="101" s="1"/>
  <c r="U16" i="101" s="1"/>
  <c r="V33" i="26"/>
  <c r="X29" i="26"/>
  <c r="W20" i="48" s="1"/>
  <c r="X33" i="26"/>
  <c r="AV32" i="34"/>
  <c r="AV26" i="34" s="1"/>
  <c r="E34" i="26"/>
  <c r="AF29" i="26"/>
  <c r="AE14" i="101" s="1"/>
  <c r="AE16" i="101" s="1"/>
  <c r="AF33" i="26"/>
  <c r="AN29" i="26"/>
  <c r="AM20" i="48" s="1"/>
  <c r="AN33" i="26"/>
  <c r="CD32" i="34"/>
  <c r="CD26" i="34" s="1"/>
  <c r="AM34" i="26"/>
  <c r="Z10" i="32"/>
  <c r="BQ10" i="32"/>
  <c r="CF18" i="32"/>
  <c r="CG22" i="34"/>
  <c r="CF33" i="32"/>
  <c r="CF19" i="34"/>
  <c r="CF22" i="34"/>
  <c r="CH18" i="32"/>
  <c r="CK18" i="32" s="1"/>
  <c r="CH33" i="32"/>
  <c r="CK33" i="32" s="1"/>
  <c r="CH19" i="34"/>
  <c r="CK19" i="34" s="1"/>
  <c r="CG33" i="32"/>
  <c r="CH22" i="34"/>
  <c r="CG19" i="34"/>
  <c r="CH23" i="34"/>
  <c r="CG23" i="34"/>
  <c r="CF23" i="34"/>
  <c r="CG18" i="32"/>
  <c r="Z10" i="34"/>
  <c r="BQ10" i="34"/>
  <c r="CG31" i="34"/>
  <c r="CG25" i="34" s="1"/>
  <c r="CG36" i="32"/>
  <c r="CJ32" i="32" s="1"/>
  <c r="CF31" i="34"/>
  <c r="CF25" i="34" s="1"/>
  <c r="CF36" i="32"/>
  <c r="CI24" i="32" s="1"/>
  <c r="AK14" i="101"/>
  <c r="AK16" i="101" s="1"/>
  <c r="AK20" i="48"/>
  <c r="AJ14" i="101"/>
  <c r="AJ16" i="101" s="1"/>
  <c r="AJ20" i="48"/>
  <c r="D14" i="101"/>
  <c r="D20" i="48"/>
  <c r="E14" i="101"/>
  <c r="E16" i="101" s="1"/>
  <c r="E20" i="48"/>
  <c r="I65" i="12"/>
  <c r="J64" i="12"/>
  <c r="AF22" i="44"/>
  <c r="AL22" i="44"/>
  <c r="AE22" i="44"/>
  <c r="AI22" i="44"/>
  <c r="E19" i="43"/>
  <c r="AH22" i="44"/>
  <c r="AK22" i="44"/>
  <c r="AE29" i="26"/>
  <c r="AE34" i="26" s="1"/>
  <c r="AJ22" i="44"/>
  <c r="T22" i="44"/>
  <c r="AQ45" i="29"/>
  <c r="AG22" i="44"/>
  <c r="AA22" i="44"/>
  <c r="AP45" i="29"/>
  <c r="U22" i="44"/>
  <c r="R22" i="44"/>
  <c r="W22" i="44"/>
  <c r="P22" i="44"/>
  <c r="Y22" i="44"/>
  <c r="Q22" i="44"/>
  <c r="AC22" i="44"/>
  <c r="X22" i="44"/>
  <c r="AB22" i="44"/>
  <c r="Z22" i="44"/>
  <c r="AO45" i="29"/>
  <c r="S22" i="44"/>
  <c r="AD22" i="44"/>
  <c r="V22" i="44"/>
  <c r="AG29" i="26"/>
  <c r="I29" i="26"/>
  <c r="Z29" i="26"/>
  <c r="U29" i="26"/>
  <c r="AJ29" i="26"/>
  <c r="AI29" i="26"/>
  <c r="AB29" i="26"/>
  <c r="J29" i="26"/>
  <c r="R29" i="26"/>
  <c r="N29" i="26"/>
  <c r="Q29" i="26"/>
  <c r="P29" i="26"/>
  <c r="AH29" i="26"/>
  <c r="T29" i="26"/>
  <c r="AC29" i="26"/>
  <c r="L29" i="26"/>
  <c r="K29" i="26"/>
  <c r="O29" i="26"/>
  <c r="S29" i="26"/>
  <c r="M29" i="26"/>
  <c r="AA29" i="26"/>
  <c r="Y29" i="26"/>
  <c r="AM14" i="101" l="1"/>
  <c r="AM16" i="101" s="1"/>
  <c r="U20" i="48"/>
  <c r="W14" i="101"/>
  <c r="W16" i="101" s="1"/>
  <c r="F20" i="48"/>
  <c r="V14" i="101"/>
  <c r="V16" i="101" s="1"/>
  <c r="AC14" i="101"/>
  <c r="AC16" i="101" s="1"/>
  <c r="AE20" i="48"/>
  <c r="CJ26" i="32"/>
  <c r="CJ18" i="34"/>
  <c r="CI17" i="32"/>
  <c r="CJ13" i="32"/>
  <c r="D16" i="101"/>
  <c r="CJ33" i="32"/>
  <c r="CI18" i="32"/>
  <c r="CJ16" i="34"/>
  <c r="CJ17" i="32"/>
  <c r="CJ18" i="32"/>
  <c r="CJ27" i="32"/>
  <c r="BJ32" i="34"/>
  <c r="BJ26" i="34" s="1"/>
  <c r="S34" i="26"/>
  <c r="BH32" i="34"/>
  <c r="BH26" i="34" s="1"/>
  <c r="Q34" i="26"/>
  <c r="BQ32" i="34"/>
  <c r="BQ26" i="34" s="1"/>
  <c r="Z34" i="26"/>
  <c r="CI15" i="32"/>
  <c r="CI27" i="32"/>
  <c r="BN32" i="34"/>
  <c r="BN26" i="34" s="1"/>
  <c r="W34" i="26"/>
  <c r="CI12" i="32"/>
  <c r="CJ22" i="32"/>
  <c r="BE32" i="34"/>
  <c r="BE26" i="34" s="1"/>
  <c r="N34" i="26"/>
  <c r="AX32" i="34"/>
  <c r="AX26" i="34" s="1"/>
  <c r="G34" i="26"/>
  <c r="CJ17" i="34"/>
  <c r="CI31" i="32"/>
  <c r="CJ24" i="32"/>
  <c r="CI17" i="34"/>
  <c r="BF32" i="34"/>
  <c r="BF26" i="34" s="1"/>
  <c r="O34" i="26"/>
  <c r="BB32" i="34"/>
  <c r="BB26" i="34" s="1"/>
  <c r="K34" i="26"/>
  <c r="BX32" i="34"/>
  <c r="BX26" i="34" s="1"/>
  <c r="AG34" i="26"/>
  <c r="CJ31" i="32"/>
  <c r="CI29" i="32"/>
  <c r="CJ16" i="32"/>
  <c r="BO32" i="34"/>
  <c r="BO26" i="34" s="1"/>
  <c r="X34" i="26"/>
  <c r="CJ30" i="32"/>
  <c r="CJ29" i="32"/>
  <c r="BI32" i="34"/>
  <c r="BI26" i="34" s="1"/>
  <c r="R34" i="26"/>
  <c r="BC32" i="34"/>
  <c r="BC26" i="34" s="1"/>
  <c r="L34" i="26"/>
  <c r="BA32" i="34"/>
  <c r="BA26" i="34" s="1"/>
  <c r="J34" i="26"/>
  <c r="CJ21" i="32"/>
  <c r="CI21" i="32"/>
  <c r="CJ15" i="32"/>
  <c r="BT32" i="34"/>
  <c r="BT26" i="34" s="1"/>
  <c r="AC34" i="26"/>
  <c r="BS32" i="34"/>
  <c r="BS26" i="34" s="1"/>
  <c r="AB34" i="26"/>
  <c r="CI18" i="34"/>
  <c r="CI13" i="32"/>
  <c r="BM32" i="34"/>
  <c r="BM26" i="34" s="1"/>
  <c r="V34" i="26"/>
  <c r="CJ28" i="32"/>
  <c r="CI30" i="32"/>
  <c r="CI20" i="32"/>
  <c r="CJ23" i="32"/>
  <c r="CJ20" i="32"/>
  <c r="CJ25" i="32"/>
  <c r="CI14" i="32"/>
  <c r="CI22" i="32"/>
  <c r="AZ32" i="34"/>
  <c r="AZ26" i="34" s="1"/>
  <c r="I34" i="26"/>
  <c r="BP32" i="34"/>
  <c r="BP26" i="34" s="1"/>
  <c r="Y34" i="26"/>
  <c r="BK32" i="34"/>
  <c r="BK26" i="34" s="1"/>
  <c r="T34" i="26"/>
  <c r="BZ32" i="34"/>
  <c r="BZ26" i="34" s="1"/>
  <c r="AI34" i="26"/>
  <c r="BR32" i="34"/>
  <c r="BR26" i="34" s="1"/>
  <c r="AA34" i="26"/>
  <c r="BY32" i="34"/>
  <c r="BY26" i="34" s="1"/>
  <c r="AH34" i="26"/>
  <c r="CA32" i="34"/>
  <c r="CA26" i="34" s="1"/>
  <c r="AJ34" i="26"/>
  <c r="CF27" i="34"/>
  <c r="CI19" i="34"/>
  <c r="CI16" i="34"/>
  <c r="CE32" i="34"/>
  <c r="CE26" i="34" s="1"/>
  <c r="AN34" i="26"/>
  <c r="CI26" i="32"/>
  <c r="CJ14" i="32"/>
  <c r="CI16" i="32"/>
  <c r="CI23" i="32"/>
  <c r="BD32" i="34"/>
  <c r="BD26" i="34" s="1"/>
  <c r="M34" i="26"/>
  <c r="BG32" i="34"/>
  <c r="BG26" i="34" s="1"/>
  <c r="P34" i="26"/>
  <c r="BL32" i="34"/>
  <c r="BL26" i="34" s="1"/>
  <c r="U34" i="26"/>
  <c r="CG27" i="34"/>
  <c r="CJ19" i="34"/>
  <c r="CI33" i="32"/>
  <c r="CJ12" i="32"/>
  <c r="CI32" i="32"/>
  <c r="BW32" i="34"/>
  <c r="BW26" i="34" s="1"/>
  <c r="AF34" i="26"/>
  <c r="CI28" i="32"/>
  <c r="BU32" i="34"/>
  <c r="BU26" i="34" s="1"/>
  <c r="AD34" i="26"/>
  <c r="CI25" i="32"/>
  <c r="AA10" i="32"/>
  <c r="BR10" i="32"/>
  <c r="CH27" i="34"/>
  <c r="AD20" i="48"/>
  <c r="BV32" i="34"/>
  <c r="BV26" i="34" s="1"/>
  <c r="AA10" i="34"/>
  <c r="BR10" i="34"/>
  <c r="CI11" i="34"/>
  <c r="CI14" i="34"/>
  <c r="CI15" i="34"/>
  <c r="CI13" i="34"/>
  <c r="CI12" i="34"/>
  <c r="CJ11" i="34"/>
  <c r="CJ15" i="34"/>
  <c r="CJ14" i="34"/>
  <c r="CJ12" i="34"/>
  <c r="CJ13" i="34"/>
  <c r="K14" i="101"/>
  <c r="K16" i="101" s="1"/>
  <c r="K20" i="48"/>
  <c r="S14" i="101"/>
  <c r="S16" i="101" s="1"/>
  <c r="S20" i="48"/>
  <c r="M14" i="101"/>
  <c r="M16" i="101" s="1"/>
  <c r="M20" i="48"/>
  <c r="AH14" i="101"/>
  <c r="AH16" i="101" s="1"/>
  <c r="AH20" i="48"/>
  <c r="R14" i="101"/>
  <c r="R16" i="101" s="1"/>
  <c r="R20" i="48"/>
  <c r="H14" i="101"/>
  <c r="H16" i="101" s="1"/>
  <c r="H20" i="48"/>
  <c r="AG14" i="101"/>
  <c r="AG16" i="101" s="1"/>
  <c r="AG20" i="48"/>
  <c r="Q14" i="101"/>
  <c r="Q16" i="101" s="1"/>
  <c r="Q20" i="48"/>
  <c r="O14" i="101"/>
  <c r="O16" i="101" s="1"/>
  <c r="O20" i="48"/>
  <c r="I14" i="101"/>
  <c r="I16" i="101" s="1"/>
  <c r="I20" i="48"/>
  <c r="Z14" i="101"/>
  <c r="Z16" i="101" s="1"/>
  <c r="Z20" i="48"/>
  <c r="J14" i="101"/>
  <c r="J16" i="101" s="1"/>
  <c r="J20" i="48"/>
  <c r="T14" i="101"/>
  <c r="T16" i="101" s="1"/>
  <c r="T20" i="48"/>
  <c r="D23" i="48"/>
  <c r="AB14" i="101"/>
  <c r="AB16" i="101" s="1"/>
  <c r="AB20" i="48"/>
  <c r="P14" i="101"/>
  <c r="P16" i="101" s="1"/>
  <c r="P20" i="48"/>
  <c r="AA14" i="101"/>
  <c r="AA16" i="101" s="1"/>
  <c r="AA20" i="48"/>
  <c r="X14" i="101"/>
  <c r="X16" i="101" s="1"/>
  <c r="X20" i="48"/>
  <c r="L14" i="101"/>
  <c r="L16" i="101" s="1"/>
  <c r="L20" i="48"/>
  <c r="N14" i="101"/>
  <c r="N16" i="101" s="1"/>
  <c r="N20" i="48"/>
  <c r="AI14" i="101"/>
  <c r="AI16" i="101" s="1"/>
  <c r="AI20" i="48"/>
  <c r="Y14" i="101"/>
  <c r="Y16" i="101" s="1"/>
  <c r="Y20" i="48"/>
  <c r="AF14" i="101"/>
  <c r="AF16" i="101" s="1"/>
  <c r="AF20" i="48"/>
  <c r="J65" i="12"/>
  <c r="AP22" i="44"/>
  <c r="K64" i="12"/>
  <c r="AD14" i="101"/>
  <c r="AD16" i="101" s="1"/>
  <c r="AT45" i="29"/>
  <c r="AS45" i="29"/>
  <c r="AR45" i="29"/>
  <c r="AO22" i="44"/>
  <c r="AN22" i="44"/>
  <c r="O25" i="101" l="1"/>
  <c r="O27" i="101" s="1"/>
  <c r="AB10" i="32"/>
  <c r="BS10" i="32"/>
  <c r="AB10" i="34"/>
  <c r="BS10" i="34"/>
  <c r="AP14" i="101"/>
  <c r="AP16" i="101" s="1"/>
  <c r="AP20" i="48"/>
  <c r="W25" i="101"/>
  <c r="W27" i="101" s="1"/>
  <c r="AA25" i="101"/>
  <c r="AA27" i="101" s="1"/>
  <c r="AB25" i="101"/>
  <c r="AB27" i="101" s="1"/>
  <c r="R25" i="101"/>
  <c r="R27" i="101" s="1"/>
  <c r="AC25" i="101"/>
  <c r="AC27" i="101" s="1"/>
  <c r="Q25" i="101"/>
  <c r="Q27" i="101" s="1"/>
  <c r="P25" i="101"/>
  <c r="P27" i="101" s="1"/>
  <c r="U25" i="101"/>
  <c r="U27" i="101" s="1"/>
  <c r="AO14" i="101"/>
  <c r="AO16" i="101" s="1"/>
  <c r="S25" i="101"/>
  <c r="S27" i="101" s="1"/>
  <c r="Y25" i="101"/>
  <c r="Y27" i="101" s="1"/>
  <c r="Z25" i="101"/>
  <c r="Z27" i="101" s="1"/>
  <c r="X25" i="101"/>
  <c r="X27" i="101" s="1"/>
  <c r="V25" i="101"/>
  <c r="V27" i="101" s="1"/>
  <c r="AN14" i="101"/>
  <c r="AN16" i="101" s="1"/>
  <c r="AO20" i="48"/>
  <c r="T25" i="101"/>
  <c r="T27" i="101" s="1"/>
  <c r="AN20" i="48"/>
  <c r="AF25" i="101"/>
  <c r="AF27" i="101" s="1"/>
  <c r="AM25" i="101"/>
  <c r="AM27" i="101" s="1"/>
  <c r="AK25" i="101"/>
  <c r="AK27" i="101" s="1"/>
  <c r="AL25" i="101"/>
  <c r="AL27" i="101" s="1"/>
  <c r="AH25" i="101"/>
  <c r="AH27" i="101" s="1"/>
  <c r="AI25" i="101"/>
  <c r="AI27" i="101" s="1"/>
  <c r="AE25" i="101"/>
  <c r="AE27" i="101" s="1"/>
  <c r="AD25" i="101"/>
  <c r="AD27" i="101" s="1"/>
  <c r="AJ25" i="101"/>
  <c r="AJ27" i="101" s="1"/>
  <c r="AG25" i="101"/>
  <c r="AG27" i="101" s="1"/>
  <c r="K65" i="12"/>
  <c r="L64" i="12"/>
  <c r="AN11" i="48"/>
  <c r="AO11" i="48"/>
  <c r="E28" i="48" s="1"/>
  <c r="F28" i="48"/>
  <c r="D28" i="48" l="1"/>
  <c r="AN16" i="48"/>
  <c r="D41" i="48"/>
  <c r="AN24" i="48"/>
  <c r="AC10" i="32"/>
  <c r="BT10" i="32"/>
  <c r="AC10" i="34"/>
  <c r="BT10" i="34"/>
  <c r="F41" i="48"/>
  <c r="E41" i="48"/>
  <c r="L65" i="12"/>
  <c r="M64" i="12"/>
  <c r="AD10" i="32" l="1"/>
  <c r="BU10" i="32"/>
  <c r="AD10" i="34"/>
  <c r="BU10" i="34"/>
  <c r="M65" i="12"/>
  <c r="N64" i="12"/>
  <c r="AE10" i="32" l="1"/>
  <c r="BV10" i="32"/>
  <c r="AE10" i="34"/>
  <c r="BV10" i="34"/>
  <c r="N65" i="12"/>
  <c r="O64" i="12"/>
  <c r="AF10" i="32" l="1"/>
  <c r="BW10" i="32"/>
  <c r="AF10" i="34"/>
  <c r="BW10" i="34"/>
  <c r="O65" i="12"/>
  <c r="P64" i="12"/>
  <c r="B2" i="23"/>
  <c r="AG10" i="32" l="1"/>
  <c r="BX10" i="32"/>
  <c r="AG10" i="34"/>
  <c r="BX10" i="34"/>
  <c r="Q64" i="12"/>
  <c r="AQ32" i="12"/>
  <c r="B2" i="19"/>
  <c r="AH10" i="32" l="1"/>
  <c r="BY10" i="32"/>
  <c r="AH10" i="34"/>
  <c r="BY10" i="34"/>
  <c r="AQ33" i="12"/>
  <c r="AQ61" i="12" s="1"/>
  <c r="P65" i="12"/>
  <c r="R64" i="12"/>
  <c r="D32" i="49"/>
  <c r="B2" i="12"/>
  <c r="B2" i="2"/>
  <c r="D10" i="166" s="1"/>
  <c r="BZ10" i="32" l="1"/>
  <c r="AI10" i="32"/>
  <c r="AM11" i="111"/>
  <c r="AL11" i="111"/>
  <c r="E12" i="111"/>
  <c r="AI12" i="111"/>
  <c r="P11" i="111"/>
  <c r="AC11" i="111"/>
  <c r="I11" i="111"/>
  <c r="T12" i="111"/>
  <c r="L12" i="111"/>
  <c r="AA12" i="111"/>
  <c r="AP12" i="111" s="1"/>
  <c r="E36" i="43" s="1"/>
  <c r="AH12" i="111"/>
  <c r="AL12" i="111"/>
  <c r="H11" i="111"/>
  <c r="O11" i="111"/>
  <c r="AO11" i="111" s="1"/>
  <c r="D37" i="43" s="1"/>
  <c r="V11" i="111"/>
  <c r="U11" i="111"/>
  <c r="AB11" i="111"/>
  <c r="D12" i="111"/>
  <c r="S12" i="111"/>
  <c r="Z12" i="111"/>
  <c r="AG12" i="111"/>
  <c r="AF12" i="111"/>
  <c r="G11" i="111"/>
  <c r="M11" i="111"/>
  <c r="T11" i="111"/>
  <c r="AI11" i="111"/>
  <c r="K12" i="111"/>
  <c r="R12" i="111"/>
  <c r="Y12" i="111"/>
  <c r="X12" i="111"/>
  <c r="AE12" i="111"/>
  <c r="F11" i="111"/>
  <c r="E11" i="111"/>
  <c r="AA11" i="111"/>
  <c r="AP11" i="111" s="1"/>
  <c r="E37" i="43" s="1"/>
  <c r="J12" i="111"/>
  <c r="Q12" i="111"/>
  <c r="AD12" i="111"/>
  <c r="AD11" i="111"/>
  <c r="N11" i="111"/>
  <c r="L11" i="111"/>
  <c r="AH11" i="111"/>
  <c r="W12" i="111"/>
  <c r="D11" i="111"/>
  <c r="AJ11" i="111"/>
  <c r="AM12" i="111"/>
  <c r="P12" i="111"/>
  <c r="S11" i="111"/>
  <c r="Z11" i="111"/>
  <c r="AG11" i="111"/>
  <c r="I12" i="111"/>
  <c r="H12" i="111"/>
  <c r="O12" i="111"/>
  <c r="AO12" i="111" s="1"/>
  <c r="D36" i="43" s="1"/>
  <c r="V12" i="111"/>
  <c r="U12" i="111"/>
  <c r="AJ12" i="111"/>
  <c r="K11" i="111"/>
  <c r="R11" i="111"/>
  <c r="Y11" i="111"/>
  <c r="AF11" i="111"/>
  <c r="G12" i="111"/>
  <c r="N12" i="111"/>
  <c r="M12" i="111"/>
  <c r="AK11" i="111"/>
  <c r="AB12" i="111"/>
  <c r="AC12" i="111"/>
  <c r="J11" i="111"/>
  <c r="Q11" i="111"/>
  <c r="X11" i="111"/>
  <c r="AE11" i="111"/>
  <c r="F12" i="111"/>
  <c r="AK12" i="111"/>
  <c r="W11" i="111"/>
  <c r="AI10" i="34"/>
  <c r="BZ10" i="34"/>
  <c r="AQ13" i="166"/>
  <c r="AQ30" i="166"/>
  <c r="AQ14" i="166"/>
  <c r="AQ27" i="166"/>
  <c r="AQ10" i="166"/>
  <c r="AQ26" i="166"/>
  <c r="D30" i="166"/>
  <c r="AQ19" i="166"/>
  <c r="AQ18" i="166"/>
  <c r="AQ11" i="166"/>
  <c r="AF30" i="166"/>
  <c r="X30" i="166"/>
  <c r="P30" i="166"/>
  <c r="H30" i="166"/>
  <c r="AI27" i="166"/>
  <c r="AA27" i="166"/>
  <c r="S27" i="166"/>
  <c r="K27" i="166"/>
  <c r="AM26" i="166"/>
  <c r="AE26" i="166"/>
  <c r="W26" i="166"/>
  <c r="O26" i="166"/>
  <c r="G26" i="166"/>
  <c r="AM11" i="166"/>
  <c r="J18" i="166"/>
  <c r="R18" i="166"/>
  <c r="Z18" i="166"/>
  <c r="AH18" i="166"/>
  <c r="G19" i="166"/>
  <c r="O19" i="166"/>
  <c r="W19" i="166"/>
  <c r="AE19" i="166"/>
  <c r="D11" i="166"/>
  <c r="L11" i="166"/>
  <c r="T11" i="166"/>
  <c r="AB11" i="166"/>
  <c r="AJ11" i="166"/>
  <c r="I12" i="166"/>
  <c r="Q12" i="166"/>
  <c r="Y12" i="166"/>
  <c r="AG12" i="166"/>
  <c r="F13" i="166"/>
  <c r="N13" i="166"/>
  <c r="V13" i="166"/>
  <c r="AD13" i="166"/>
  <c r="AL13" i="166"/>
  <c r="J14" i="166"/>
  <c r="R14" i="166"/>
  <c r="AM30" i="166"/>
  <c r="AE30" i="166"/>
  <c r="W30" i="166"/>
  <c r="O30" i="166"/>
  <c r="G30" i="166"/>
  <c r="AH27" i="166"/>
  <c r="Z27" i="166"/>
  <c r="R27" i="166"/>
  <c r="J27" i="166"/>
  <c r="AL26" i="166"/>
  <c r="AD26" i="166"/>
  <c r="V26" i="166"/>
  <c r="N26" i="166"/>
  <c r="F26" i="166"/>
  <c r="K18" i="166"/>
  <c r="S18" i="166"/>
  <c r="AA18" i="166"/>
  <c r="AI18" i="166"/>
  <c r="H19" i="166"/>
  <c r="P19" i="166"/>
  <c r="X19" i="166"/>
  <c r="AF19" i="166"/>
  <c r="E11" i="166"/>
  <c r="M11" i="166"/>
  <c r="U11" i="166"/>
  <c r="AC11" i="166"/>
  <c r="AK11" i="166"/>
  <c r="AL30" i="166"/>
  <c r="AD30" i="166"/>
  <c r="V30" i="166"/>
  <c r="N30" i="166"/>
  <c r="F30" i="166"/>
  <c r="AG27" i="166"/>
  <c r="Y27" i="166"/>
  <c r="Q27" i="166"/>
  <c r="I27" i="166"/>
  <c r="AK26" i="166"/>
  <c r="AC26" i="166"/>
  <c r="U26" i="166"/>
  <c r="M26" i="166"/>
  <c r="E26" i="166"/>
  <c r="D18" i="166"/>
  <c r="L18" i="166"/>
  <c r="T18" i="166"/>
  <c r="AB18" i="166"/>
  <c r="AJ18" i="166"/>
  <c r="I19" i="166"/>
  <c r="Q19" i="166"/>
  <c r="Y19" i="166"/>
  <c r="AG19" i="166"/>
  <c r="F11" i="166"/>
  <c r="N11" i="166"/>
  <c r="V11" i="166"/>
  <c r="AD11" i="166"/>
  <c r="AL11" i="166"/>
  <c r="AK30" i="166"/>
  <c r="AC30" i="166"/>
  <c r="U30" i="166"/>
  <c r="M30" i="166"/>
  <c r="E30" i="166"/>
  <c r="AF27" i="166"/>
  <c r="X27" i="166"/>
  <c r="P27" i="166"/>
  <c r="H27" i="166"/>
  <c r="AJ26" i="166"/>
  <c r="AB26" i="166"/>
  <c r="T26" i="166"/>
  <c r="L26" i="166"/>
  <c r="D26" i="166"/>
  <c r="E18" i="166"/>
  <c r="M18" i="166"/>
  <c r="U18" i="166"/>
  <c r="AC18" i="166"/>
  <c r="AK18" i="166"/>
  <c r="J19" i="166"/>
  <c r="R19" i="166"/>
  <c r="Z19" i="166"/>
  <c r="AH19" i="166"/>
  <c r="G11" i="166"/>
  <c r="O11" i="166"/>
  <c r="W11" i="166"/>
  <c r="AE11" i="166"/>
  <c r="D12" i="166"/>
  <c r="L12" i="166"/>
  <c r="T12" i="166"/>
  <c r="AB12" i="166"/>
  <c r="AJ12" i="166"/>
  <c r="I13" i="166"/>
  <c r="Q13" i="166"/>
  <c r="Y13" i="166"/>
  <c r="AG13" i="166"/>
  <c r="E14" i="166"/>
  <c r="M14" i="166"/>
  <c r="U14" i="166"/>
  <c r="AC14" i="166"/>
  <c r="AK14" i="166"/>
  <c r="K10" i="166"/>
  <c r="S10" i="166"/>
  <c r="AA10" i="166"/>
  <c r="AI10" i="166"/>
  <c r="AJ30" i="166"/>
  <c r="AB30" i="166"/>
  <c r="T30" i="166"/>
  <c r="L30" i="166"/>
  <c r="AM27" i="166"/>
  <c r="AE27" i="166"/>
  <c r="W27" i="166"/>
  <c r="O27" i="166"/>
  <c r="G27" i="166"/>
  <c r="AI26" i="166"/>
  <c r="AA26" i="166"/>
  <c r="S26" i="166"/>
  <c r="K26" i="166"/>
  <c r="AM19" i="166"/>
  <c r="F18" i="166"/>
  <c r="N18" i="166"/>
  <c r="V18" i="166"/>
  <c r="AD18" i="166"/>
  <c r="AL18" i="166"/>
  <c r="K19" i="166"/>
  <c r="S19" i="166"/>
  <c r="AA19" i="166"/>
  <c r="AI19" i="166"/>
  <c r="H11" i="166"/>
  <c r="P11" i="166"/>
  <c r="X11" i="166"/>
  <c r="AF11" i="166"/>
  <c r="E12" i="166"/>
  <c r="M12" i="166"/>
  <c r="U12" i="166"/>
  <c r="AC12" i="166"/>
  <c r="AK12" i="166"/>
  <c r="J13" i="166"/>
  <c r="R13" i="166"/>
  <c r="Z13" i="166"/>
  <c r="AH13" i="166"/>
  <c r="F14" i="166"/>
  <c r="N14" i="166"/>
  <c r="V14" i="166"/>
  <c r="AD14" i="166"/>
  <c r="AL14" i="166"/>
  <c r="L10" i="166"/>
  <c r="T10" i="166"/>
  <c r="AB10" i="166"/>
  <c r="AJ10" i="166"/>
  <c r="AI30" i="166"/>
  <c r="AA30" i="166"/>
  <c r="S30" i="166"/>
  <c r="K30" i="166"/>
  <c r="AL27" i="166"/>
  <c r="AD27" i="166"/>
  <c r="V27" i="166"/>
  <c r="N27" i="166"/>
  <c r="F27" i="166"/>
  <c r="AH26" i="166"/>
  <c r="Z26" i="166"/>
  <c r="R26" i="166"/>
  <c r="J26" i="166"/>
  <c r="AM18" i="166"/>
  <c r="G18" i="166"/>
  <c r="O18" i="166"/>
  <c r="W18" i="166"/>
  <c r="W20" i="166" s="1"/>
  <c r="AE18" i="166"/>
  <c r="D19" i="166"/>
  <c r="L19" i="166"/>
  <c r="T19" i="166"/>
  <c r="AB19" i="166"/>
  <c r="AJ19" i="166"/>
  <c r="I11" i="166"/>
  <c r="Q11" i="166"/>
  <c r="Y11" i="166"/>
  <c r="AG11" i="166"/>
  <c r="F12" i="166"/>
  <c r="N12" i="166"/>
  <c r="V12" i="166"/>
  <c r="AD12" i="166"/>
  <c r="AL12" i="166"/>
  <c r="K13" i="166"/>
  <c r="S13" i="166"/>
  <c r="AA13" i="166"/>
  <c r="AI13" i="166"/>
  <c r="G14" i="166"/>
  <c r="O14" i="166"/>
  <c r="AM10" i="166"/>
  <c r="AG30" i="166"/>
  <c r="Y30" i="166"/>
  <c r="Q30" i="166"/>
  <c r="I30" i="166"/>
  <c r="AJ27" i="166"/>
  <c r="AB27" i="166"/>
  <c r="T27" i="166"/>
  <c r="L27" i="166"/>
  <c r="D27" i="166"/>
  <c r="AF26" i="166"/>
  <c r="X26" i="166"/>
  <c r="P26" i="166"/>
  <c r="H26" i="166"/>
  <c r="AM12" i="166"/>
  <c r="I18" i="166"/>
  <c r="Q18" i="166"/>
  <c r="Y18" i="166"/>
  <c r="AG18" i="166"/>
  <c r="F19" i="166"/>
  <c r="N19" i="166"/>
  <c r="V19" i="166"/>
  <c r="AD19" i="166"/>
  <c r="AL19" i="166"/>
  <c r="K11" i="166"/>
  <c r="S11" i="166"/>
  <c r="AA11" i="166"/>
  <c r="AI11" i="166"/>
  <c r="H12" i="166"/>
  <c r="P12" i="166"/>
  <c r="X12" i="166"/>
  <c r="AF12" i="166"/>
  <c r="E13" i="166"/>
  <c r="M13" i="166"/>
  <c r="U13" i="166"/>
  <c r="AC13" i="166"/>
  <c r="AK13" i="166"/>
  <c r="I14" i="166"/>
  <c r="Q14" i="166"/>
  <c r="Y14" i="166"/>
  <c r="AG14" i="166"/>
  <c r="G10" i="166"/>
  <c r="O10" i="166"/>
  <c r="W10" i="166"/>
  <c r="AE10" i="166"/>
  <c r="AH30" i="166"/>
  <c r="E27" i="166"/>
  <c r="X18" i="166"/>
  <c r="R11" i="166"/>
  <c r="S12" i="166"/>
  <c r="G13" i="166"/>
  <c r="AB13" i="166"/>
  <c r="L14" i="166"/>
  <c r="AB14" i="166"/>
  <c r="H10" i="166"/>
  <c r="U10" i="166"/>
  <c r="AG10" i="166"/>
  <c r="P14" i="166"/>
  <c r="Z30" i="166"/>
  <c r="AG26" i="166"/>
  <c r="AF18" i="166"/>
  <c r="Z11" i="166"/>
  <c r="AE14" i="166"/>
  <c r="R30" i="166"/>
  <c r="Y26" i="166"/>
  <c r="E19" i="166"/>
  <c r="AH11" i="166"/>
  <c r="Z12" i="166"/>
  <c r="L13" i="166"/>
  <c r="AF13" i="166"/>
  <c r="S14" i="166"/>
  <c r="AF14" i="166"/>
  <c r="J10" i="166"/>
  <c r="X10" i="166"/>
  <c r="AK10" i="166"/>
  <c r="AQ12" i="166"/>
  <c r="J30" i="166"/>
  <c r="Q26" i="166"/>
  <c r="M19" i="166"/>
  <c r="G12" i="166"/>
  <c r="AA12" i="166"/>
  <c r="O13" i="166"/>
  <c r="AJ13" i="166"/>
  <c r="T14" i="166"/>
  <c r="AH14" i="166"/>
  <c r="AK27" i="166"/>
  <c r="I26" i="166"/>
  <c r="U19" i="166"/>
  <c r="J12" i="166"/>
  <c r="AE12" i="166"/>
  <c r="P13" i="166"/>
  <c r="AM13" i="166"/>
  <c r="W14" i="166"/>
  <c r="AI14" i="166"/>
  <c r="N10" i="166"/>
  <c r="Z10" i="166"/>
  <c r="P18" i="166"/>
  <c r="D13" i="166"/>
  <c r="AA14" i="166"/>
  <c r="AF10" i="166"/>
  <c r="H13" i="166"/>
  <c r="AH10" i="166"/>
  <c r="M10" i="166"/>
  <c r="AC27" i="166"/>
  <c r="AM14" i="166"/>
  <c r="AC19" i="166"/>
  <c r="K12" i="166"/>
  <c r="AH12" i="166"/>
  <c r="T13" i="166"/>
  <c r="D14" i="166"/>
  <c r="X14" i="166"/>
  <c r="AJ14" i="166"/>
  <c r="P10" i="166"/>
  <c r="AC10" i="166"/>
  <c r="J11" i="166"/>
  <c r="X13" i="166"/>
  <c r="R10" i="166"/>
  <c r="AE13" i="166"/>
  <c r="V10" i="166"/>
  <c r="Y10" i="166"/>
  <c r="U27" i="166"/>
  <c r="H18" i="166"/>
  <c r="AK19" i="166"/>
  <c r="O12" i="166"/>
  <c r="AI12" i="166"/>
  <c r="W13" i="166"/>
  <c r="H14" i="166"/>
  <c r="Z14" i="166"/>
  <c r="E10" i="166"/>
  <c r="Q10" i="166"/>
  <c r="AD10" i="166"/>
  <c r="M27" i="166"/>
  <c r="R12" i="166"/>
  <c r="K14" i="166"/>
  <c r="F10" i="166"/>
  <c r="W12" i="166"/>
  <c r="I10" i="166"/>
  <c r="AL10" i="166"/>
  <c r="Q33" i="166"/>
  <c r="M17" i="166"/>
  <c r="S22" i="166"/>
  <c r="AL38" i="166"/>
  <c r="G32" i="166"/>
  <c r="AQ16" i="166"/>
  <c r="F34" i="166"/>
  <c r="H34" i="166"/>
  <c r="AC16" i="166"/>
  <c r="T16" i="166"/>
  <c r="D34" i="166"/>
  <c r="AA16" i="166"/>
  <c r="N16" i="166"/>
  <c r="N33" i="166"/>
  <c r="AJ17" i="166"/>
  <c r="H33" i="166"/>
  <c r="K34" i="166"/>
  <c r="J31" i="166"/>
  <c r="E33" i="166"/>
  <c r="L16" i="166"/>
  <c r="M16" i="166"/>
  <c r="K31" i="166"/>
  <c r="AE22" i="166"/>
  <c r="T17" i="166"/>
  <c r="AC34" i="166"/>
  <c r="N17" i="166"/>
  <c r="U33" i="166"/>
  <c r="H32" i="166"/>
  <c r="AA32" i="166"/>
  <c r="S32" i="166"/>
  <c r="AQ34" i="166"/>
  <c r="E32" i="166"/>
  <c r="AF34" i="166"/>
  <c r="J40" i="166"/>
  <c r="AQ43" i="166"/>
  <c r="AA46" i="166"/>
  <c r="AK47" i="166"/>
  <c r="J42" i="166"/>
  <c r="Y37" i="166"/>
  <c r="AL41" i="166"/>
  <c r="S37" i="166"/>
  <c r="AH40" i="166"/>
  <c r="D36" i="166"/>
  <c r="H39" i="166"/>
  <c r="I44" i="166"/>
  <c r="Z42" i="166"/>
  <c r="AQ45" i="166"/>
  <c r="AQ42" i="166"/>
  <c r="AG45" i="166"/>
  <c r="G48" i="166"/>
  <c r="D48" i="166"/>
  <c r="AM45" i="166"/>
  <c r="M38" i="166"/>
  <c r="E41" i="166"/>
  <c r="Z39" i="166"/>
  <c r="AD41" i="166"/>
  <c r="AL42" i="166"/>
  <c r="AI36" i="166"/>
  <c r="F40" i="166"/>
  <c r="R44" i="166"/>
  <c r="N42" i="166"/>
  <c r="U47" i="166"/>
  <c r="I43" i="166"/>
  <c r="U41" i="166"/>
  <c r="AJ48" i="166"/>
  <c r="AA37" i="166"/>
  <c r="AE42" i="166"/>
  <c r="K37" i="166"/>
  <c r="AB46" i="166"/>
  <c r="AE47" i="166"/>
  <c r="Q41" i="166"/>
  <c r="L44" i="166"/>
  <c r="S44" i="166"/>
  <c r="I48" i="166"/>
  <c r="AC43" i="166"/>
  <c r="J48" i="166"/>
  <c r="L37" i="166"/>
  <c r="AA45" i="166"/>
  <c r="V42" i="166"/>
  <c r="G33" i="166"/>
  <c r="AF31" i="166"/>
  <c r="J16" i="166"/>
  <c r="AA31" i="166"/>
  <c r="T36" i="166"/>
  <c r="W31" i="166"/>
  <c r="AE33" i="166"/>
  <c r="I16" i="166"/>
  <c r="O31" i="166"/>
  <c r="W17" i="166"/>
  <c r="AJ31" i="166"/>
  <c r="M33" i="166"/>
  <c r="Z16" i="166"/>
  <c r="I22" i="166"/>
  <c r="E37" i="166"/>
  <c r="Y31" i="166"/>
  <c r="U31" i="166"/>
  <c r="Y16" i="166"/>
  <c r="AE34" i="166"/>
  <c r="F16" i="166"/>
  <c r="AB31" i="166"/>
  <c r="AE31" i="166"/>
  <c r="E17" i="166"/>
  <c r="N45" i="166"/>
  <c r="N34" i="166"/>
  <c r="AM17" i="166"/>
  <c r="AC17" i="166"/>
  <c r="T32" i="166"/>
  <c r="AE32" i="166"/>
  <c r="AC32" i="166"/>
  <c r="I38" i="166"/>
  <c r="AA39" i="166"/>
  <c r="AM43" i="166"/>
  <c r="G40" i="166"/>
  <c r="Q46" i="166"/>
  <c r="AD38" i="166"/>
  <c r="Z40" i="166"/>
  <c r="AK45" i="166"/>
  <c r="W39" i="166"/>
  <c r="AF44" i="166"/>
  <c r="W46" i="166"/>
  <c r="AQ46" i="166"/>
  <c r="K45" i="166"/>
  <c r="AC46" i="166"/>
  <c r="AJ43" i="166"/>
  <c r="AB42" i="166"/>
  <c r="AC45" i="166"/>
  <c r="J37" i="166"/>
  <c r="M45" i="166"/>
  <c r="AF37" i="166"/>
  <c r="AL31" i="166"/>
  <c r="H17" i="166"/>
  <c r="K46" i="166"/>
  <c r="AI24" i="166"/>
  <c r="AF39" i="166"/>
  <c r="X33" i="166"/>
  <c r="D33" i="166"/>
  <c r="Z17" i="166"/>
  <c r="P33" i="166"/>
  <c r="V16" i="166"/>
  <c r="AF16" i="166"/>
  <c r="AD17" i="166"/>
  <c r="AM34" i="166"/>
  <c r="K33" i="166"/>
  <c r="D44" i="166"/>
  <c r="S17" i="166"/>
  <c r="R16" i="166"/>
  <c r="F33" i="166"/>
  <c r="L17" i="166"/>
  <c r="P31" i="166"/>
  <c r="X16" i="166"/>
  <c r="W34" i="166"/>
  <c r="AC39" i="166"/>
  <c r="S38" i="166"/>
  <c r="AM33" i="166"/>
  <c r="D31" i="166"/>
  <c r="AB16" i="166"/>
  <c r="V32" i="166"/>
  <c r="AQ31" i="166"/>
  <c r="AK32" i="166"/>
  <c r="AC33" i="166"/>
  <c r="AA34" i="166"/>
  <c r="AL32" i="166"/>
  <c r="AQ41" i="166"/>
  <c r="AQ39" i="166"/>
  <c r="K43" i="166"/>
  <c r="S40" i="166"/>
  <c r="AG47" i="166"/>
  <c r="O40" i="166"/>
  <c r="O41" i="166"/>
  <c r="AJ41" i="166"/>
  <c r="O42" i="166"/>
  <c r="AK38" i="166"/>
  <c r="AD37" i="166"/>
  <c r="AD44" i="166"/>
  <c r="AI40" i="166"/>
  <c r="Z48" i="166"/>
  <c r="AI42" i="166"/>
  <c r="R48" i="166"/>
  <c r="AI45" i="166"/>
  <c r="W47" i="166"/>
  <c r="U42" i="166"/>
  <c r="W42" i="166"/>
  <c r="AD45" i="166"/>
  <c r="E42" i="166"/>
  <c r="J36" i="166"/>
  <c r="H45" i="166"/>
  <c r="AA36" i="166"/>
  <c r="E40" i="166"/>
  <c r="AK44" i="166"/>
  <c r="M46" i="166"/>
  <c r="I47" i="166"/>
  <c r="G43" i="166"/>
  <c r="I39" i="166"/>
  <c r="AG46" i="166"/>
  <c r="W38" i="166"/>
  <c r="K48" i="166"/>
  <c r="AJ39" i="166"/>
  <c r="M43" i="166"/>
  <c r="AB45" i="166"/>
  <c r="L38" i="166"/>
  <c r="AC44" i="166"/>
  <c r="AJ44" i="166"/>
  <c r="AI41" i="166"/>
  <c r="AG48" i="166"/>
  <c r="AB43" i="166"/>
  <c r="O46" i="166"/>
  <c r="AL34" i="166"/>
  <c r="V17" i="166"/>
  <c r="L33" i="166"/>
  <c r="AF22" i="166"/>
  <c r="W37" i="166"/>
  <c r="M31" i="166"/>
  <c r="AH17" i="166"/>
  <c r="U17" i="166"/>
  <c r="E31" i="166"/>
  <c r="M34" i="166"/>
  <c r="AE17" i="166"/>
  <c r="AQ44" i="166"/>
  <c r="E16" i="166"/>
  <c r="F17" i="166"/>
  <c r="O33" i="166"/>
  <c r="W22" i="166"/>
  <c r="T33" i="166"/>
  <c r="D17" i="166"/>
  <c r="R17" i="166"/>
  <c r="AM31" i="166"/>
  <c r="L31" i="166"/>
  <c r="AE16" i="166"/>
  <c r="M41" i="166"/>
  <c r="Z44" i="166"/>
  <c r="G34" i="166"/>
  <c r="AH16" i="166"/>
  <c r="J32" i="166"/>
  <c r="M32" i="166"/>
  <c r="D32" i="166"/>
  <c r="AD32" i="166"/>
  <c r="AM32" i="166"/>
  <c r="AB32" i="166"/>
  <c r="T45" i="166"/>
  <c r="M48" i="166"/>
  <c r="Y42" i="166"/>
  <c r="AL45" i="166"/>
  <c r="I36" i="166"/>
  <c r="AK37" i="166"/>
  <c r="T41" i="166"/>
  <c r="V41" i="166"/>
  <c r="AC42" i="166"/>
  <c r="R36" i="166"/>
  <c r="Y44" i="166"/>
  <c r="AH48" i="166"/>
  <c r="R45" i="166"/>
  <c r="Y41" i="166"/>
  <c r="P46" i="166"/>
  <c r="AG43" i="166"/>
  <c r="AJ47" i="166"/>
  <c r="O45" i="166"/>
  <c r="AG37" i="166"/>
  <c r="AK41" i="166"/>
  <c r="AL24" i="166"/>
  <c r="T22" i="166"/>
  <c r="E22" i="166"/>
  <c r="Y24" i="166"/>
  <c r="AF25" i="166"/>
  <c r="R25" i="166"/>
  <c r="H24" i="166"/>
  <c r="Z23" i="166"/>
  <c r="AL23" i="166"/>
  <c r="R22" i="166"/>
  <c r="E25" i="166"/>
  <c r="AB34" i="166"/>
  <c r="X45" i="166"/>
  <c r="I31" i="166"/>
  <c r="AL17" i="166"/>
  <c r="V37" i="166"/>
  <c r="I33" i="166"/>
  <c r="J17" i="166"/>
  <c r="P44" i="166"/>
  <c r="S33" i="166"/>
  <c r="AK31" i="166"/>
  <c r="AG34" i="166"/>
  <c r="K17" i="166"/>
  <c r="O16" i="166"/>
  <c r="P16" i="166"/>
  <c r="AL16" i="166"/>
  <c r="Z34" i="166"/>
  <c r="Q31" i="166"/>
  <c r="AK17" i="166"/>
  <c r="N31" i="166"/>
  <c r="E34" i="166"/>
  <c r="H16" i="166"/>
  <c r="AD16" i="166"/>
  <c r="AG16" i="166"/>
  <c r="AQ36" i="166"/>
  <c r="Z33" i="166"/>
  <c r="P17" i="166"/>
  <c r="AJ33" i="166"/>
  <c r="AH32" i="166"/>
  <c r="AJ32" i="166"/>
  <c r="P32" i="166"/>
  <c r="AQ32" i="166"/>
  <c r="K32" i="166"/>
  <c r="O32" i="166"/>
  <c r="H42" i="166"/>
  <c r="AA47" i="166"/>
  <c r="AC47" i="166"/>
  <c r="AH45" i="166"/>
  <c r="K42" i="166"/>
  <c r="N37" i="166"/>
  <c r="AE37" i="166"/>
  <c r="G45" i="166"/>
  <c r="AM47" i="166"/>
  <c r="L36" i="166"/>
  <c r="R38" i="166"/>
  <c r="X44" i="166"/>
  <c r="AQ38" i="166"/>
  <c r="I45" i="166"/>
  <c r="AF46" i="166"/>
  <c r="G42" i="166"/>
  <c r="N47" i="166"/>
  <c r="AJ42" i="166"/>
  <c r="O43" i="166"/>
  <c r="U39" i="166"/>
  <c r="U36" i="166"/>
  <c r="D42" i="166"/>
  <c r="V48" i="166"/>
  <c r="AM41" i="166"/>
  <c r="X36" i="166"/>
  <c r="AB40" i="166"/>
  <c r="AI44" i="166"/>
  <c r="AK42" i="166"/>
  <c r="H46" i="166"/>
  <c r="AK39" i="166"/>
  <c r="Q43" i="166"/>
  <c r="AE39" i="166"/>
  <c r="K39" i="166"/>
  <c r="X37" i="166"/>
  <c r="X40" i="166"/>
  <c r="T37" i="166"/>
  <c r="AD40" i="166"/>
  <c r="K38" i="166"/>
  <c r="T44" i="166"/>
  <c r="AE48" i="166"/>
  <c r="D46" i="166"/>
  <c r="W48" i="166"/>
  <c r="AD46" i="166"/>
  <c r="P48" i="166"/>
  <c r="O34" i="166"/>
  <c r="AI31" i="166"/>
  <c r="AK36" i="166"/>
  <c r="AJ45" i="166"/>
  <c r="AH36" i="166"/>
  <c r="T31" i="166"/>
  <c r="AD33" i="166"/>
  <c r="AB44" i="166"/>
  <c r="AD34" i="166"/>
  <c r="R33" i="166"/>
  <c r="Y17" i="166"/>
  <c r="AG17" i="166"/>
  <c r="X31" i="166"/>
  <c r="AI34" i="166"/>
  <c r="Q17" i="166"/>
  <c r="AI17" i="166"/>
  <c r="X17" i="166"/>
  <c r="AI33" i="166"/>
  <c r="AJ22" i="166"/>
  <c r="AC31" i="166"/>
  <c r="I17" i="166"/>
  <c r="AJ16" i="166"/>
  <c r="AA41" i="166"/>
  <c r="AF33" i="166"/>
  <c r="Y33" i="166"/>
  <c r="AK33" i="166"/>
  <c r="AG31" i="166"/>
  <c r="AF32" i="166"/>
  <c r="Y32" i="166"/>
  <c r="N32" i="166"/>
  <c r="W32" i="166"/>
  <c r="L34" i="166"/>
  <c r="R32" i="166"/>
  <c r="AG32" i="166"/>
  <c r="Y38" i="166"/>
  <c r="H38" i="166"/>
  <c r="K40" i="166"/>
  <c r="AC36" i="166"/>
  <c r="G36" i="166"/>
  <c r="V45" i="166"/>
  <c r="AH43" i="166"/>
  <c r="AL40" i="166"/>
  <c r="AJ38" i="166"/>
  <c r="Q36" i="166"/>
  <c r="E44" i="166"/>
  <c r="E47" i="166"/>
  <c r="S47" i="166"/>
  <c r="AM46" i="166"/>
  <c r="AL39" i="166"/>
  <c r="S43" i="166"/>
  <c r="Z47" i="166"/>
  <c r="S46" i="166"/>
  <c r="W40" i="166"/>
  <c r="E43" i="166"/>
  <c r="W16" i="166"/>
  <c r="AF17" i="166"/>
  <c r="Y34" i="166"/>
  <c r="H36" i="166"/>
  <c r="AG36" i="166"/>
  <c r="F31" i="166"/>
  <c r="R31" i="166"/>
  <c r="AQ17" i="166"/>
  <c r="T34" i="166"/>
  <c r="AM16" i="166"/>
  <c r="O17" i="166"/>
  <c r="V31" i="166"/>
  <c r="V22" i="166"/>
  <c r="S31" i="166"/>
  <c r="J33" i="166"/>
  <c r="AG33" i="166"/>
  <c r="J34" i="166"/>
  <c r="AB17" i="166"/>
  <c r="AH33" i="166"/>
  <c r="AL33" i="166"/>
  <c r="G17" i="166"/>
  <c r="V34" i="166"/>
  <c r="E23" i="166"/>
  <c r="H31" i="166"/>
  <c r="AA17" i="166"/>
  <c r="P34" i="166"/>
  <c r="R34" i="166"/>
  <c r="U32" i="166"/>
  <c r="Z32" i="166"/>
  <c r="AQ33" i="166"/>
  <c r="I32" i="166"/>
  <c r="AA33" i="166"/>
  <c r="AQ47" i="166"/>
  <c r="AH41" i="166"/>
  <c r="F48" i="166"/>
  <c r="AI47" i="166"/>
  <c r="F36" i="166"/>
  <c r="W45" i="166"/>
  <c r="X47" i="166"/>
  <c r="H41" i="166"/>
  <c r="F45" i="166"/>
  <c r="AC38" i="166"/>
  <c r="J38" i="166"/>
  <c r="AL43" i="166"/>
  <c r="AQ48" i="166"/>
  <c r="D40" i="166"/>
  <c r="P43" i="166"/>
  <c r="Q48" i="166"/>
  <c r="F39" i="166"/>
  <c r="F46" i="166"/>
  <c r="AA48" i="166"/>
  <c r="Q40" i="166"/>
  <c r="I37" i="166"/>
  <c r="E39" i="166"/>
  <c r="J46" i="166"/>
  <c r="V47" i="166"/>
  <c r="P36" i="166"/>
  <c r="AM44" i="166"/>
  <c r="H44" i="166"/>
  <c r="AH47" i="166"/>
  <c r="AM36" i="166"/>
  <c r="AG40" i="166"/>
  <c r="AD39" i="166"/>
  <c r="AF47" i="166"/>
  <c r="I42" i="166"/>
  <c r="P47" i="166"/>
  <c r="V43" i="166"/>
  <c r="F42" i="166"/>
  <c r="AC40" i="166"/>
  <c r="AH38" i="166"/>
  <c r="K44" i="166"/>
  <c r="X48" i="166"/>
  <c r="AK46" i="166"/>
  <c r="P38" i="166"/>
  <c r="W36" i="166"/>
  <c r="E46" i="166"/>
  <c r="U34" i="166"/>
  <c r="U45" i="166"/>
  <c r="O38" i="166"/>
  <c r="S34" i="166"/>
  <c r="U37" i="166"/>
  <c r="AK16" i="166"/>
  <c r="X34" i="166"/>
  <c r="AD31" i="166"/>
  <c r="AB33" i="166"/>
  <c r="U16" i="166"/>
  <c r="Q34" i="166"/>
  <c r="AK34" i="166"/>
  <c r="K16" i="166"/>
  <c r="AH34" i="166"/>
  <c r="G31" i="166"/>
  <c r="W33" i="166"/>
  <c r="V33" i="166"/>
  <c r="S16" i="166"/>
  <c r="G16" i="166"/>
  <c r="Z31" i="166"/>
  <c r="I34" i="166"/>
  <c r="AH31" i="166"/>
  <c r="Q16" i="166"/>
  <c r="AJ34" i="166"/>
  <c r="D16" i="166"/>
  <c r="AI16" i="166"/>
  <c r="AI32" i="166"/>
  <c r="X32" i="166"/>
  <c r="L32" i="166"/>
  <c r="Q32" i="166"/>
  <c r="F32" i="166"/>
  <c r="AD42" i="166"/>
  <c r="AM38" i="166"/>
  <c r="G47" i="166"/>
  <c r="Q37" i="166"/>
  <c r="T48" i="166"/>
  <c r="G38" i="166"/>
  <c r="V39" i="166"/>
  <c r="N48" i="166"/>
  <c r="AI38" i="166"/>
  <c r="M44" i="166"/>
  <c r="Q44" i="166"/>
  <c r="L47" i="166"/>
  <c r="Z43" i="166"/>
  <c r="D37" i="166"/>
  <c r="X41" i="166"/>
  <c r="V46" i="166"/>
  <c r="D39" i="166"/>
  <c r="N36" i="166"/>
  <c r="Y47" i="166"/>
  <c r="S48" i="166"/>
  <c r="AD22" i="166"/>
  <c r="AJ23" i="166"/>
  <c r="T25" i="166"/>
  <c r="G22" i="166"/>
  <c r="AH25" i="166"/>
  <c r="AQ22" i="166"/>
  <c r="P24" i="166"/>
  <c r="W23" i="166"/>
  <c r="D22" i="166"/>
  <c r="L22" i="166"/>
  <c r="M36" i="166"/>
  <c r="AK48" i="166"/>
  <c r="N43" i="166"/>
  <c r="F37" i="166"/>
  <c r="F44" i="166"/>
  <c r="Y45" i="166"/>
  <c r="T43" i="166"/>
  <c r="AG41" i="166"/>
  <c r="AC41" i="166"/>
  <c r="M47" i="166"/>
  <c r="AI48" i="166"/>
  <c r="L42" i="166"/>
  <c r="AJ37" i="166"/>
  <c r="AF43" i="166"/>
  <c r="I46" i="166"/>
  <c r="AL36" i="166"/>
  <c r="Y43" i="166"/>
  <c r="AG39" i="166"/>
  <c r="N40" i="166"/>
  <c r="W44" i="166"/>
  <c r="AQ40" i="166"/>
  <c r="U46" i="166"/>
  <c r="S45" i="166"/>
  <c r="J41" i="166"/>
  <c r="AF42" i="166"/>
  <c r="AH46" i="166"/>
  <c r="AD48" i="166"/>
  <c r="AB36" i="166"/>
  <c r="X38" i="166"/>
  <c r="L39" i="166"/>
  <c r="V40" i="166"/>
  <c r="T38" i="166"/>
  <c r="AG44" i="166"/>
  <c r="AA42" i="166"/>
  <c r="AL46" i="166"/>
  <c r="R43" i="166"/>
  <c r="AI43" i="166"/>
  <c r="T40" i="166"/>
  <c r="AE38" i="166"/>
  <c r="E45" i="166"/>
  <c r="AF40" i="166"/>
  <c r="N39" i="166"/>
  <c r="H37" i="166"/>
  <c r="N38" i="166"/>
  <c r="AE40" i="166"/>
  <c r="P39" i="166"/>
  <c r="O39" i="166"/>
  <c r="M37" i="166"/>
  <c r="U44" i="166"/>
  <c r="K24" i="166"/>
  <c r="Q22" i="166"/>
  <c r="W25" i="166"/>
  <c r="AK22" i="166"/>
  <c r="AC24" i="166"/>
  <c r="AA25" i="166"/>
  <c r="AA24" i="166"/>
  <c r="V25" i="166"/>
  <c r="N25" i="166"/>
  <c r="AK23" i="166"/>
  <c r="J24" i="166"/>
  <c r="L24" i="166"/>
  <c r="AF24" i="166"/>
  <c r="T24" i="166"/>
  <c r="P23" i="166"/>
  <c r="AB23" i="166"/>
  <c r="AM24" i="166"/>
  <c r="AD23" i="166"/>
  <c r="AG24" i="166"/>
  <c r="AM22" i="166"/>
  <c r="D23" i="166"/>
  <c r="G25" i="166"/>
  <c r="Z46" i="166"/>
  <c r="D24" i="166"/>
  <c r="V23" i="166"/>
  <c r="E24" i="166"/>
  <c r="W24" i="166"/>
  <c r="AH22" i="166"/>
  <c r="AJ36" i="166"/>
  <c r="AF38" i="166"/>
  <c r="T46" i="166"/>
  <c r="AC37" i="166"/>
  <c r="AE36" i="166"/>
  <c r="J45" i="166"/>
  <c r="Y48" i="166"/>
  <c r="Z45" i="166"/>
  <c r="G46" i="166"/>
  <c r="L46" i="166"/>
  <c r="U38" i="166"/>
  <c r="W41" i="166"/>
  <c r="AB48" i="166"/>
  <c r="AK40" i="166"/>
  <c r="P37" i="166"/>
  <c r="AH37" i="166"/>
  <c r="AB37" i="166"/>
  <c r="F41" i="166"/>
  <c r="M40" i="166"/>
  <c r="G44" i="166"/>
  <c r="U48" i="166"/>
  <c r="S41" i="166"/>
  <c r="D45" i="166"/>
  <c r="D41" i="166"/>
  <c r="Y40" i="166"/>
  <c r="AE43" i="166"/>
  <c r="R46" i="166"/>
  <c r="J39" i="166"/>
  <c r="T39" i="166"/>
  <c r="AI39" i="166"/>
  <c r="U40" i="166"/>
  <c r="G39" i="166"/>
  <c r="D38" i="166"/>
  <c r="P42" i="166"/>
  <c r="AF41" i="166"/>
  <c r="S42" i="166"/>
  <c r="R41" i="166"/>
  <c r="O36" i="166"/>
  <c r="S39" i="166"/>
  <c r="Z41" i="166"/>
  <c r="AD43" i="166"/>
  <c r="P45" i="166"/>
  <c r="AI46" i="166"/>
  <c r="AM40" i="166"/>
  <c r="X39" i="166"/>
  <c r="AM39" i="166"/>
  <c r="K36" i="166"/>
  <c r="AL44" i="166"/>
  <c r="AQ25" i="166"/>
  <c r="M22" i="166"/>
  <c r="U22" i="166"/>
  <c r="AE24" i="166"/>
  <c r="S23" i="166"/>
  <c r="AI23" i="166"/>
  <c r="X22" i="166"/>
  <c r="AQ23" i="166"/>
  <c r="AD24" i="166"/>
  <c r="AA22" i="166"/>
  <c r="J25" i="166"/>
  <c r="AQ24" i="166"/>
  <c r="F25" i="166"/>
  <c r="V24" i="166"/>
  <c r="X25" i="166"/>
  <c r="S24" i="166"/>
  <c r="R23" i="166"/>
  <c r="AB22" i="166"/>
  <c r="Z22" i="166"/>
  <c r="AK24" i="166"/>
  <c r="F22" i="166"/>
  <c r="O23" i="166"/>
  <c r="X24" i="166"/>
  <c r="G23" i="166"/>
  <c r="N23" i="166"/>
  <c r="U43" i="166"/>
  <c r="P25" i="166"/>
  <c r="S25" i="166"/>
  <c r="AI25" i="166"/>
  <c r="F24" i="166"/>
  <c r="X23" i="166"/>
  <c r="Q24" i="166"/>
  <c r="K22" i="166"/>
  <c r="AH24" i="166"/>
  <c r="H23" i="166"/>
  <c r="R39" i="166"/>
  <c r="AB39" i="166"/>
  <c r="AM42" i="166"/>
  <c r="AB41" i="166"/>
  <c r="AQ37" i="166"/>
  <c r="K47" i="166"/>
  <c r="O48" i="166"/>
  <c r="AA40" i="166"/>
  <c r="H48" i="166"/>
  <c r="AM48" i="166"/>
  <c r="AL37" i="166"/>
  <c r="AM37" i="166"/>
  <c r="Y46" i="166"/>
  <c r="X42" i="166"/>
  <c r="AF36" i="166"/>
  <c r="V38" i="166"/>
  <c r="R40" i="166"/>
  <c r="Y39" i="166"/>
  <c r="AJ40" i="166"/>
  <c r="AE44" i="166"/>
  <c r="AE46" i="166"/>
  <c r="J43" i="166"/>
  <c r="T42" i="166"/>
  <c r="F47" i="166"/>
  <c r="Q38" i="166"/>
  <c r="G41" i="166"/>
  <c r="L43" i="166"/>
  <c r="P41" i="166"/>
  <c r="H40" i="166"/>
  <c r="AG42" i="166"/>
  <c r="I41" i="166"/>
  <c r="O44" i="166"/>
  <c r="T47" i="166"/>
  <c r="D47" i="166"/>
  <c r="AL48" i="166"/>
  <c r="AB47" i="166"/>
  <c r="O47" i="166"/>
  <c r="E48" i="166"/>
  <c r="Q42" i="166"/>
  <c r="M39" i="166"/>
  <c r="AJ46" i="166"/>
  <c r="M42" i="166"/>
  <c r="AD36" i="166"/>
  <c r="R37" i="166"/>
  <c r="L40" i="166"/>
  <c r="AB38" i="166"/>
  <c r="Z36" i="166"/>
  <c r="AA44" i="166"/>
  <c r="U25" i="166"/>
  <c r="AH23" i="166"/>
  <c r="M25" i="166"/>
  <c r="F23" i="166"/>
  <c r="D25" i="166"/>
  <c r="T23" i="166"/>
  <c r="AL25" i="166"/>
  <c r="AG22" i="166"/>
  <c r="AC25" i="166"/>
  <c r="K23" i="166"/>
  <c r="U23" i="166"/>
  <c r="P22" i="166"/>
  <c r="AF23" i="166"/>
  <c r="O22" i="166"/>
  <c r="Y22" i="166"/>
  <c r="AA23" i="166"/>
  <c r="J23" i="166"/>
  <c r="N24" i="166"/>
  <c r="M24" i="166"/>
  <c r="O24" i="166"/>
  <c r="M23" i="166"/>
  <c r="K25" i="166"/>
  <c r="I23" i="166"/>
  <c r="AB25" i="166"/>
  <c r="R24" i="166"/>
  <c r="AG23" i="166"/>
  <c r="O25" i="166"/>
  <c r="I24" i="166"/>
  <c r="AM23" i="166"/>
  <c r="H25" i="166"/>
  <c r="Z24" i="166"/>
  <c r="AL47" i="166"/>
  <c r="AE41" i="166"/>
  <c r="P40" i="166"/>
  <c r="G37" i="166"/>
  <c r="AH44" i="166"/>
  <c r="R42" i="166"/>
  <c r="AH42" i="166"/>
  <c r="V36" i="166"/>
  <c r="AA43" i="166"/>
  <c r="AF45" i="166"/>
  <c r="X43" i="166"/>
  <c r="AE45" i="166"/>
  <c r="H43" i="166"/>
  <c r="Z38" i="166"/>
  <c r="L48" i="166"/>
  <c r="H47" i="166"/>
  <c r="L41" i="166"/>
  <c r="N41" i="166"/>
  <c r="AH39" i="166"/>
  <c r="N44" i="166"/>
  <c r="X46" i="166"/>
  <c r="AF48" i="166"/>
  <c r="N46" i="166"/>
  <c r="J47" i="166"/>
  <c r="S36" i="166"/>
  <c r="D43" i="166"/>
  <c r="O37" i="166"/>
  <c r="E36" i="166"/>
  <c r="AC48" i="166"/>
  <c r="F43" i="166"/>
  <c r="K41" i="166"/>
  <c r="E38" i="166"/>
  <c r="J44" i="166"/>
  <c r="Q45" i="166"/>
  <c r="AK43" i="166"/>
  <c r="AG38" i="166"/>
  <c r="R47" i="166"/>
  <c r="L45" i="166"/>
  <c r="AI37" i="166"/>
  <c r="Q47" i="166"/>
  <c r="I40" i="166"/>
  <c r="W43" i="166"/>
  <c r="AD47" i="166"/>
  <c r="Z37" i="166"/>
  <c r="F38" i="166"/>
  <c r="Q39" i="166"/>
  <c r="AA38" i="166"/>
  <c r="Y36" i="166"/>
  <c r="V44" i="166"/>
  <c r="G24" i="166"/>
  <c r="Z25" i="166"/>
  <c r="AC23" i="166"/>
  <c r="AB24" i="166"/>
  <c r="AM25" i="166"/>
  <c r="I25" i="166"/>
  <c r="AC22" i="166"/>
  <c r="L23" i="166"/>
  <c r="L25" i="166"/>
  <c r="AJ25" i="166"/>
  <c r="N22" i="166"/>
  <c r="AL22" i="166"/>
  <c r="AJ24" i="166"/>
  <c r="Y23" i="166"/>
  <c r="Q23" i="166"/>
  <c r="AI22" i="166"/>
  <c r="AD25" i="166"/>
  <c r="AK25" i="166"/>
  <c r="AE23" i="166"/>
  <c r="H22" i="166"/>
  <c r="Q25" i="166"/>
  <c r="U24" i="166"/>
  <c r="AG25" i="166"/>
  <c r="AE25" i="166"/>
  <c r="J22" i="166"/>
  <c r="Y25" i="166"/>
  <c r="AQ49" i="12"/>
  <c r="AQ64" i="12" s="1"/>
  <c r="R13" i="29"/>
  <c r="D13" i="29"/>
  <c r="Z13" i="29"/>
  <c r="AM13" i="29"/>
  <c r="N13" i="29"/>
  <c r="U13" i="29"/>
  <c r="S13" i="29"/>
  <c r="O13" i="29"/>
  <c r="AO13" i="29" s="1"/>
  <c r="E13" i="29"/>
  <c r="AK13" i="29"/>
  <c r="Y13" i="29"/>
  <c r="AB13" i="29"/>
  <c r="AD13" i="29"/>
  <c r="F13" i="29"/>
  <c r="J13" i="29"/>
  <c r="AF13" i="29"/>
  <c r="AJ13" i="29"/>
  <c r="AE13" i="29"/>
  <c r="X13" i="29"/>
  <c r="H13" i="29"/>
  <c r="M13" i="29"/>
  <c r="K13" i="29"/>
  <c r="P13" i="29"/>
  <c r="L13" i="29"/>
  <c r="I13" i="29"/>
  <c r="T13" i="29"/>
  <c r="AG13" i="29"/>
  <c r="AI13" i="29"/>
  <c r="AH13" i="29"/>
  <c r="W13" i="29"/>
  <c r="AA13" i="29"/>
  <c r="AP13" i="29" s="1"/>
  <c r="AC13" i="29"/>
  <c r="AL13" i="29"/>
  <c r="G13" i="29"/>
  <c r="Q13" i="29"/>
  <c r="V13" i="29"/>
  <c r="E21" i="29"/>
  <c r="U21" i="29"/>
  <c r="AK21" i="29"/>
  <c r="R22" i="29"/>
  <c r="AH22" i="29"/>
  <c r="V21" i="29"/>
  <c r="S22" i="29"/>
  <c r="O21" i="29"/>
  <c r="L22" i="29"/>
  <c r="H21" i="29"/>
  <c r="X21" i="29"/>
  <c r="E22" i="29"/>
  <c r="U22" i="29"/>
  <c r="AK22" i="29"/>
  <c r="Z21" i="29"/>
  <c r="W22" i="29"/>
  <c r="S21" i="29"/>
  <c r="P22" i="29"/>
  <c r="M21" i="29"/>
  <c r="AC21" i="29"/>
  <c r="J22" i="29"/>
  <c r="Z22" i="29"/>
  <c r="J21" i="29"/>
  <c r="AL21" i="29"/>
  <c r="AI22" i="29"/>
  <c r="AE21" i="29"/>
  <c r="AB22" i="29"/>
  <c r="P21" i="29"/>
  <c r="AF21" i="29"/>
  <c r="M22" i="29"/>
  <c r="AC22" i="29"/>
  <c r="F21" i="29"/>
  <c r="G22" i="29"/>
  <c r="AM22" i="29"/>
  <c r="AI21" i="29"/>
  <c r="AF22" i="29"/>
  <c r="Q21" i="29"/>
  <c r="AG21" i="29"/>
  <c r="N22" i="29"/>
  <c r="AD22" i="29"/>
  <c r="N21" i="29"/>
  <c r="K22" i="29"/>
  <c r="G21" i="29"/>
  <c r="AM21" i="29"/>
  <c r="AJ22" i="29"/>
  <c r="T21" i="29"/>
  <c r="AJ21" i="29"/>
  <c r="Q22" i="29"/>
  <c r="AG22" i="29"/>
  <c r="R21" i="29"/>
  <c r="O22" i="29"/>
  <c r="K21" i="29"/>
  <c r="H22" i="29"/>
  <c r="D21" i="29"/>
  <c r="I21" i="29"/>
  <c r="AL22" i="29"/>
  <c r="T22" i="29"/>
  <c r="Y22" i="29"/>
  <c r="AA21" i="29"/>
  <c r="Y21" i="29"/>
  <c r="AD21" i="29"/>
  <c r="L21" i="29"/>
  <c r="D22" i="29"/>
  <c r="X22" i="29"/>
  <c r="F22" i="29"/>
  <c r="AA22" i="29"/>
  <c r="AB21" i="29"/>
  <c r="AH21" i="29"/>
  <c r="V22" i="29"/>
  <c r="W21" i="29"/>
  <c r="I22" i="29"/>
  <c r="AE22" i="29"/>
  <c r="AJ17" i="111"/>
  <c r="AA15" i="111"/>
  <c r="AJ19" i="29"/>
  <c r="U14" i="111"/>
  <c r="P19" i="111"/>
  <c r="AF18" i="111"/>
  <c r="Y14" i="111"/>
  <c r="E14" i="111"/>
  <c r="V17" i="111"/>
  <c r="AF17" i="111"/>
  <c r="G16" i="111"/>
  <c r="M13" i="111"/>
  <c r="R18" i="111"/>
  <c r="AG20" i="29"/>
  <c r="AI17" i="111"/>
  <c r="L13" i="111"/>
  <c r="R16" i="111"/>
  <c r="AB16" i="111"/>
  <c r="L18" i="111"/>
  <c r="U19" i="111"/>
  <c r="D16" i="111"/>
  <c r="X18" i="111"/>
  <c r="AG19" i="111"/>
  <c r="Z16" i="111"/>
  <c r="AG14" i="111"/>
  <c r="Y17" i="111"/>
  <c r="AB19" i="29"/>
  <c r="D14" i="111"/>
  <c r="Z18" i="111"/>
  <c r="AG16" i="111"/>
  <c r="AB17" i="111"/>
  <c r="AC19" i="29"/>
  <c r="X19" i="29"/>
  <c r="Y20" i="29"/>
  <c r="AH15" i="111"/>
  <c r="D19" i="29"/>
  <c r="AH16" i="111"/>
  <c r="AI19" i="29"/>
  <c r="I20" i="29"/>
  <c r="N19" i="111"/>
  <c r="AF19" i="111"/>
  <c r="AC13" i="111"/>
  <c r="AH19" i="111"/>
  <c r="AC14" i="111"/>
  <c r="AI14" i="111"/>
  <c r="R20" i="29"/>
  <c r="K16" i="111"/>
  <c r="G19" i="29"/>
  <c r="F15" i="111"/>
  <c r="AK13" i="111"/>
  <c r="AJ15" i="111"/>
  <c r="L16" i="111"/>
  <c r="E17" i="111"/>
  <c r="K13" i="111"/>
  <c r="M16" i="111"/>
  <c r="AC16" i="111"/>
  <c r="AL17" i="111"/>
  <c r="AA18" i="111"/>
  <c r="S15" i="111"/>
  <c r="O20" i="29"/>
  <c r="AM18" i="111"/>
  <c r="H19" i="29"/>
  <c r="O13" i="111"/>
  <c r="H20" i="29"/>
  <c r="O19" i="111"/>
  <c r="V15" i="111"/>
  <c r="O16" i="111"/>
  <c r="I18" i="111"/>
  <c r="AM14" i="111"/>
  <c r="F13" i="111"/>
  <c r="AE19" i="29"/>
  <c r="AD18" i="111"/>
  <c r="S14" i="111"/>
  <c r="S16" i="111"/>
  <c r="J16" i="111"/>
  <c r="L15" i="111"/>
  <c r="L14" i="111"/>
  <c r="L17" i="111"/>
  <c r="S19" i="29"/>
  <c r="U13" i="111"/>
  <c r="X20" i="29"/>
  <c r="J19" i="29"/>
  <c r="K20" i="29"/>
  <c r="K19" i="111"/>
  <c r="N15" i="111"/>
  <c r="AI16" i="111"/>
  <c r="AA13" i="111"/>
  <c r="AM15" i="111"/>
  <c r="D15" i="111"/>
  <c r="P20" i="29"/>
  <c r="J13" i="111"/>
  <c r="I19" i="111"/>
  <c r="Q15" i="111"/>
  <c r="AB19" i="111"/>
  <c r="Z15" i="111"/>
  <c r="I13" i="111"/>
  <c r="Y19" i="29"/>
  <c r="N14" i="111"/>
  <c r="F19" i="29"/>
  <c r="K14" i="111"/>
  <c r="N13" i="111"/>
  <c r="AJ16" i="111"/>
  <c r="V20" i="29"/>
  <c r="AL19" i="111"/>
  <c r="AI13" i="111"/>
  <c r="W19" i="29"/>
  <c r="AA20" i="29"/>
  <c r="O18" i="111"/>
  <c r="T19" i="111"/>
  <c r="AH17" i="111"/>
  <c r="P18" i="111"/>
  <c r="T14" i="111"/>
  <c r="AF19" i="29"/>
  <c r="U18" i="111"/>
  <c r="Q18" i="111"/>
  <c r="AK15" i="111"/>
  <c r="V16" i="111"/>
  <c r="AE19" i="111"/>
  <c r="F17" i="111"/>
  <c r="AD19" i="111"/>
  <c r="AG15" i="111"/>
  <c r="AL14" i="111"/>
  <c r="AA16" i="111"/>
  <c r="AC19" i="111"/>
  <c r="Z19" i="29"/>
  <c r="AJ19" i="111"/>
  <c r="W14" i="111"/>
  <c r="W17" i="111"/>
  <c r="M15" i="111"/>
  <c r="AB20" i="29"/>
  <c r="M19" i="111"/>
  <c r="AD20" i="29"/>
  <c r="AG13" i="111"/>
  <c r="AM20" i="29"/>
  <c r="W19" i="111"/>
  <c r="I19" i="29"/>
  <c r="AM19" i="111"/>
  <c r="U19" i="29"/>
  <c r="J14" i="111"/>
  <c r="W13" i="111"/>
  <c r="AI18" i="111"/>
  <c r="N20" i="29"/>
  <c r="D20" i="29"/>
  <c r="D17" i="111"/>
  <c r="J19" i="111"/>
  <c r="AF13" i="111"/>
  <c r="G17" i="111"/>
  <c r="R14" i="111"/>
  <c r="N16" i="111"/>
  <c r="AL16" i="111"/>
  <c r="V13" i="111"/>
  <c r="Z20" i="29"/>
  <c r="I16" i="111"/>
  <c r="R13" i="111"/>
  <c r="X19" i="111"/>
  <c r="AE16" i="111"/>
  <c r="J17" i="111"/>
  <c r="V19" i="29"/>
  <c r="H13" i="111"/>
  <c r="Y18" i="111"/>
  <c r="AH20" i="29"/>
  <c r="AA19" i="111"/>
  <c r="T18" i="111"/>
  <c r="U17" i="111"/>
  <c r="Q20" i="29"/>
  <c r="N19" i="29"/>
  <c r="E15" i="111"/>
  <c r="T13" i="111"/>
  <c r="V14" i="111"/>
  <c r="W15" i="111"/>
  <c r="M17" i="111"/>
  <c r="Q14" i="111"/>
  <c r="M18" i="111"/>
  <c r="AE17" i="111"/>
  <c r="AH19" i="29"/>
  <c r="Y13" i="111"/>
  <c r="AE20" i="29"/>
  <c r="G18" i="111"/>
  <c r="G19" i="111"/>
  <c r="AC20" i="29"/>
  <c r="G13" i="111"/>
  <c r="AI15" i="111"/>
  <c r="AM17" i="111"/>
  <c r="AH18" i="111"/>
  <c r="R19" i="29"/>
  <c r="G20" i="29"/>
  <c r="L20" i="29"/>
  <c r="Q17" i="111"/>
  <c r="K18" i="111"/>
  <c r="H18" i="111"/>
  <c r="Q19" i="111"/>
  <c r="AI10" i="111"/>
  <c r="M10" i="111"/>
  <c r="G10" i="111"/>
  <c r="AL10" i="111"/>
  <c r="AF10" i="111"/>
  <c r="AA10" i="111"/>
  <c r="N10" i="111"/>
  <c r="AM10" i="111"/>
  <c r="V10" i="111"/>
  <c r="I10" i="111"/>
  <c r="AE10" i="111"/>
  <c r="Q10" i="111"/>
  <c r="AJ10" i="111"/>
  <c r="J10" i="111"/>
  <c r="E10" i="111"/>
  <c r="AH10" i="111"/>
  <c r="F10" i="111"/>
  <c r="Z10" i="111"/>
  <c r="X17" i="111"/>
  <c r="M20" i="29"/>
  <c r="AD19" i="29"/>
  <c r="R15" i="111"/>
  <c r="L19" i="111"/>
  <c r="P19" i="29"/>
  <c r="O17" i="111"/>
  <c r="Z19" i="111"/>
  <c r="O15" i="111"/>
  <c r="AM19" i="29"/>
  <c r="AI20" i="29"/>
  <c r="AA19" i="29"/>
  <c r="Z17" i="111"/>
  <c r="AL15" i="111"/>
  <c r="AD16" i="111"/>
  <c r="K15" i="111"/>
  <c r="Q19" i="29"/>
  <c r="N18" i="111"/>
  <c r="AF15" i="111"/>
  <c r="AJ14" i="111"/>
  <c r="Y19" i="111"/>
  <c r="S20" i="29"/>
  <c r="U20" i="29"/>
  <c r="H15" i="111"/>
  <c r="Z14" i="111"/>
  <c r="T20" i="29"/>
  <c r="Q13" i="111"/>
  <c r="AL13" i="111"/>
  <c r="AM16" i="111"/>
  <c r="AE18" i="111"/>
  <c r="Y16" i="111"/>
  <c r="E19" i="111"/>
  <c r="AG17" i="111"/>
  <c r="E19" i="29"/>
  <c r="R10" i="111"/>
  <c r="W10" i="111"/>
  <c r="S10" i="111"/>
  <c r="AB14" i="111"/>
  <c r="AD15" i="111"/>
  <c r="D18" i="111"/>
  <c r="X13" i="111"/>
  <c r="R17" i="111"/>
  <c r="E18" i="111"/>
  <c r="F18" i="111"/>
  <c r="AK14" i="111"/>
  <c r="O19" i="29"/>
  <c r="AJ13" i="111"/>
  <c r="AE13" i="111"/>
  <c r="AD14" i="111"/>
  <c r="AA14" i="111"/>
  <c r="T15" i="111"/>
  <c r="J20" i="29"/>
  <c r="J15" i="111"/>
  <c r="AK17" i="111"/>
  <c r="AG18" i="111"/>
  <c r="AG19" i="29"/>
  <c r="D13" i="111"/>
  <c r="Y15" i="111"/>
  <c r="H16" i="111"/>
  <c r="E16" i="111"/>
  <c r="AD13" i="111"/>
  <c r="AB13" i="111"/>
  <c r="AJ20" i="29"/>
  <c r="AJ18" i="111"/>
  <c r="F19" i="111"/>
  <c r="X14" i="111"/>
  <c r="AB15" i="111"/>
  <c r="AL20" i="29"/>
  <c r="H14" i="111"/>
  <c r="W18" i="111"/>
  <c r="U10" i="111"/>
  <c r="Y10" i="111"/>
  <c r="H10" i="111"/>
  <c r="AK10" i="111"/>
  <c r="O10" i="111"/>
  <c r="V19" i="111"/>
  <c r="AK20" i="29"/>
  <c r="AE15" i="111"/>
  <c r="AM13" i="111"/>
  <c r="P17" i="111"/>
  <c r="P14" i="111"/>
  <c r="AA17" i="111"/>
  <c r="L19" i="29"/>
  <c r="D19" i="111"/>
  <c r="AH14" i="111"/>
  <c r="O14" i="111"/>
  <c r="T17" i="111"/>
  <c r="AC15" i="111"/>
  <c r="M14" i="111"/>
  <c r="Z13" i="111"/>
  <c r="AL19" i="29"/>
  <c r="V18" i="111"/>
  <c r="I17" i="111"/>
  <c r="M19" i="29"/>
  <c r="AB18" i="111"/>
  <c r="AL18" i="111"/>
  <c r="AK19" i="29"/>
  <c r="T16" i="111"/>
  <c r="F14" i="111"/>
  <c r="AI19" i="111"/>
  <c r="P16" i="111"/>
  <c r="H19" i="111"/>
  <c r="S17" i="111"/>
  <c r="AK16" i="111"/>
  <c r="AH13" i="111"/>
  <c r="H17" i="111"/>
  <c r="P10" i="111"/>
  <c r="X10" i="111"/>
  <c r="K10" i="111"/>
  <c r="AB10" i="111"/>
  <c r="AD10" i="111"/>
  <c r="N17" i="111"/>
  <c r="AF16" i="111"/>
  <c r="P13" i="111"/>
  <c r="J18" i="111"/>
  <c r="W20" i="29"/>
  <c r="P15" i="111"/>
  <c r="U15" i="111"/>
  <c r="F20" i="29"/>
  <c r="AF14" i="111"/>
  <c r="S18" i="111"/>
  <c r="AF20" i="29"/>
  <c r="K19" i="29"/>
  <c r="X16" i="111"/>
  <c r="U16" i="111"/>
  <c r="Q16" i="111"/>
  <c r="AC17" i="111"/>
  <c r="S19" i="111"/>
  <c r="AD17" i="111"/>
  <c r="T19" i="29"/>
  <c r="G14" i="111"/>
  <c r="G15" i="111"/>
  <c r="I14" i="111"/>
  <c r="E20" i="29"/>
  <c r="AK19" i="111"/>
  <c r="AK18" i="111"/>
  <c r="X15" i="111"/>
  <c r="S13" i="111"/>
  <c r="AC18" i="111"/>
  <c r="W16" i="111"/>
  <c r="I15" i="111"/>
  <c r="E13" i="111"/>
  <c r="AE14" i="111"/>
  <c r="F16" i="111"/>
  <c r="R19" i="111"/>
  <c r="K17" i="111"/>
  <c r="AG10" i="111"/>
  <c r="AC10" i="111"/>
  <c r="T10" i="111"/>
  <c r="L10" i="111"/>
  <c r="D10" i="111"/>
  <c r="R65" i="12"/>
  <c r="S64" i="12"/>
  <c r="Q65" i="12"/>
  <c r="F32" i="49"/>
  <c r="D33" i="49"/>
  <c r="D47" i="49" s="1"/>
  <c r="D11" i="29"/>
  <c r="G11" i="29"/>
  <c r="K11" i="29"/>
  <c r="O11" i="29"/>
  <c r="S11" i="29"/>
  <c r="W11" i="29"/>
  <c r="AA11" i="29"/>
  <c r="AE11" i="29"/>
  <c r="AI11" i="29"/>
  <c r="AM11" i="29"/>
  <c r="H12" i="29"/>
  <c r="L12" i="29"/>
  <c r="P12" i="29"/>
  <c r="T12" i="29"/>
  <c r="X12" i="29"/>
  <c r="AB12" i="29"/>
  <c r="AF12" i="29"/>
  <c r="AJ12" i="29"/>
  <c r="E16" i="29"/>
  <c r="I16" i="29"/>
  <c r="M16" i="29"/>
  <c r="Q16" i="29"/>
  <c r="U16" i="29"/>
  <c r="Y16" i="29"/>
  <c r="AC16" i="29"/>
  <c r="AG16" i="29"/>
  <c r="AK16" i="29"/>
  <c r="F15" i="29"/>
  <c r="J15" i="29"/>
  <c r="N15" i="29"/>
  <c r="R15" i="29"/>
  <c r="V15" i="29"/>
  <c r="Z15" i="29"/>
  <c r="AD15" i="29"/>
  <c r="AH15" i="29"/>
  <c r="AL15" i="29"/>
  <c r="G17" i="29"/>
  <c r="K17" i="29"/>
  <c r="O17" i="29"/>
  <c r="S17" i="29"/>
  <c r="H11" i="29"/>
  <c r="L11" i="29"/>
  <c r="P11" i="29"/>
  <c r="T11" i="29"/>
  <c r="X11" i="29"/>
  <c r="AB11" i="29"/>
  <c r="AF11" i="29"/>
  <c r="AJ11" i="29"/>
  <c r="E12" i="29"/>
  <c r="I12" i="29"/>
  <c r="M12" i="29"/>
  <c r="Q12" i="29"/>
  <c r="U12" i="29"/>
  <c r="Y12" i="29"/>
  <c r="AC12" i="29"/>
  <c r="AG12" i="29"/>
  <c r="AK12" i="29"/>
  <c r="F16" i="29"/>
  <c r="J16" i="29"/>
  <c r="N16" i="29"/>
  <c r="R16" i="29"/>
  <c r="V16" i="29"/>
  <c r="Z16" i="29"/>
  <c r="AD16" i="29"/>
  <c r="AH16" i="29"/>
  <c r="AL16" i="29"/>
  <c r="G15" i="29"/>
  <c r="K15" i="29"/>
  <c r="O15" i="29"/>
  <c r="S15" i="29"/>
  <c r="W15" i="29"/>
  <c r="AA15" i="29"/>
  <c r="AE15" i="29"/>
  <c r="AI15" i="29"/>
  <c r="AM15" i="29"/>
  <c r="H17" i="29"/>
  <c r="L17" i="29"/>
  <c r="P17" i="29"/>
  <c r="T17" i="29"/>
  <c r="X17" i="29"/>
  <c r="AB17" i="29"/>
  <c r="I11" i="29"/>
  <c r="Q11" i="29"/>
  <c r="Y11" i="29"/>
  <c r="AG11" i="29"/>
  <c r="F12" i="29"/>
  <c r="N12" i="29"/>
  <c r="V12" i="29"/>
  <c r="AD12" i="29"/>
  <c r="AL12" i="29"/>
  <c r="K16" i="29"/>
  <c r="S16" i="29"/>
  <c r="AA16" i="29"/>
  <c r="AI16" i="29"/>
  <c r="H15" i="29"/>
  <c r="P15" i="29"/>
  <c r="X15" i="29"/>
  <c r="AF15" i="29"/>
  <c r="E17" i="29"/>
  <c r="M17" i="29"/>
  <c r="U17" i="29"/>
  <c r="Z17" i="29"/>
  <c r="AE17" i="29"/>
  <c r="AI17" i="29"/>
  <c r="AM17" i="29"/>
  <c r="D17" i="29"/>
  <c r="E11" i="29"/>
  <c r="U11" i="29"/>
  <c r="AK11" i="29"/>
  <c r="R12" i="29"/>
  <c r="AH12" i="29"/>
  <c r="O16" i="29"/>
  <c r="AE16" i="29"/>
  <c r="L15" i="29"/>
  <c r="AB15" i="29"/>
  <c r="I17" i="29"/>
  <c r="W17" i="29"/>
  <c r="AG17" i="29"/>
  <c r="D12" i="29"/>
  <c r="J11" i="29"/>
  <c r="R11" i="29"/>
  <c r="Z11" i="29"/>
  <c r="AH11" i="29"/>
  <c r="G12" i="29"/>
  <c r="O12" i="29"/>
  <c r="W12" i="29"/>
  <c r="AE12" i="29"/>
  <c r="AE12" i="44" s="1"/>
  <c r="AM12" i="29"/>
  <c r="L16" i="29"/>
  <c r="T16" i="29"/>
  <c r="AB16" i="29"/>
  <c r="AJ16" i="29"/>
  <c r="I15" i="29"/>
  <c r="Q15" i="29"/>
  <c r="Y15" i="29"/>
  <c r="AG15" i="29"/>
  <c r="F17" i="29"/>
  <c r="N17" i="29"/>
  <c r="V17" i="29"/>
  <c r="AA17" i="29"/>
  <c r="AF17" i="29"/>
  <c r="AJ17" i="29"/>
  <c r="D16" i="29"/>
  <c r="M11" i="29"/>
  <c r="AC11" i="29"/>
  <c r="J12" i="29"/>
  <c r="Z12" i="29"/>
  <c r="G16" i="29"/>
  <c r="W16" i="29"/>
  <c r="AM16" i="29"/>
  <c r="T15" i="29"/>
  <c r="AJ15" i="29"/>
  <c r="Q17" i="29"/>
  <c r="AC17" i="29"/>
  <c r="AK17" i="29"/>
  <c r="N11" i="29"/>
  <c r="K12" i="29"/>
  <c r="H16" i="29"/>
  <c r="E15" i="29"/>
  <c r="AK15" i="29"/>
  <c r="AD17" i="29"/>
  <c r="D15" i="29"/>
  <c r="AL17" i="29"/>
  <c r="AL11" i="29"/>
  <c r="AC15" i="29"/>
  <c r="V11" i="29"/>
  <c r="S12" i="29"/>
  <c r="P16" i="29"/>
  <c r="M15" i="29"/>
  <c r="J17" i="29"/>
  <c r="AH17" i="29"/>
  <c r="AD11" i="29"/>
  <c r="AA12" i="29"/>
  <c r="X16" i="29"/>
  <c r="U15" i="29"/>
  <c r="R17" i="29"/>
  <c r="F11" i="29"/>
  <c r="AI12" i="29"/>
  <c r="AF16" i="29"/>
  <c r="Y17" i="29"/>
  <c r="R37" i="43"/>
  <c r="AQ13" i="111" l="1"/>
  <c r="AQ15" i="166"/>
  <c r="B3" i="166" s="1"/>
  <c r="AQ12" i="111"/>
  <c r="F36" i="43" s="1"/>
  <c r="AQ11" i="111"/>
  <c r="F37" i="43" s="1"/>
  <c r="AQ13" i="29"/>
  <c r="AF20" i="166"/>
  <c r="I14" i="29"/>
  <c r="I39" i="29" s="1"/>
  <c r="AJ10" i="32"/>
  <c r="CA10" i="32"/>
  <c r="Q20" i="166"/>
  <c r="G20" i="166"/>
  <c r="S20" i="166"/>
  <c r="N15" i="166"/>
  <c r="H35" i="166"/>
  <c r="AC15" i="166"/>
  <c r="N35" i="166"/>
  <c r="CA10" i="34"/>
  <c r="AJ10" i="34"/>
  <c r="AQ20" i="166"/>
  <c r="Y15" i="166"/>
  <c r="AM20" i="166"/>
  <c r="I20" i="166"/>
  <c r="AE20" i="166"/>
  <c r="I15" i="166"/>
  <c r="H20" i="166"/>
  <c r="AH35" i="166"/>
  <c r="M15" i="166"/>
  <c r="L35" i="166"/>
  <c r="Q15" i="166"/>
  <c r="AF15" i="166"/>
  <c r="AF35" i="166"/>
  <c r="AC35" i="166"/>
  <c r="E15" i="166"/>
  <c r="AL28" i="166"/>
  <c r="AT41" i="166"/>
  <c r="F15" i="166"/>
  <c r="X20" i="166"/>
  <c r="AI28" i="166"/>
  <c r="AD35" i="166"/>
  <c r="M35" i="166"/>
  <c r="Y20" i="166"/>
  <c r="I28" i="166"/>
  <c r="AG28" i="166"/>
  <c r="O28" i="166"/>
  <c r="AT38" i="166"/>
  <c r="AN38" i="166"/>
  <c r="AJ49" i="166"/>
  <c r="I35" i="166"/>
  <c r="X35" i="166"/>
  <c r="AK35" i="166"/>
  <c r="AT45" i="166"/>
  <c r="AE28" i="166"/>
  <c r="AM15" i="166"/>
  <c r="V20" i="166"/>
  <c r="K15" i="166"/>
  <c r="AC20" i="166"/>
  <c r="AA20" i="166"/>
  <c r="AG35" i="166"/>
  <c r="AE35" i="166"/>
  <c r="Y35" i="166"/>
  <c r="AT24" i="166"/>
  <c r="AS22" i="166"/>
  <c r="P28" i="166"/>
  <c r="AO22" i="166"/>
  <c r="AO40" i="166"/>
  <c r="AS40" i="166"/>
  <c r="AN47" i="166"/>
  <c r="AT39" i="166"/>
  <c r="F28" i="166"/>
  <c r="AT48" i="166"/>
  <c r="AE49" i="166"/>
  <c r="G28" i="166"/>
  <c r="F35" i="166"/>
  <c r="G35" i="166"/>
  <c r="W49" i="166"/>
  <c r="R35" i="166"/>
  <c r="U49" i="166"/>
  <c r="AO32" i="166"/>
  <c r="AS32" i="166"/>
  <c r="AO16" i="166"/>
  <c r="AS16" i="166"/>
  <c r="I49" i="166"/>
  <c r="AN32" i="166"/>
  <c r="AA49" i="166"/>
  <c r="AN31" i="166"/>
  <c r="D35" i="166"/>
  <c r="T35" i="166"/>
  <c r="AN48" i="166"/>
  <c r="D49" i="166"/>
  <c r="AN36" i="166"/>
  <c r="S28" i="166"/>
  <c r="AP30" i="166"/>
  <c r="AT14" i="166"/>
  <c r="AN19" i="166"/>
  <c r="AP26" i="166"/>
  <c r="AJ15" i="166"/>
  <c r="AP19" i="166"/>
  <c r="AN26" i="166"/>
  <c r="R20" i="166"/>
  <c r="AO39" i="166"/>
  <c r="AS39" i="166"/>
  <c r="AS14" i="166"/>
  <c r="AO14" i="166"/>
  <c r="AP25" i="166"/>
  <c r="J28" i="166"/>
  <c r="AN43" i="166"/>
  <c r="AN24" i="166"/>
  <c r="AT23" i="166"/>
  <c r="M49" i="166"/>
  <c r="Q35" i="166"/>
  <c r="AS38" i="166"/>
  <c r="AO38" i="166"/>
  <c r="AS47" i="166"/>
  <c r="AO47" i="166"/>
  <c r="AS34" i="166"/>
  <c r="AT17" i="166"/>
  <c r="AN34" i="166"/>
  <c r="AT44" i="166"/>
  <c r="AO48" i="166"/>
  <c r="AS48" i="166"/>
  <c r="AJ35" i="166"/>
  <c r="AP23" i="166"/>
  <c r="AM35" i="166"/>
  <c r="AF28" i="166"/>
  <c r="AL35" i="166"/>
  <c r="AS33" i="166"/>
  <c r="AI49" i="166"/>
  <c r="J35" i="166"/>
  <c r="Z15" i="166"/>
  <c r="AP10" i="166"/>
  <c r="AB15" i="166"/>
  <c r="AT10" i="166"/>
  <c r="AI15" i="166"/>
  <c r="AO19" i="166"/>
  <c r="AS19" i="166"/>
  <c r="AN11" i="166"/>
  <c r="J20" i="166"/>
  <c r="AN23" i="166"/>
  <c r="AS17" i="166"/>
  <c r="AO17" i="166"/>
  <c r="S49" i="166"/>
  <c r="AT25" i="166"/>
  <c r="U28" i="166"/>
  <c r="AP46" i="166"/>
  <c r="AS23" i="166"/>
  <c r="AO23" i="166"/>
  <c r="AL49" i="166"/>
  <c r="L28" i="166"/>
  <c r="AN37" i="166"/>
  <c r="AO36" i="166"/>
  <c r="P49" i="166"/>
  <c r="AS36" i="166"/>
  <c r="G49" i="166"/>
  <c r="J49" i="166"/>
  <c r="AO34" i="166"/>
  <c r="AP17" i="166"/>
  <c r="AT34" i="166"/>
  <c r="AH15" i="166"/>
  <c r="AT13" i="166"/>
  <c r="AT27" i="166"/>
  <c r="T15" i="166"/>
  <c r="AP13" i="166"/>
  <c r="AL20" i="166"/>
  <c r="AA15" i="166"/>
  <c r="AN12" i="166"/>
  <c r="AT37" i="166"/>
  <c r="AS25" i="166"/>
  <c r="AO25" i="166"/>
  <c r="AP22" i="166"/>
  <c r="Z28" i="166"/>
  <c r="AC28" i="166"/>
  <c r="Y49" i="166"/>
  <c r="V49" i="166"/>
  <c r="AP24" i="166"/>
  <c r="Y28" i="166"/>
  <c r="AP36" i="166"/>
  <c r="Z49" i="166"/>
  <c r="AF49" i="166"/>
  <c r="AT22" i="166"/>
  <c r="AB28" i="166"/>
  <c r="AA28" i="166"/>
  <c r="M28" i="166"/>
  <c r="AS45" i="166"/>
  <c r="AO45" i="166"/>
  <c r="AS42" i="166"/>
  <c r="AO42" i="166"/>
  <c r="AN22" i="166"/>
  <c r="D28" i="166"/>
  <c r="AD28" i="166"/>
  <c r="AP43" i="166"/>
  <c r="AP31" i="166"/>
  <c r="Z35" i="166"/>
  <c r="AO33" i="166"/>
  <c r="AC49" i="166"/>
  <c r="AT40" i="166"/>
  <c r="L49" i="166"/>
  <c r="R49" i="166"/>
  <c r="AN17" i="166"/>
  <c r="AP48" i="166"/>
  <c r="AT33" i="166"/>
  <c r="AN44" i="166"/>
  <c r="AN33" i="166"/>
  <c r="E35" i="166"/>
  <c r="AL15" i="166"/>
  <c r="AD15" i="166"/>
  <c r="V15" i="166"/>
  <c r="AS10" i="166"/>
  <c r="P15" i="166"/>
  <c r="AO10" i="166"/>
  <c r="AO12" i="166"/>
  <c r="AS12" i="166"/>
  <c r="O20" i="166"/>
  <c r="L15" i="166"/>
  <c r="AD20" i="166"/>
  <c r="AT30" i="166"/>
  <c r="S15" i="166"/>
  <c r="AK20" i="166"/>
  <c r="AT26" i="166"/>
  <c r="AJ20" i="166"/>
  <c r="AI20" i="166"/>
  <c r="AT18" i="166"/>
  <c r="AB20" i="166"/>
  <c r="X49" i="166"/>
  <c r="AP12" i="166"/>
  <c r="AE15" i="166"/>
  <c r="AS11" i="166"/>
  <c r="AO11" i="166"/>
  <c r="AJ28" i="166"/>
  <c r="AP38" i="166"/>
  <c r="AN25" i="166"/>
  <c r="AQ49" i="166"/>
  <c r="AP41" i="166"/>
  <c r="AN41" i="166"/>
  <c r="AH49" i="166"/>
  <c r="AP45" i="166"/>
  <c r="AH28" i="166"/>
  <c r="AM28" i="166"/>
  <c r="AK28" i="166"/>
  <c r="AS24" i="166"/>
  <c r="AO24" i="166"/>
  <c r="AN40" i="166"/>
  <c r="S35" i="166"/>
  <c r="Q49" i="166"/>
  <c r="O35" i="166"/>
  <c r="AP33" i="166"/>
  <c r="AT32" i="166"/>
  <c r="AP44" i="166"/>
  <c r="AQ35" i="166"/>
  <c r="AP42" i="166"/>
  <c r="K35" i="166"/>
  <c r="R15" i="166"/>
  <c r="AK15" i="166"/>
  <c r="AP11" i="166"/>
  <c r="AG15" i="166"/>
  <c r="W15" i="166"/>
  <c r="AT19" i="166"/>
  <c r="N20" i="166"/>
  <c r="U20" i="166"/>
  <c r="T20" i="166"/>
  <c r="AS30" i="166"/>
  <c r="AO30" i="166"/>
  <c r="AN30" i="166"/>
  <c r="AN46" i="166"/>
  <c r="AP39" i="166"/>
  <c r="AO26" i="166"/>
  <c r="AS26" i="166"/>
  <c r="H28" i="166"/>
  <c r="AT47" i="166"/>
  <c r="AO41" i="166"/>
  <c r="AS41" i="166"/>
  <c r="X28" i="166"/>
  <c r="K49" i="166"/>
  <c r="AN45" i="166"/>
  <c r="AS37" i="166"/>
  <c r="AO37" i="166"/>
  <c r="W28" i="166"/>
  <c r="AB49" i="166"/>
  <c r="AT36" i="166"/>
  <c r="AQ28" i="166"/>
  <c r="N49" i="166"/>
  <c r="AN16" i="166"/>
  <c r="AM49" i="166"/>
  <c r="F49" i="166"/>
  <c r="AP32" i="166"/>
  <c r="V28" i="166"/>
  <c r="AG49" i="166"/>
  <c r="AP47" i="166"/>
  <c r="AK49" i="166"/>
  <c r="AP34" i="166"/>
  <c r="AO44" i="166"/>
  <c r="AS44" i="166"/>
  <c r="E28" i="166"/>
  <c r="AS46" i="166"/>
  <c r="AO46" i="166"/>
  <c r="AT43" i="166"/>
  <c r="AO31" i="166"/>
  <c r="P35" i="166"/>
  <c r="AS31" i="166"/>
  <c r="AT42" i="166"/>
  <c r="W35" i="166"/>
  <c r="AT46" i="166"/>
  <c r="AA35" i="166"/>
  <c r="AP14" i="166"/>
  <c r="AN14" i="166"/>
  <c r="AN13" i="166"/>
  <c r="AS13" i="166"/>
  <c r="AO13" i="166"/>
  <c r="X15" i="166"/>
  <c r="U15" i="166"/>
  <c r="O15" i="166"/>
  <c r="F20" i="166"/>
  <c r="M20" i="166"/>
  <c r="AO27" i="166"/>
  <c r="AS27" i="166"/>
  <c r="L20" i="166"/>
  <c r="K20" i="166"/>
  <c r="AT11" i="166"/>
  <c r="AH20" i="166"/>
  <c r="K28" i="166"/>
  <c r="AS43" i="166"/>
  <c r="AO43" i="166"/>
  <c r="N28" i="166"/>
  <c r="AP37" i="166"/>
  <c r="E49" i="166"/>
  <c r="AD49" i="166"/>
  <c r="O49" i="166"/>
  <c r="Q28" i="166"/>
  <c r="AN39" i="166"/>
  <c r="U35" i="166"/>
  <c r="V35" i="166"/>
  <c r="H49" i="166"/>
  <c r="AI35" i="166"/>
  <c r="AN42" i="166"/>
  <c r="R28" i="166"/>
  <c r="T28" i="166"/>
  <c r="AT16" i="166"/>
  <c r="AP40" i="166"/>
  <c r="AT31" i="166"/>
  <c r="AB35" i="166"/>
  <c r="AP16" i="166"/>
  <c r="T49" i="166"/>
  <c r="P20" i="166"/>
  <c r="AS18" i="166"/>
  <c r="AO18" i="166"/>
  <c r="J15" i="166"/>
  <c r="H15" i="166"/>
  <c r="G15" i="166"/>
  <c r="AN27" i="166"/>
  <c r="AT12" i="166"/>
  <c r="E20" i="166"/>
  <c r="AG20" i="166"/>
  <c r="AN18" i="166"/>
  <c r="D20" i="166"/>
  <c r="AN10" i="166"/>
  <c r="D15" i="166"/>
  <c r="AP27" i="166"/>
  <c r="AP18" i="166"/>
  <c r="Z20" i="166"/>
  <c r="Q14" i="29"/>
  <c r="Q39" i="29" s="1"/>
  <c r="P14" i="29"/>
  <c r="P39" i="29" s="1"/>
  <c r="AF14" i="29"/>
  <c r="AF39" i="29" s="1"/>
  <c r="AK14" i="29"/>
  <c r="AK39" i="29" s="1"/>
  <c r="AD14" i="29"/>
  <c r="AD39" i="29" s="1"/>
  <c r="E14" i="29"/>
  <c r="E39" i="29" s="1"/>
  <c r="U14" i="29"/>
  <c r="U39" i="29" s="1"/>
  <c r="X14" i="29"/>
  <c r="X39" i="29" s="1"/>
  <c r="N14" i="29"/>
  <c r="N39" i="29" s="1"/>
  <c r="AH14" i="29"/>
  <c r="AH39" i="29" s="1"/>
  <c r="AC14" i="29"/>
  <c r="AC39" i="29" s="1"/>
  <c r="AS13" i="29"/>
  <c r="AT13" i="29"/>
  <c r="AR13" i="29"/>
  <c r="D18" i="29"/>
  <c r="V14" i="29"/>
  <c r="V39" i="29" s="1"/>
  <c r="AB14" i="29"/>
  <c r="AB39" i="29" s="1"/>
  <c r="L14" i="29"/>
  <c r="L39" i="29" s="1"/>
  <c r="F14" i="29"/>
  <c r="F39" i="29" s="1"/>
  <c r="M18" i="29"/>
  <c r="S18" i="29"/>
  <c r="I18" i="29"/>
  <c r="T18" i="29"/>
  <c r="AL14" i="29"/>
  <c r="AL39" i="29" s="1"/>
  <c r="AM18" i="29"/>
  <c r="G18" i="29"/>
  <c r="Q18" i="29"/>
  <c r="L18" i="29"/>
  <c r="AJ18" i="29"/>
  <c r="AG18" i="29"/>
  <c r="Y14" i="29"/>
  <c r="Y39" i="29" s="1"/>
  <c r="T14" i="29"/>
  <c r="T39" i="29" s="1"/>
  <c r="Z14" i="29"/>
  <c r="AF18" i="29"/>
  <c r="AI18" i="29"/>
  <c r="AD18" i="29"/>
  <c r="X18" i="29"/>
  <c r="AE18" i="29"/>
  <c r="H14" i="29"/>
  <c r="Z18" i="29"/>
  <c r="D14" i="29"/>
  <c r="D39" i="29" s="1"/>
  <c r="AK18" i="29"/>
  <c r="P18" i="29"/>
  <c r="AA18" i="29"/>
  <c r="V18" i="29"/>
  <c r="AH18" i="29"/>
  <c r="E13" i="44"/>
  <c r="E18" i="29"/>
  <c r="Y18" i="29"/>
  <c r="H18" i="29"/>
  <c r="W18" i="29"/>
  <c r="R18" i="29"/>
  <c r="D23" i="29"/>
  <c r="AB18" i="29"/>
  <c r="N18" i="29"/>
  <c r="E23" i="29"/>
  <c r="AC18" i="29"/>
  <c r="AG14" i="29"/>
  <c r="O18" i="29"/>
  <c r="J18" i="29"/>
  <c r="M14" i="29"/>
  <c r="U13" i="44"/>
  <c r="U18" i="29"/>
  <c r="K18" i="29"/>
  <c r="AL18" i="29"/>
  <c r="F18" i="29"/>
  <c r="K14" i="29"/>
  <c r="AM14" i="29"/>
  <c r="G14" i="29"/>
  <c r="R14" i="29"/>
  <c r="AI14" i="29"/>
  <c r="J14" i="29"/>
  <c r="AJ14" i="29"/>
  <c r="AE14" i="29"/>
  <c r="AA14" i="29"/>
  <c r="W14" i="29"/>
  <c r="S14" i="29"/>
  <c r="O14" i="29"/>
  <c r="T13" i="44"/>
  <c r="K12" i="44"/>
  <c r="AI12" i="44"/>
  <c r="L13" i="44"/>
  <c r="M13" i="44"/>
  <c r="AK13" i="44"/>
  <c r="D14" i="44"/>
  <c r="Y13" i="44"/>
  <c r="AH12" i="44"/>
  <c r="H13" i="44"/>
  <c r="N12" i="44"/>
  <c r="W13" i="44"/>
  <c r="Z14" i="44"/>
  <c r="AC12" i="44"/>
  <c r="R13" i="44"/>
  <c r="X12" i="44"/>
  <c r="G17" i="44"/>
  <c r="P16" i="44"/>
  <c r="AM17" i="44"/>
  <c r="I16" i="44"/>
  <c r="AB18" i="44"/>
  <c r="F19" i="44"/>
  <c r="AJ14" i="44"/>
  <c r="AA18" i="44"/>
  <c r="AO18" i="44" s="1"/>
  <c r="O19" i="44"/>
  <c r="AN19" i="44" s="1"/>
  <c r="X14" i="44"/>
  <c r="H14" i="44"/>
  <c r="AM14" i="44"/>
  <c r="Q13" i="44"/>
  <c r="W12" i="44"/>
  <c r="R12" i="44"/>
  <c r="AI14" i="44"/>
  <c r="F12" i="44"/>
  <c r="V14" i="44"/>
  <c r="Y12" i="44"/>
  <c r="N13" i="44"/>
  <c r="Q14" i="44"/>
  <c r="T12" i="44"/>
  <c r="W18" i="44"/>
  <c r="Y17" i="44"/>
  <c r="AI18" i="44"/>
  <c r="R16" i="44"/>
  <c r="AJ17" i="44"/>
  <c r="Q18" i="44"/>
  <c r="F16" i="44"/>
  <c r="R18" i="44"/>
  <c r="I18" i="44"/>
  <c r="I20" i="44"/>
  <c r="I19" i="44"/>
  <c r="AJ19" i="44"/>
  <c r="J19" i="44"/>
  <c r="Z19" i="44"/>
  <c r="AL19" i="44"/>
  <c r="AC13" i="44"/>
  <c r="W14" i="44"/>
  <c r="I13" i="44"/>
  <c r="O12" i="44"/>
  <c r="AN12" i="44" s="1"/>
  <c r="AA14" i="44"/>
  <c r="AO14" i="44" s="1"/>
  <c r="O13" i="44"/>
  <c r="AN13" i="44" s="1"/>
  <c r="R14" i="44"/>
  <c r="U12" i="44"/>
  <c r="G15" i="44"/>
  <c r="J13" i="44"/>
  <c r="M14" i="44"/>
  <c r="P12" i="44"/>
  <c r="E16" i="44"/>
  <c r="T18" i="44"/>
  <c r="AC17" i="44"/>
  <c r="AD17" i="44"/>
  <c r="K18" i="44"/>
  <c r="O18" i="44"/>
  <c r="AN18" i="44" s="1"/>
  <c r="H17" i="44"/>
  <c r="W19" i="44"/>
  <c r="L19" i="44"/>
  <c r="D19" i="44"/>
  <c r="T19" i="44"/>
  <c r="AG19" i="44"/>
  <c r="V19" i="44"/>
  <c r="G14" i="44"/>
  <c r="G12" i="44"/>
  <c r="I15" i="44"/>
  <c r="H15" i="44"/>
  <c r="K13" i="44"/>
  <c r="N14" i="44"/>
  <c r="Q12" i="44"/>
  <c r="AL13" i="44"/>
  <c r="F13" i="44"/>
  <c r="I14" i="44"/>
  <c r="L12" i="44"/>
  <c r="AG17" i="44"/>
  <c r="AF18" i="44"/>
  <c r="AL16" i="44"/>
  <c r="AJ18" i="44"/>
  <c r="AE18" i="44"/>
  <c r="AM18" i="44"/>
  <c r="P18" i="44"/>
  <c r="E17" i="44"/>
  <c r="AD19" i="44"/>
  <c r="H20" i="44"/>
  <c r="Q19" i="44"/>
  <c r="AF19" i="44"/>
  <c r="N18" i="44"/>
  <c r="AF14" i="44"/>
  <c r="Z12" i="44"/>
  <c r="AB14" i="44"/>
  <c r="AB13" i="44"/>
  <c r="E11" i="44"/>
  <c r="E15" i="44"/>
  <c r="K14" i="44"/>
  <c r="AM13" i="44"/>
  <c r="G13" i="44"/>
  <c r="J14" i="44"/>
  <c r="M12" i="44"/>
  <c r="AH13" i="44"/>
  <c r="AK14" i="44"/>
  <c r="E14" i="44"/>
  <c r="H12" i="44"/>
  <c r="AB17" i="44"/>
  <c r="AK18" i="44"/>
  <c r="W17" i="44"/>
  <c r="M18" i="44"/>
  <c r="V18" i="44"/>
  <c r="X18" i="44"/>
  <c r="AH19" i="44"/>
  <c r="Y19" i="44"/>
  <c r="K19" i="44"/>
  <c r="AM19" i="44"/>
  <c r="P19" i="44"/>
  <c r="AC19" i="44"/>
  <c r="E20" i="44"/>
  <c r="U14" i="44"/>
  <c r="Z17" i="44"/>
  <c r="J12" i="44"/>
  <c r="T14" i="44"/>
  <c r="AF13" i="44"/>
  <c r="AL12" i="44"/>
  <c r="I11" i="44"/>
  <c r="AI13" i="44"/>
  <c r="AL14" i="44"/>
  <c r="F14" i="44"/>
  <c r="I12" i="44"/>
  <c r="AD13" i="44"/>
  <c r="AG14" i="44"/>
  <c r="AJ12" i="44"/>
  <c r="G11" i="44"/>
  <c r="U17" i="44"/>
  <c r="AL18" i="44"/>
  <c r="O16" i="44"/>
  <c r="AN16" i="44" s="1"/>
  <c r="U18" i="44"/>
  <c r="AH16" i="44"/>
  <c r="AH18" i="44"/>
  <c r="H18" i="44"/>
  <c r="X17" i="44"/>
  <c r="AB19" i="44"/>
  <c r="AA19" i="44"/>
  <c r="AO19" i="44" s="1"/>
  <c r="G19" i="44"/>
  <c r="AI19" i="44"/>
  <c r="M19" i="44"/>
  <c r="X19" i="44"/>
  <c r="AK19" i="44"/>
  <c r="D13" i="44"/>
  <c r="F11" i="44"/>
  <c r="F15" i="44"/>
  <c r="L14" i="44"/>
  <c r="AE14" i="44"/>
  <c r="X13" i="44"/>
  <c r="AD12" i="44"/>
  <c r="AE13" i="44"/>
  <c r="AH14" i="44"/>
  <c r="AK12" i="44"/>
  <c r="E12" i="44"/>
  <c r="H11" i="44"/>
  <c r="Z13" i="44"/>
  <c r="AC14" i="44"/>
  <c r="AF12" i="44"/>
  <c r="F18" i="44"/>
  <c r="F17" i="44"/>
  <c r="L18" i="44"/>
  <c r="AC18" i="44"/>
  <c r="Z18" i="44"/>
  <c r="AD18" i="44"/>
  <c r="Y18" i="44"/>
  <c r="AG18" i="44"/>
  <c r="R19" i="44"/>
  <c r="AE19" i="44"/>
  <c r="H19" i="44"/>
  <c r="U19" i="44"/>
  <c r="D12" i="44"/>
  <c r="AA12" i="44"/>
  <c r="AO12" i="44" s="1"/>
  <c r="P14" i="44"/>
  <c r="AJ13" i="44"/>
  <c r="AM12" i="44"/>
  <c r="O14" i="44"/>
  <c r="AN14" i="44" s="1"/>
  <c r="P13" i="44"/>
  <c r="V12" i="44"/>
  <c r="AD14" i="44"/>
  <c r="AG12" i="44"/>
  <c r="V13" i="44"/>
  <c r="Y14" i="44"/>
  <c r="AB12" i="44"/>
  <c r="E18" i="44"/>
  <c r="M16" i="44"/>
  <c r="J18" i="44"/>
  <c r="G18" i="44"/>
  <c r="D18" i="44"/>
  <c r="D17" i="44"/>
  <c r="J17" i="44"/>
  <c r="I17" i="44"/>
  <c r="H16" i="44"/>
  <c r="G16" i="44"/>
  <c r="F20" i="44"/>
  <c r="N19" i="44"/>
  <c r="G20" i="44"/>
  <c r="E19" i="44"/>
  <c r="V17" i="44"/>
  <c r="T17" i="44"/>
  <c r="O17" i="44"/>
  <c r="AN17" i="44" s="1"/>
  <c r="L17" i="44"/>
  <c r="N17" i="44"/>
  <c r="AK17" i="44"/>
  <c r="AE17" i="44"/>
  <c r="R17" i="44"/>
  <c r="AA17" i="44"/>
  <c r="AO17" i="44" s="1"/>
  <c r="P17" i="44"/>
  <c r="AL17" i="44"/>
  <c r="K17" i="44"/>
  <c r="Q17" i="44"/>
  <c r="AF17" i="44"/>
  <c r="AI17" i="44"/>
  <c r="M17" i="44"/>
  <c r="AH17" i="44"/>
  <c r="W16" i="44"/>
  <c r="AM16" i="44"/>
  <c r="Z16" i="44"/>
  <c r="AB16" i="44"/>
  <c r="V16" i="44"/>
  <c r="AE16" i="44"/>
  <c r="AB11" i="44"/>
  <c r="AB15" i="44"/>
  <c r="AB20" i="44"/>
  <c r="W11" i="44"/>
  <c r="W15" i="44"/>
  <c r="W20" i="44"/>
  <c r="V11" i="44"/>
  <c r="V15" i="44"/>
  <c r="V20" i="44"/>
  <c r="AK11" i="44"/>
  <c r="AK15" i="44"/>
  <c r="AK20" i="44"/>
  <c r="AG11" i="44"/>
  <c r="AG15" i="44"/>
  <c r="AG20" i="44"/>
  <c r="X11" i="44"/>
  <c r="X20" i="44"/>
  <c r="X15" i="44"/>
  <c r="S20" i="44"/>
  <c r="S15" i="44"/>
  <c r="AF11" i="44"/>
  <c r="AF15" i="44"/>
  <c r="AF20" i="44"/>
  <c r="AL11" i="44"/>
  <c r="AL15" i="44"/>
  <c r="AL20" i="44"/>
  <c r="T11" i="44"/>
  <c r="T15" i="44"/>
  <c r="T20" i="44"/>
  <c r="AH11" i="44"/>
  <c r="AH20" i="44"/>
  <c r="AH15" i="44"/>
  <c r="Q11" i="44"/>
  <c r="Q15" i="44"/>
  <c r="Q20" i="44"/>
  <c r="P11" i="44"/>
  <c r="P15" i="44"/>
  <c r="P20" i="44"/>
  <c r="K11" i="44"/>
  <c r="K20" i="44"/>
  <c r="K15" i="44"/>
  <c r="N11" i="44"/>
  <c r="N15" i="44"/>
  <c r="N20" i="44"/>
  <c r="O11" i="44"/>
  <c r="AN11" i="44" s="1"/>
  <c r="O20" i="44"/>
  <c r="AN20" i="44" s="1"/>
  <c r="O15" i="44"/>
  <c r="AN15" i="44" s="1"/>
  <c r="Z11" i="44"/>
  <c r="Z20" i="44"/>
  <c r="Z15" i="44"/>
  <c r="L11" i="44"/>
  <c r="L15" i="44"/>
  <c r="L20" i="44"/>
  <c r="AM11" i="44"/>
  <c r="AM15" i="44"/>
  <c r="AM20" i="44"/>
  <c r="AD11" i="44"/>
  <c r="AD15" i="44"/>
  <c r="AD20" i="44"/>
  <c r="U11" i="44"/>
  <c r="U20" i="44"/>
  <c r="U15" i="44"/>
  <c r="R11" i="44"/>
  <c r="R15" i="44"/>
  <c r="R20" i="44"/>
  <c r="AI11" i="44"/>
  <c r="AI20" i="44"/>
  <c r="AI15" i="44"/>
  <c r="D11" i="44"/>
  <c r="D20" i="44"/>
  <c r="D15" i="44"/>
  <c r="AA11" i="44"/>
  <c r="AO11" i="44" s="1"/>
  <c r="AA20" i="44"/>
  <c r="AO20" i="44" s="1"/>
  <c r="AA15" i="44"/>
  <c r="AO15" i="44" s="1"/>
  <c r="Y11" i="44"/>
  <c r="Y15" i="44"/>
  <c r="Y20" i="44"/>
  <c r="AC11" i="44"/>
  <c r="AC15" i="44"/>
  <c r="AC20" i="44"/>
  <c r="M11" i="44"/>
  <c r="M15" i="44"/>
  <c r="M20" i="44"/>
  <c r="J11" i="44"/>
  <c r="J20" i="44"/>
  <c r="J15" i="44"/>
  <c r="AJ11" i="44"/>
  <c r="AJ20" i="44"/>
  <c r="AJ15" i="44"/>
  <c r="AE11" i="44"/>
  <c r="AE15" i="44"/>
  <c r="AE20" i="44"/>
  <c r="AQ16" i="111"/>
  <c r="AQ10" i="111"/>
  <c r="F35" i="43" s="1"/>
  <c r="AQ15" i="111"/>
  <c r="F47" i="49"/>
  <c r="D50" i="49"/>
  <c r="S12" i="44"/>
  <c r="AT12" i="29"/>
  <c r="S13" i="44"/>
  <c r="AT15" i="29"/>
  <c r="AT22" i="29"/>
  <c r="S11" i="44"/>
  <c r="AT11" i="29"/>
  <c r="S14" i="44"/>
  <c r="AT16" i="29"/>
  <c r="S17" i="44"/>
  <c r="S18" i="44"/>
  <c r="AT20" i="29"/>
  <c r="S16" i="44"/>
  <c r="AT19" i="29"/>
  <c r="AT17" i="29"/>
  <c r="S19" i="44"/>
  <c r="AT21" i="29"/>
  <c r="U16" i="44"/>
  <c r="AF16" i="44"/>
  <c r="AI16" i="44"/>
  <c r="AK16" i="44"/>
  <c r="L16" i="44"/>
  <c r="AA16" i="44"/>
  <c r="AO16" i="44" s="1"/>
  <c r="N16" i="44"/>
  <c r="D16" i="44"/>
  <c r="AC16" i="44"/>
  <c r="AJ16" i="44"/>
  <c r="K16" i="44"/>
  <c r="T16" i="44"/>
  <c r="AG16" i="44"/>
  <c r="Q16" i="44"/>
  <c r="AD16" i="44"/>
  <c r="Y16" i="44"/>
  <c r="J16" i="44"/>
  <c r="X16" i="44"/>
  <c r="AP14" i="111"/>
  <c r="AP18" i="111"/>
  <c r="AO14" i="111"/>
  <c r="AP17" i="111"/>
  <c r="AP22" i="29"/>
  <c r="AP19" i="111"/>
  <c r="AQ17" i="111"/>
  <c r="AQ18" i="111"/>
  <c r="AP21" i="29"/>
  <c r="AP13" i="111"/>
  <c r="AQ19" i="111"/>
  <c r="AP15" i="111"/>
  <c r="AP16" i="111"/>
  <c r="AQ14" i="111"/>
  <c r="AQ22" i="29"/>
  <c r="AO19" i="111"/>
  <c r="AO21" i="29"/>
  <c r="AO22" i="29"/>
  <c r="AO13" i="111"/>
  <c r="AO16" i="111"/>
  <c r="AO17" i="29"/>
  <c r="AO15" i="111"/>
  <c r="AO17" i="111"/>
  <c r="AO18" i="111"/>
  <c r="AG13" i="44"/>
  <c r="AA13" i="44"/>
  <c r="AO15" i="29"/>
  <c r="S65" i="12"/>
  <c r="AB20" i="111"/>
  <c r="AB26" i="111" s="1"/>
  <c r="AB32" i="111" s="1"/>
  <c r="Z20" i="111"/>
  <c r="Z26" i="111" s="1"/>
  <c r="Z32" i="111" s="1"/>
  <c r="R20" i="111"/>
  <c r="R26" i="111" s="1"/>
  <c r="R32" i="111" s="1"/>
  <c r="AJ20" i="111"/>
  <c r="AJ26" i="111" s="1"/>
  <c r="AJ32" i="111" s="1"/>
  <c r="K20" i="111"/>
  <c r="K26" i="111" s="1"/>
  <c r="K32" i="111" s="1"/>
  <c r="AK20" i="111"/>
  <c r="AK26" i="111" s="1"/>
  <c r="AK32" i="111" s="1"/>
  <c r="W20" i="111"/>
  <c r="W26" i="111" s="1"/>
  <c r="W32" i="111" s="1"/>
  <c r="Q20" i="111"/>
  <c r="Q26" i="111" s="1"/>
  <c r="Q32" i="111" s="1"/>
  <c r="Y20" i="111"/>
  <c r="Y26" i="111" s="1"/>
  <c r="Y32" i="111" s="1"/>
  <c r="I20" i="111"/>
  <c r="I26" i="111" s="1"/>
  <c r="I32" i="111" s="1"/>
  <c r="U20" i="111"/>
  <c r="U26" i="111" s="1"/>
  <c r="U32" i="111" s="1"/>
  <c r="AE20" i="111"/>
  <c r="AE26" i="111" s="1"/>
  <c r="AE32" i="111" s="1"/>
  <c r="AD20" i="111"/>
  <c r="AD26" i="111" s="1"/>
  <c r="AD32" i="111" s="1"/>
  <c r="M20" i="111"/>
  <c r="M26" i="111" s="1"/>
  <c r="M32" i="111" s="1"/>
  <c r="O20" i="111"/>
  <c r="O26" i="111" s="1"/>
  <c r="O32" i="111" s="1"/>
  <c r="P20" i="111"/>
  <c r="P26" i="111" s="1"/>
  <c r="P32" i="111" s="1"/>
  <c r="D20" i="111"/>
  <c r="D26" i="111" s="1"/>
  <c r="D32" i="111" s="1"/>
  <c r="F20" i="111"/>
  <c r="F26" i="111" s="1"/>
  <c r="F32" i="111" s="1"/>
  <c r="AM20" i="111"/>
  <c r="AM26" i="111" s="1"/>
  <c r="AM32" i="111" s="1"/>
  <c r="V20" i="111"/>
  <c r="V26" i="111" s="1"/>
  <c r="V32" i="111" s="1"/>
  <c r="AF20" i="111"/>
  <c r="AF26" i="111" s="1"/>
  <c r="AF32" i="111" s="1"/>
  <c r="T20" i="111"/>
  <c r="T26" i="111" s="1"/>
  <c r="T32" i="111" s="1"/>
  <c r="AL20" i="111"/>
  <c r="AC20" i="111"/>
  <c r="L20" i="111"/>
  <c r="L26" i="111" s="1"/>
  <c r="L32" i="111" s="1"/>
  <c r="N20" i="111"/>
  <c r="N26" i="111" s="1"/>
  <c r="N32" i="111" s="1"/>
  <c r="E20" i="111"/>
  <c r="E26" i="111" s="1"/>
  <c r="E32" i="111" s="1"/>
  <c r="AA20" i="111"/>
  <c r="AA26" i="111" s="1"/>
  <c r="AA32" i="111" s="1"/>
  <c r="H20" i="111"/>
  <c r="H26" i="111" s="1"/>
  <c r="H32" i="111" s="1"/>
  <c r="J20" i="111"/>
  <c r="AH20" i="111"/>
  <c r="S20" i="111"/>
  <c r="X20" i="111"/>
  <c r="X26" i="111" s="1"/>
  <c r="X32" i="111" s="1"/>
  <c r="AG20" i="111"/>
  <c r="AG26" i="111" s="1"/>
  <c r="AG32" i="111" s="1"/>
  <c r="G20" i="111"/>
  <c r="G26" i="111" s="1"/>
  <c r="G32" i="111" s="1"/>
  <c r="AI20" i="111"/>
  <c r="AI26" i="111" s="1"/>
  <c r="AI32" i="111" s="1"/>
  <c r="AQ17" i="29"/>
  <c r="AQ15" i="29"/>
  <c r="AQ21" i="29"/>
  <c r="AP10" i="111"/>
  <c r="E35" i="43" s="1"/>
  <c r="AO10" i="111"/>
  <c r="D35" i="43" s="1"/>
  <c r="T64" i="12"/>
  <c r="F33" i="49"/>
  <c r="T23" i="29"/>
  <c r="AO12" i="29"/>
  <c r="AG23" i="29"/>
  <c r="AR20" i="29"/>
  <c r="AR21" i="29"/>
  <c r="AP20" i="29"/>
  <c r="N23" i="29"/>
  <c r="AR16" i="29"/>
  <c r="AS21" i="29"/>
  <c r="Y23" i="29"/>
  <c r="AP12" i="29"/>
  <c r="AR22" i="29"/>
  <c r="AQ12" i="29"/>
  <c r="M23" i="29"/>
  <c r="AQ16" i="29"/>
  <c r="AR15" i="29"/>
  <c r="U23" i="29"/>
  <c r="AS22" i="29"/>
  <c r="AB23" i="29"/>
  <c r="I23" i="29"/>
  <c r="AR12" i="29"/>
  <c r="AO16" i="29"/>
  <c r="AR17" i="29"/>
  <c r="AF23" i="29"/>
  <c r="AM23" i="29"/>
  <c r="W23" i="29"/>
  <c r="G23" i="29"/>
  <c r="AS12" i="29"/>
  <c r="AQ20" i="29"/>
  <c r="AO20" i="29"/>
  <c r="AH23" i="29"/>
  <c r="R23" i="29"/>
  <c r="AS20" i="29"/>
  <c r="S23" i="29"/>
  <c r="AO11" i="29"/>
  <c r="AR19" i="29"/>
  <c r="AC23" i="29"/>
  <c r="AJ23" i="29"/>
  <c r="AP16" i="29"/>
  <c r="AS19" i="29"/>
  <c r="P23" i="29"/>
  <c r="AS11" i="29"/>
  <c r="AE23" i="29"/>
  <c r="AQ19" i="29"/>
  <c r="AO19" i="29"/>
  <c r="O23" i="29"/>
  <c r="AP11" i="29"/>
  <c r="Z23" i="29"/>
  <c r="J23" i="29"/>
  <c r="AS16" i="29"/>
  <c r="X23" i="29"/>
  <c r="AP15" i="29"/>
  <c r="AI23" i="29"/>
  <c r="AQ11" i="29"/>
  <c r="AD23" i="29"/>
  <c r="AP17" i="29"/>
  <c r="AK23" i="29"/>
  <c r="Q23" i="29"/>
  <c r="L23" i="29"/>
  <c r="AS15" i="29"/>
  <c r="H23" i="29"/>
  <c r="AS17" i="29"/>
  <c r="AP19" i="29"/>
  <c r="AA23" i="29"/>
  <c r="K23" i="29"/>
  <c r="AL23" i="29"/>
  <c r="V23" i="29"/>
  <c r="F23" i="29"/>
  <c r="AP36" i="32"/>
  <c r="F19" i="43"/>
  <c r="AS11" i="34"/>
  <c r="E38" i="43" l="1"/>
  <c r="D38" i="43"/>
  <c r="F38" i="43"/>
  <c r="D39" i="43"/>
  <c r="E39" i="43"/>
  <c r="F39" i="43"/>
  <c r="F40" i="43" s="1"/>
  <c r="AP11" i="44"/>
  <c r="AF21" i="166"/>
  <c r="AF54" i="166" s="1"/>
  <c r="AL24" i="29"/>
  <c r="AL40" i="29" s="1"/>
  <c r="AS12" i="32"/>
  <c r="AS28" i="32"/>
  <c r="AS31" i="32"/>
  <c r="AS21" i="32"/>
  <c r="AS24" i="32"/>
  <c r="AS29" i="32"/>
  <c r="AS23" i="32"/>
  <c r="AS32" i="32"/>
  <c r="AS30" i="32"/>
  <c r="AS26" i="32"/>
  <c r="AS25" i="32"/>
  <c r="AS27" i="32"/>
  <c r="AS22" i="32"/>
  <c r="AS33" i="32"/>
  <c r="AS20" i="32"/>
  <c r="AS13" i="32"/>
  <c r="AS16" i="32"/>
  <c r="AS14" i="32"/>
  <c r="AS15" i="32"/>
  <c r="AS17" i="32"/>
  <c r="AS18" i="32"/>
  <c r="AK10" i="32"/>
  <c r="CB10" i="32"/>
  <c r="L24" i="29"/>
  <c r="L40" i="29" s="1"/>
  <c r="Q21" i="166"/>
  <c r="AC24" i="29"/>
  <c r="AC40" i="29" s="1"/>
  <c r="N21" i="166"/>
  <c r="K21" i="166"/>
  <c r="AC21" i="166"/>
  <c r="E21" i="166"/>
  <c r="AN20" i="166"/>
  <c r="F21" i="166"/>
  <c r="Y21" i="166"/>
  <c r="AK10" i="34"/>
  <c r="CB10" i="34"/>
  <c r="M21" i="166"/>
  <c r="I21" i="166"/>
  <c r="AJ21" i="166"/>
  <c r="AM21" i="166"/>
  <c r="AE21" i="166"/>
  <c r="AO20" i="166"/>
  <c r="AL21" i="166"/>
  <c r="AP20" i="166"/>
  <c r="AS20" i="166"/>
  <c r="AD21" i="166"/>
  <c r="AQ21" i="166"/>
  <c r="AQ54" i="166" s="1"/>
  <c r="L21" i="166"/>
  <c r="AP15" i="166"/>
  <c r="AP53" i="166" s="1"/>
  <c r="AK21" i="166"/>
  <c r="AT35" i="166"/>
  <c r="Z21" i="166"/>
  <c r="V21" i="166"/>
  <c r="AO28" i="166"/>
  <c r="R21" i="166"/>
  <c r="AS35" i="166"/>
  <c r="D21" i="166"/>
  <c r="H21" i="166"/>
  <c r="AP35" i="166"/>
  <c r="S21" i="166"/>
  <c r="AN28" i="166"/>
  <c r="AT28" i="166"/>
  <c r="AA21" i="166"/>
  <c r="AI21" i="166"/>
  <c r="AS28" i="166"/>
  <c r="AN15" i="166"/>
  <c r="J21" i="166"/>
  <c r="AO35" i="166"/>
  <c r="AT20" i="166"/>
  <c r="AO15" i="166"/>
  <c r="AH21" i="166"/>
  <c r="T21" i="166"/>
  <c r="O21" i="166"/>
  <c r="AN49" i="166"/>
  <c r="W21" i="166"/>
  <c r="P21" i="166"/>
  <c r="AP28" i="166"/>
  <c r="AS49" i="166"/>
  <c r="AT15" i="166"/>
  <c r="AN35" i="166"/>
  <c r="X21" i="166"/>
  <c r="AT49" i="166"/>
  <c r="AG21" i="166"/>
  <c r="AS15" i="166"/>
  <c r="AS53" i="166" s="1"/>
  <c r="AP49" i="166"/>
  <c r="AB21" i="166"/>
  <c r="G21" i="166"/>
  <c r="U21" i="166"/>
  <c r="AO49" i="166"/>
  <c r="AK24" i="29"/>
  <c r="AK40" i="29" s="1"/>
  <c r="AB24" i="29"/>
  <c r="AB40" i="29" s="1"/>
  <c r="AH24" i="29"/>
  <c r="AH40" i="29" s="1"/>
  <c r="Q24" i="29"/>
  <c r="Q40" i="29" s="1"/>
  <c r="AF24" i="29"/>
  <c r="AF40" i="29" s="1"/>
  <c r="U24" i="29"/>
  <c r="U40" i="29" s="1"/>
  <c r="V24" i="29"/>
  <c r="V40" i="29" s="1"/>
  <c r="X24" i="29"/>
  <c r="X40" i="29" s="1"/>
  <c r="I24" i="29"/>
  <c r="I40" i="29" s="1"/>
  <c r="AD24" i="29"/>
  <c r="AD40" i="29" s="1"/>
  <c r="N24" i="29"/>
  <c r="N40" i="29" s="1"/>
  <c r="T24" i="29"/>
  <c r="T40" i="29" s="1"/>
  <c r="P24" i="29"/>
  <c r="P40" i="29" s="1"/>
  <c r="AQ14" i="29"/>
  <c r="AQ39" i="29" s="1"/>
  <c r="AO14" i="29"/>
  <c r="AO39" i="29" s="1"/>
  <c r="AQ18" i="29"/>
  <c r="Y24" i="29"/>
  <c r="Y40" i="29" s="1"/>
  <c r="F24" i="29"/>
  <c r="F40" i="29" s="1"/>
  <c r="E24" i="29"/>
  <c r="E40" i="29" s="1"/>
  <c r="AE24" i="29"/>
  <c r="AE40" i="29" s="1"/>
  <c r="AE39" i="29"/>
  <c r="AJ24" i="29"/>
  <c r="AJ40" i="29" s="1"/>
  <c r="AJ39" i="29"/>
  <c r="M39" i="29"/>
  <c r="M24" i="29"/>
  <c r="M40" i="29" s="1"/>
  <c r="J24" i="29"/>
  <c r="J40" i="29" s="1"/>
  <c r="J39" i="29"/>
  <c r="AI24" i="29"/>
  <c r="AI40" i="29" s="1"/>
  <c r="AI39" i="29"/>
  <c r="D24" i="29"/>
  <c r="D40" i="29" s="1"/>
  <c r="AP14" i="29"/>
  <c r="O24" i="29"/>
  <c r="O40" i="29" s="1"/>
  <c r="O39" i="29"/>
  <c r="R24" i="29"/>
  <c r="R40" i="29" s="1"/>
  <c r="R39" i="29"/>
  <c r="AR18" i="29"/>
  <c r="S39" i="29"/>
  <c r="S24" i="29"/>
  <c r="S40" i="29" s="1"/>
  <c r="G24" i="29"/>
  <c r="G40" i="29" s="1"/>
  <c r="G39" i="29"/>
  <c r="H24" i="29"/>
  <c r="H40" i="29" s="1"/>
  <c r="H39" i="29"/>
  <c r="Z24" i="29"/>
  <c r="Z40" i="29" s="1"/>
  <c r="Z39" i="29"/>
  <c r="AG24" i="29"/>
  <c r="AG40" i="29" s="1"/>
  <c r="AG39" i="29"/>
  <c r="W24" i="29"/>
  <c r="W40" i="29" s="1"/>
  <c r="W39" i="29"/>
  <c r="AM24" i="29"/>
  <c r="AM40" i="29" s="1"/>
  <c r="AM39" i="29"/>
  <c r="AS18" i="29"/>
  <c r="AP18" i="29"/>
  <c r="AO18" i="29"/>
  <c r="AA24" i="29"/>
  <c r="AA40" i="29" s="1"/>
  <c r="AA39" i="29"/>
  <c r="K24" i="29"/>
  <c r="K40" i="29" s="1"/>
  <c r="K39" i="29"/>
  <c r="AT18" i="29"/>
  <c r="AT23" i="29"/>
  <c r="AS14" i="29"/>
  <c r="AT14" i="29"/>
  <c r="AT39" i="29" s="1"/>
  <c r="D40" i="43"/>
  <c r="D42" i="43" s="1"/>
  <c r="E40" i="43"/>
  <c r="AP18" i="44"/>
  <c r="AP14" i="44"/>
  <c r="AP20" i="44"/>
  <c r="AP12" i="44"/>
  <c r="AP15" i="44"/>
  <c r="AP17" i="44"/>
  <c r="AP19" i="44"/>
  <c r="AP13" i="44"/>
  <c r="D21" i="44"/>
  <c r="AP16" i="44"/>
  <c r="S26" i="111"/>
  <c r="S32" i="111" s="1"/>
  <c r="AC26" i="111"/>
  <c r="AC32" i="111" s="1"/>
  <c r="AH26" i="111"/>
  <c r="AH32" i="111" s="1"/>
  <c r="AL26" i="111"/>
  <c r="AL32" i="111" s="1"/>
  <c r="J26" i="111"/>
  <c r="J32" i="111" s="1"/>
  <c r="AN21" i="44"/>
  <c r="AO13" i="44"/>
  <c r="AO21" i="44" s="1"/>
  <c r="AO20" i="111"/>
  <c r="AP20" i="111"/>
  <c r="AQ20" i="111"/>
  <c r="AQ65" i="12"/>
  <c r="U64" i="12"/>
  <c r="AF21" i="44"/>
  <c r="L21" i="44"/>
  <c r="L40" i="44" s="1"/>
  <c r="E21" i="44"/>
  <c r="AK21" i="44"/>
  <c r="N21" i="44"/>
  <c r="N40" i="44" s="1"/>
  <c r="W21" i="44"/>
  <c r="W23" i="44" s="1"/>
  <c r="AP23" i="29"/>
  <c r="R21" i="44"/>
  <c r="R23" i="44" s="1"/>
  <c r="G21" i="44"/>
  <c r="K21" i="44"/>
  <c r="K40" i="44" s="1"/>
  <c r="AB21" i="44"/>
  <c r="H21" i="44"/>
  <c r="AC21" i="44"/>
  <c r="M21" i="44"/>
  <c r="M40" i="44" s="1"/>
  <c r="S21" i="44"/>
  <c r="S23" i="44" s="1"/>
  <c r="AO23" i="29"/>
  <c r="AE21" i="44"/>
  <c r="AA21" i="44"/>
  <c r="AA23" i="44" s="1"/>
  <c r="AR23" i="29"/>
  <c r="AM21" i="44"/>
  <c r="Y21" i="44"/>
  <c r="AS23" i="29"/>
  <c r="AJ21" i="44"/>
  <c r="AI21" i="44"/>
  <c r="Q21" i="44"/>
  <c r="AD21" i="44"/>
  <c r="J21" i="44"/>
  <c r="J40" i="44" s="1"/>
  <c r="AQ23" i="29"/>
  <c r="P21" i="44"/>
  <c r="P23" i="44" s="1"/>
  <c r="AG21" i="44"/>
  <c r="I21" i="44"/>
  <c r="I40" i="44" s="1"/>
  <c r="AH21" i="44"/>
  <c r="O21" i="44"/>
  <c r="T21" i="44"/>
  <c r="AL21" i="44"/>
  <c r="X21" i="44"/>
  <c r="U21" i="44"/>
  <c r="Z21" i="44"/>
  <c r="V21" i="44"/>
  <c r="F21" i="44"/>
  <c r="F40" i="44" s="1"/>
  <c r="F27" i="31"/>
  <c r="I27" i="31" s="1"/>
  <c r="AS12" i="34"/>
  <c r="AS13" i="34"/>
  <c r="AS15" i="34"/>
  <c r="AS14" i="34"/>
  <c r="T37" i="43"/>
  <c r="S37" i="43"/>
  <c r="U37" i="43"/>
  <c r="V37" i="43"/>
  <c r="C20" i="111" l="1"/>
  <c r="C8" i="111"/>
  <c r="AF29" i="166"/>
  <c r="AF55" i="166" s="1"/>
  <c r="AO37" i="111"/>
  <c r="AO35" i="111"/>
  <c r="AX42" i="111"/>
  <c r="AX44" i="111" s="1"/>
  <c r="AP35" i="111"/>
  <c r="AY42" i="111"/>
  <c r="AQ35" i="111"/>
  <c r="O42" i="44"/>
  <c r="AM23" i="44"/>
  <c r="N42" i="44"/>
  <c r="AL23" i="44"/>
  <c r="D42" i="44"/>
  <c r="AB23" i="44"/>
  <c r="E34" i="44"/>
  <c r="E23" i="43" s="1"/>
  <c r="AO23" i="44"/>
  <c r="F42" i="44"/>
  <c r="AD23" i="44"/>
  <c r="O40" i="44"/>
  <c r="O23" i="44"/>
  <c r="H42" i="44"/>
  <c r="AF23" i="44"/>
  <c r="M42" i="44"/>
  <c r="AK23" i="44"/>
  <c r="H41" i="44"/>
  <c r="T23" i="44"/>
  <c r="J42" i="44"/>
  <c r="AH23" i="44"/>
  <c r="E41" i="44"/>
  <c r="Q23" i="44"/>
  <c r="K42" i="44"/>
  <c r="AI23" i="44"/>
  <c r="D34" i="44"/>
  <c r="D23" i="43" s="1"/>
  <c r="AN23" i="44"/>
  <c r="J41" i="44"/>
  <c r="V23" i="44"/>
  <c r="L42" i="44"/>
  <c r="AJ23" i="44"/>
  <c r="N41" i="44"/>
  <c r="Z23" i="44"/>
  <c r="L41" i="44"/>
  <c r="X23" i="44"/>
  <c r="G42" i="44"/>
  <c r="AE23" i="44"/>
  <c r="I42" i="44"/>
  <c r="AG23" i="44"/>
  <c r="I41" i="44"/>
  <c r="U23" i="44"/>
  <c r="M41" i="44"/>
  <c r="Y23" i="44"/>
  <c r="E42" i="44"/>
  <c r="AC23" i="44"/>
  <c r="W29" i="166"/>
  <c r="W55" i="166" s="1"/>
  <c r="W54" i="166"/>
  <c r="AA29" i="166"/>
  <c r="AA55" i="166" s="1"/>
  <c r="AA54" i="166"/>
  <c r="Z29" i="166"/>
  <c r="Z55" i="166" s="1"/>
  <c r="Z54" i="166"/>
  <c r="K29" i="166"/>
  <c r="K55" i="166" s="1"/>
  <c r="K54" i="166"/>
  <c r="AB29" i="166"/>
  <c r="AB55" i="166" s="1"/>
  <c r="AB54" i="166"/>
  <c r="D29" i="166"/>
  <c r="D55" i="166" s="1"/>
  <c r="D54" i="166"/>
  <c r="AE29" i="166"/>
  <c r="AE55" i="166" s="1"/>
  <c r="AE54" i="166"/>
  <c r="N29" i="166"/>
  <c r="N54" i="166"/>
  <c r="O29" i="166"/>
  <c r="O55" i="166" s="1"/>
  <c r="O54" i="166"/>
  <c r="AJ29" i="166"/>
  <c r="AJ55" i="166" s="1"/>
  <c r="AJ54" i="166"/>
  <c r="F29" i="166"/>
  <c r="F55" i="166" s="1"/>
  <c r="F54" i="166"/>
  <c r="Q29" i="166"/>
  <c r="Q55" i="166" s="1"/>
  <c r="Q54" i="166"/>
  <c r="J29" i="166"/>
  <c r="J55" i="166" s="1"/>
  <c r="J54" i="166"/>
  <c r="Y29" i="166"/>
  <c r="Y55" i="166" s="1"/>
  <c r="Y54" i="166"/>
  <c r="U29" i="166"/>
  <c r="U55" i="166" s="1"/>
  <c r="U54" i="166"/>
  <c r="AG29" i="166"/>
  <c r="AG55" i="166" s="1"/>
  <c r="AG54" i="166"/>
  <c r="T29" i="166"/>
  <c r="T55" i="166" s="1"/>
  <c r="T54" i="166"/>
  <c r="S29" i="166"/>
  <c r="S55" i="166" s="1"/>
  <c r="S54" i="166"/>
  <c r="R29" i="166"/>
  <c r="R55" i="166" s="1"/>
  <c r="R54" i="166"/>
  <c r="AK29" i="166"/>
  <c r="AK55" i="166" s="1"/>
  <c r="AK54" i="166"/>
  <c r="AL29" i="166"/>
  <c r="AL54" i="166"/>
  <c r="I29" i="166"/>
  <c r="I55" i="166" s="1"/>
  <c r="I54" i="166"/>
  <c r="AH29" i="166"/>
  <c r="AH55" i="166" s="1"/>
  <c r="AH54" i="166"/>
  <c r="M29" i="166"/>
  <c r="M55" i="166" s="1"/>
  <c r="M54" i="166"/>
  <c r="E29" i="166"/>
  <c r="E55" i="166" s="1"/>
  <c r="E54" i="166"/>
  <c r="AM29" i="166"/>
  <c r="AM55" i="166" s="1"/>
  <c r="AM54" i="166"/>
  <c r="G29" i="166"/>
  <c r="G55" i="166" s="1"/>
  <c r="G54" i="166"/>
  <c r="P29" i="166"/>
  <c r="P55" i="166" s="1"/>
  <c r="P54" i="166"/>
  <c r="AI29" i="166"/>
  <c r="AI55" i="166" s="1"/>
  <c r="AI54" i="166"/>
  <c r="L29" i="166"/>
  <c r="L55" i="166" s="1"/>
  <c r="L54" i="166"/>
  <c r="AD29" i="166"/>
  <c r="AD55" i="166" s="1"/>
  <c r="AD54" i="166"/>
  <c r="AC29" i="166"/>
  <c r="AC54" i="166"/>
  <c r="X29" i="166"/>
  <c r="X55" i="166" s="1"/>
  <c r="X54" i="166"/>
  <c r="AO53" i="166"/>
  <c r="H29" i="166"/>
  <c r="H55" i="166" s="1"/>
  <c r="H54" i="166"/>
  <c r="V29" i="166"/>
  <c r="V55" i="166" s="1"/>
  <c r="V54" i="166"/>
  <c r="AQ53" i="166"/>
  <c r="AT53" i="166"/>
  <c r="AL10" i="32"/>
  <c r="CC10" i="32"/>
  <c r="AW42" i="111"/>
  <c r="AW44" i="111" s="1"/>
  <c r="AL10" i="34"/>
  <c r="CC10" i="34"/>
  <c r="AQ29" i="166"/>
  <c r="AQ55" i="166" s="1"/>
  <c r="AS21" i="166"/>
  <c r="AS54" i="166" s="1"/>
  <c r="AT21" i="166"/>
  <c r="AT54" i="166" s="1"/>
  <c r="AN21" i="166"/>
  <c r="AN54" i="166" s="1"/>
  <c r="AO21" i="166"/>
  <c r="AO54" i="166" s="1"/>
  <c r="AP21" i="166"/>
  <c r="AP54" i="166" s="1"/>
  <c r="AQ24" i="29"/>
  <c r="AQ40" i="29" s="1"/>
  <c r="AO24" i="29"/>
  <c r="AP24" i="29"/>
  <c r="AP39" i="29"/>
  <c r="D30" i="29"/>
  <c r="D36" i="29" s="1"/>
  <c r="D41" i="29" s="1"/>
  <c r="AS39" i="29"/>
  <c r="AS24" i="29"/>
  <c r="AT24" i="29"/>
  <c r="BA52" i="29" s="1"/>
  <c r="AP21" i="44"/>
  <c r="C35" i="111"/>
  <c r="C37" i="111"/>
  <c r="AP26" i="111"/>
  <c r="AP32" i="111" s="1"/>
  <c r="AQ26" i="111"/>
  <c r="AQ32" i="111" s="1"/>
  <c r="AO26" i="111"/>
  <c r="AO32" i="111" s="1"/>
  <c r="O41" i="44"/>
  <c r="F32" i="44"/>
  <c r="F24" i="43" s="1"/>
  <c r="F31" i="44"/>
  <c r="F26" i="43" s="1"/>
  <c r="F30" i="44"/>
  <c r="F25" i="43" s="1"/>
  <c r="D41" i="44"/>
  <c r="E30" i="44"/>
  <c r="E25" i="43" s="1"/>
  <c r="E32" i="44"/>
  <c r="E24" i="43" s="1"/>
  <c r="E31" i="44"/>
  <c r="E26" i="43" s="1"/>
  <c r="AK12" i="48"/>
  <c r="W12" i="48"/>
  <c r="W14" i="48" s="1"/>
  <c r="W16" i="48" s="1"/>
  <c r="G12" i="48"/>
  <c r="G14" i="48" s="1"/>
  <c r="G16" i="48" s="1"/>
  <c r="AB12" i="48"/>
  <c r="AB14" i="48" s="1"/>
  <c r="AB16" i="48" s="1"/>
  <c r="AE12" i="48"/>
  <c r="AE14" i="48" s="1"/>
  <c r="AE16" i="48" s="1"/>
  <c r="O12" i="48"/>
  <c r="O14" i="48" s="1"/>
  <c r="O16" i="48" s="1"/>
  <c r="L12" i="48"/>
  <c r="L14" i="48" s="1"/>
  <c r="L16" i="48" s="1"/>
  <c r="R12" i="48"/>
  <c r="AA12" i="48"/>
  <c r="AA14" i="48" s="1"/>
  <c r="AA16" i="48" s="1"/>
  <c r="K12" i="48"/>
  <c r="K14" i="48" s="1"/>
  <c r="K16" i="48" s="1"/>
  <c r="Y12" i="48"/>
  <c r="Y14" i="48" s="1"/>
  <c r="Y16" i="48" s="1"/>
  <c r="I12" i="48"/>
  <c r="I14" i="48" s="1"/>
  <c r="I16" i="48" s="1"/>
  <c r="AC12" i="48"/>
  <c r="AC14" i="48" s="1"/>
  <c r="AC16" i="48" s="1"/>
  <c r="P12" i="48"/>
  <c r="P14" i="48" s="1"/>
  <c r="P16" i="48" s="1"/>
  <c r="V12" i="48"/>
  <c r="V14" i="48" s="1"/>
  <c r="V16" i="48" s="1"/>
  <c r="AF12" i="48"/>
  <c r="AF14" i="48" s="1"/>
  <c r="AF16" i="48" s="1"/>
  <c r="S12" i="48"/>
  <c r="M12" i="48"/>
  <c r="M14" i="48" s="1"/>
  <c r="M16" i="48" s="1"/>
  <c r="AD12" i="48"/>
  <c r="AD14" i="48" s="1"/>
  <c r="AD16" i="48" s="1"/>
  <c r="T12" i="48"/>
  <c r="T14" i="48" s="1"/>
  <c r="T16" i="48" s="1"/>
  <c r="H12" i="48"/>
  <c r="H14" i="48" s="1"/>
  <c r="H16" i="48" s="1"/>
  <c r="N12" i="48"/>
  <c r="N14" i="48" s="1"/>
  <c r="N16" i="48" s="1"/>
  <c r="F12" i="48"/>
  <c r="F14" i="48" s="1"/>
  <c r="F16" i="48" s="1"/>
  <c r="AG12" i="48"/>
  <c r="AG14" i="48" s="1"/>
  <c r="AG16" i="48" s="1"/>
  <c r="J12" i="48"/>
  <c r="J14" i="48" s="1"/>
  <c r="J16" i="48" s="1"/>
  <c r="X12" i="48"/>
  <c r="X14" i="48" s="1"/>
  <c r="X16" i="48" s="1"/>
  <c r="Q12" i="48"/>
  <c r="Q14" i="48" s="1"/>
  <c r="Q16" i="48" s="1"/>
  <c r="H40" i="44"/>
  <c r="Z12" i="48"/>
  <c r="Z14" i="48" s="1"/>
  <c r="Z16" i="48" s="1"/>
  <c r="G40" i="44"/>
  <c r="E40" i="44"/>
  <c r="U12" i="48"/>
  <c r="U14" i="48" s="1"/>
  <c r="U16" i="48" s="1"/>
  <c r="K41" i="44"/>
  <c r="G41" i="44"/>
  <c r="F41" i="44"/>
  <c r="AM12" i="48"/>
  <c r="AJ12" i="48"/>
  <c r="AI12" i="48"/>
  <c r="U30" i="29"/>
  <c r="U36" i="29" s="1"/>
  <c r="AG30" i="29"/>
  <c r="AH12" i="48"/>
  <c r="R30" i="29"/>
  <c r="Y30" i="29"/>
  <c r="Y36" i="29" s="1"/>
  <c r="T30" i="29"/>
  <c r="L30" i="29"/>
  <c r="L36" i="29" s="1"/>
  <c r="S30" i="29"/>
  <c r="S36" i="29" s="1"/>
  <c r="G30" i="29"/>
  <c r="G36" i="29" s="1"/>
  <c r="M30" i="29"/>
  <c r="E30" i="29"/>
  <c r="W30" i="29"/>
  <c r="P30" i="29"/>
  <c r="P36" i="29" s="1"/>
  <c r="AK30" i="29"/>
  <c r="AL12" i="48"/>
  <c r="U65" i="12"/>
  <c r="AM30" i="29"/>
  <c r="AM36" i="29" s="1"/>
  <c r="V64" i="12"/>
  <c r="T65" i="12"/>
  <c r="AF30" i="29"/>
  <c r="AF36" i="29" s="1"/>
  <c r="I30" i="29"/>
  <c r="I36" i="29" s="1"/>
  <c r="AH30" i="29"/>
  <c r="AE30" i="29"/>
  <c r="AE36" i="29" s="1"/>
  <c r="O30" i="29"/>
  <c r="J30" i="29"/>
  <c r="AI30" i="29"/>
  <c r="V30" i="29"/>
  <c r="H30" i="29"/>
  <c r="AB30" i="29"/>
  <c r="X30" i="29"/>
  <c r="Q30" i="29"/>
  <c r="Z30" i="29"/>
  <c r="AC30" i="29"/>
  <c r="AA30" i="29"/>
  <c r="N30" i="29"/>
  <c r="AD30" i="29"/>
  <c r="AJ30" i="29"/>
  <c r="F30" i="29"/>
  <c r="AL30" i="29"/>
  <c r="K30" i="29"/>
  <c r="F31" i="43" l="1"/>
  <c r="AF50" i="166"/>
  <c r="AF56" i="166" s="1"/>
  <c r="X50" i="166"/>
  <c r="X56" i="166" s="1"/>
  <c r="T50" i="166"/>
  <c r="T56" i="166" s="1"/>
  <c r="AP36" i="111"/>
  <c r="AO38" i="111"/>
  <c r="AO36" i="111"/>
  <c r="S50" i="166"/>
  <c r="S56" i="166" s="1"/>
  <c r="AB50" i="166"/>
  <c r="AB56" i="166" s="1"/>
  <c r="O50" i="166"/>
  <c r="O56" i="166" s="1"/>
  <c r="W50" i="166"/>
  <c r="W56" i="166" s="1"/>
  <c r="J50" i="166"/>
  <c r="J56" i="166" s="1"/>
  <c r="AQ36" i="111"/>
  <c r="U50" i="166"/>
  <c r="U56" i="166" s="1"/>
  <c r="AI50" i="166"/>
  <c r="AI56" i="166" s="1"/>
  <c r="E50" i="166"/>
  <c r="E56" i="166" s="1"/>
  <c r="F34" i="44"/>
  <c r="F23" i="43" s="1"/>
  <c r="AP23" i="44"/>
  <c r="V50" i="166"/>
  <c r="V56" i="166" s="1"/>
  <c r="F50" i="166"/>
  <c r="F56" i="166" s="1"/>
  <c r="Z50" i="166"/>
  <c r="Z56" i="166" s="1"/>
  <c r="G50" i="166"/>
  <c r="G56" i="166" s="1"/>
  <c r="K50" i="166"/>
  <c r="K56" i="166" s="1"/>
  <c r="AM50" i="166"/>
  <c r="AM56" i="166" s="1"/>
  <c r="I50" i="166"/>
  <c r="I56" i="166" s="1"/>
  <c r="AJ50" i="166"/>
  <c r="AJ56" i="166" s="1"/>
  <c r="D50" i="166"/>
  <c r="Y50" i="166"/>
  <c r="Y56" i="166" s="1"/>
  <c r="AA50" i="166"/>
  <c r="AA56" i="166" s="1"/>
  <c r="L50" i="166"/>
  <c r="L56" i="166" s="1"/>
  <c r="AH50" i="166"/>
  <c r="AH56" i="166" s="1"/>
  <c r="H50" i="166"/>
  <c r="H56" i="166" s="1"/>
  <c r="AK50" i="166"/>
  <c r="AK56" i="166" s="1"/>
  <c r="Q50" i="166"/>
  <c r="Q56" i="166" s="1"/>
  <c r="AD50" i="166"/>
  <c r="AD56" i="166" s="1"/>
  <c r="R50" i="166"/>
  <c r="R56" i="166" s="1"/>
  <c r="AE50" i="166"/>
  <c r="AE56" i="166" s="1"/>
  <c r="AC50" i="166"/>
  <c r="AC55" i="166"/>
  <c r="N50" i="166"/>
  <c r="N55" i="166"/>
  <c r="AG50" i="166"/>
  <c r="AG56" i="166" s="1"/>
  <c r="M50" i="166"/>
  <c r="M56" i="166" s="1"/>
  <c r="P50" i="166"/>
  <c r="P56" i="166" s="1"/>
  <c r="AL50" i="166"/>
  <c r="AL55" i="166"/>
  <c r="AM10" i="32"/>
  <c r="CE10" i="32" s="1"/>
  <c r="CD10" i="32"/>
  <c r="AO29" i="166"/>
  <c r="AO55" i="166" s="1"/>
  <c r="AQ50" i="166"/>
  <c r="AQ56" i="166" s="1"/>
  <c r="AM10" i="34"/>
  <c r="CE10" i="34" s="1"/>
  <c r="CD10" i="34"/>
  <c r="AS29" i="166"/>
  <c r="AS55" i="166" s="1"/>
  <c r="AP29" i="166"/>
  <c r="AP55" i="166" s="1"/>
  <c r="AN29" i="166"/>
  <c r="AN55" i="166" s="1"/>
  <c r="AT29" i="166"/>
  <c r="AT55" i="166" s="1"/>
  <c r="BA47" i="29"/>
  <c r="BA49" i="29" s="1"/>
  <c r="AP40" i="29"/>
  <c r="AZ47" i="29"/>
  <c r="AZ49" i="29" s="1"/>
  <c r="AO40" i="29"/>
  <c r="AY47" i="29"/>
  <c r="AY49" i="29" s="1"/>
  <c r="AS40" i="29"/>
  <c r="AZ53" i="29" s="1"/>
  <c r="AZ52" i="29"/>
  <c r="AT40" i="29"/>
  <c r="BA53" i="29" s="1"/>
  <c r="AE25" i="44"/>
  <c r="AE26" i="44" s="1"/>
  <c r="AE41" i="29"/>
  <c r="L25" i="44"/>
  <c r="L26" i="44" s="1"/>
  <c r="L41" i="29"/>
  <c r="AF25" i="44"/>
  <c r="AF26" i="44" s="1"/>
  <c r="AF41" i="29"/>
  <c r="Y25" i="44"/>
  <c r="Y26" i="44" s="1"/>
  <c r="Y41" i="29"/>
  <c r="S25" i="44"/>
  <c r="S26" i="44" s="1"/>
  <c r="S41" i="29"/>
  <c r="AM25" i="44"/>
  <c r="AM26" i="44" s="1"/>
  <c r="AM41" i="29"/>
  <c r="P25" i="44"/>
  <c r="P26" i="44" s="1"/>
  <c r="P41" i="29"/>
  <c r="I25" i="44"/>
  <c r="I26" i="44" s="1"/>
  <c r="I41" i="29"/>
  <c r="G25" i="44"/>
  <c r="G26" i="44" s="1"/>
  <c r="G41" i="29"/>
  <c r="U25" i="44"/>
  <c r="U26" i="44" s="1"/>
  <c r="U41" i="29"/>
  <c r="AV42" i="111"/>
  <c r="C40" i="43"/>
  <c r="C38" i="111"/>
  <c r="C36" i="111"/>
  <c r="E42" i="43"/>
  <c r="C26" i="111"/>
  <c r="F42" i="43"/>
  <c r="F33" i="44"/>
  <c r="E33" i="44"/>
  <c r="E31" i="43"/>
  <c r="S14" i="48"/>
  <c r="S16" i="48" s="1"/>
  <c r="AP12" i="48"/>
  <c r="AF21" i="48"/>
  <c r="AF23" i="48" s="1"/>
  <c r="AF24" i="48" s="1"/>
  <c r="R14" i="48"/>
  <c r="R16" i="48" s="1"/>
  <c r="W36" i="29"/>
  <c r="E36" i="29"/>
  <c r="AK36" i="29"/>
  <c r="AG36" i="29"/>
  <c r="AG41" i="29" s="1"/>
  <c r="T36" i="29"/>
  <c r="M36" i="29"/>
  <c r="M41" i="29" s="1"/>
  <c r="R36" i="29"/>
  <c r="AS30" i="29"/>
  <c r="AS36" i="29" s="1"/>
  <c r="AZ54" i="29" s="1"/>
  <c r="AT30" i="29"/>
  <c r="AT36" i="29" s="1"/>
  <c r="BA54" i="29" s="1"/>
  <c r="AO30" i="29"/>
  <c r="AO36" i="29" s="1"/>
  <c r="AO41" i="29" s="1"/>
  <c r="D29" i="43" s="1"/>
  <c r="W64" i="12"/>
  <c r="AH36" i="29"/>
  <c r="AP30" i="29"/>
  <c r="AD36" i="29"/>
  <c r="AD41" i="29" s="1"/>
  <c r="AI36" i="29"/>
  <c r="F36" i="29"/>
  <c r="AJ36" i="29"/>
  <c r="Q36" i="29"/>
  <c r="AB36" i="29"/>
  <c r="AQ30" i="29"/>
  <c r="J36" i="29"/>
  <c r="J41" i="29" s="1"/>
  <c r="N36" i="29"/>
  <c r="AA36" i="29"/>
  <c r="AA41" i="29" s="1"/>
  <c r="Z36" i="29"/>
  <c r="X36" i="29"/>
  <c r="H36" i="29"/>
  <c r="V36" i="29"/>
  <c r="K36" i="29"/>
  <c r="K41" i="29" s="1"/>
  <c r="AL36" i="29"/>
  <c r="AC36" i="29"/>
  <c r="O36" i="29"/>
  <c r="O41" i="29" s="1"/>
  <c r="D56" i="166" l="1"/>
  <c r="N56" i="166"/>
  <c r="AL56" i="166"/>
  <c r="AO50" i="166"/>
  <c r="AO56" i="166" s="1"/>
  <c r="AC56" i="166"/>
  <c r="AS50" i="166"/>
  <c r="AS56" i="166" s="1"/>
  <c r="AN50" i="166"/>
  <c r="AN56" i="166" s="1"/>
  <c r="AT50" i="166"/>
  <c r="AT56" i="166" s="1"/>
  <c r="AP50" i="166"/>
  <c r="AP56" i="166" s="1"/>
  <c r="AY50" i="29"/>
  <c r="AT41" i="29"/>
  <c r="F30" i="43" s="1"/>
  <c r="W25" i="44"/>
  <c r="W26" i="44" s="1"/>
  <c r="W41" i="29"/>
  <c r="E25" i="44"/>
  <c r="E26" i="44" s="1"/>
  <c r="E41" i="29"/>
  <c r="AI25" i="44"/>
  <c r="AI26" i="44" s="1"/>
  <c r="AI41" i="29"/>
  <c r="AB25" i="44"/>
  <c r="AB26" i="44" s="1"/>
  <c r="AB41" i="29"/>
  <c r="X25" i="44"/>
  <c r="X26" i="44" s="1"/>
  <c r="X41" i="29"/>
  <c r="Z25" i="44"/>
  <c r="Z26" i="44" s="1"/>
  <c r="Z41" i="29"/>
  <c r="AL25" i="44"/>
  <c r="AL26" i="44" s="1"/>
  <c r="AL41" i="29"/>
  <c r="Q25" i="44"/>
  <c r="Q26" i="44" s="1"/>
  <c r="Q41" i="29"/>
  <c r="T25" i="44"/>
  <c r="T26" i="44" s="1"/>
  <c r="T41" i="29"/>
  <c r="AS41" i="29"/>
  <c r="R25" i="44"/>
  <c r="R26" i="44" s="1"/>
  <c r="R41" i="29"/>
  <c r="N25" i="44"/>
  <c r="N26" i="44" s="1"/>
  <c r="N41" i="29"/>
  <c r="AJ25" i="44"/>
  <c r="AJ26" i="44" s="1"/>
  <c r="AJ41" i="29"/>
  <c r="AH25" i="44"/>
  <c r="AH41" i="29"/>
  <c r="H25" i="44"/>
  <c r="H26" i="44" s="1"/>
  <c r="H41" i="29"/>
  <c r="AC25" i="44"/>
  <c r="AC26" i="44" s="1"/>
  <c r="AC41" i="29"/>
  <c r="V25" i="44"/>
  <c r="V26" i="44" s="1"/>
  <c r="V41" i="29"/>
  <c r="F25" i="44"/>
  <c r="F26" i="44" s="1"/>
  <c r="F41" i="29"/>
  <c r="AK25" i="44"/>
  <c r="AK26" i="44" s="1"/>
  <c r="AK41" i="29"/>
  <c r="B2" i="111"/>
  <c r="F29" i="48"/>
  <c r="AE21" i="48"/>
  <c r="AE23" i="48" s="1"/>
  <c r="AE24" i="48" s="1"/>
  <c r="AD25" i="44"/>
  <c r="AD26" i="44" s="1"/>
  <c r="AN25" i="44"/>
  <c r="AN26" i="44" s="1"/>
  <c r="AB21" i="48"/>
  <c r="AB23" i="48" s="1"/>
  <c r="AB24" i="48" s="1"/>
  <c r="AA25" i="44"/>
  <c r="AA26" i="44" s="1"/>
  <c r="M21" i="48"/>
  <c r="M23" i="48" s="1"/>
  <c r="M24" i="48" s="1"/>
  <c r="M25" i="44"/>
  <c r="M26" i="44" s="1"/>
  <c r="J21" i="48"/>
  <c r="J23" i="48" s="1"/>
  <c r="J24" i="48" s="1"/>
  <c r="J25" i="44"/>
  <c r="J26" i="44" s="1"/>
  <c r="L21" i="48"/>
  <c r="L23" i="48" s="1"/>
  <c r="L24" i="48" s="1"/>
  <c r="K25" i="44"/>
  <c r="K26" i="44" s="1"/>
  <c r="AG21" i="48"/>
  <c r="AG23" i="48" s="1"/>
  <c r="AG24" i="48" s="1"/>
  <c r="AG25" i="44"/>
  <c r="AG26" i="44" s="1"/>
  <c r="P21" i="48"/>
  <c r="P23" i="48" s="1"/>
  <c r="P24" i="48" s="1"/>
  <c r="O25" i="44"/>
  <c r="O26" i="44" s="1"/>
  <c r="AY44" i="111"/>
  <c r="C32" i="111"/>
  <c r="AD21" i="48"/>
  <c r="AD23" i="48" s="1"/>
  <c r="AD24" i="48" s="1"/>
  <c r="AJ21" i="48"/>
  <c r="AJ23" i="48" s="1"/>
  <c r="AJ24" i="48" s="1"/>
  <c r="AA21" i="48"/>
  <c r="AA23" i="48" s="1"/>
  <c r="AA24" i="48" s="1"/>
  <c r="R21" i="48"/>
  <c r="W21" i="48"/>
  <c r="W23" i="48" s="1"/>
  <c r="W24" i="48" s="1"/>
  <c r="I21" i="48"/>
  <c r="I23" i="48" s="1"/>
  <c r="I24" i="48" s="1"/>
  <c r="S21" i="48"/>
  <c r="F21" i="48"/>
  <c r="F23" i="48" s="1"/>
  <c r="F24" i="48" s="1"/>
  <c r="G21" i="48"/>
  <c r="G23" i="48" s="1"/>
  <c r="G24" i="48" s="1"/>
  <c r="AL21" i="48"/>
  <c r="AL23" i="48" s="1"/>
  <c r="AL24" i="48" s="1"/>
  <c r="AM21" i="48"/>
  <c r="AM23" i="48" s="1"/>
  <c r="AM24" i="48" s="1"/>
  <c r="Y21" i="48"/>
  <c r="Y23" i="48" s="1"/>
  <c r="Y24" i="48" s="1"/>
  <c r="AC21" i="48"/>
  <c r="AC23" i="48" s="1"/>
  <c r="AC24" i="48" s="1"/>
  <c r="AK21" i="48"/>
  <c r="AK23" i="48" s="1"/>
  <c r="AK24" i="48" s="1"/>
  <c r="N21" i="48"/>
  <c r="N23" i="48" s="1"/>
  <c r="N24" i="48" s="1"/>
  <c r="V21" i="48"/>
  <c r="V23" i="48" s="1"/>
  <c r="V24" i="48" s="1"/>
  <c r="Z21" i="48"/>
  <c r="Z23" i="48" s="1"/>
  <c r="Z24" i="48" s="1"/>
  <c r="O21" i="48"/>
  <c r="O23" i="48" s="1"/>
  <c r="O24" i="48" s="1"/>
  <c r="AH21" i="48"/>
  <c r="AH23" i="48" s="1"/>
  <c r="AH24" i="48" s="1"/>
  <c r="X21" i="48"/>
  <c r="X23" i="48" s="1"/>
  <c r="X24" i="48" s="1"/>
  <c r="Q21" i="48"/>
  <c r="Q23" i="48" s="1"/>
  <c r="Q24" i="48" s="1"/>
  <c r="K21" i="48"/>
  <c r="K23" i="48" s="1"/>
  <c r="K24" i="48" s="1"/>
  <c r="AI21" i="48"/>
  <c r="AI23" i="48" s="1"/>
  <c r="AI24" i="48" s="1"/>
  <c r="U21" i="48"/>
  <c r="U23" i="48" s="1"/>
  <c r="U24" i="48" s="1"/>
  <c r="T21" i="48"/>
  <c r="T23" i="48" s="1"/>
  <c r="T24" i="48" s="1"/>
  <c r="H21" i="48"/>
  <c r="H23" i="48" s="1"/>
  <c r="H24" i="48" s="1"/>
  <c r="X64" i="12"/>
  <c r="V65" i="12"/>
  <c r="AH14" i="48"/>
  <c r="AH16" i="48" s="1"/>
  <c r="AP36" i="29"/>
  <c r="AQ36" i="29"/>
  <c r="AQ41" i="29" s="1"/>
  <c r="F29" i="43" s="1"/>
  <c r="AI14" i="48"/>
  <c r="AI16" i="48" s="1"/>
  <c r="AL14" i="48"/>
  <c r="AL16" i="48" s="1"/>
  <c r="AM14" i="48"/>
  <c r="AM16" i="48" s="1"/>
  <c r="AK14" i="48"/>
  <c r="AK16" i="48" s="1"/>
  <c r="AJ14" i="48"/>
  <c r="AJ16" i="48" s="1"/>
  <c r="AR11" i="29"/>
  <c r="AR14" i="29" s="1"/>
  <c r="BA50" i="29" l="1"/>
  <c r="AZ55" i="29"/>
  <c r="E30" i="43"/>
  <c r="BA55" i="29"/>
  <c r="AR24" i="29"/>
  <c r="AR39" i="29"/>
  <c r="AO25" i="44"/>
  <c r="AO26" i="44" s="1"/>
  <c r="AP41" i="29"/>
  <c r="E29" i="43" s="1"/>
  <c r="AV44" i="111"/>
  <c r="C42" i="43"/>
  <c r="AP25" i="44"/>
  <c r="AP26" i="44" s="1"/>
  <c r="E12" i="48"/>
  <c r="E14" i="48" s="1"/>
  <c r="E16" i="48" s="1"/>
  <c r="S23" i="48"/>
  <c r="S24" i="48" s="1"/>
  <c r="AP21" i="48"/>
  <c r="AO21" i="48"/>
  <c r="R23" i="48"/>
  <c r="R24" i="48" s="1"/>
  <c r="X65" i="12"/>
  <c r="Y64" i="12"/>
  <c r="W65" i="12"/>
  <c r="AO12" i="48"/>
  <c r="AZ50" i="29" l="1"/>
  <c r="AR40" i="29"/>
  <c r="AY53" i="29" s="1"/>
  <c r="AY52" i="29"/>
  <c r="E29" i="48"/>
  <c r="E31" i="48" s="1"/>
  <c r="E34" i="48" s="1"/>
  <c r="D40" i="44"/>
  <c r="D44" i="44" s="1"/>
  <c r="D30" i="44"/>
  <c r="D25" i="43" s="1"/>
  <c r="D31" i="44"/>
  <c r="D26" i="43" s="1"/>
  <c r="D32" i="44"/>
  <c r="D24" i="43" s="1"/>
  <c r="F42" i="48"/>
  <c r="F44" i="48" s="1"/>
  <c r="F47" i="48" s="1"/>
  <c r="AP23" i="48"/>
  <c r="AP24" i="48" s="1"/>
  <c r="E42" i="48"/>
  <c r="E44" i="48" s="1"/>
  <c r="E47" i="48" s="1"/>
  <c r="AO23" i="48"/>
  <c r="AO24" i="48" s="1"/>
  <c r="F31" i="48"/>
  <c r="F34" i="48" s="1"/>
  <c r="AR30" i="29"/>
  <c r="AR36" i="29" s="1"/>
  <c r="AY54" i="29" s="1"/>
  <c r="Z64" i="12"/>
  <c r="D25" i="44"/>
  <c r="D26" i="44" s="1"/>
  <c r="AP14" i="48"/>
  <c r="AP16" i="48" s="1"/>
  <c r="AO14" i="48"/>
  <c r="AO16" i="48" s="1"/>
  <c r="D31" i="43" l="1"/>
  <c r="AR41" i="29"/>
  <c r="D30" i="43" s="1"/>
  <c r="D33" i="44"/>
  <c r="E21" i="48"/>
  <c r="E23" i="48" s="1"/>
  <c r="E24" i="48" s="1"/>
  <c r="D43" i="44"/>
  <c r="Y65" i="12"/>
  <c r="AA64" i="12"/>
  <c r="O44" i="44"/>
  <c r="M43" i="44"/>
  <c r="E44" i="44"/>
  <c r="K43" i="44"/>
  <c r="H44" i="44"/>
  <c r="F44" i="44"/>
  <c r="L44" i="44"/>
  <c r="M44" i="44"/>
  <c r="I43" i="44"/>
  <c r="L43" i="44"/>
  <c r="H43" i="44"/>
  <c r="J44" i="44"/>
  <c r="O43" i="44"/>
  <c r="F43" i="44"/>
  <c r="J43" i="44"/>
  <c r="N43" i="44"/>
  <c r="N44" i="44"/>
  <c r="G43" i="44"/>
  <c r="K44" i="44"/>
  <c r="G44" i="44"/>
  <c r="I44" i="44"/>
  <c r="E43" i="44"/>
  <c r="AY55" i="29" l="1"/>
  <c r="AA65" i="12"/>
  <c r="AB64" i="12"/>
  <c r="Z65" i="12"/>
  <c r="AB65" i="12" l="1"/>
  <c r="AC64" i="12"/>
  <c r="AR32" i="12"/>
  <c r="AC65" i="12" l="1"/>
  <c r="AD64" i="12"/>
  <c r="AR33" i="12"/>
  <c r="AR61" i="12" s="1"/>
  <c r="G32" i="49"/>
  <c r="AP37" i="111" l="1"/>
  <c r="AP38" i="111"/>
  <c r="AR49" i="12"/>
  <c r="AR64" i="12" s="1"/>
  <c r="AD65" i="12"/>
  <c r="AE64" i="12"/>
  <c r="I32" i="49"/>
  <c r="G33" i="49"/>
  <c r="G47" i="49" s="1"/>
  <c r="I47" i="49" l="1"/>
  <c r="G50" i="49"/>
  <c r="AE65" i="12"/>
  <c r="I33" i="49"/>
  <c r="AF65" i="12" l="1"/>
  <c r="AG64" i="12"/>
  <c r="AR65" i="12"/>
  <c r="AS32" i="12"/>
  <c r="AV32" i="12" l="1"/>
  <c r="AV33" i="12" s="1"/>
  <c r="AV49" i="12" s="1"/>
  <c r="AV50" i="12" s="1"/>
  <c r="AG65" i="12"/>
  <c r="AH64" i="12"/>
  <c r="AS33" i="12"/>
  <c r="AS61" i="12" l="1"/>
  <c r="AZ61" i="12" s="1"/>
  <c r="AQ37" i="111"/>
  <c r="AQ38" i="111"/>
  <c r="AS49" i="12"/>
  <c r="AX49" i="12" s="1"/>
  <c r="AH65" i="12"/>
  <c r="AI64" i="12"/>
  <c r="AX33" i="12"/>
  <c r="AX32" i="12"/>
  <c r="AS64" i="12" l="1"/>
  <c r="AI65" i="12"/>
  <c r="AJ64" i="12"/>
  <c r="AS65" i="12" l="1"/>
  <c r="AJ65" i="12"/>
  <c r="AK64" i="12"/>
  <c r="AK65" i="12" l="1"/>
  <c r="AL64" i="12"/>
  <c r="AL65" i="12" l="1"/>
  <c r="AM64" i="12"/>
  <c r="AN64" i="12" l="1"/>
  <c r="AN65" i="12" l="1"/>
  <c r="AO64" i="12"/>
  <c r="AM65" i="12"/>
  <c r="AP64" i="12"/>
  <c r="AZ64" i="12" l="1"/>
  <c r="AP65" i="12"/>
  <c r="AO65" i="12" l="1"/>
  <c r="F24" i="72" l="1"/>
  <c r="F25" i="72" s="1"/>
  <c r="AR11" i="26"/>
  <c r="AR32" i="26" s="1"/>
  <c r="AQ54" i="2"/>
  <c r="AQ89" i="2" l="1"/>
  <c r="AV89" i="2" s="1"/>
  <c r="AQ146" i="2"/>
  <c r="AQ70" i="2"/>
  <c r="AR21" i="26"/>
  <c r="AR33" i="26" s="1"/>
  <c r="AQ59" i="2"/>
  <c r="AQ151" i="2" s="1"/>
  <c r="AQ63" i="2" l="1"/>
  <c r="AQ93" i="2"/>
  <c r="AV93" i="2" s="1"/>
  <c r="AR29" i="26"/>
  <c r="AR34" i="26" s="1"/>
  <c r="AQ71" i="2" l="1"/>
  <c r="AQ155" i="2"/>
  <c r="AQ97" i="2"/>
  <c r="AV97" i="2" s="1"/>
  <c r="AR45" i="26"/>
  <c r="AR46" i="26" s="1"/>
</calcChain>
</file>

<file path=xl/sharedStrings.xml><?xml version="1.0" encoding="utf-8"?>
<sst xmlns="http://schemas.openxmlformats.org/spreadsheetml/2006/main" count="4173" uniqueCount="1921">
  <si>
    <t>Fill in all input areas identified in yellow. Do not change any other field!</t>
  </si>
  <si>
    <t>Project information</t>
  </si>
  <si>
    <t>Instructions</t>
  </si>
  <si>
    <t>Project name:</t>
  </si>
  <si>
    <t>Project Test</t>
  </si>
  <si>
    <t>Type as "Project [xxx]"</t>
  </si>
  <si>
    <t>Client name:</t>
  </si>
  <si>
    <t>Client Oy</t>
  </si>
  <si>
    <t>Insert the Client's official business name</t>
  </si>
  <si>
    <t>Target name:</t>
  </si>
  <si>
    <t>Target Oy</t>
  </si>
  <si>
    <t>Insert the Target's official business name</t>
  </si>
  <si>
    <t>Engagement partner:</t>
  </si>
  <si>
    <t>Select the engagement partner from the drop-down list</t>
  </si>
  <si>
    <t>Engagement manager:</t>
  </si>
  <si>
    <t>Select the engagement manager from the drop-down list</t>
  </si>
  <si>
    <t>Engagement letter date:</t>
  </si>
  <si>
    <t>2 January 2023</t>
  </si>
  <si>
    <t>e.g. '3 August 2021</t>
  </si>
  <si>
    <t>Report date:</t>
  </si>
  <si>
    <t>23 January 2023</t>
  </si>
  <si>
    <t>e.g. '10 August 2021</t>
  </si>
  <si>
    <t>Type of project:</t>
  </si>
  <si>
    <t>Financial due diligence</t>
  </si>
  <si>
    <t>e.g. Financial due diligence</t>
  </si>
  <si>
    <t>Databook form:</t>
  </si>
  <si>
    <t>DRAFT</t>
  </si>
  <si>
    <t>Leave blank for final</t>
  </si>
  <si>
    <t>Periods under analysis</t>
  </si>
  <si>
    <t>1st month-end of the period:</t>
  </si>
  <si>
    <t>e.g. 31/01/2019</t>
  </si>
  <si>
    <t>Financial year end:</t>
  </si>
  <si>
    <t>31 December</t>
  </si>
  <si>
    <t>e.g. '31 December</t>
  </si>
  <si>
    <t>Last month (in text):</t>
  </si>
  <si>
    <t>30 Nobember 2022</t>
  </si>
  <si>
    <t>e.g. '31 July 2021</t>
  </si>
  <si>
    <t>YTD period (months):</t>
  </si>
  <si>
    <t>e.g. January = 1, February = 2, etc.</t>
  </si>
  <si>
    <t>1st year</t>
  </si>
  <si>
    <t>2nd year</t>
  </si>
  <si>
    <t>LTM period</t>
  </si>
  <si>
    <t>Budget/FC</t>
  </si>
  <si>
    <t>P&amp;L periods</t>
  </si>
  <si>
    <t>These will be used as labels in all the tables - change manually only if needed / wrong</t>
  </si>
  <si>
    <t>YTD periods</t>
  </si>
  <si>
    <t>Balance sheet periods</t>
  </si>
  <si>
    <t>Currency &amp; measure of unit</t>
  </si>
  <si>
    <t>Preferred currency:</t>
  </si>
  <si>
    <t>EUR</t>
  </si>
  <si>
    <t>Format in tables</t>
  </si>
  <si>
    <t>e.g. EUR - always use the three letter format</t>
  </si>
  <si>
    <t>Preferred format in tables:</t>
  </si>
  <si>
    <t>thousands</t>
  </si>
  <si>
    <t>change if incorrect</t>
  </si>
  <si>
    <t>choose from the drop-down list</t>
  </si>
  <si>
    <t>Source data format:</t>
  </si>
  <si>
    <t>full value</t>
  </si>
  <si>
    <t>Equity / liabilities in the source data:</t>
  </si>
  <si>
    <t>Positive figures</t>
  </si>
  <si>
    <t>Table headings (if needed)</t>
  </si>
  <si>
    <t>Table heading (leave empty if not needed)</t>
  </si>
  <si>
    <t>This is used in the table headings - e.g. Group, consolidated</t>
  </si>
  <si>
    <t>Input --&gt; DO NOT DELETE</t>
  </si>
  <si>
    <t>Engagement partner</t>
  </si>
  <si>
    <t>Engagement manager</t>
  </si>
  <si>
    <t>First month</t>
  </si>
  <si>
    <t>Jan</t>
  </si>
  <si>
    <t>FY17</t>
  </si>
  <si>
    <t>Feb</t>
  </si>
  <si>
    <t>FY18</t>
  </si>
  <si>
    <t>Mar</t>
  </si>
  <si>
    <t>FY19</t>
  </si>
  <si>
    <t>Apr</t>
  </si>
  <si>
    <t>FY20</t>
  </si>
  <si>
    <t>May</t>
  </si>
  <si>
    <t>FY21</t>
  </si>
  <si>
    <t>Jun</t>
  </si>
  <si>
    <t>FY22</t>
  </si>
  <si>
    <t>Jul</t>
  </si>
  <si>
    <t>FY23</t>
  </si>
  <si>
    <t>Aug</t>
  </si>
  <si>
    <t>FY24</t>
  </si>
  <si>
    <t>Sep</t>
  </si>
  <si>
    <t>FY25</t>
  </si>
  <si>
    <t>Oct</t>
  </si>
  <si>
    <t>FY26</t>
  </si>
  <si>
    <t>Nov</t>
  </si>
  <si>
    <t>FY27</t>
  </si>
  <si>
    <t>Dec</t>
  </si>
  <si>
    <t>FY28</t>
  </si>
  <si>
    <t>FY29</t>
  </si>
  <si>
    <t>FY30</t>
  </si>
  <si>
    <t>FY31</t>
  </si>
  <si>
    <t>FY32</t>
  </si>
  <si>
    <t>FY33</t>
  </si>
  <si>
    <t>FY34</t>
  </si>
  <si>
    <t>FY35</t>
  </si>
  <si>
    <t>FY36</t>
  </si>
  <si>
    <t>FY37</t>
  </si>
  <si>
    <t>FY38</t>
  </si>
  <si>
    <t>FY39</t>
  </si>
  <si>
    <t>Source data format</t>
  </si>
  <si>
    <t>full valuefull value</t>
  </si>
  <si>
    <t>Preferred format in tables</t>
  </si>
  <si>
    <t>full valuethousands</t>
  </si>
  <si>
    <t>millions</t>
  </si>
  <si>
    <t>full valuemillions</t>
  </si>
  <si>
    <t>thousandsfull value</t>
  </si>
  <si>
    <t>thousandsthousands</t>
  </si>
  <si>
    <t>thousandsmillions</t>
  </si>
  <si>
    <t>millionsfull value</t>
  </si>
  <si>
    <t>millionsthousands</t>
  </si>
  <si>
    <t>millionsmillions</t>
  </si>
  <si>
    <t>Currency</t>
  </si>
  <si>
    <t>Source BS format</t>
  </si>
  <si>
    <t>Negative figures</t>
  </si>
  <si>
    <t>RED FLAG</t>
  </si>
  <si>
    <t>DRAFT FOR DISCUSSION</t>
  </si>
  <si>
    <t>FINAL DRAFT</t>
  </si>
  <si>
    <t>Name</t>
  </si>
  <si>
    <t>Title</t>
  </si>
  <si>
    <t>Phone</t>
  </si>
  <si>
    <t>Email</t>
  </si>
  <si>
    <t>Deal Advisory, Transaction Services</t>
  </si>
  <si>
    <t>Table of contents</t>
  </si>
  <si>
    <t>Link to tabs</t>
  </si>
  <si>
    <t>Description</t>
  </si>
  <si>
    <t>Key information</t>
  </si>
  <si>
    <r>
      <t xml:space="preserve">Key information sheet - </t>
    </r>
    <r>
      <rPr>
        <sz val="8"/>
        <color rgb="FFFF0000"/>
        <rFont val="Arial"/>
        <family val="2"/>
      </rPr>
      <t>Delete before sending!</t>
    </r>
  </si>
  <si>
    <t>Disclaimer</t>
  </si>
  <si>
    <r>
      <t>Disclaimer -</t>
    </r>
    <r>
      <rPr>
        <sz val="8"/>
        <color rgb="FFFF0000"/>
        <rFont val="Arial"/>
        <family val="2"/>
      </rPr>
      <t xml:space="preserve"> to be included when sending to a client!</t>
    </r>
  </si>
  <si>
    <t>Summary &gt;&gt;</t>
  </si>
  <si>
    <t>Highlights</t>
  </si>
  <si>
    <t>Highlight tables to be used on Business overview/SIPOC page</t>
  </si>
  <si>
    <t>PL_monthly</t>
  </si>
  <si>
    <t>Monthly Profit and loss data and summary P&amp;L table</t>
  </si>
  <si>
    <t>BS_monthly</t>
  </si>
  <si>
    <t>Monthly Balance sheet data and summary BS table</t>
  </si>
  <si>
    <t>QoE</t>
  </si>
  <si>
    <t>Quality of Earnings analysis</t>
  </si>
  <si>
    <t>PL adj</t>
  </si>
  <si>
    <t>Adjusted P&amp;L table</t>
  </si>
  <si>
    <t>Current trading</t>
  </si>
  <si>
    <t>Current trading and run rate analysis</t>
  </si>
  <si>
    <t>NWC overview</t>
  </si>
  <si>
    <t>Net working capital monthly data and summary table</t>
  </si>
  <si>
    <t>NWC adj</t>
  </si>
  <si>
    <t>Adjusted monthly NWC and key metrics</t>
  </si>
  <si>
    <t>Net debt</t>
  </si>
  <si>
    <t>Net debt analysis</t>
  </si>
  <si>
    <t>Rec &gt;&gt;</t>
  </si>
  <si>
    <t>PL rec</t>
  </si>
  <si>
    <t>Profit and loss reconciliation table</t>
  </si>
  <si>
    <t>BS rec</t>
  </si>
  <si>
    <t>Balance sheet reconciliation table</t>
  </si>
  <si>
    <t>Supporting analysis &gt;&gt;</t>
  </si>
  <si>
    <t>Seasonality</t>
  </si>
  <si>
    <t>Seasonality of net sales and EBITDA</t>
  </si>
  <si>
    <t>Top customers</t>
  </si>
  <si>
    <t>Top customers analysis</t>
  </si>
  <si>
    <t>Cost base</t>
  </si>
  <si>
    <t>Cost breakdown</t>
  </si>
  <si>
    <t>Personnel</t>
  </si>
  <si>
    <t>Personnel costs and personnel-related KPIs</t>
  </si>
  <si>
    <t>Top suppliers</t>
  </si>
  <si>
    <t>Top suppliers analysis</t>
  </si>
  <si>
    <t>Op. cash flows</t>
  </si>
  <si>
    <t>Operating cash flow, reported and adjusted</t>
  </si>
  <si>
    <t>PL templates &gt;&gt;</t>
  </si>
  <si>
    <t>PL_FC</t>
  </si>
  <si>
    <t>P&amp;L forecast summary table</t>
  </si>
  <si>
    <t>Net sales bridge</t>
  </si>
  <si>
    <t>EBITDA bridge</t>
  </si>
  <si>
    <t>Net sales by type</t>
  </si>
  <si>
    <t>Net sales breakdown - by type</t>
  </si>
  <si>
    <t>Net sales by region</t>
  </si>
  <si>
    <t>Net sales breakdown - by region</t>
  </si>
  <si>
    <t>Related parties</t>
  </si>
  <si>
    <t>Summary of related party transactions and balances</t>
  </si>
  <si>
    <t>BS templates &gt;&gt;</t>
  </si>
  <si>
    <t>BS_net assets</t>
  </si>
  <si>
    <t>Net assets form of balance sheet</t>
  </si>
  <si>
    <t>NWC - days analysis</t>
  </si>
  <si>
    <t>NWC days analysis (DSO, DIO, DPO)</t>
  </si>
  <si>
    <t>Inventories</t>
  </si>
  <si>
    <t>Breakdown of inventories</t>
  </si>
  <si>
    <t>AR</t>
  </si>
  <si>
    <t>Accounts receivable ageing analysis</t>
  </si>
  <si>
    <t>AP</t>
  </si>
  <si>
    <t>Accounts payable ageing analysis</t>
  </si>
  <si>
    <t>Fixed assets</t>
  </si>
  <si>
    <t>Fixed assets breakdown</t>
  </si>
  <si>
    <t>Capex</t>
  </si>
  <si>
    <t>Capital expenditure by type</t>
  </si>
  <si>
    <t>Calculations &gt;&gt;</t>
  </si>
  <si>
    <t>Count-back days - DSO</t>
  </si>
  <si>
    <t>DSO calculations - count-back days</t>
  </si>
  <si>
    <t>Count-fwd days - DIO</t>
  </si>
  <si>
    <t>DIO calculations - count-forward days</t>
  </si>
  <si>
    <t>Count-back days - DPO</t>
  </si>
  <si>
    <t>DPO calculations - count-back days</t>
  </si>
  <si>
    <t>Source data &gt;&gt;</t>
  </si>
  <si>
    <t>PL</t>
  </si>
  <si>
    <t>Profit and loss source data</t>
  </si>
  <si>
    <t>BS</t>
  </si>
  <si>
    <t>Balance sheet source data</t>
  </si>
  <si>
    <t>Valu8_data</t>
  </si>
  <si>
    <t>Valu8 data for the peer companies</t>
  </si>
  <si>
    <t>Valu8_calc</t>
  </si>
  <si>
    <t>Benchmark calculations based on Valu8 data</t>
  </si>
  <si>
    <t>Accounts</t>
  </si>
  <si>
    <t>Chart of accounts</t>
  </si>
  <si>
    <t>Left</t>
  </si>
  <si>
    <t>Top</t>
  </si>
  <si>
    <t>Right</t>
  </si>
  <si>
    <t>Bottom</t>
  </si>
  <si>
    <t>Ref</t>
  </si>
  <si>
    <t>$B$2:$C$37</t>
  </si>
  <si>
    <t>$F$3</t>
  </si>
  <si>
    <t>$B$2:$B$32</t>
  </si>
  <si>
    <t>Notice and disclaimer</t>
  </si>
  <si>
    <t>Context and scope of work</t>
  </si>
  <si>
    <t>This Excel Data Book is being provided to Client on a confidential basis and may not be disclosed to any other person or entity without the express written consent of KPMG and Client. KPMG neither warrants nor represents that the information contained in this report is accurate, complete, sufficient or appropriate for use by any person or entity other than Client or for any purpose other than set out in the Engagement Letter. This Excel Data Book may not be relied upon by any person or entity other than Client, and KPMG hereby expressly disclaims any and all responsibility or liability to any person or entity other than Client in connection with their use of this Excel Data Book and corresponding report.</t>
  </si>
  <si>
    <t>Sources of information</t>
  </si>
  <si>
    <t>In preparing the Excel Data Book, our primary source has been Target management information and representations made to us by the management. We do not accept responsibility for such information which remains the responsibility of management. Details of our principal information sources are set out in the report and we have satisfied ourselves, so far as possible, that the information presented in the Excel Data Book is consistent with other information which was made available to us in the course of our work in accordance with the terms of our Engagement Letter. We have not, however, sought to establish the reliability of the sources by reference to other evidence.</t>
  </si>
  <si>
    <t>This engagement is not an assurance engagement conducted in accordance with any generally accepted assurance standards and consequently no assurance opinion is expressed.</t>
  </si>
  <si>
    <t>Our Quality of earnings analysis is for indicative purposes only. We have sought to illustrate the effect on EBITDA of adjusting for those items identified in the course of our work in accordance with the terms of our engagement letter we consider to be "non-recurring" or "exceptional" or otherwise unrepresentative of the trend in EBITDA; however such analysis is necessarily subjective. Because there is no authoritative literature or common standard with respect to the calculation of ‘adjusted’ earnings, there is no basis to state whether all appropriate and comparable adjustments have been made. In addition, while the adjustments may indeed relate to items which are 'non-recurring' or 'exceptional' or otherwise unrepresentative of the trend, it is possible that earnings for future periods may be affected by such items, which may be different from the historical items.</t>
  </si>
  <si>
    <t>The last twelve months/LTM run rate analysis has been prepared for illustrative purposes. There is no authoritative literature or common standard with respect to the calculation of 'run rate' EBITDA, and therefore there is no basis on which to state whether, in the illustrative analysis of 'run rate‘ EBITDA, all appropriate and comparable adjustments have been made. We have set out in our report the basis on which items have been included in or excluded from the run rate calculations for particular years. It is for you to satisfy yourselves as to whether the items included or excluded are appropriate for your purposes. The decision as to what items should be included in or excluded from the calculation of 'run rate' EBITDA is highly judgemental; you may choose to interpret the information presented differently.</t>
  </si>
  <si>
    <t>We must emphasize that the realisation of the prospective financial information set out within our report is dependent on the continuing validity of the assumptions on which it is based. The assumptions will need to be reviewed and revised to reflect such changes in trading patterns, cost structures or the direction of the business as emerge. We accept no responsibility for the realization of the prospective financial information. Actual results are likely to be different from those shown in the prospective financial information because events and circumstances frequently do not occur as expected, and the differences may be material.</t>
  </si>
  <si>
    <t>$B$21:$G$35</t>
  </si>
  <si>
    <t>$I$5</t>
  </si>
  <si>
    <t>Summary</t>
  </si>
  <si>
    <t>PRIVATE AND CONFIDENTIAL</t>
  </si>
  <si>
    <t>$B$7:$E$13</t>
  </si>
  <si>
    <t>$G$7:$J$15</t>
  </si>
  <si>
    <t>$L$7:$O$15</t>
  </si>
  <si>
    <t>$Q$7:$T$15</t>
  </si>
  <si>
    <t>$B$17:$O$22</t>
  </si>
  <si>
    <t>$V$7</t>
  </si>
  <si>
    <t>$B$6:$E$14</t>
  </si>
  <si>
    <t>$N$6:$Q$13</t>
  </si>
  <si>
    <t>$N$16:$Q$22</t>
  </si>
  <si>
    <t>$S$6</t>
  </si>
  <si>
    <t>Summary tables</t>
  </si>
  <si>
    <t>Source: Management accounts, Management information, KPMG analysis</t>
  </si>
  <si>
    <t>QoE:</t>
  </si>
  <si>
    <t>Net sales, reported</t>
  </si>
  <si>
    <t>Adjustments</t>
  </si>
  <si>
    <t>Net sales, adjusted</t>
  </si>
  <si>
    <t>EBITDA, reported</t>
  </si>
  <si>
    <t>EBITDA, adjusted</t>
  </si>
  <si>
    <t>Key performance indicators</t>
  </si>
  <si>
    <t>EBITDA margin, reported</t>
  </si>
  <si>
    <t>EBITDA margin, adjusted</t>
  </si>
  <si>
    <t>NWC:</t>
  </si>
  <si>
    <t>Year-end</t>
  </si>
  <si>
    <t>Average</t>
  </si>
  <si>
    <t>Minimum</t>
  </si>
  <si>
    <t>Maximum</t>
  </si>
  <si>
    <t>Year-end, % of net sales</t>
  </si>
  <si>
    <t>Average, % of net sales</t>
  </si>
  <si>
    <t>The tables below need to be manually filled/linked to source data. The charts will be
↓↓↓ drawn based on the data in the tables. ↓↓↓</t>
  </si>
  <si>
    <t>Min-max variance (€m)</t>
  </si>
  <si>
    <t>ND:</t>
  </si>
  <si>
    <t>Cash</t>
  </si>
  <si>
    <t>Loan receivables</t>
  </si>
  <si>
    <t>Other receivables</t>
  </si>
  <si>
    <t>Location1</t>
  </si>
  <si>
    <t>Interest-bearing loans, short-term</t>
  </si>
  <si>
    <t>Location2</t>
  </si>
  <si>
    <t>Interest-bearing loans, long-term</t>
  </si>
  <si>
    <t>Location3</t>
  </si>
  <si>
    <t>Location4</t>
  </si>
  <si>
    <t>Location5</t>
  </si>
  <si>
    <t>Total</t>
  </si>
  <si>
    <t>% of total</t>
  </si>
  <si>
    <t>Type1</t>
  </si>
  <si>
    <t>Type2</t>
  </si>
  <si>
    <t>Type3</t>
  </si>
  <si>
    <t>Type4</t>
  </si>
  <si>
    <t>Type5</t>
  </si>
  <si>
    <t>Others</t>
  </si>
  <si>
    <t>Materiality level: net sales, COGS</t>
  </si>
  <si>
    <t>Materiality level: other items</t>
  </si>
  <si>
    <t>Notes/questions</t>
  </si>
  <si>
    <t>Trending calculations</t>
  </si>
  <si>
    <t>TAG</t>
  </si>
  <si>
    <t>Number of pos. items</t>
  </si>
  <si>
    <t>Number of neg. items</t>
  </si>
  <si>
    <t>Number of flagged items</t>
  </si>
  <si>
    <t>SAL1</t>
  </si>
  <si>
    <t>[Net sales account 1]</t>
  </si>
  <si>
    <t>SAL2</t>
  </si>
  <si>
    <t>[Net sales account 2]</t>
  </si>
  <si>
    <t>SAL3</t>
  </si>
  <si>
    <t>[Net sales account 3]</t>
  </si>
  <si>
    <t>SAL4</t>
  </si>
  <si>
    <t>[Net sales account 4]</t>
  </si>
  <si>
    <t>SAL5</t>
  </si>
  <si>
    <t>[Net sales account 5]</t>
  </si>
  <si>
    <t>Net sales</t>
  </si>
  <si>
    <t>CHNGFI</t>
  </si>
  <si>
    <t>Change in finished and semifinished goods inventories</t>
  </si>
  <si>
    <t>OWNUSE</t>
  </si>
  <si>
    <t>Manufacturing for own use</t>
  </si>
  <si>
    <t>[Cost account 1]</t>
  </si>
  <si>
    <t>[Cost account 2]</t>
  </si>
  <si>
    <t>Material purchases</t>
  </si>
  <si>
    <t>Sales profit</t>
  </si>
  <si>
    <t>MAT</t>
  </si>
  <si>
    <t>CHG</t>
  </si>
  <si>
    <t>Change in inventories</t>
  </si>
  <si>
    <t>EXT</t>
  </si>
  <si>
    <t>External services</t>
  </si>
  <si>
    <t>VARP</t>
  </si>
  <si>
    <t>Variable personnel costs</t>
  </si>
  <si>
    <t>Other variable costs</t>
  </si>
  <si>
    <t>[Other COGS]</t>
  </si>
  <si>
    <t>Cost of goods sold</t>
  </si>
  <si>
    <t>Gross profit</t>
  </si>
  <si>
    <t>OTHIN</t>
  </si>
  <si>
    <t>Other operating income</t>
  </si>
  <si>
    <t>WAG</t>
  </si>
  <si>
    <t>Employee wages &amp; salaries</t>
  </si>
  <si>
    <t>OTHSA</t>
  </si>
  <si>
    <t>Other salaries</t>
  </si>
  <si>
    <t>PENS</t>
  </si>
  <si>
    <t>Pensions</t>
  </si>
  <si>
    <t>OTHSO</t>
  </si>
  <si>
    <t>Other social charges</t>
  </si>
  <si>
    <t>Personnel costs</t>
  </si>
  <si>
    <t>VOL</t>
  </si>
  <si>
    <t>Voluntary personnel expenses</t>
  </si>
  <si>
    <t>PREM</t>
  </si>
  <si>
    <t>Premises</t>
  </si>
  <si>
    <t>VEH</t>
  </si>
  <si>
    <t>Vehicles</t>
  </si>
  <si>
    <t>IT</t>
  </si>
  <si>
    <t>IT and software expenses</t>
  </si>
  <si>
    <t>MACH</t>
  </si>
  <si>
    <t>Machinery and equipment</t>
  </si>
  <si>
    <t>TRAV</t>
  </si>
  <si>
    <t>Travelling expenses</t>
  </si>
  <si>
    <t>REPR</t>
  </si>
  <si>
    <t>Representation expenses</t>
  </si>
  <si>
    <t>SALE</t>
  </si>
  <si>
    <t>Sales expenses</t>
  </si>
  <si>
    <t>MARK</t>
  </si>
  <si>
    <t>Marketing expenses</t>
  </si>
  <si>
    <t>RD</t>
  </si>
  <si>
    <t>Research and development expenses</t>
  </si>
  <si>
    <t>EXTADM</t>
  </si>
  <si>
    <t>External administrative services</t>
  </si>
  <si>
    <t>OTHADM</t>
  </si>
  <si>
    <t>Other administrative expenses</t>
  </si>
  <si>
    <t>OTHER</t>
  </si>
  <si>
    <t>Other operating expenses</t>
  </si>
  <si>
    <t>EBITDA</t>
  </si>
  <si>
    <t>DEPR</t>
  </si>
  <si>
    <t>Depreciation</t>
  </si>
  <si>
    <t>AMORT</t>
  </si>
  <si>
    <t>Amortisation</t>
  </si>
  <si>
    <t>Depreciation and amortisation</t>
  </si>
  <si>
    <t>EBIT</t>
  </si>
  <si>
    <t>FINI</t>
  </si>
  <si>
    <t>Financial income</t>
  </si>
  <si>
    <t>FINE</t>
  </si>
  <si>
    <t>Financial expenses</t>
  </si>
  <si>
    <t>Financial income/(expense)</t>
  </si>
  <si>
    <t>EXTRA</t>
  </si>
  <si>
    <t>Extraordinary income/(expense)</t>
  </si>
  <si>
    <t xml:space="preserve">Profit before taxes </t>
  </si>
  <si>
    <t>TAX1</t>
  </si>
  <si>
    <t>Tax item1</t>
  </si>
  <si>
    <t>TAX2</t>
  </si>
  <si>
    <t>Tax item2</t>
  </si>
  <si>
    <t xml:space="preserve">Current taxes </t>
  </si>
  <si>
    <t>Net profit</t>
  </si>
  <si>
    <t>Net sales y-o-y growth</t>
  </si>
  <si>
    <t>Sales profit as % of net sales</t>
  </si>
  <si>
    <t>Gross profit as % of net sales</t>
  </si>
  <si>
    <t>EBITDA as % of net sales</t>
  </si>
  <si>
    <t>EBIT as % of net sales</t>
  </si>
  <si>
    <t>Net profit as % of net sales</t>
  </si>
  <si>
    <t>Net sales in first year -1</t>
  </si>
  <si>
    <t>E.g. if FY19 is the first year, add FY18 net sales if available</t>
  </si>
  <si>
    <t>Checks</t>
  </si>
  <si>
    <t>Source - Net sales</t>
  </si>
  <si>
    <t>Check</t>
  </si>
  <si>
    <t>COGS</t>
  </si>
  <si>
    <t>Source - COGS</t>
  </si>
  <si>
    <t>Other op.income</t>
  </si>
  <si>
    <t>Source - Other operating income</t>
  </si>
  <si>
    <t>Source - Personnel costs</t>
  </si>
  <si>
    <t>Other OPEX</t>
  </si>
  <si>
    <t>Source - Other operating expenses</t>
  </si>
  <si>
    <t>Source - Depreciation</t>
  </si>
  <si>
    <t>Source - EBIT</t>
  </si>
  <si>
    <t>Net fin.income</t>
  </si>
  <si>
    <t>Source - Net financial income</t>
  </si>
  <si>
    <t>EBT</t>
  </si>
  <si>
    <t>Source - Profit before taxes</t>
  </si>
  <si>
    <t>Taxes</t>
  </si>
  <si>
    <t>Source - Taxes</t>
  </si>
  <si>
    <t>Source - Net profit</t>
  </si>
  <si>
    <t>As % of net sales</t>
  </si>
  <si>
    <t>$AS$6</t>
  </si>
  <si>
    <t>$AY$6</t>
  </si>
  <si>
    <t>Classification</t>
  </si>
  <si>
    <t>As at</t>
  </si>
  <si>
    <t>NWC</t>
  </si>
  <si>
    <t>ND</t>
  </si>
  <si>
    <t>Oth.</t>
  </si>
  <si>
    <t>Other</t>
  </si>
  <si>
    <t>check</t>
  </si>
  <si>
    <t>INTAN</t>
  </si>
  <si>
    <t>x</t>
  </si>
  <si>
    <t>Intangible assets</t>
  </si>
  <si>
    <t>TANG</t>
  </si>
  <si>
    <t>Tangible assets</t>
  </si>
  <si>
    <t>INVEST</t>
  </si>
  <si>
    <t>Investments</t>
  </si>
  <si>
    <t>Total fixed assets</t>
  </si>
  <si>
    <t>Current assets</t>
  </si>
  <si>
    <t>INV</t>
  </si>
  <si>
    <t>LOTR</t>
  </si>
  <si>
    <t>Long-term receivables</t>
  </si>
  <si>
    <t>Accounts receivable</t>
  </si>
  <si>
    <t>INTR</t>
  </si>
  <si>
    <t>Intra-group receivables</t>
  </si>
  <si>
    <t>LOAR</t>
  </si>
  <si>
    <t>Loans receivable</t>
  </si>
  <si>
    <t>OTHR</t>
  </si>
  <si>
    <t>PREP</t>
  </si>
  <si>
    <t>Prepayments and accrued income</t>
  </si>
  <si>
    <t>INVE</t>
  </si>
  <si>
    <t>Short-term investments</t>
  </si>
  <si>
    <t>CSH</t>
  </si>
  <si>
    <t>Cash and cash equivalents</t>
  </si>
  <si>
    <t>Total current assets</t>
  </si>
  <si>
    <t>Total assets</t>
  </si>
  <si>
    <t>Shareholders' equity</t>
  </si>
  <si>
    <t>SHC</t>
  </si>
  <si>
    <t>Share capital</t>
  </si>
  <si>
    <t>OTHEQ</t>
  </si>
  <si>
    <t>Other equity</t>
  </si>
  <si>
    <t>RET</t>
  </si>
  <si>
    <t>Retained earnings</t>
  </si>
  <si>
    <t>PROF</t>
  </si>
  <si>
    <t>Profit for the financial year</t>
  </si>
  <si>
    <t>Total shareholders' equity</t>
  </si>
  <si>
    <t>APPRO</t>
  </si>
  <si>
    <t>Appropriations</t>
  </si>
  <si>
    <t>Long-term liabilities</t>
  </si>
  <si>
    <t>LTLOAN</t>
  </si>
  <si>
    <t>Loans from financial institutions</t>
  </si>
  <si>
    <t>INT_LT</t>
  </si>
  <si>
    <t>Intra-group loans</t>
  </si>
  <si>
    <t>FINA_LT</t>
  </si>
  <si>
    <t>Financial lease liability</t>
  </si>
  <si>
    <t>OTHLT</t>
  </si>
  <si>
    <t>Other long-term liabilities</t>
  </si>
  <si>
    <t>Short-term liabilities</t>
  </si>
  <si>
    <t>STLOAN</t>
  </si>
  <si>
    <t>INT_ST</t>
  </si>
  <si>
    <t>ADVR</t>
  </si>
  <si>
    <t>Advances received</t>
  </si>
  <si>
    <t>Accounts payable</t>
  </si>
  <si>
    <t>INTGP</t>
  </si>
  <si>
    <t>Intra-group payables</t>
  </si>
  <si>
    <t>OTHCR</t>
  </si>
  <si>
    <t>Other creditors</t>
  </si>
  <si>
    <t>ACCR</t>
  </si>
  <si>
    <t>Accruals and deferred income</t>
  </si>
  <si>
    <t>Total liabilities</t>
  </si>
  <si>
    <t>Total equity and liabilities</t>
  </si>
  <si>
    <t>Source - Fixed assets</t>
  </si>
  <si>
    <t>Source - Current assets</t>
  </si>
  <si>
    <t>Source - Total Assets</t>
  </si>
  <si>
    <t>Equity</t>
  </si>
  <si>
    <t>Source - Total Equity</t>
  </si>
  <si>
    <t>Source - Total Liabilities</t>
  </si>
  <si>
    <t>A = L check</t>
  </si>
  <si>
    <t>Ref.</t>
  </si>
  <si>
    <t>Add tags for each adjustment based on which account the adjustment relates to!</t>
  </si>
  <si>
    <t>Net sales adjustments</t>
  </si>
  <si>
    <t>COVID-19 impact on sales</t>
  </si>
  <si>
    <t>COVID-19 impact on sales?</t>
  </si>
  <si>
    <t>Total net sales adjustments</t>
  </si>
  <si>
    <t>Management adjustments to EBITDA</t>
  </si>
  <si>
    <t>Total management adjustments</t>
  </si>
  <si>
    <t>EBITDA, management adjusted</t>
  </si>
  <si>
    <t>Other potential adjustments</t>
  </si>
  <si>
    <t>COVID-19 impact on margins</t>
  </si>
  <si>
    <t>COVID-19 impact on margins from lost sales? Be careful not to double-count any impact!</t>
  </si>
  <si>
    <t>COVID-19 related lay-offs</t>
  </si>
  <si>
    <t>Lomautukset, irtisanomiset (kertakulut)</t>
  </si>
  <si>
    <t>Pension ins. COVID-19 discount</t>
  </si>
  <si>
    <t>Pension insurance COVID-19 discount (TyEL-alennus):</t>
  </si>
  <si>
    <t>Alennus työnantajan TyEL-maksuun 1.5.-31.12.2020 maksettavista palkoista (2.6%).</t>
  </si>
  <si>
    <t>2020 TyEL-perusmaksu on tammi–huhtikuussa 25.3 % ja touko–joulukuussa 22.7 %</t>
  </si>
  <si>
    <t>Total other potential adjustments</t>
  </si>
  <si>
    <t>EBITDA margin, management adjusted</t>
  </si>
  <si>
    <t>Net sales source</t>
  </si>
  <si>
    <t>EBITDA source</t>
  </si>
  <si>
    <t>Adjusted net sales</t>
  </si>
  <si>
    <t>Adjusted EBITDA</t>
  </si>
  <si>
    <t>Adjusted EBITDA-%</t>
  </si>
  <si>
    <t>n/a</t>
  </si>
  <si>
    <t>Year-to-date</t>
  </si>
  <si>
    <t>Year-to-go</t>
  </si>
  <si>
    <t>Full year</t>
  </si>
  <si>
    <t>YTD completion</t>
  </si>
  <si>
    <t>Run-rate</t>
  </si>
  <si>
    <t>linear</t>
  </si>
  <si>
    <t>calc.</t>
  </si>
  <si>
    <t xml:space="preserve">Gross profit </t>
  </si>
  <si>
    <t>Current trading - Net sales</t>
  </si>
  <si>
    <t>YTD</t>
  </si>
  <si>
    <t>YTG</t>
  </si>
  <si>
    <t>Current trading - EBITDA</t>
  </si>
  <si>
    <t>$L$6</t>
  </si>
  <si>
    <t>Trade working capital</t>
  </si>
  <si>
    <t>Other liabilities</t>
  </si>
  <si>
    <t>Net working capital, reported</t>
  </si>
  <si>
    <t>Reclassification to net debt</t>
  </si>
  <si>
    <t>Add tags to all adjustments on column B!</t>
  </si>
  <si>
    <t>Accrued interest</t>
  </si>
  <si>
    <t>These are examples only!</t>
  </si>
  <si>
    <t>Corporate income tax liability</t>
  </si>
  <si>
    <t>Total reclassifications</t>
  </si>
  <si>
    <t>Net working capital, reclassified</t>
  </si>
  <si>
    <t>Other adjustments</t>
  </si>
  <si>
    <t>Pension insurance COVID-19 discount</t>
  </si>
  <si>
    <t>TyEL-alennuksen vaikutus lomapalkkavaraukseen! (NWC tai ND)</t>
  </si>
  <si>
    <t>Total adjustments</t>
  </si>
  <si>
    <t>Net working capital, adjusted</t>
  </si>
  <si>
    <t>TWC, as % of LTM net sales</t>
  </si>
  <si>
    <t>NWC, as % of LTM net sales</t>
  </si>
  <si>
    <t>Adj. NWC, as % of LTM adj. net sales</t>
  </si>
  <si>
    <t>LTM net sales</t>
  </si>
  <si>
    <t>LTM adjusted net sales</t>
  </si>
  <si>
    <t>NWC, reported</t>
  </si>
  <si>
    <t>Pot. adjustments</t>
  </si>
  <si>
    <t>NWC, adjusted</t>
  </si>
  <si>
    <t>% of LTM net sales</t>
  </si>
  <si>
    <t>LTM average NWC</t>
  </si>
  <si>
    <t>Reported</t>
  </si>
  <si>
    <t>Adjusted</t>
  </si>
  <si>
    <t>n.q.</t>
  </si>
  <si>
    <t>Source</t>
  </si>
  <si>
    <t>Min</t>
  </si>
  <si>
    <t>Max</t>
  </si>
  <si>
    <t>Range</t>
  </si>
  <si>
    <t>Period end</t>
  </si>
  <si>
    <t>On BS?</t>
  </si>
  <si>
    <t>ü</t>
  </si>
  <si>
    <t>Short-term loans from financial institutions</t>
  </si>
  <si>
    <t>Long-term loans from financial institutions</t>
  </si>
  <si>
    <t>FINA_ST</t>
  </si>
  <si>
    <t>Short-term finance lease obligations</t>
  </si>
  <si>
    <t>Long-term finance lease obligations</t>
  </si>
  <si>
    <t>Short-term intra-group loans</t>
  </si>
  <si>
    <t>Long-term intra-group loans</t>
  </si>
  <si>
    <t>Other interest-bearing liabilities</t>
  </si>
  <si>
    <t>Reclassification from NWC</t>
  </si>
  <si>
    <t>Debt-like items and other considerations</t>
  </si>
  <si>
    <t>Capex payables</t>
  </si>
  <si>
    <t>NWC settlement</t>
  </si>
  <si>
    <t>$G$6</t>
  </si>
  <si>
    <t>$AT$6</t>
  </si>
  <si>
    <t>Reconciliations</t>
  </si>
  <si>
    <t>Source: Management accounts, Audited financial statements, KPMG analysis</t>
  </si>
  <si>
    <t>Mgmt accounts</t>
  </si>
  <si>
    <t>Financial statement</t>
  </si>
  <si>
    <t>Variance</t>
  </si>
  <si>
    <t>Extraordinary items</t>
  </si>
  <si>
    <t>Prepayments and accr.income</t>
  </si>
  <si>
    <t>Internal consistency</t>
  </si>
  <si>
    <t>Supporting analysis</t>
  </si>
  <si>
    <t>Gross margin</t>
  </si>
  <si>
    <t>Customer</t>
  </si>
  <si>
    <t>Top 10 total</t>
  </si>
  <si>
    <t>Total net sales</t>
  </si>
  <si>
    <t>% of net sales</t>
  </si>
  <si>
    <t>% of adj. net sales</t>
  </si>
  <si>
    <t>[ADD]</t>
  </si>
  <si>
    <t>Selling expenses</t>
  </si>
  <si>
    <t>Wages</t>
  </si>
  <si>
    <t>Salaries</t>
  </si>
  <si>
    <t xml:space="preserve">Executive salaries </t>
  </si>
  <si>
    <t xml:space="preserve">Sales salaries </t>
  </si>
  <si>
    <t xml:space="preserve">Office salaries </t>
  </si>
  <si>
    <t>Wages and salaries</t>
  </si>
  <si>
    <t>Pension costs</t>
  </si>
  <si>
    <t xml:space="preserve">Pensions costs, % of salaries </t>
  </si>
  <si>
    <t xml:space="preserve">Total social charges, % of salaries </t>
  </si>
  <si>
    <t>Average headcount</t>
  </si>
  <si>
    <t>Net sales per employee (€'000)</t>
  </si>
  <si>
    <t>EBITDA per employee (€'000)</t>
  </si>
  <si>
    <t>Average cost per employee (€'000)</t>
  </si>
  <si>
    <t>Purchases % of total</t>
  </si>
  <si>
    <t>Supplier</t>
  </si>
  <si>
    <t>Product / service purchased</t>
  </si>
  <si>
    <t>Payment terms</t>
  </si>
  <si>
    <t xml:space="preserve">Total purchases </t>
  </si>
  <si>
    <t>Change in reported NWC</t>
  </si>
  <si>
    <t>Net Capex</t>
  </si>
  <si>
    <t>Operating cash flow</t>
  </si>
  <si>
    <t>Cash balance</t>
  </si>
  <si>
    <t>OCF, as % of reported EBITDA</t>
  </si>
  <si>
    <t>Change in adjusted NWC</t>
  </si>
  <si>
    <t>Operating cash flow, adj.</t>
  </si>
  <si>
    <t>OCF, as % of adjusted EBITDA</t>
  </si>
  <si>
    <t>Net Capex as % of net sales</t>
  </si>
  <si>
    <t>Net Capex as % of D&amp;A</t>
  </si>
  <si>
    <t>Net Capex as % of adj. net sales</t>
  </si>
  <si>
    <t>$B$15:$AO$19</t>
  </si>
  <si>
    <t>Profit and loss templates</t>
  </si>
  <si>
    <t>$M$6</t>
  </si>
  <si>
    <t>Source: Management accounts, Management forecast, KPMG analysis</t>
  </si>
  <si>
    <t>FY22F</t>
  </si>
  <si>
    <t>FY23F</t>
  </si>
  <si>
    <t>TAX</t>
  </si>
  <si>
    <t>Source - Net income</t>
  </si>
  <si>
    <t>Source: Management accounts, Management forecast, Management information, KPMG analysis</t>
  </si>
  <si>
    <t>Income statement</t>
  </si>
  <si>
    <t>Result</t>
  </si>
  <si>
    <t>Movement</t>
  </si>
  <si>
    <t>Full column</t>
  </si>
  <si>
    <t>Spacer</t>
  </si>
  <si>
    <t>Positive</t>
  </si>
  <si>
    <t>Negative</t>
  </si>
  <si>
    <t>Reverse positive</t>
  </si>
  <si>
    <t>Reverse negative</t>
  </si>
  <si>
    <t>e</t>
  </si>
  <si>
    <t>Note 1: Add bridge columns by inserting row and copy-pasting entire row from above</t>
  </si>
  <si>
    <t>Note 2: only input data in highlighted cells</t>
  </si>
  <si>
    <t>Volume driven</t>
  </si>
  <si>
    <t>Margin driven</t>
  </si>
  <si>
    <t>$T$6</t>
  </si>
  <si>
    <t>Cost of sales</t>
  </si>
  <si>
    <t>Gross margin %</t>
  </si>
  <si>
    <t>[Type 1 - DEFINE]</t>
  </si>
  <si>
    <t>[Type 2 - DEFINE]</t>
  </si>
  <si>
    <t>[Type 3 - DEFINE]</t>
  </si>
  <si>
    <t>[Type 4 - DEFINE]</t>
  </si>
  <si>
    <t>[Type 5 - DEFINE]</t>
  </si>
  <si>
    <t>[Type 6 - DEFINE]</t>
  </si>
  <si>
    <t>[Type 7 - DEFINE]</t>
  </si>
  <si>
    <t>$J$6</t>
  </si>
  <si>
    <t>[Region 1 - DEFINE]</t>
  </si>
  <si>
    <t>[Region 2 - DEFINE]</t>
  </si>
  <si>
    <t>[Region 3 - DEFINE]</t>
  </si>
  <si>
    <t>[Region 4 - DEFINE]</t>
  </si>
  <si>
    <t>[Region 5 - DEFINE]</t>
  </si>
  <si>
    <t>[Region 6 - DEFINE]</t>
  </si>
  <si>
    <t>[Region 7 - DEFINE]</t>
  </si>
  <si>
    <t>$CB$6</t>
  </si>
  <si>
    <t>$K$6</t>
  </si>
  <si>
    <t>$BZ$6</t>
  </si>
  <si>
    <t>$AZ$6</t>
  </si>
  <si>
    <t>$AU$6</t>
  </si>
  <si>
    <t>$G$38</t>
  </si>
  <si>
    <t>$AQ$6</t>
  </si>
  <si>
    <t>[Name of the party]</t>
  </si>
  <si>
    <t>Management fees</t>
  </si>
  <si>
    <t>Rent paid</t>
  </si>
  <si>
    <t>Rental income</t>
  </si>
  <si>
    <t>Interest paid</t>
  </si>
  <si>
    <t>Sales</t>
  </si>
  <si>
    <t>Interest received</t>
  </si>
  <si>
    <t>Non-executive s/h bonuses</t>
  </si>
  <si>
    <t>Interest paid to shareholders</t>
  </si>
  <si>
    <t>Total related party income</t>
  </si>
  <si>
    <t>Total related party expenses</t>
  </si>
  <si>
    <t>Management fees payable</t>
  </si>
  <si>
    <t>Intra-group loans, receivable</t>
  </si>
  <si>
    <t>Intra-group loans, payable</t>
  </si>
  <si>
    <t>Total net balance</t>
  </si>
  <si>
    <t>Balance sheet templates</t>
  </si>
  <si>
    <t>Other payables</t>
  </si>
  <si>
    <t>Net working capital</t>
  </si>
  <si>
    <t>Interest-bearing liabilities, l-t</t>
  </si>
  <si>
    <t>Interest-bearing liabilities, s-t</t>
  </si>
  <si>
    <t>Net assets</t>
  </si>
  <si>
    <t>Days analysis</t>
  </si>
  <si>
    <t>Clear the cells from the table that don't belong to the YTD period!</t>
  </si>
  <si>
    <t>Days sales outstanding (DSO)</t>
  </si>
  <si>
    <t>Days inventories outstanding (DIO)</t>
  </si>
  <si>
    <t>Days purchases outstanding (DPO)</t>
  </si>
  <si>
    <t>Cash collection cycle (CCC)</t>
  </si>
  <si>
    <t>Total inventories</t>
  </si>
  <si>
    <t>Total balance</t>
  </si>
  <si>
    <t>Bad debt allowance</t>
  </si>
  <si>
    <t>Current</t>
  </si>
  <si>
    <t>Overdue</t>
  </si>
  <si>
    <t>&lt;30 days</t>
  </si>
  <si>
    <t>31-60 days</t>
  </si>
  <si>
    <t>61-90 days</t>
  </si>
  <si>
    <t>&gt;90 days</t>
  </si>
  <si>
    <t>Add/(less):</t>
  </si>
  <si>
    <t>Allowance for bad debts</t>
  </si>
  <si>
    <t>Accounts receivable, net</t>
  </si>
  <si>
    <t>Gross book value</t>
  </si>
  <si>
    <t>Accumulated depreciation</t>
  </si>
  <si>
    <t>Net book value</t>
  </si>
  <si>
    <t>Goodwill</t>
  </si>
  <si>
    <t>Software licenses</t>
  </si>
  <si>
    <t>[xxx]</t>
  </si>
  <si>
    <t>Buildings</t>
  </si>
  <si>
    <t xml:space="preserve">Land                                          </t>
  </si>
  <si>
    <t>Production machinery</t>
  </si>
  <si>
    <t>Office furniture &amp; fixtures</t>
  </si>
  <si>
    <t>Computer hardware</t>
  </si>
  <si>
    <t>Shares in subsidiaries</t>
  </si>
  <si>
    <t>Fixed assets total</t>
  </si>
  <si>
    <t>Source - Intangible assets</t>
  </si>
  <si>
    <t>Source - Tangible assets</t>
  </si>
  <si>
    <t>Source - Investments</t>
  </si>
  <si>
    <t>Replacement</t>
  </si>
  <si>
    <t>Expansion</t>
  </si>
  <si>
    <t>Maintenance</t>
  </si>
  <si>
    <t>Disposals</t>
  </si>
  <si>
    <t>Net Capex as % net sales</t>
  </si>
  <si>
    <t>Net Capex as % depreciation</t>
  </si>
  <si>
    <t>The indirect Capex is calculated based on the monthly changes in fixed asset accounts and considers depreciation. Note that this is only a proxy for the Net Capex and relevant disclaimers should be included when using this</t>
  </si>
  <si>
    <t>Change in intangible assets</t>
  </si>
  <si>
    <t>Change in tangible assets</t>
  </si>
  <si>
    <t>Change in investments</t>
  </si>
  <si>
    <t>Adjustment for non-cash changes</t>
  </si>
  <si>
    <t>Add adjustments manually if needed e.g. for goodwill</t>
  </si>
  <si>
    <t>$M$8</t>
  </si>
  <si>
    <t>Calculations</t>
  </si>
  <si>
    <t>Days calculator</t>
  </si>
  <si>
    <t>INPUTS</t>
  </si>
  <si>
    <t>CALCS</t>
  </si>
  <si>
    <t>OUTPUTS</t>
  </si>
  <si>
    <t>&gt;&gt;&gt;&gt;&gt;&gt;&gt;INSERT COLUMNS TO THE RICHT AND COPY FROM COLUMN "COPY COL"</t>
  </si>
  <si>
    <t>Count back basis</t>
  </si>
  <si>
    <t>&gt;&gt;&gt;&gt;&gt;&gt;&gt;DO NOT INSERT COLUMNS TO THE LEFT OR COPY FROM THE LEFT</t>
  </si>
  <si>
    <t>&gt;&gt;&gt;&gt;&gt;&gt;&gt;</t>
  </si>
  <si>
    <t>COPY COL</t>
  </si>
  <si>
    <t># of days in period</t>
  </si>
  <si>
    <t>Balance sheet caption</t>
  </si>
  <si>
    <t>P&amp;L caption (ex VAT)</t>
  </si>
  <si>
    <t>VAT rate (%)</t>
  </si>
  <si>
    <t>P&amp;L caption (inc VAT)</t>
  </si>
  <si>
    <t>Cumulative days</t>
  </si>
  <si>
    <t>Curr M</t>
  </si>
  <si>
    <t>M -1</t>
  </si>
  <si>
    <t>M -2</t>
  </si>
  <si>
    <t>M -3</t>
  </si>
  <si>
    <t>M -4</t>
  </si>
  <si>
    <t>M -5</t>
  </si>
  <si>
    <t>M -6</t>
  </si>
  <si>
    <t>M -7</t>
  </si>
  <si>
    <t>M -8</t>
  </si>
  <si>
    <t>M -9</t>
  </si>
  <si>
    <t>M -10</t>
  </si>
  <si>
    <t>M -11</t>
  </si>
  <si>
    <t>M-12</t>
  </si>
  <si>
    <t>Cumulative P&amp;L inc VAT</t>
  </si>
  <si>
    <t>M -12</t>
  </si>
  <si>
    <t>Days</t>
  </si>
  <si>
    <t>Avg days for FY</t>
  </si>
  <si>
    <t>&lt;&lt;&lt;&lt;&lt;</t>
  </si>
  <si>
    <t>Occupied cell? (Needed to calc avg)</t>
  </si>
  <si>
    <t>&lt;&lt;&lt;&lt;&lt; INSERT COLUMNS TO THE LEFT AND COPY FROM COLUMN "COPY COL"</t>
  </si>
  <si>
    <t>Count forwards basis</t>
  </si>
  <si>
    <t>&lt;&lt;&lt;&lt;&lt;DO NOT INSERT COLUMNS TO THE RIGHT OR COPY FROM THE RIGHT</t>
  </si>
  <si>
    <t>P1</t>
  </si>
  <si>
    <t>P2</t>
  </si>
  <si>
    <t>P3</t>
  </si>
  <si>
    <t>P4</t>
  </si>
  <si>
    <t>P5</t>
  </si>
  <si>
    <t>P6</t>
  </si>
  <si>
    <t>P7</t>
  </si>
  <si>
    <t>P8</t>
  </si>
  <si>
    <t>P9</t>
  </si>
  <si>
    <t>P10</t>
  </si>
  <si>
    <t>P11</t>
  </si>
  <si>
    <t>P12</t>
  </si>
  <si>
    <t>Source data</t>
  </si>
  <si>
    <t>Source: Management accounts</t>
  </si>
  <si>
    <t>CHECKS</t>
  </si>
  <si>
    <t>Account #</t>
  </si>
  <si>
    <t>The below chart of accounts is based on Procountor and Netvisor account structure</t>
  </si>
  <si>
    <t>Tilin numero</t>
  </si>
  <si>
    <t>Nimi</t>
  </si>
  <si>
    <t>VASTAAVAA</t>
  </si>
  <si>
    <t xml:space="preserve">	Pysyvät vastaavat</t>
  </si>
  <si>
    <t xml:space="preserve">		Aineettomat hyödykkeet</t>
  </si>
  <si>
    <t>Perustamismenot</t>
  </si>
  <si>
    <t>Tutkimusmenot</t>
  </si>
  <si>
    <t xml:space="preserve">			Kehittämismenot</t>
  </si>
  <si>
    <t xml:space="preserve">							Kehittämismenot</t>
  </si>
  <si>
    <t xml:space="preserve">			Aineettomat oikeudet</t>
  </si>
  <si>
    <t xml:space="preserve">							Aineettomat oikeudet</t>
  </si>
  <si>
    <t>Patentit</t>
  </si>
  <si>
    <t>Tekijänoikeudet</t>
  </si>
  <si>
    <t>Tavaramerkkioikeudet</t>
  </si>
  <si>
    <t>Lisenssimaksut</t>
  </si>
  <si>
    <t>Toimilupaoikeudet</t>
  </si>
  <si>
    <t xml:space="preserve">							Atk-ohjelmien lisenssimaksut</t>
  </si>
  <si>
    <t>Atk-ohjelmien lisenssimaksut</t>
  </si>
  <si>
    <t>Puhelinliittymät</t>
  </si>
  <si>
    <t>Hälytysliittymät</t>
  </si>
  <si>
    <t>Muut aineettomat oikeudet</t>
  </si>
  <si>
    <t xml:space="preserve">			Liikearvo</t>
  </si>
  <si>
    <t xml:space="preserve">							Liikearvo</t>
  </si>
  <si>
    <t>Liikearvo</t>
  </si>
  <si>
    <t>Fuusiotili</t>
  </si>
  <si>
    <t>Fuusioaktiiva</t>
  </si>
  <si>
    <t xml:space="preserve">			Konserniliikearvo</t>
  </si>
  <si>
    <t xml:space="preserve">							Konserniliikearvo</t>
  </si>
  <si>
    <t xml:space="preserve">			Muut aineettomat hyödykkeet</t>
  </si>
  <si>
    <t xml:space="preserve">							Muut aineettomat hyödykkeet</t>
  </si>
  <si>
    <t>Mainos- ja markkinatutkimusmenot</t>
  </si>
  <si>
    <t>Osakehuoneiston perusparannusmenot</t>
  </si>
  <si>
    <t>Vuokrahuoneiston perusparannusmenot</t>
  </si>
  <si>
    <t>Atk-ohjelmat</t>
  </si>
  <si>
    <t>Muut pitkävaikutteiset menot</t>
  </si>
  <si>
    <t xml:space="preserve">			Ennakkomaksut</t>
  </si>
  <si>
    <t xml:space="preserve">							Ennakkomaksut aineettomista hyödykkeistä</t>
  </si>
  <si>
    <t xml:space="preserve">		Aineelliset hyödykkeet</t>
  </si>
  <si>
    <t xml:space="preserve">			Maa- ja vesialueet</t>
  </si>
  <si>
    <t xml:space="preserve">							Maa- ja vesialueet</t>
  </si>
  <si>
    <t>Maa- ja vesialueet</t>
  </si>
  <si>
    <t>Liittymismaksut</t>
  </si>
  <si>
    <t>Arvonkorotukset maa- ja vesialueista</t>
  </si>
  <si>
    <t>Maanvuokraoikeudet</t>
  </si>
  <si>
    <t>Liittymismaksut vuokrakiinteistöistä</t>
  </si>
  <si>
    <t xml:space="preserve">			Rakennukset ja rakennelmat</t>
  </si>
  <si>
    <t xml:space="preserve">							Rakennukset ja rakennelmat</t>
  </si>
  <si>
    <t>Rakennukset 7% menojäännöspoisto</t>
  </si>
  <si>
    <t>Rakennukset 4% menojäännöspoisto</t>
  </si>
  <si>
    <t>Rakennusten tekniset laitteet 25% menojäännöspoisto</t>
  </si>
  <si>
    <t>Väestönsuojat ym. max. 25% tasapoisto</t>
  </si>
  <si>
    <t>Rakennelmat 20% menojäännöspoisto</t>
  </si>
  <si>
    <t>Muut rakennukset ja rakennelmat</t>
  </si>
  <si>
    <t>Arvonkorotukset (vanhat rakennuksista tehdyt)</t>
  </si>
  <si>
    <t>Rakennusten vuokraoikeudet</t>
  </si>
  <si>
    <t xml:space="preserve">			Koneet ja kalusto</t>
  </si>
  <si>
    <t xml:space="preserve">							Koneet ja kalusto</t>
  </si>
  <si>
    <t>Tuotannon koneet ja laitteet</t>
  </si>
  <si>
    <t xml:space="preserve">							Ajoneuvot</t>
  </si>
  <si>
    <t>Kuorma- ja pakettiautot</t>
  </si>
  <si>
    <t>Henkilöautot</t>
  </si>
  <si>
    <t>Ammattiautot</t>
  </si>
  <si>
    <t>Muut ajoneuvot ja alukset</t>
  </si>
  <si>
    <t>Kalusto ja muu irtain</t>
  </si>
  <si>
    <t>Vuokrattava kalusto</t>
  </si>
  <si>
    <t>Vapaa-ajan asuntojen kalusto ja muu irtaimisto</t>
  </si>
  <si>
    <t>Työsuhdeasuntojen kalusto ja muu irtaimisto</t>
  </si>
  <si>
    <t>Käyttöönottamattomat koneet ja kalusto</t>
  </si>
  <si>
    <t>Muut koneet ja kalusto</t>
  </si>
  <si>
    <t xml:space="preserve">			Muut aineelliset hyödykkeet</t>
  </si>
  <si>
    <t xml:space="preserve">							Muut aineelliset hyödykkeet</t>
  </si>
  <si>
    <t>Maa-ainesten ottopaikat</t>
  </si>
  <si>
    <t>Maa- ja vesirakennukset</t>
  </si>
  <si>
    <t>Piha-asfaltit</t>
  </si>
  <si>
    <t>Elävä käyttöomaisuus</t>
  </si>
  <si>
    <t>Muut poistokelpoiset aineelliset hyödykkeet</t>
  </si>
  <si>
    <t>Taide-esineet</t>
  </si>
  <si>
    <t>Keräilyhyödykkeet</t>
  </si>
  <si>
    <t>Muut aineelliset hyödykkeet (ei poistokelpoiset)</t>
  </si>
  <si>
    <t xml:space="preserve">			Ennakkomaksut ja keskeneräiset hankinnat</t>
  </si>
  <si>
    <t xml:space="preserve">							Ennakkomaksut ja keskeneräiset hankinnat</t>
  </si>
  <si>
    <t>Ennakkomaksut aineellisista hyödykkeistä</t>
  </si>
  <si>
    <t>Keskeneräiset käyttöomaisuushankinnat</t>
  </si>
  <si>
    <t xml:space="preserve">		Sijoitukset</t>
  </si>
  <si>
    <t xml:space="preserve">			Osuudet saman konsernin yrityksissä</t>
  </si>
  <si>
    <t xml:space="preserve">							Osuudet saman konsernin yrityksissä</t>
  </si>
  <si>
    <t>Tytäryritysten osakkeet</t>
  </si>
  <si>
    <t>Emoyrityksen osakkeet</t>
  </si>
  <si>
    <t>Sisaryritysten osakkeet</t>
  </si>
  <si>
    <t>Muut konserniosuudet</t>
  </si>
  <si>
    <t>Arvonkorotus konserniosuuksista</t>
  </si>
  <si>
    <t xml:space="preserve">			Saamiset saman konsernin yrityksiltä</t>
  </si>
  <si>
    <t xml:space="preserve">							Saamiset saman konsernin yrityksiltä</t>
  </si>
  <si>
    <t>Pitkäaikaiset saamiset saman konsernin yrityksiltä</t>
  </si>
  <si>
    <t>Konserniyrityksille annetut pääomalainat</t>
  </si>
  <si>
    <t xml:space="preserve">			Osuudet omistusyhteysyrityksissä</t>
  </si>
  <si>
    <t xml:space="preserve">							Osuudet omistusyhteysyrityksissä</t>
  </si>
  <si>
    <t>Osakkuusyritysten osakkeet</t>
  </si>
  <si>
    <t>Osakkuusyritysosuudet</t>
  </si>
  <si>
    <t>Muut omistusyhteysyritysosakkeet</t>
  </si>
  <si>
    <t>Muut omistusyhteysyritysosuudet</t>
  </si>
  <si>
    <t>Arvonkorotus omistusyhteysyritysosuuksista</t>
  </si>
  <si>
    <t xml:space="preserve">			Saamiset omistusyhteysyrityksiltä</t>
  </si>
  <si>
    <t xml:space="preserve">							Pitkäaikaiset saamiset omistusyhteysyrityksiltä</t>
  </si>
  <si>
    <t xml:space="preserve">			Muut osakkeet ja osuudet</t>
  </si>
  <si>
    <t xml:space="preserve">							Muut osakkeet ja osuudet</t>
  </si>
  <si>
    <t>Huoneisto-osakkeet</t>
  </si>
  <si>
    <t>Pörssiosakkeet</t>
  </si>
  <si>
    <t>Muut osakkeet</t>
  </si>
  <si>
    <t>Pankkiosuudet</t>
  </si>
  <si>
    <t>Sijoitusrahasto-osuudet</t>
  </si>
  <si>
    <t>Puhelinosuudet</t>
  </si>
  <si>
    <t>Muut osuudet</t>
  </si>
  <si>
    <t>Arvonkorotus muista osakkeista ja osuuksista</t>
  </si>
  <si>
    <t xml:space="preserve">			Muut saamiset</t>
  </si>
  <si>
    <t xml:space="preserve">							Muut pitkäaikaiset saamiset</t>
  </si>
  <si>
    <t>Pitkäaikaiset lainasaamiset</t>
  </si>
  <si>
    <t>Pitkäaikaiset joukkovelkakirjalainat</t>
  </si>
  <si>
    <t>Pitkäaikaiset saamistodistukset</t>
  </si>
  <si>
    <t>Pitkäaikaiset optiolainat</t>
  </si>
  <si>
    <t>Pitkäaikaiset vaihtovelkakirjalainat</t>
  </si>
  <si>
    <t>Pitkäaikaiset nollakorkolainat</t>
  </si>
  <si>
    <t>Liittymismaksusaamiset</t>
  </si>
  <si>
    <t>Muut pitkäaikaiset saamiset</t>
  </si>
  <si>
    <t>Omat osakkeet / osuudet</t>
  </si>
  <si>
    <t>OYJ:n (pörssinoteerattu) omat osakkeet</t>
  </si>
  <si>
    <t xml:space="preserve">	Vaihtuvat vastaavat</t>
  </si>
  <si>
    <t xml:space="preserve">		Vaihto-omaisuus</t>
  </si>
  <si>
    <t xml:space="preserve">			Aineet ja tarvikkeet</t>
  </si>
  <si>
    <t xml:space="preserve">							Aineet ja tarvikkeet</t>
  </si>
  <si>
    <t xml:space="preserve">			Keskeneräiset tuotteet</t>
  </si>
  <si>
    <t xml:space="preserve">							Keskeneräiset tuotteet</t>
  </si>
  <si>
    <t xml:space="preserve">			Valmiit tuotteet/tavarat</t>
  </si>
  <si>
    <t xml:space="preserve">				Valmiit tuotteet</t>
  </si>
  <si>
    <t xml:space="preserve">							Valmiit tuotteet</t>
  </si>
  <si>
    <t xml:space="preserve">				Tavarat</t>
  </si>
  <si>
    <t xml:space="preserve">							Tavarat</t>
  </si>
  <si>
    <t>Matkalla olevat tavarat</t>
  </si>
  <si>
    <t xml:space="preserve">			Muu vaihto-omaisuus</t>
  </si>
  <si>
    <t xml:space="preserve">							Muu vaihto-omaisuus</t>
  </si>
  <si>
    <t>Kiinteistöt</t>
  </si>
  <si>
    <t>Arvopaperit</t>
  </si>
  <si>
    <t>Muu vaihto-omaisuus</t>
  </si>
  <si>
    <t xml:space="preserve">							Ennakkomaksut vaihto-omaisuudesta</t>
  </si>
  <si>
    <t xml:space="preserve">		Saamiset</t>
  </si>
  <si>
    <t xml:space="preserve">			Pitkäaikaiset</t>
  </si>
  <si>
    <t xml:space="preserve">				Myyntisaamiset</t>
  </si>
  <si>
    <t xml:space="preserve">							Pitkäaikaiset myyntisaamiset</t>
  </si>
  <si>
    <t>Pitkäaikaiset valuuttamääräiset myyntisaamiset</t>
  </si>
  <si>
    <t>Pitkäaikaiset osamaksusaamiset</t>
  </si>
  <si>
    <t xml:space="preserve">				Saamiset saman konsernin yrityksiltä</t>
  </si>
  <si>
    <t xml:space="preserve">							Saamiset saman konsernin yrityksiltä, pitkäaikaiset</t>
  </si>
  <si>
    <t>Pitkäaikaiset konsernimyyntisaamiset</t>
  </si>
  <si>
    <t>Pitkäaikaiset konsernisiirtosaamiset</t>
  </si>
  <si>
    <t>Pitkäaikaiset konsernilainasaamiset</t>
  </si>
  <si>
    <t>Pitkäaikaiset muut konsernisaamiset</t>
  </si>
  <si>
    <t xml:space="preserve">				Saamiset omistusyhteysyrityksiltä</t>
  </si>
  <si>
    <t xml:space="preserve">							Saamiset omistusyhteysyrityksiltä, pitkäaikaiset</t>
  </si>
  <si>
    <t>Pitkäaikaiset omistusyhteysyritysmyyntisaamiset</t>
  </si>
  <si>
    <t>Pitkäaikaiset omistusyhteysyrityssiirtosaamiset</t>
  </si>
  <si>
    <t>Pitkäaikaiset omistusyhteysyrityslainasaamiset</t>
  </si>
  <si>
    <t>Pitkäaikaiset muut omistusyhteysyrityssaamiset</t>
  </si>
  <si>
    <t xml:space="preserve">				Lainasaamiset</t>
  </si>
  <si>
    <t xml:space="preserve">							Lainasaamiset, pitkäaikaiset</t>
  </si>
  <si>
    <t>Pitkäaikaiset saamiset työntekijöiltä</t>
  </si>
  <si>
    <t>Pitkäaikaiset saamiset johdolta</t>
  </si>
  <si>
    <t>Pitkäaikaiset saamiset osakkailta ja omaisilta</t>
  </si>
  <si>
    <t>Pitkäaikaiset saamiset osakkailta ja omaisilta (veronalaiset)</t>
  </si>
  <si>
    <t>Pitkäaikaiset muut lähipiirilainat</t>
  </si>
  <si>
    <t>Pitkäaikaiset muut lainasaamiset</t>
  </si>
  <si>
    <t xml:space="preserve">				Muut saamiset</t>
  </si>
  <si>
    <t xml:space="preserve">							Muut saamiset, pitkäaikaiset</t>
  </si>
  <si>
    <t>Pitkäaikaiset vakuustalletukset</t>
  </si>
  <si>
    <t xml:space="preserve">							Pitkäaikaiset maksetut vuokravakuudet</t>
  </si>
  <si>
    <t>Pitkäaikaiset muut saamiset</t>
  </si>
  <si>
    <t xml:space="preserve">				Maksamattomat osakkeet / osuudet</t>
  </si>
  <si>
    <t xml:space="preserve">							Pitkäaikaiset maksamattomat osakkeet / osuudet</t>
  </si>
  <si>
    <t xml:space="preserve">				Siirtosaamiset</t>
  </si>
  <si>
    <t xml:space="preserve">					Siirtosaamiset</t>
  </si>
  <si>
    <t xml:space="preserve">							Pitkäaikaiset siirtosaamiset</t>
  </si>
  <si>
    <t xml:space="preserve">					Laskennalliset verosaamiset</t>
  </si>
  <si>
    <t xml:space="preserve">							Pitkäaikaiset laskennalliset verosaamiset</t>
  </si>
  <si>
    <t xml:space="preserve">			Lyhytaikaiset</t>
  </si>
  <si>
    <t xml:space="preserve">							Myyntisaamiset</t>
  </si>
  <si>
    <t>Myyntisaamiset 1</t>
  </si>
  <si>
    <t>Myyntisaamiset 2</t>
  </si>
  <si>
    <t>Myyntisaamiset 3</t>
  </si>
  <si>
    <t>Myymäläsaamiset</t>
  </si>
  <si>
    <t>Provisiosaamiset</t>
  </si>
  <si>
    <t xml:space="preserve">							Myyntisaamiset reskontran ulkopuoliset</t>
  </si>
  <si>
    <t>Luottokorttisaamiset</t>
  </si>
  <si>
    <t>Pankkikorttisaamiset</t>
  </si>
  <si>
    <t>Myyntisaamiset ennakkolaskuista</t>
  </si>
  <si>
    <t xml:space="preserve">							Factoring-myyntisaamiset matkalla</t>
  </si>
  <si>
    <t xml:space="preserve">							Factoring-myyntisaamiset laskutili</t>
  </si>
  <si>
    <t>Factoring-osamaksusaamiset</t>
  </si>
  <si>
    <t xml:space="preserve">							Korttisaamiset</t>
  </si>
  <si>
    <t>Myyntisaamiset, valuuttamääräiset</t>
  </si>
  <si>
    <t>Osamaksusaamiset</t>
  </si>
  <si>
    <t>Siirtyvät myyntisaamiset/selvittelytili</t>
  </si>
  <si>
    <t>Muut myyntisaamiset</t>
  </si>
  <si>
    <t xml:space="preserve">							Saamiset saman konsernin yrityksiltä, lyhytaikaiset</t>
  </si>
  <si>
    <t>Konsernimyyntisaamiset</t>
  </si>
  <si>
    <t>Konsernisiirtosaamiset</t>
  </si>
  <si>
    <t>Konsernilainasaamiset</t>
  </si>
  <si>
    <t>Muut konsernisaamiset</t>
  </si>
  <si>
    <t xml:space="preserve">							Saamiset omistusyhteysyrityksiltä, lyhytaikaiset</t>
  </si>
  <si>
    <t>Omistusyhteysyritysmyyntisaamiset</t>
  </si>
  <si>
    <t>Omistusyhteysyrityssiirtosaamiset</t>
  </si>
  <si>
    <t>Omistusyhteysyrityslainasaamiset</t>
  </si>
  <si>
    <t>Muut omistusyhteysyrityssaamiset</t>
  </si>
  <si>
    <t xml:space="preserve">							Lainasaamiset, lyhytaikaiset</t>
  </si>
  <si>
    <t>Saamiset työntekijöiltä</t>
  </si>
  <si>
    <t>Saamiset johdolta</t>
  </si>
  <si>
    <t>Saamiset osakkailta ja omaisilta</t>
  </si>
  <si>
    <t>Saamiset osakkailta ja omaisilta (veronalaiset)</t>
  </si>
  <si>
    <t>Muut lähipiirilainat</t>
  </si>
  <si>
    <t>Muut lainasaamiset</t>
  </si>
  <si>
    <t xml:space="preserve">							Muut saamiset, lyhytaikaiset</t>
  </si>
  <si>
    <t>Verosaamiset</t>
  </si>
  <si>
    <t>Arvonlisäveropalautus</t>
  </si>
  <si>
    <t>Arvonlisäverosaamiset</t>
  </si>
  <si>
    <t>Anotut arvonlisäveropalautukset</t>
  </si>
  <si>
    <t xml:space="preserve">							Verosaamiset</t>
  </si>
  <si>
    <t>Maksetut vuokravakuudet</t>
  </si>
  <si>
    <t>Kuluennakot työntekijöille</t>
  </si>
  <si>
    <t>Vahingonkorvaussaamiset</t>
  </si>
  <si>
    <t xml:space="preserve">							Selvittelytili</t>
  </si>
  <si>
    <t>Muut saamiset</t>
  </si>
  <si>
    <t xml:space="preserve">							Maksamattomat osakkeet / osuudet, lyhytaikaiset</t>
  </si>
  <si>
    <t>Osakemerkintäsaamiset</t>
  </si>
  <si>
    <t>Maksamattomat osuudet</t>
  </si>
  <si>
    <t xml:space="preserve">							Siirtosaamiset, lyhytaikaiset</t>
  </si>
  <si>
    <t>Palkkamenot (siirtosaamiset)</t>
  </si>
  <si>
    <t>Eläkevakuutusmaksut (siirtosaamiset)</t>
  </si>
  <si>
    <t>Sosiaaliturvamaksut (siirtosaamiset)</t>
  </si>
  <si>
    <t>Työnantajan pakolliset vakuutusmaksut (siirtosaamiset)</t>
  </si>
  <si>
    <t>Vuokramenot (siirtosaamiset)</t>
  </si>
  <si>
    <t xml:space="preserve">							Siirtosaamiset, jaksotukset</t>
  </si>
  <si>
    <t>Korkomenot (siirtosaamiset)</t>
  </si>
  <si>
    <t>Tuloverot (siirtosaamiset)</t>
  </si>
  <si>
    <t>Muut menoennakot (siirtosaamiset)</t>
  </si>
  <si>
    <t>Vuokratulot (siirtosaamiset)</t>
  </si>
  <si>
    <t>Korkotulot (siirtosaamiset)</t>
  </si>
  <si>
    <t>Valmistusasteen mukaiset tulot (siirtosaamiset)</t>
  </si>
  <si>
    <t>Muut tulojäämät (siirtosaamiset)</t>
  </si>
  <si>
    <t>Ostojen alennukset (siirtosaamiset)</t>
  </si>
  <si>
    <t>Laskennalliset kurssitappiot (siirtosaamiset)</t>
  </si>
  <si>
    <t>Arvonlisäverosaamiset ennakkomaksuista (siirtosaamiset)</t>
  </si>
  <si>
    <t>Veronhyvityssaamiset (siirtosaamiset)</t>
  </si>
  <si>
    <t>Muut siirtosaamiset</t>
  </si>
  <si>
    <t xml:space="preserve">							Laskennalliset verosaamiset</t>
  </si>
  <si>
    <t xml:space="preserve">		Rahoitusarvopaperit</t>
  </si>
  <si>
    <t>Tytäryritysten osakkeet (rahoitusomaisuus)</t>
  </si>
  <si>
    <t>Emoyrityksen osakkeet (rahoitusomaisuus)</t>
  </si>
  <si>
    <t>Sisaryritysten osakkeet (rahoitusomaisuus)</t>
  </si>
  <si>
    <t>Muut konserniosuudet (rahoitusomaisuus)</t>
  </si>
  <si>
    <t>Omat osakkeet</t>
  </si>
  <si>
    <t>OYJ:n (pörssinoteerattu) omat osakkeet (rahoitusomaisuus)</t>
  </si>
  <si>
    <t xml:space="preserve">							Muut osakkeet ja osuudet (rahoitusomaisuus)</t>
  </si>
  <si>
    <t xml:space="preserve">			Muut arvopaperit</t>
  </si>
  <si>
    <t xml:space="preserve">							Muut rahoitusarvopaperit</t>
  </si>
  <si>
    <t xml:space="preserve">		Rahat ja pankkisaamiset</t>
  </si>
  <si>
    <t xml:space="preserve">			Rahat</t>
  </si>
  <si>
    <t xml:space="preserve">							Rahat / käteisvarat</t>
  </si>
  <si>
    <t>Valuuttakassat</t>
  </si>
  <si>
    <t xml:space="preserve">			Pankkisaamiset</t>
  </si>
  <si>
    <t xml:space="preserve">							Pankkisaamiset</t>
  </si>
  <si>
    <t>Pankkitili 1 shekkitililimiitti</t>
  </si>
  <si>
    <t xml:space="preserve">							Pankkisaamiset, pankki2</t>
  </si>
  <si>
    <t>Pankkitili 2 shekkitililimiitti</t>
  </si>
  <si>
    <t xml:space="preserve">							Pankkisaamiset, pankki3</t>
  </si>
  <si>
    <t xml:space="preserve">							Pankkisaamiset, pankki4</t>
  </si>
  <si>
    <t xml:space="preserve">							Pankkisaamiset, pankki5</t>
  </si>
  <si>
    <t xml:space="preserve">							Pankkisaamiset, pankki6</t>
  </si>
  <si>
    <t>Lyhytaikaiset lähdeveronalaiset talletukset</t>
  </si>
  <si>
    <t xml:space="preserve">							Pankkisaamiset, pankki7</t>
  </si>
  <si>
    <t xml:space="preserve">							Pankkisaamiset, pankki8</t>
  </si>
  <si>
    <t>Valuuttatili</t>
  </si>
  <si>
    <t>Valuuttatalletukset</t>
  </si>
  <si>
    <t xml:space="preserve">			Rahansiirrot ja täsmäytykset</t>
  </si>
  <si>
    <t xml:space="preserve">							Rahansiirrot ja täsmäytykset</t>
  </si>
  <si>
    <t>Täsmäytykset</t>
  </si>
  <si>
    <t>Rahansiirrot matkalla</t>
  </si>
  <si>
    <t>Virhemaksut</t>
  </si>
  <si>
    <t>VASTATTAVAA</t>
  </si>
  <si>
    <t xml:space="preserve">	Oma pääoma</t>
  </si>
  <si>
    <t xml:space="preserve">		Osake-, osuus- tai muu vastaava pääoma</t>
  </si>
  <si>
    <t xml:space="preserve">			Osakepääoma</t>
  </si>
  <si>
    <t xml:space="preserve">							Osakepääoma</t>
  </si>
  <si>
    <t xml:space="preserve">			Osakeanti</t>
  </si>
  <si>
    <t xml:space="preserve">							Osakeanti</t>
  </si>
  <si>
    <t>Uusmerkintä</t>
  </si>
  <si>
    <t>Rahastoanti</t>
  </si>
  <si>
    <t xml:space="preserve">			Osuuspääoma</t>
  </si>
  <si>
    <t xml:space="preserve">							Osuuspääoma</t>
  </si>
  <si>
    <t>Osuuspääoma</t>
  </si>
  <si>
    <t>Lisäosuuspääoma</t>
  </si>
  <si>
    <t>Sijoitusosuuspääoma</t>
  </si>
  <si>
    <t>Irtisanotut osuusmaksut</t>
  </si>
  <si>
    <t xml:space="preserve">			Pääomapanokset (ay)</t>
  </si>
  <si>
    <t xml:space="preserve">							Pääomapanokset (ay)</t>
  </si>
  <si>
    <t>Pääomapanos, yhtiömies A</t>
  </si>
  <si>
    <t>Pääomapanos, yhtiömies B</t>
  </si>
  <si>
    <t xml:space="preserve">			Pääomapanokset (ky)</t>
  </si>
  <si>
    <t xml:space="preserve">							Pääomapanokset (ky)</t>
  </si>
  <si>
    <t>Vastuunalaisen yhtiömiehen A panos</t>
  </si>
  <si>
    <t xml:space="preserve">							Äänettömien yhtiömiesten panokset</t>
  </si>
  <si>
    <t>Vastuunalaisen yhtiömiehen B panos</t>
  </si>
  <si>
    <t>Äänettömän yhtiömiehen C panos</t>
  </si>
  <si>
    <t>Äänettömän yhtiömiehen D panos</t>
  </si>
  <si>
    <t xml:space="preserve">			Peruspääoma (tmi)</t>
  </si>
  <si>
    <t xml:space="preserve">							Peruspääoma tmi</t>
  </si>
  <si>
    <t xml:space="preserve">		Ylikurssirahasto</t>
  </si>
  <si>
    <t xml:space="preserve">							Ylikurssirahasto</t>
  </si>
  <si>
    <t xml:space="preserve">		Arvonkorotusrahasto</t>
  </si>
  <si>
    <t xml:space="preserve">			Arvonkorotusrahasto (oy)</t>
  </si>
  <si>
    <t xml:space="preserve">							Arvonkorotusrahasto</t>
  </si>
  <si>
    <t>Omien osakkeiden rahasto (oy)</t>
  </si>
  <si>
    <t>Omien osakkeiden rahasto</t>
  </si>
  <si>
    <t xml:space="preserve">			Arvonkorotusrahasto (osk)</t>
  </si>
  <si>
    <t xml:space="preserve">							Arvonkorotusrahasto (osk)</t>
  </si>
  <si>
    <t xml:space="preserve">			Arvonkorotusrahasto (ay)</t>
  </si>
  <si>
    <t xml:space="preserve">							Arvonkorotusrahasto (ay)</t>
  </si>
  <si>
    <t xml:space="preserve">			Arvonkorotusrahasto (ky)</t>
  </si>
  <si>
    <t xml:space="preserve">							Arvonkorotusrahasto (ky)</t>
  </si>
  <si>
    <t xml:space="preserve">			Arvonkorotusrahasto (tmi)</t>
  </si>
  <si>
    <t xml:space="preserve">							Arvonkorotusrahasto (tmi)</t>
  </si>
  <si>
    <t xml:space="preserve">		Muut rahastot</t>
  </si>
  <si>
    <t xml:space="preserve">			Sijoitetun vapaan oman pääoman rahasto</t>
  </si>
  <si>
    <t xml:space="preserve">							Sijoitetun vapaan oman pääoman rahasto</t>
  </si>
  <si>
    <t>Sijoitetun vapaan oman pääoman rahasto (oy)</t>
  </si>
  <si>
    <t xml:space="preserve">			Vararahasto</t>
  </si>
  <si>
    <t xml:space="preserve">				Vararahasto (oy)</t>
  </si>
  <si>
    <t xml:space="preserve">							Vararahasto</t>
  </si>
  <si>
    <t xml:space="preserve">				Vararahasto (osk)</t>
  </si>
  <si>
    <t xml:space="preserve">							Vararahasto (osk)</t>
  </si>
  <si>
    <t xml:space="preserve">			Yhtiöjärjestyksen mukaiset rahastot</t>
  </si>
  <si>
    <t xml:space="preserve">				Yhtiöjärjestyksen mukaiset rahastot (oy)</t>
  </si>
  <si>
    <t>Yhtiöjärjestyksen mukainen rahasto</t>
  </si>
  <si>
    <t xml:space="preserve">							Yhtiöjärjestyksen mukainen rahasto</t>
  </si>
  <si>
    <t xml:space="preserve">				Sääntöjen mukaiset rahastot (osk)</t>
  </si>
  <si>
    <t xml:space="preserve">							Sääntöjen mukainen rahasto</t>
  </si>
  <si>
    <t xml:space="preserve">			Muut rahastot</t>
  </si>
  <si>
    <t xml:space="preserve">				Muut rahastot (oy)</t>
  </si>
  <si>
    <t>Muut rahastot (oy)</t>
  </si>
  <si>
    <t xml:space="preserve">							Muut rahastot</t>
  </si>
  <si>
    <t xml:space="preserve">				Muut rahastot (osk)</t>
  </si>
  <si>
    <t xml:space="preserve">							Muut rahastot (osk)</t>
  </si>
  <si>
    <t>Käyvän arvon rahasto</t>
  </si>
  <si>
    <t xml:space="preserve">		Edellisten tilikausien voitto (tappio)</t>
  </si>
  <si>
    <t xml:space="preserve">			Edellisten tilikausien voitto (tappio)</t>
  </si>
  <si>
    <t xml:space="preserve">							Edellisten tilikausien voitto / tappio</t>
  </si>
  <si>
    <t xml:space="preserve">							Osingonjako</t>
  </si>
  <si>
    <t>Omista osakkeista maksettu määrä</t>
  </si>
  <si>
    <t>Osuuskorot</t>
  </si>
  <si>
    <t xml:space="preserve">							Voitto-osuus yhtiöhenkilö A</t>
  </si>
  <si>
    <t xml:space="preserve">							Voitto-osuus yhtiöhenkilö B</t>
  </si>
  <si>
    <t>Voitto-osuus yhtiömies B</t>
  </si>
  <si>
    <t>Voitto-osuus vastuunalainen yhtiömies A</t>
  </si>
  <si>
    <t>Voitto-osuus vastuunalainen yhtiömies B</t>
  </si>
  <si>
    <t>Voitto-osuus äänetön yhtiömies C</t>
  </si>
  <si>
    <t>Voitto-osuus äänetön yhtiömies D</t>
  </si>
  <si>
    <t xml:space="preserve">			Pääomavajaus edellisiltä tilikausilta</t>
  </si>
  <si>
    <t xml:space="preserve">							Pääomavajaus edellisiltä tilikausilta</t>
  </si>
  <si>
    <t>Pääomavajaus yhtiömies A</t>
  </si>
  <si>
    <t>Pääomavajaus yhtiömies B</t>
  </si>
  <si>
    <t>Pääomavajaus</t>
  </si>
  <si>
    <t xml:space="preserve">		Yksityistilit tilikaudella</t>
  </si>
  <si>
    <t xml:space="preserve">							Yksityistilit tilikaudella</t>
  </si>
  <si>
    <t>Yksityissijoitukset rahana yhtiömies A</t>
  </si>
  <si>
    <t>Muut yksityissijoitukset yhtiömies A</t>
  </si>
  <si>
    <t>Yksityissijoitukset rahana yhtiömies B</t>
  </si>
  <si>
    <t>Muut yksityissijoitukset yhtiömies B</t>
  </si>
  <si>
    <t>Yksityisnostot rahana yhtiömies A</t>
  </si>
  <si>
    <t>Muut yksityisnostot yhtiömies A</t>
  </si>
  <si>
    <t>Yksityisnostot rahana yhtiömies B</t>
  </si>
  <si>
    <t>Muut yksityisnostot yhtiömies B</t>
  </si>
  <si>
    <t>Yksityissijoitukset rahana</t>
  </si>
  <si>
    <t>Muut yksityissijoitukset</t>
  </si>
  <si>
    <t>Yksityisnostot rahana</t>
  </si>
  <si>
    <t>Muut yksityisnostot</t>
  </si>
  <si>
    <t xml:space="preserve">		Tilikauden voitto (tappio)</t>
  </si>
  <si>
    <t xml:space="preserve">							Tilikauden tulos</t>
  </si>
  <si>
    <t>Tilikauden voitto</t>
  </si>
  <si>
    <t>Tilikauden tappio</t>
  </si>
  <si>
    <t xml:space="preserve">		Pääomalainat</t>
  </si>
  <si>
    <t xml:space="preserve">							Pääomalaina</t>
  </si>
  <si>
    <t xml:space="preserve">	Vähemmistöosuudet</t>
  </si>
  <si>
    <t xml:space="preserve">							Vähemmistöosuus</t>
  </si>
  <si>
    <t xml:space="preserve">	Tilinpäätössiirtojen kertymä</t>
  </si>
  <si>
    <t xml:space="preserve">		Poistoero</t>
  </si>
  <si>
    <t xml:space="preserve">							Poistoero</t>
  </si>
  <si>
    <t>Perustamismenojen poistoero</t>
  </si>
  <si>
    <t>Tutkimusmenojen poistoero</t>
  </si>
  <si>
    <t>Kehittämismenojen poistoero</t>
  </si>
  <si>
    <t>Aineettomien oikeuksien poistoero</t>
  </si>
  <si>
    <t>Liikearvon poistoero</t>
  </si>
  <si>
    <t>Muiden pitkävaikutteisten menojen poistoero</t>
  </si>
  <si>
    <t>Rakennusten poistoero</t>
  </si>
  <si>
    <t>Koneiden ja kaluston poistoero</t>
  </si>
  <si>
    <t>Muiden aineellisten hyödykkeiden poistoero</t>
  </si>
  <si>
    <t xml:space="preserve">		Verotusperusteiset varaukset</t>
  </si>
  <si>
    <t xml:space="preserve">							Verotusperusteiset varaukset</t>
  </si>
  <si>
    <t>Käyttöomaisuuden jälleenhankintavaraus</t>
  </si>
  <si>
    <t>Toimitilan jälleenhankintavaraus</t>
  </si>
  <si>
    <t>Luottotappiovaraus</t>
  </si>
  <si>
    <t>Takuuvaraus</t>
  </si>
  <si>
    <t>Toimintavaraus</t>
  </si>
  <si>
    <t>Hankintamenon muutosvaraus</t>
  </si>
  <si>
    <t>Asuintalovaraus</t>
  </si>
  <si>
    <t>Muut vapaaehtoiset varaukset</t>
  </si>
  <si>
    <t xml:space="preserve">	Pakolliset varaukset</t>
  </si>
  <si>
    <t xml:space="preserve">		Eläkevaraukset</t>
  </si>
  <si>
    <t xml:space="preserve">							Eläkevaraukset</t>
  </si>
  <si>
    <t xml:space="preserve">		Verovaraukset</t>
  </si>
  <si>
    <t xml:space="preserve">							Verovaraukset</t>
  </si>
  <si>
    <t xml:space="preserve">		Muut pakolliset varaukset</t>
  </si>
  <si>
    <t xml:space="preserve">							Muut pakolliset varaukset</t>
  </si>
  <si>
    <t>Oikeudenkäyntivaraus</t>
  </si>
  <si>
    <t>Hinnanlaskuvaraus</t>
  </si>
  <si>
    <t>Pitkäaikaishankkeiden pakolliset varaukset</t>
  </si>
  <si>
    <t>Muut pakolliset varaukset</t>
  </si>
  <si>
    <t xml:space="preserve">	Konsernireservi</t>
  </si>
  <si>
    <t xml:space="preserve">							Konsernireservi</t>
  </si>
  <si>
    <t xml:space="preserve">	Vieras pääoma</t>
  </si>
  <si>
    <t xml:space="preserve">		Pitkäaikainen vieras pääoma</t>
  </si>
  <si>
    <t xml:space="preserve">			Pääomalainat</t>
  </si>
  <si>
    <t xml:space="preserve">							Pääomalainat, pitkäaikaiset</t>
  </si>
  <si>
    <t>Pääomalainat</t>
  </si>
  <si>
    <t xml:space="preserve">			Joukkovelkakirjalainat</t>
  </si>
  <si>
    <t xml:space="preserve">							Joukkovelkakirjalainat, pitkäaikaiset</t>
  </si>
  <si>
    <t>Pitkäaikaiset obligaatiolainat</t>
  </si>
  <si>
    <t>Pitkäaikaiset debentuurilainat</t>
  </si>
  <si>
    <t>Muut joukkovelkakirjalainat</t>
  </si>
  <si>
    <t xml:space="preserve">			Vaihtovelkakirjalainat</t>
  </si>
  <si>
    <t xml:space="preserve">							Pitkäaikaiset vaihtovelkakirjalainat</t>
  </si>
  <si>
    <t xml:space="preserve">			Lainat rahoituslaitoksilta</t>
  </si>
  <si>
    <t xml:space="preserve">							Lainat rahoituslaitoksilta</t>
  </si>
  <si>
    <t>Pitkäaikainen rahoituslaitoslaina 1</t>
  </si>
  <si>
    <t>Pitkäaikainen rahoituslaitoslaina 2</t>
  </si>
  <si>
    <t>Pitkäaikainen rahoituslaitoslaina 3</t>
  </si>
  <si>
    <t>Pitkäaikainen rahoitusyhtiölaina 1</t>
  </si>
  <si>
    <t>Pitkäaikainen rahoitusyhtiölaina 2</t>
  </si>
  <si>
    <t>Pitkäaikainen rahoitusyhtiölaina 3</t>
  </si>
  <si>
    <t>Pitkäaikainen factoringluottotili</t>
  </si>
  <si>
    <t>Pankki 1 shekkitililimiitti</t>
  </si>
  <si>
    <t>Pankki 2 shekkitililimiitti</t>
  </si>
  <si>
    <t>Muut pitkäaikaiset lainat rahoituslaitoksilta</t>
  </si>
  <si>
    <t xml:space="preserve">			Takaisinlainat työeläkelaitoksilta</t>
  </si>
  <si>
    <t xml:space="preserve">							Pitkäaikaiset takaisinlainat työeläkelaitoksilta</t>
  </si>
  <si>
    <t>Pitkäaikaiset eläkelainat</t>
  </si>
  <si>
    <t xml:space="preserve">			Saadut ennakot</t>
  </si>
  <si>
    <t xml:space="preserve">							Pitkäaikaiset saadut ennakot</t>
  </si>
  <si>
    <t xml:space="preserve">			Ostovelat</t>
  </si>
  <si>
    <t xml:space="preserve">							Ostovelat, pitkäaikaiset</t>
  </si>
  <si>
    <t>Pitkäaikaiset ostovelat</t>
  </si>
  <si>
    <t xml:space="preserve">							Pitkäaikaiset osamaksuvelat</t>
  </si>
  <si>
    <t xml:space="preserve">			Rahoitusvekselit</t>
  </si>
  <si>
    <t xml:space="preserve">							Pitkäaikaiset rahoitusvekselit</t>
  </si>
  <si>
    <t xml:space="preserve">			Velat saman konsernin yrityksille</t>
  </si>
  <si>
    <t xml:space="preserve">							Velat saman konsernin yrityksille, pitkäaikaiset</t>
  </si>
  <si>
    <t>Pitkäaikaiset saadut ennakot konserniyrityksiltä</t>
  </si>
  <si>
    <t>Pitkäaikaiset ostovelat konserniyrityksille</t>
  </si>
  <si>
    <t>Pitkäaikaiset rahoitusvekselit konserniyrityksiltä</t>
  </si>
  <si>
    <t>Pitkäaikaiset muut velat konserniyrityksille</t>
  </si>
  <si>
    <t>Pitkäaikaiset siirtovelat konserniyrityksille</t>
  </si>
  <si>
    <t xml:space="preserve">			Velat omistusyhteysyrityksille</t>
  </si>
  <si>
    <t xml:space="preserve">							Velat omistusyhteysyrityksille, pitkäaikaiset</t>
  </si>
  <si>
    <t>Pitkäaikaiset saadut ennakot omistusyhteysyrityksiltä</t>
  </si>
  <si>
    <t>Pitkäaikaiset ostovelat omistusyhteysyrityksiltä</t>
  </si>
  <si>
    <t>Pitkäaikaiset rahoitusvekselit omistusyhteysyrityksiltä</t>
  </si>
  <si>
    <t>Pitkäaikaiset muut velat omistusyhteysyrityksiltä</t>
  </si>
  <si>
    <t>Pitkäaikaiset siirtovelat omistusyhteysyrityksiltä</t>
  </si>
  <si>
    <t xml:space="preserve">			Muut velat</t>
  </si>
  <si>
    <t xml:space="preserve">							Muut velat, pitkäaikaiset</t>
  </si>
  <si>
    <t>Pitkäaikaiset velat työntekijöille</t>
  </si>
  <si>
    <t>Pitkäaikaiset velat johdolle</t>
  </si>
  <si>
    <t>Pitkäaikaiset velat osakkaille</t>
  </si>
  <si>
    <t>Pitkäaikaiset saadut vuokravakuudet</t>
  </si>
  <si>
    <t>Pitkäaikaiset muut velat</t>
  </si>
  <si>
    <t xml:space="preserve">			Siirtovelat</t>
  </si>
  <si>
    <t xml:space="preserve">				Siirtovelat</t>
  </si>
  <si>
    <t xml:space="preserve">							Pitkäaikaiset siirtovelat</t>
  </si>
  <si>
    <t xml:space="preserve">				Laskennalliset verovelat</t>
  </si>
  <si>
    <t xml:space="preserve">							Pitkäaikaiset laskennalliset verovelat</t>
  </si>
  <si>
    <t xml:space="preserve">		Lyhytaikainen vieras pääoma</t>
  </si>
  <si>
    <t xml:space="preserve">							Pääomalainat, lyhytaikaiset</t>
  </si>
  <si>
    <t xml:space="preserve">							Joukkovelkakirjalainat</t>
  </si>
  <si>
    <t>Joukkovelkakirjalainat</t>
  </si>
  <si>
    <t>Obligaatiolainat</t>
  </si>
  <si>
    <t>Debentuurilainat</t>
  </si>
  <si>
    <t xml:space="preserve">							Vaihtovelkakirjalainat</t>
  </si>
  <si>
    <t>Pitkäaikaisen rahoituslaitoslainan 1 lyhennyserät</t>
  </si>
  <si>
    <t>Pitkäaikaisen rahoituslaitoslainan 2 lyhennyserät</t>
  </si>
  <si>
    <t>Pitkäaikaisen rahoituslaitoslainan 3 lyhennyserät</t>
  </si>
  <si>
    <t>Lyhytaikainen rahoituslaitoslaina 1</t>
  </si>
  <si>
    <t>Lyhytaikainen rahoituslaitoslaina 2</t>
  </si>
  <si>
    <t>Lyhytaikainen rahoituslaitoslaina 3</t>
  </si>
  <si>
    <t>Pitkäaikaisen rahoitusyhtiölainan 1 lyhennyserät</t>
  </si>
  <si>
    <t>Pitkäaikaisen rahoitusyhtiölainan 2 lyhennyserät</t>
  </si>
  <si>
    <t>Pitkäaikaisen rahoitusyhtiölainan 3 lyhennyserät</t>
  </si>
  <si>
    <t>Lyhytaikainen rahoitusyhtiölaina 1</t>
  </si>
  <si>
    <t>Lyhytaikainen rahoitusyhtiölaina 2</t>
  </si>
  <si>
    <t>Lyhytaikainen rahoitusyhtiölaina 3</t>
  </si>
  <si>
    <t xml:space="preserve">							Factoring-luottotili</t>
  </si>
  <si>
    <t>Muut lyhytaikaiset lainat rahoituslaitoksilta</t>
  </si>
  <si>
    <t xml:space="preserve">							Työeläkelaitoksien takaisinlainojen lyhennyserät</t>
  </si>
  <si>
    <t>Lyhytaikaiset eläkelainat</t>
  </si>
  <si>
    <t xml:space="preserve">							Saadut ennakot</t>
  </si>
  <si>
    <t xml:space="preserve">							Ostovelat reskontran ulkopuoliset</t>
  </si>
  <si>
    <t>Ostovelat 1</t>
  </si>
  <si>
    <t>Ostovelat 2</t>
  </si>
  <si>
    <t>Ostovelat 3</t>
  </si>
  <si>
    <t>Ostovelat investoinneista</t>
  </si>
  <si>
    <t>Ostovelat ennakkolaskuista</t>
  </si>
  <si>
    <t xml:space="preserve">							Maksuliikennetili</t>
  </si>
  <si>
    <t xml:space="preserve">							Osamaksuvelat</t>
  </si>
  <si>
    <t xml:space="preserve">							Palkkojen maksuliikenne</t>
  </si>
  <si>
    <t>Muut ostovelat</t>
  </si>
  <si>
    <t xml:space="preserve">							Rahoitusvekselit</t>
  </si>
  <si>
    <t xml:space="preserve">							Velat saman konsernin yrityksille</t>
  </si>
  <si>
    <t>Saadut ennakot konserniyrityksiltä</t>
  </si>
  <si>
    <t>Ostovelat konserniyrityksille</t>
  </si>
  <si>
    <t>Rahoitusvekselit konserniyrityksiltä</t>
  </si>
  <si>
    <t>Muut velat konserniyrityksille</t>
  </si>
  <si>
    <t>Siirtovelat konserniyrityksille</t>
  </si>
  <si>
    <t xml:space="preserve">							Velat omistusyhteysyrityksille</t>
  </si>
  <si>
    <t>Saadut ennakot omistusyhteysyrityksiltä</t>
  </si>
  <si>
    <t>Ostovelat omistusyhteysyrityksille</t>
  </si>
  <si>
    <t>Rahoitusvekselit omistusyhteysyrityksiltä</t>
  </si>
  <si>
    <t>Muut velat omistusyhteysyrityksille</t>
  </si>
  <si>
    <t>Siirtovelat omistusyhteysyrityksille</t>
  </si>
  <si>
    <t xml:space="preserve">							Ennakonpidätys- ja sava-maksuvelka</t>
  </si>
  <si>
    <t xml:space="preserve">							Ennakonpidätysvelka</t>
  </si>
  <si>
    <t xml:space="preserve">							Sairasvakuutusmaksuvelka</t>
  </si>
  <si>
    <t xml:space="preserve">							Ay-jäsenmaksutilitysvelka</t>
  </si>
  <si>
    <t>Jäsenmaksutilitysvelka 2</t>
  </si>
  <si>
    <t xml:space="preserve">							Ulosottotilitysvelka</t>
  </si>
  <si>
    <t xml:space="preserve">							Suoritettava arvonlisävero</t>
  </si>
  <si>
    <t>LEL-velka</t>
  </si>
  <si>
    <t>TaEL-velka</t>
  </si>
  <si>
    <t>Ulosottotilitysvelka</t>
  </si>
  <si>
    <t xml:space="preserve">							OmaVero-tapahtumat</t>
  </si>
  <si>
    <t>Maksuunpantu verovelka</t>
  </si>
  <si>
    <t>Maksuunpantu ennakkoverovelka</t>
  </si>
  <si>
    <t>Arvonlisäverovelka</t>
  </si>
  <si>
    <t xml:space="preserve">							Muut velat</t>
  </si>
  <si>
    <t xml:space="preserve">							Velat osakkaille</t>
  </si>
  <si>
    <t>Velat johdolle</t>
  </si>
  <si>
    <t>Voitonjakovelat</t>
  </si>
  <si>
    <t>Optiolainat</t>
  </si>
  <si>
    <t>Saadut vuokravakuudet</t>
  </si>
  <si>
    <t>Maksettava arvonlisävero</t>
  </si>
  <si>
    <t>Selvittelytili</t>
  </si>
  <si>
    <t>Verotili</t>
  </si>
  <si>
    <t>Muut lyhytaikaiset velat</t>
  </si>
  <si>
    <t xml:space="preserve">							Palkkojen siirtovelat</t>
  </si>
  <si>
    <t xml:space="preserve">							Muut siirtovelat</t>
  </si>
  <si>
    <t xml:space="preserve">							Lomapalkkojen jaksotus</t>
  </si>
  <si>
    <t>Korkotulot (siirtovelat)</t>
  </si>
  <si>
    <t>Jaksotetut investointiavustukset (siirtovelat)</t>
  </si>
  <si>
    <t>Muut tuloennakot (siirtovelat)</t>
  </si>
  <si>
    <t>Palkkamenot (siirtovelat)</t>
  </si>
  <si>
    <t xml:space="preserve">							Lomapalkkavelka</t>
  </si>
  <si>
    <t xml:space="preserve">							Eläkevakuutusmaksut</t>
  </si>
  <si>
    <t>Sosiaaliturvamaksut (siirtovelat)</t>
  </si>
  <si>
    <t xml:space="preserve">							Työnantajan pakolliset vakuutusmaksut</t>
  </si>
  <si>
    <t>Vuokramenot (siirtovelat)</t>
  </si>
  <si>
    <t>Korkomenot (siirtovelat)</t>
  </si>
  <si>
    <t xml:space="preserve">							Tuloverojaksotus</t>
  </si>
  <si>
    <t>Muut menojäämät (siirtovelat)</t>
  </si>
  <si>
    <t xml:space="preserve">							Siirtovelat, jaksotukset</t>
  </si>
  <si>
    <t>Myynnin alennukset (siirtovelat)</t>
  </si>
  <si>
    <t>Vastaiset menot ja menetykset (siirtovelat)</t>
  </si>
  <si>
    <t>Laskennalliset kurssivoitot (siirtovelat)</t>
  </si>
  <si>
    <t>Arvonlisäverovelat ennakkomaksuista (siirtovelat)</t>
  </si>
  <si>
    <t>Muut siirtovelat</t>
  </si>
  <si>
    <t xml:space="preserve">							Laskennalliset verovelat</t>
  </si>
  <si>
    <t>TULOSLASKELMA</t>
  </si>
  <si>
    <t xml:space="preserve">	Liikevaihto</t>
  </si>
  <si>
    <t xml:space="preserve">		Yleiset myyntitilit</t>
  </si>
  <si>
    <t xml:space="preserve">							Myynti</t>
  </si>
  <si>
    <t>Myynti 2</t>
  </si>
  <si>
    <t>Myynti 3</t>
  </si>
  <si>
    <t>Myynti 4</t>
  </si>
  <si>
    <t>Myynti 5</t>
  </si>
  <si>
    <t>Myynti 6</t>
  </si>
  <si>
    <t>Myynti 7</t>
  </si>
  <si>
    <t>Myynti 8</t>
  </si>
  <si>
    <t>Myynti 9</t>
  </si>
  <si>
    <t>Myynti 10</t>
  </si>
  <si>
    <t xml:space="preserve">							Myyntien selvittelytili</t>
  </si>
  <si>
    <t xml:space="preserve">		Oheispalvelut</t>
  </si>
  <si>
    <t xml:space="preserve">							Oheispalvelut</t>
  </si>
  <si>
    <t>Veikkaustuotot</t>
  </si>
  <si>
    <t>Automaattituotot</t>
  </si>
  <si>
    <t>Muut oheispalvelutuotot</t>
  </si>
  <si>
    <t xml:space="preserve">		Toimitusveloitukset ja osamaksulisät</t>
  </si>
  <si>
    <t xml:space="preserve">							Toimitusveloitukset ja osamaksulisät</t>
  </si>
  <si>
    <t>Kuljetusvakuutukset</t>
  </si>
  <si>
    <t>Kuljetusveloitukset</t>
  </si>
  <si>
    <t>Muut toimitusveloitukset</t>
  </si>
  <si>
    <t>Osamaksulisät</t>
  </si>
  <si>
    <t xml:space="preserve">		Komissiokauppa ja agentuuri</t>
  </si>
  <si>
    <t xml:space="preserve">							Komissiokauppa ja agentuuri</t>
  </si>
  <si>
    <t>Komissio-ostot</t>
  </si>
  <si>
    <t>Välityspalvelutuotot</t>
  </si>
  <si>
    <t xml:space="preserve">		Tavaravienti</t>
  </si>
  <si>
    <t xml:space="preserve">							Tavaramyynti Ahvenanmaalle</t>
  </si>
  <si>
    <t xml:space="preserve">							Yhteisömyynti</t>
  </si>
  <si>
    <t>Yhteisömyynti muut EU-maat</t>
  </si>
  <si>
    <t>Kolmikantamyynti</t>
  </si>
  <si>
    <t xml:space="preserve">							Myynti yhteisön ulkopuolelle</t>
  </si>
  <si>
    <t xml:space="preserve">		Myynti, käytetyt tavarat ja taide-, keräily- ja antiikkiesineet</t>
  </si>
  <si>
    <t xml:space="preserve">							Myynti, käytetyt tavarat ja taide-, keräily- ja antiikkiesineet</t>
  </si>
  <si>
    <t xml:space="preserve">							Marginaaliverollinen myynti</t>
  </si>
  <si>
    <t>Myynti taide-, keräily- ja antiikkiesineet</t>
  </si>
  <si>
    <t>Myynti taide-, keräily-ja antiikkiesineet marginaalimenettely</t>
  </si>
  <si>
    <t xml:space="preserve">		Myynti, arvopaperit ja kiinteistöt</t>
  </si>
  <si>
    <t xml:space="preserve">							Myynti, arvopaperit ja kiinteistöt</t>
  </si>
  <si>
    <t>Vuokratuotot</t>
  </si>
  <si>
    <t>Arvopapereiden myynti</t>
  </si>
  <si>
    <t>Osinkotuotot</t>
  </si>
  <si>
    <t>Korkotuotot</t>
  </si>
  <si>
    <t>Muut kiinteistö- ja arvopaperituotot</t>
  </si>
  <si>
    <t xml:space="preserve">		Myynnin oikaisuerät</t>
  </si>
  <si>
    <t xml:space="preserve">							Myynnin alennukset</t>
  </si>
  <si>
    <t>Yhteisömyynnin alennukset EMU-maat</t>
  </si>
  <si>
    <t>Yhteisömyynnin alennukset muut EU-maat</t>
  </si>
  <si>
    <t xml:space="preserve">							Välilliset verot</t>
  </si>
  <si>
    <t>Muut välilliset verot</t>
  </si>
  <si>
    <t xml:space="preserve">							Tulonsiirto- ja läpikulkuerät</t>
  </si>
  <si>
    <t xml:space="preserve">							Myynnin valuuttakurssierot</t>
  </si>
  <si>
    <t xml:space="preserve">							Muut myynnin oikaisuerät</t>
  </si>
  <si>
    <t xml:space="preserve">	Valmiiden ja keskeneräisten tuotteiden varastojen lisäys (+) tai vähennys (-)</t>
  </si>
  <si>
    <t xml:space="preserve">							Valmiiden ja keskeneräisten tuotteiden varastojen lisäys (+) tai vähennys (-)</t>
  </si>
  <si>
    <t>Keskeneräisten tuotteiden varaston muutos</t>
  </si>
  <si>
    <t>Valmiiden ja keskeneräisten tuotteiden varastojen arvonalennus</t>
  </si>
  <si>
    <t xml:space="preserve">	Valmistus omaan käyttöön (+)</t>
  </si>
  <si>
    <t xml:space="preserve">							Valmistus omaan käyttöön</t>
  </si>
  <si>
    <t>Valmistus omaan käyttöön, aineelliset hyödykkeet</t>
  </si>
  <si>
    <t xml:space="preserve">	Liiketoiminnan muut tuotot</t>
  </si>
  <si>
    <t xml:space="preserve">							Myyntivoitot pysyvistä vastaavista</t>
  </si>
  <si>
    <t>Myyntivoitto liiketoimintakaupoista</t>
  </si>
  <si>
    <t xml:space="preserve">							Leasinghyvitykset</t>
  </si>
  <si>
    <t xml:space="preserve">							Keskeytys- ym. Vakuutuskorvaukset</t>
  </si>
  <si>
    <t>Vakuutusten takaisinostoarvot</t>
  </si>
  <si>
    <t>Saadut vahingonkorvaukset</t>
  </si>
  <si>
    <t xml:space="preserve">							Vuokratuotot</t>
  </si>
  <si>
    <t>Vuokratuotot huoneistoista</t>
  </si>
  <si>
    <t>Vuokratuotot henkilöstön virkistystiloista</t>
  </si>
  <si>
    <t>Vuokratuotot koneista ja kalustosta</t>
  </si>
  <si>
    <t>Muut vuokratuotot</t>
  </si>
  <si>
    <t xml:space="preserve">							Saadut avustukset ja tuet</t>
  </si>
  <si>
    <t>Saadut työllistämiskorvaukset</t>
  </si>
  <si>
    <t>Saadut oppisopimuskorvaukset</t>
  </si>
  <si>
    <t>Saadut tuet</t>
  </si>
  <si>
    <t xml:space="preserve">							Palvelutuotot</t>
  </si>
  <si>
    <t>Kuljetuspalvelutuotot</t>
  </si>
  <si>
    <t>Toimistopalvelutuotot</t>
  </si>
  <si>
    <t>Tietoliikennepalvelutuotot</t>
  </si>
  <si>
    <t>Muut palvelutuotot</t>
  </si>
  <si>
    <t xml:space="preserve">							Palkkiot ja korvaukset</t>
  </si>
  <si>
    <t>Provisiot</t>
  </si>
  <si>
    <t>Asiamiespalkkiot</t>
  </si>
  <si>
    <t>Muut palkkiot ja korvaukset</t>
  </si>
  <si>
    <t xml:space="preserve">							Muut tuotot</t>
  </si>
  <si>
    <t>Muut liiketoiminnan muut tuotot</t>
  </si>
  <si>
    <t xml:space="preserve">	Materiaalit ja palvelut</t>
  </si>
  <si>
    <t xml:space="preserve">		Aineet, tarvikkeet ja tavarat</t>
  </si>
  <si>
    <t xml:space="preserve">			Ostot tilikauden aikana</t>
  </si>
  <si>
    <t xml:space="preserve">				Aine-, tarvike-, ja tavaraostot</t>
  </si>
  <si>
    <t xml:space="preserve">							Ostot</t>
  </si>
  <si>
    <t>Ostot 2</t>
  </si>
  <si>
    <t>Ostot 3</t>
  </si>
  <si>
    <t>Ostot 4</t>
  </si>
  <si>
    <t>Ostot 5</t>
  </si>
  <si>
    <t>Ostot 6</t>
  </si>
  <si>
    <t>Ostot 7</t>
  </si>
  <si>
    <t>Ostot välitysmyynti</t>
  </si>
  <si>
    <t>Ostot, ostaja verovelvollinen</t>
  </si>
  <si>
    <t xml:space="preserve">				Tavaratuonti</t>
  </si>
  <si>
    <t xml:space="preserve">							Tavaraostot Ahvenanmaalta</t>
  </si>
  <si>
    <t>Verot ja muut maksut Ahvenanmaan maahantuonnissa</t>
  </si>
  <si>
    <t xml:space="preserve">							Yhteisötavarahankinnat</t>
  </si>
  <si>
    <t>Välittäjän kolmikantaosto</t>
  </si>
  <si>
    <t xml:space="preserve">							Tuontiostot yhteisön ulkopuolelta</t>
  </si>
  <si>
    <t>Tullit, verot ja muut maksut tullattaessa</t>
  </si>
  <si>
    <t xml:space="preserve">				Ostot, käytetyt tavarat ja taide-, keräily- ja antiikkiesineet</t>
  </si>
  <si>
    <t xml:space="preserve">							Ostot, käytetyt tavarat ja taide-, keräily- ja antiikkiesineet</t>
  </si>
  <si>
    <t xml:space="preserve">							Marginaaliverollinen osto</t>
  </si>
  <si>
    <t>Ostot taide, keräily- ja antiikkiesineet</t>
  </si>
  <si>
    <t>Ostot taide, keräily- ja antiikkiesineet marginaalimenettely</t>
  </si>
  <si>
    <t xml:space="preserve">				Ostot, arvopaperit ja kiinteistöt</t>
  </si>
  <si>
    <t xml:space="preserve">							Ostot, arvopaperit ja kiinteistöt</t>
  </si>
  <si>
    <t>Arvopapereiden ostot</t>
  </si>
  <si>
    <t>Muut vaihto-omaisuusosakkeiden kulut</t>
  </si>
  <si>
    <t xml:space="preserve">				Ostojen oikaisuerät</t>
  </si>
  <si>
    <t xml:space="preserve">							Ostojen alennukset</t>
  </si>
  <si>
    <t>Yhteisöhankintojen alennukset</t>
  </si>
  <si>
    <t xml:space="preserve">							Palautetut tavarat</t>
  </si>
  <si>
    <t xml:space="preserve">							Saadut vahingonkorvaukset ja avustukset</t>
  </si>
  <si>
    <t>Saadut avustukset materiaalihankintoihin</t>
  </si>
  <si>
    <t xml:space="preserve">							Rahdit, huolinta ja muut hankintakulut</t>
  </si>
  <si>
    <t>Yhteisökuljetus</t>
  </si>
  <si>
    <t>Ostojen kuljetusvakuutusmaksut</t>
  </si>
  <si>
    <t>Tuontihuolinta</t>
  </si>
  <si>
    <t>Muut hankintakulut</t>
  </si>
  <si>
    <t xml:space="preserve">							Siirrot muuhun kuin myyntitarkoitukseen</t>
  </si>
  <si>
    <t>Liikkeen käyttö</t>
  </si>
  <si>
    <t>Myynti henkilökunnalle</t>
  </si>
  <si>
    <t xml:space="preserve">							Ostojen valuuttakurssierot</t>
  </si>
  <si>
    <t xml:space="preserve">							Muut ostojen oikaisuerät</t>
  </si>
  <si>
    <t>Muut ostojen oikaisuerät</t>
  </si>
  <si>
    <t xml:space="preserve">			Varastojen lisäys (+) tai vähennys (-)</t>
  </si>
  <si>
    <t xml:space="preserve">							Varastojen lisäys (+) tai vähennys (-)</t>
  </si>
  <si>
    <t>Tavaravaraston muutos</t>
  </si>
  <si>
    <t>Muun vaihto-omaisuusvaraston muutos</t>
  </si>
  <si>
    <t>Aine-, tarvike-, tavara- ja muiden vaihto-omaisuusvarast. arvonalennus</t>
  </si>
  <si>
    <t xml:space="preserve">		Ulkopuoliset palvelut</t>
  </si>
  <si>
    <t xml:space="preserve">							Alihankinta</t>
  </si>
  <si>
    <t>Alihankinta 2</t>
  </si>
  <si>
    <t xml:space="preserve">							Yhteisöpalveluhankinnat</t>
  </si>
  <si>
    <t xml:space="preserve">							Vuokrattu työvoima</t>
  </si>
  <si>
    <t xml:space="preserve">							Muut ulkopuoliset palvelut</t>
  </si>
  <si>
    <t xml:space="preserve">	Henkilöstökulut</t>
  </si>
  <si>
    <t xml:space="preserve">		Palkat ja palkkiot</t>
  </si>
  <si>
    <t xml:space="preserve">			Työntekijöiden palkat ja palkkiot</t>
  </si>
  <si>
    <t xml:space="preserve">							Työssäoloajan normaalipalkat</t>
  </si>
  <si>
    <t>Kuukausipalkat</t>
  </si>
  <si>
    <t>Tuntipalkat</t>
  </si>
  <si>
    <t>Ulkomaan työskentelyn palkat</t>
  </si>
  <si>
    <t>Palkat, lähdeveronalaiset</t>
  </si>
  <si>
    <t xml:space="preserve">							Palkkojen jaksotus</t>
  </si>
  <si>
    <t xml:space="preserve">							Lisät ja korvaukset</t>
  </si>
  <si>
    <t>Muut palkanlisät</t>
  </si>
  <si>
    <t>Ennakonpidätyksen alaiset päivärahat</t>
  </si>
  <si>
    <t>Muut ennakonpidätyksen alaiset korvaukset</t>
  </si>
  <si>
    <t>Osapalkkiot</t>
  </si>
  <si>
    <t>Kannustuspalkkiot</t>
  </si>
  <si>
    <t>Lisien, korvausten ja palkkioiden jaksotus</t>
  </si>
  <si>
    <t xml:space="preserve">							Palkkiot</t>
  </si>
  <si>
    <t>Palkkioiden jaksotus</t>
  </si>
  <si>
    <t xml:space="preserve">							Loma-ajan ja sosiaalipalkat</t>
  </si>
  <si>
    <t>Vuosilomakorvaukset</t>
  </si>
  <si>
    <t>Lomaltapaluurahat</t>
  </si>
  <si>
    <t>Sairausajan ja vanhempainvapaan palkat</t>
  </si>
  <si>
    <t>Muut sosiaalipalkat</t>
  </si>
  <si>
    <t>Sosiaalipalkkojen jaksotus</t>
  </si>
  <si>
    <t xml:space="preserve">							Luontoisedut</t>
  </si>
  <si>
    <t>Ravintoedut</t>
  </si>
  <si>
    <t>Autoedut</t>
  </si>
  <si>
    <t>Puhelinedut</t>
  </si>
  <si>
    <t>Muut luontoisedut</t>
  </si>
  <si>
    <t xml:space="preserve">							Saadut korvaukset palkoista</t>
  </si>
  <si>
    <t>Saadut tapaturmavakuutuskorvaukset</t>
  </si>
  <si>
    <t>Korvausten jaksotus</t>
  </si>
  <si>
    <t xml:space="preserve">			Johdon palkat ja palkkiot</t>
  </si>
  <si>
    <t xml:space="preserve">							Johdon palkat ja palkkiot</t>
  </si>
  <si>
    <t>Johdon osapalkkiot</t>
  </si>
  <si>
    <t>Johdon vuosilomapalkat</t>
  </si>
  <si>
    <t>Johdon vuosilomakorvaukset</t>
  </si>
  <si>
    <t>Johdon lomaltapaluurahat</t>
  </si>
  <si>
    <t>Johdon palkkojen jaksotus</t>
  </si>
  <si>
    <t xml:space="preserve">							Johdon luontoisedut</t>
  </si>
  <si>
    <t>Johdon ravintoedut</t>
  </si>
  <si>
    <t>Johdon autoedut</t>
  </si>
  <si>
    <t>Johdon puhelinedut</t>
  </si>
  <si>
    <t>Johdon muut luontoisedut</t>
  </si>
  <si>
    <t xml:space="preserve">							Saadut korvaukset johdon palkoista</t>
  </si>
  <si>
    <t xml:space="preserve">			Osakkaiden ja omaisten palkat</t>
  </si>
  <si>
    <t xml:space="preserve">							Osakkaiden ja omaisten palkat ja palkkiot</t>
  </si>
  <si>
    <t>Osakkaiden/omaisten osapalkkiot</t>
  </si>
  <si>
    <t>Osakkaiden/omaisten vuosilomapalkat</t>
  </si>
  <si>
    <t>Osakkaiden/omaisten vuosilomakorvaukset</t>
  </si>
  <si>
    <t>Osakkaiden/omaisten lomaltapaluurahat</t>
  </si>
  <si>
    <t>Osakkaiden/omaisten palkkojen jaksotus</t>
  </si>
  <si>
    <t xml:space="preserve">							Osakkaiden ja omaisten luontoisedut</t>
  </si>
  <si>
    <t>Osakkaiden/omaisten ravintoedut</t>
  </si>
  <si>
    <t>Osakkaiden/omaisten autoedut</t>
  </si>
  <si>
    <t>Osakkaiden/omaisten puhelinedut</t>
  </si>
  <si>
    <t>Osakkaiden/omaisten muut luontoisedut</t>
  </si>
  <si>
    <t xml:space="preserve">							Saadut korvaukset osakkaiden ja omaisten palkoista</t>
  </si>
  <si>
    <t xml:space="preserve">			Luontoisetujen vastatili</t>
  </si>
  <si>
    <t xml:space="preserve">							Luontoisetujen vastatili</t>
  </si>
  <si>
    <t xml:space="preserve">		Henkilösivukulut</t>
  </si>
  <si>
    <t xml:space="preserve">			Eläkekulut</t>
  </si>
  <si>
    <t xml:space="preserve">							Maksetut eläkkeet</t>
  </si>
  <si>
    <t>Eläkkeiden jaksotus</t>
  </si>
  <si>
    <t>YEL-maksujen jaksotus</t>
  </si>
  <si>
    <t xml:space="preserve">							YEL-maksut</t>
  </si>
  <si>
    <t xml:space="preserve">							TyEL-maksut</t>
  </si>
  <si>
    <t>Työntekijäin TyEL-maksut</t>
  </si>
  <si>
    <t>TyEL-maksujen jaksotus</t>
  </si>
  <si>
    <t>TaEL-maksut</t>
  </si>
  <si>
    <t>Työntekijäin TaEL-maksut</t>
  </si>
  <si>
    <t>TaEL-maksujen jaksotus</t>
  </si>
  <si>
    <t>LEL-maksut</t>
  </si>
  <si>
    <t>Työntekijäin LEL-maksut</t>
  </si>
  <si>
    <t>LEL-maksujen jaksotus</t>
  </si>
  <si>
    <t xml:space="preserve">							Vapaaehtoiset eläkevakuutusmaksut</t>
  </si>
  <si>
    <t>Vapaaehtoisten eläkevakuutusmaksujen jaksotus</t>
  </si>
  <si>
    <t>Muut pakolliset eläkevakuutusmaksut</t>
  </si>
  <si>
    <t>Muiden pakollisten eläkevakuutusmaksujen jaksotus</t>
  </si>
  <si>
    <t xml:space="preserve">							Tilikauden aikainen jaksotus</t>
  </si>
  <si>
    <t xml:space="preserve">			Muut henkilösivukulut</t>
  </si>
  <si>
    <t xml:space="preserve">							Sairasvakuutusmaksut</t>
  </si>
  <si>
    <t>Sosiaaliturvamaksujen jaksotus</t>
  </si>
  <si>
    <t xml:space="preserve">							Pakolliset vakuutusmaksut</t>
  </si>
  <si>
    <t xml:space="preserve">							Työttömyysvakuutusmaksut</t>
  </si>
  <si>
    <t>Työntekijöiden työttömyysvakuutusmaksut</t>
  </si>
  <si>
    <t xml:space="preserve">							Ryhmähenkivakuutusmaksut</t>
  </si>
  <si>
    <t xml:space="preserve">							Tapaturmavakuutusmaksut</t>
  </si>
  <si>
    <t>Muut pakolliset vakuutusmaksut</t>
  </si>
  <si>
    <t>Pakollisten vakuutusmaksujen jaksotus</t>
  </si>
  <si>
    <t xml:space="preserve">							Muut henkilöstön vakuutusmaksut</t>
  </si>
  <si>
    <t>Henkilövakuutusmaksujen jaksotus</t>
  </si>
  <si>
    <t xml:space="preserve">	Poistot ja arvonalentumiset</t>
  </si>
  <si>
    <t xml:space="preserve">		Suunnitelmanmukaiset poistot</t>
  </si>
  <si>
    <t xml:space="preserve">							Suunnitelman mukaiset poistot</t>
  </si>
  <si>
    <t>Poisto tutkimusmenoista</t>
  </si>
  <si>
    <t>Poisto kehittämismenoista</t>
  </si>
  <si>
    <t>Poisto aineettomista oikeuksista</t>
  </si>
  <si>
    <t>Poisto liikearvosta</t>
  </si>
  <si>
    <t>Poisto muista pitkävaikutteisista menoista</t>
  </si>
  <si>
    <t>Poisto rakennuksista ja rakennelmista</t>
  </si>
  <si>
    <t>Poisto koneista ja kalustosta</t>
  </si>
  <si>
    <t>Poisto muista aineellisista hyödykkeistä</t>
  </si>
  <si>
    <t xml:space="preserve">		Konserniliikearvon poisto ja konsenireservin vähennys</t>
  </si>
  <si>
    <t xml:space="preserve">							Konserniliikearvon poisto ja konsenireservin vähennys</t>
  </si>
  <si>
    <t>Konsernireservin vähennys</t>
  </si>
  <si>
    <t xml:space="preserve">		Arvonalentumiset pysyvien vastaavien hyödykkeistä</t>
  </si>
  <si>
    <t xml:space="preserve">							Arvonalentumiset pysyvien vastaavien hyödykkeistä</t>
  </si>
  <si>
    <t>Arvonalentumiset sumu-poistettavista pysyvistä vastaavista</t>
  </si>
  <si>
    <t>Arvonalentumiset ennakkomaksuista</t>
  </si>
  <si>
    <t>Arvonalennusten palautukset</t>
  </si>
  <si>
    <t xml:space="preserve">		Vaihtuvien vastaavien poikkeukselliset arvonalentumiset</t>
  </si>
  <si>
    <t xml:space="preserve">							Vaihtuvien vastaavien poikkeukselliset arvonalentumiset</t>
  </si>
  <si>
    <t xml:space="preserve">	Liiketoiminnan muut kulut</t>
  </si>
  <si>
    <t xml:space="preserve">		Vapaaehtoiset henkilösivukulut</t>
  </si>
  <si>
    <t xml:space="preserve">							Vapaaehtoiset henkilösivukulut</t>
  </si>
  <si>
    <t xml:space="preserve">							Henkilökunnan koulutus</t>
  </si>
  <si>
    <t xml:space="preserve">							Henkilökuntapalaverit ja virkistys</t>
  </si>
  <si>
    <t xml:space="preserve">							Työterveyshuolto</t>
  </si>
  <si>
    <t xml:space="preserve">							Työvaatteet ja suojavälineet</t>
  </si>
  <si>
    <t>Työterveyshuolto</t>
  </si>
  <si>
    <t>Saadut Kela-korvaukset</t>
  </si>
  <si>
    <t>Henkilökunnan ruokailu / lounassetelit</t>
  </si>
  <si>
    <t>Henkilökunnan ruokalan kulut</t>
  </si>
  <si>
    <t>Ruokatarjoilun omaan käyttöön ottamisen arvonlisävero</t>
  </si>
  <si>
    <t>Saadut ruokakorvaukset</t>
  </si>
  <si>
    <t>Kahvitarvikkeet</t>
  </si>
  <si>
    <t>Työvaatteet</t>
  </si>
  <si>
    <t>Suojavälineet</t>
  </si>
  <si>
    <t>Henkilöstön hankintakulut</t>
  </si>
  <si>
    <t>Työpaikkailmoitukset</t>
  </si>
  <si>
    <t>Lahjat henkilökunnalle</t>
  </si>
  <si>
    <t>Muut henkilösivukulut</t>
  </si>
  <si>
    <t xml:space="preserve">		Toimitilakulut</t>
  </si>
  <si>
    <t xml:space="preserve">							Toimitilakulut</t>
  </si>
  <si>
    <t>Kiinteistöjen vuokrat</t>
  </si>
  <si>
    <t>Toimitilavastikkeet</t>
  </si>
  <si>
    <t xml:space="preserve">							Toimitilavuokrat</t>
  </si>
  <si>
    <t>Varastovastikkeet</t>
  </si>
  <si>
    <t xml:space="preserve">							Varastovuokrat</t>
  </si>
  <si>
    <t>Autotallivastikkeet</t>
  </si>
  <si>
    <t xml:space="preserve">							Autotalli- ja autopaikkavuokrat</t>
  </si>
  <si>
    <t>Henkilöstöasuntojen vastikkeet</t>
  </si>
  <si>
    <t>Henkilöstöasuntojen vuokrat</t>
  </si>
  <si>
    <t>Asuinhuoneistojen vastikkeet</t>
  </si>
  <si>
    <t>Muut vuokrat ja vastikkeet</t>
  </si>
  <si>
    <t>Energian erityisvähennys</t>
  </si>
  <si>
    <t>Hallinto</t>
  </si>
  <si>
    <t>Käyttö ja huolto</t>
  </si>
  <si>
    <t>Ulkoalueiden hoito</t>
  </si>
  <si>
    <t>Siivous ja puhtaanapito</t>
  </si>
  <si>
    <t xml:space="preserve">							Toimitilojen lämmitys</t>
  </si>
  <si>
    <t xml:space="preserve">							Vesi ja jätevesi</t>
  </si>
  <si>
    <t xml:space="preserve">							Sähkö ja kaasu</t>
  </si>
  <si>
    <t>Jätehuolto</t>
  </si>
  <si>
    <t>Vahinkovakuutukset</t>
  </si>
  <si>
    <t>Kiinteistövero</t>
  </si>
  <si>
    <t>Korjaukset</t>
  </si>
  <si>
    <t>Saadut vakuutuskorvaukset</t>
  </si>
  <si>
    <t>Muut toimitilojen hoitokulut</t>
  </si>
  <si>
    <t>Vartiointi- ja turvallisuuskulut</t>
  </si>
  <si>
    <t>Muut toimitilakulut</t>
  </si>
  <si>
    <t xml:space="preserve">		Ajoneuvokulut</t>
  </si>
  <si>
    <t xml:space="preserve">							Ajoneuvokulut</t>
  </si>
  <si>
    <t xml:space="preserve">							Ajoneuvoleasing</t>
  </si>
  <si>
    <t>Leasinghyvitykset</t>
  </si>
  <si>
    <t>Ajoneuvovuokrat</t>
  </si>
  <si>
    <t>Ajoneuvojen polttoaine</t>
  </si>
  <si>
    <t>Ajoneuvojen huolto ja korjaus</t>
  </si>
  <si>
    <t>Renkaat ja autotarvikkeet</t>
  </si>
  <si>
    <t>Ajoneuvojen julkiset maksut</t>
  </si>
  <si>
    <t>Ajoneuvovakuutukset</t>
  </si>
  <si>
    <t>Kolarivahingot</t>
  </si>
  <si>
    <t>Maksetut vahingonkorvaukset</t>
  </si>
  <si>
    <t>Maksetut ajoneuvokorvaukset</t>
  </si>
  <si>
    <t>Muut ajoneuvokulut</t>
  </si>
  <si>
    <t xml:space="preserve">		Atk-laite ja -ohjelmakulut</t>
  </si>
  <si>
    <t xml:space="preserve">							Atk-laite ja -ohjelmakulut</t>
  </si>
  <si>
    <t xml:space="preserve">							Atk-laite ja -ohjelmistoleasing</t>
  </si>
  <si>
    <t>Atk-ohjelmistot, päivitykset ja ylläpito</t>
  </si>
  <si>
    <t>Atk-laitehuollot, korjaukset ja asennukset</t>
  </si>
  <si>
    <t>Atk-laitehankinnat (&lt; 3v. kalusto)</t>
  </si>
  <si>
    <t>Atk-laitteiden pienhankinnat</t>
  </si>
  <si>
    <t>Muut atk-laite- ja -ohjelmistokulut</t>
  </si>
  <si>
    <t xml:space="preserve">		Kone- ja kalustokulut</t>
  </si>
  <si>
    <t xml:space="preserve">							Kone- ja kalustokulut</t>
  </si>
  <si>
    <t xml:space="preserve">							Kone- ja kalustovuokrat</t>
  </si>
  <si>
    <t xml:space="preserve">							Kone- ja kalustoleasing</t>
  </si>
  <si>
    <t>Kone- ja kalustohankinnat (&lt; 3v. kalusto)</t>
  </si>
  <si>
    <t>Koneiden ja kaluston pienhankinnat</t>
  </si>
  <si>
    <t>Maksetut työkalukorvaukset</t>
  </si>
  <si>
    <t>Muut kone- ja kalustokulut</t>
  </si>
  <si>
    <t xml:space="preserve">		Matkakulut</t>
  </si>
  <si>
    <t xml:space="preserve">							Matkakulut</t>
  </si>
  <si>
    <t>Taksikulut</t>
  </si>
  <si>
    <t>Hotelli- ym. majoitus</t>
  </si>
  <si>
    <t>Ruokailut matkalla</t>
  </si>
  <si>
    <t>Matkavakuutukset</t>
  </si>
  <si>
    <t>Paikoituskulut</t>
  </si>
  <si>
    <t>Muut matkakulut</t>
  </si>
  <si>
    <t xml:space="preserve">							Kilometrikorvaukset</t>
  </si>
  <si>
    <t xml:space="preserve">							Päivärahat</t>
  </si>
  <si>
    <t>Ulkomaan päivärahat</t>
  </si>
  <si>
    <t>Yömatkarahat</t>
  </si>
  <si>
    <t>Ateriakorvaukset</t>
  </si>
  <si>
    <t xml:space="preserve">		Edustuskulut</t>
  </si>
  <si>
    <t xml:space="preserve">							Edustuskulut</t>
  </si>
  <si>
    <t>Edustuslahjat</t>
  </si>
  <si>
    <t>Edustusmatkat</t>
  </si>
  <si>
    <t>Edustustilat</t>
  </si>
  <si>
    <t>Muut edustuskulut</t>
  </si>
  <si>
    <t xml:space="preserve">		Myyntikulut</t>
  </si>
  <si>
    <t xml:space="preserve">							Myyntikulut</t>
  </si>
  <si>
    <t xml:space="preserve">							Luottokorttiprovisiot</t>
  </si>
  <si>
    <t>Myyntirahdit</t>
  </si>
  <si>
    <t>Myyntihuolinta</t>
  </si>
  <si>
    <t>Muut myyntikulut</t>
  </si>
  <si>
    <t xml:space="preserve">		Markkinointikulut</t>
  </si>
  <si>
    <t xml:space="preserve">							Markkinointikulut</t>
  </si>
  <si>
    <t>Suoramainonta</t>
  </si>
  <si>
    <t>Ilmoitusmainonta</t>
  </si>
  <si>
    <t>TV- ja radiomainonta</t>
  </si>
  <si>
    <t>Internetmainonta</t>
  </si>
  <si>
    <t>Mainosteippaukset</t>
  </si>
  <si>
    <t>Ulkomainonta</t>
  </si>
  <si>
    <t>Mainosmateriaali ja tarvikkeet</t>
  </si>
  <si>
    <t>Mainoslahjat ja palkinnot</t>
  </si>
  <si>
    <t>Muut mainoskulut</t>
  </si>
  <si>
    <t>Markkinointitilaisuudet</t>
  </si>
  <si>
    <t>Markkinatutkimukset</t>
  </si>
  <si>
    <t>Messut ja näyttelyt</t>
  </si>
  <si>
    <t>Asiakaslehdet</t>
  </si>
  <si>
    <t>Asiakasviihde</t>
  </si>
  <si>
    <t>Somisteet, kukat</t>
  </si>
  <si>
    <t>Tavaranäytteet</t>
  </si>
  <si>
    <t>Maksettu markkinointituki</t>
  </si>
  <si>
    <t>Muut myynnin edistämiskulut</t>
  </si>
  <si>
    <t xml:space="preserve">							Suhdetoimintakulut</t>
  </si>
  <si>
    <t>Kannatusilmoitukset ja -maksut</t>
  </si>
  <si>
    <t>Huomionosoitukset</t>
  </si>
  <si>
    <t xml:space="preserve">							Lahjoitukset</t>
  </si>
  <si>
    <t xml:space="preserve">		Tutkimus- ja kehityskulut</t>
  </si>
  <si>
    <t xml:space="preserve">							Tutkimus- ja kehityskulut</t>
  </si>
  <si>
    <t>Patentit, mallisuoja ja tavaramerkit</t>
  </si>
  <si>
    <t>Laaduntarkkailu</t>
  </si>
  <si>
    <t>Sertifiointi ja laatutodistukset</t>
  </si>
  <si>
    <t>Koulutus</t>
  </si>
  <si>
    <t>Muut tutkimus- ja kehityskulut</t>
  </si>
  <si>
    <t xml:space="preserve">		Hallintopalvelut</t>
  </si>
  <si>
    <t xml:space="preserve">							Ostetut hallintopalvelut</t>
  </si>
  <si>
    <t>Taloushallintopalvelut</t>
  </si>
  <si>
    <t>Tilintarkastuspalvelut</t>
  </si>
  <si>
    <t>Laki ja konsultointipalvelut</t>
  </si>
  <si>
    <t>Perintä- ja luottotietopalvelut</t>
  </si>
  <si>
    <t>Muut hallintopalvelut</t>
  </si>
  <si>
    <t>Viranomaismaksut</t>
  </si>
  <si>
    <t xml:space="preserve">		Muut hallintokulut</t>
  </si>
  <si>
    <t xml:space="preserve">							Kulujen selvittelytili</t>
  </si>
  <si>
    <t>Lehdet</t>
  </si>
  <si>
    <t>Tietopalvelut</t>
  </si>
  <si>
    <t xml:space="preserve">							Jäsenmaksut</t>
  </si>
  <si>
    <t>Muu tiedonhankinta</t>
  </si>
  <si>
    <t xml:space="preserve">							Puhelin- ja tietoliikennekulut</t>
  </si>
  <si>
    <t>Matkapuhelinkulut</t>
  </si>
  <si>
    <t>Telefaxkulut</t>
  </si>
  <si>
    <t>Datasiirtokulut</t>
  </si>
  <si>
    <t>Posti- ja lähettikulut</t>
  </si>
  <si>
    <t>Arvo-osuuksien hoitokulut</t>
  </si>
  <si>
    <t xml:space="preserve">							Rahaliikenteen kulut</t>
  </si>
  <si>
    <t>Pyöristyserot</t>
  </si>
  <si>
    <t>Vastuuvakuutukset</t>
  </si>
  <si>
    <t>Esinevakuutukset</t>
  </si>
  <si>
    <t xml:space="preserve">							Vakuutukset ja vahingonkorvaukset</t>
  </si>
  <si>
    <t>Toimistotarvikkeet</t>
  </si>
  <si>
    <t>Lomakkeet ja painatuskulut</t>
  </si>
  <si>
    <t>Valokopiot</t>
  </si>
  <si>
    <t xml:space="preserve">							Toimisto- ja neuvottelukulut</t>
  </si>
  <si>
    <t xml:space="preserve">							Muut hallintokulut</t>
  </si>
  <si>
    <t xml:space="preserve">		Muut liikekulut</t>
  </si>
  <si>
    <t xml:space="preserve">							Muut liikekulut</t>
  </si>
  <si>
    <t>Yhteisömyynnin luottotappiot</t>
  </si>
  <si>
    <t>Marginaaliverotusmyynnin luottotappiot</t>
  </si>
  <si>
    <t xml:space="preserve">							Myynnin luottotappiot</t>
  </si>
  <si>
    <t>Veronkorotukset, vähennyskelpoiset</t>
  </si>
  <si>
    <t>Muut vähennyskelpoiset liikekulut</t>
  </si>
  <si>
    <t>Veronkorotukset, vähennyskelvottomat</t>
  </si>
  <si>
    <t xml:space="preserve">							Sakot, pys.virhe- ja muut rang.maksut</t>
  </si>
  <si>
    <t xml:space="preserve">							Fuusiotappio</t>
  </si>
  <si>
    <t xml:space="preserve">							Vähennyskelvottomat liikekulut</t>
  </si>
  <si>
    <t xml:space="preserve">							Käyttöomaisuuden luovutustappiot</t>
  </si>
  <si>
    <t xml:space="preserve">		Täsmäytyserot</t>
  </si>
  <si>
    <t xml:space="preserve">							Täsmäytyserot</t>
  </si>
  <si>
    <t xml:space="preserve">	Osuus osakkuusyritysten voitosta (tappiosta)</t>
  </si>
  <si>
    <t xml:space="preserve">							Osuus osakkuusyritysten tuloksesta</t>
  </si>
  <si>
    <t xml:space="preserve">	Rahoitustuotot ja -kulut</t>
  </si>
  <si>
    <t xml:space="preserve">		Tuotot osuuksista saman konsernin yrityksissä</t>
  </si>
  <si>
    <t xml:space="preserve">							Tuotot osuuksista saman konsernin yrityksissä</t>
  </si>
  <si>
    <t>Osuuskorot konserniyrityksiltä</t>
  </si>
  <si>
    <t>Muut tuotot konserniyrityksiltä</t>
  </si>
  <si>
    <t xml:space="preserve">		Osuus osakkuusyritysten voitosta (tappiosta)</t>
  </si>
  <si>
    <t xml:space="preserve">							Osuus osakkuusyritysten voitosta (tappiosta)</t>
  </si>
  <si>
    <t xml:space="preserve">		Tuotot osuuksista omistusyhteysyrityksissä</t>
  </si>
  <si>
    <t xml:space="preserve">			Tuotot osuuksista omistusyhteysyrityksissä</t>
  </si>
  <si>
    <t xml:space="preserve">							Tuotot osuuksista omistusyhteysyrityksissä</t>
  </si>
  <si>
    <t>Osuuskorot omistusyhteysyrityksiltä</t>
  </si>
  <si>
    <t>Muut tuotot omistysyhteysyrityksiltä</t>
  </si>
  <si>
    <t xml:space="preserve">			Tuotot osuuksista muissa omistusyhteysyrityksissä</t>
  </si>
  <si>
    <t xml:space="preserve">							Tuotot osuuksista muissa omistusyhteysyrityksissä</t>
  </si>
  <si>
    <t xml:space="preserve">		Tuotot muista pysyvien vastaavien sijoituksista</t>
  </si>
  <si>
    <t xml:space="preserve">			Saman konsernin yrityksiltä</t>
  </si>
  <si>
    <t xml:space="preserve">							Sijoitustuotot pysyvien vastaavien sijoituksista, konserni</t>
  </si>
  <si>
    <t xml:space="preserve">			Muilta</t>
  </si>
  <si>
    <t xml:space="preserve">							Sijoitustuotot pysyvien vastaavien sijoituksista, muut</t>
  </si>
  <si>
    <t>Yhtiöveronhyvitystuotot</t>
  </si>
  <si>
    <t>Voitto-osuus yhtymistä</t>
  </si>
  <si>
    <t>Luovutusvoitot osuuksista</t>
  </si>
  <si>
    <t>Muut tuotot pysyvien vastaavien sijoituksista</t>
  </si>
  <si>
    <t xml:space="preserve">		Muut korko- ja rahoitustuotot</t>
  </si>
  <si>
    <t xml:space="preserve">							Muut korko- ja rahoitustuotot, konserni</t>
  </si>
  <si>
    <t xml:space="preserve">							Muut korkotuotot</t>
  </si>
  <si>
    <t>Korkotuotot myyntisaamisista</t>
  </si>
  <si>
    <t xml:space="preserve">							Muut rahoitustuotot</t>
  </si>
  <si>
    <t>Korkotuotot lainasaamisista</t>
  </si>
  <si>
    <t>Korkotuotot henkilökuntasaamisista</t>
  </si>
  <si>
    <t>Korkotuotot osakaslainasaamisista</t>
  </si>
  <si>
    <t>Korkotuotot pankkisaamisista</t>
  </si>
  <si>
    <t>Korkotuotot talletuksista</t>
  </si>
  <si>
    <t xml:space="preserve">							Verovapaat korkotuotot</t>
  </si>
  <si>
    <t>Muut korkotuotot</t>
  </si>
  <si>
    <t xml:space="preserve">							Valuuttakurssivoitot</t>
  </si>
  <si>
    <t>Osinkotuotot rahoitusarvopapereista</t>
  </si>
  <si>
    <t>Muut tuotot rahoitusarvopapereista</t>
  </si>
  <si>
    <t>Muut rahoitustuotot</t>
  </si>
  <si>
    <t xml:space="preserve">		Arvonalentumiset pysyvien vastaavien sijoituksista</t>
  </si>
  <si>
    <t xml:space="preserve">							Arvonalentumiset pysyvien vastaavien sijoituksista</t>
  </si>
  <si>
    <t>Konsernisaamisten arvonalentumiset</t>
  </si>
  <si>
    <t>Omistusyhteysyritysosuuksien arvonalentumiset</t>
  </si>
  <si>
    <t>Omistusyhteysyrityssaamisten arvonalentumiset</t>
  </si>
  <si>
    <t>Osakkeiden ja osuuksien arvonalentumiset</t>
  </si>
  <si>
    <t>Saamisten arvonalentumiset</t>
  </si>
  <si>
    <t>Arvonalentumisten palautukset</t>
  </si>
  <si>
    <t xml:space="preserve">		Arvonalentumiset vaihtuvien vastaavien rahoitusarvopapereista</t>
  </si>
  <si>
    <t xml:space="preserve">							Arvonalentumiset vaihtuvien vastaavien rahoitusarvopapereista</t>
  </si>
  <si>
    <t>Muiden rahoitusarvopapereiden arvonalentumiset</t>
  </si>
  <si>
    <t xml:space="preserve">		Korkokulut ja muut rahoituskulut</t>
  </si>
  <si>
    <t xml:space="preserve">			Saman konsernin yrityksille</t>
  </si>
  <si>
    <t xml:space="preserve">							Korkokulut ja muut rahoituskulut, konserni</t>
  </si>
  <si>
    <t>Muut rahoituskulut konserniyrityksille</t>
  </si>
  <si>
    <t xml:space="preserve">			Muille</t>
  </si>
  <si>
    <t xml:space="preserve">							Korkokulut, muut</t>
  </si>
  <si>
    <t xml:space="preserve">							Rahoituskulut, muut</t>
  </si>
  <si>
    <t>Korkokulut vaihtovelkakirjalainoista</t>
  </si>
  <si>
    <t>Korkokulut rahoituslaitoslainoista</t>
  </si>
  <si>
    <t>Korkokulut rahoitusyhtiölainoista</t>
  </si>
  <si>
    <t>Korkokulut eläkelainoista</t>
  </si>
  <si>
    <t>Korkokulut ostoveloista</t>
  </si>
  <si>
    <t>Korkokulut rahoitusvekseleistä</t>
  </si>
  <si>
    <t>Korkokulut omistusyhteysyrityslainoista</t>
  </si>
  <si>
    <t>Korkokulut osakaslainoista</t>
  </si>
  <si>
    <t>Maksettava yhteisökorko / jäännösveron korko</t>
  </si>
  <si>
    <t xml:space="preserve">							Verojen viivästysseuraamukset</t>
  </si>
  <si>
    <t>Muut korkokulut</t>
  </si>
  <si>
    <t>Lainojen hoitokulut</t>
  </si>
  <si>
    <t>Limiittipalkkiot</t>
  </si>
  <si>
    <t>Takausprovisiot</t>
  </si>
  <si>
    <t>Luottovakuutukset</t>
  </si>
  <si>
    <t>Kiinnityskulut</t>
  </si>
  <si>
    <t>Perimiskulut</t>
  </si>
  <si>
    <t xml:space="preserve">							Valuuttakurssitappiot</t>
  </si>
  <si>
    <t xml:space="preserve">							Factoring-kulut</t>
  </si>
  <si>
    <t>Terminointikulut</t>
  </si>
  <si>
    <t>Saamisten luottotappiot</t>
  </si>
  <si>
    <t>Muut kulut rahoitusarvopapereista</t>
  </si>
  <si>
    <t>Muut rahoituskulut</t>
  </si>
  <si>
    <t xml:space="preserve">	Tilinpäätössiirrot</t>
  </si>
  <si>
    <t xml:space="preserve">		Poistoeron lisäys (-) tai vähennys (+)</t>
  </si>
  <si>
    <t xml:space="preserve">							Poistoeron lisäys (-) tai vähennys (+)</t>
  </si>
  <si>
    <t>Rakennusten poistoeron muutos</t>
  </si>
  <si>
    <t>Koneiden ja kaluston poistoeron muutos</t>
  </si>
  <si>
    <t>Muiden aineellisten hyödykkeiden poistoeron muutos</t>
  </si>
  <si>
    <t xml:space="preserve">		Verotusperusteisten varausten lisäys (-) tai vähennys (+)</t>
  </si>
  <si>
    <t xml:space="preserve">							Verotusperusteisten varausten lisäys (-) tai vähennys (+)</t>
  </si>
  <si>
    <t>Toimintavarauksen muutos</t>
  </si>
  <si>
    <t>Hankintamenon muutosvarauksen muutos</t>
  </si>
  <si>
    <t>Muiden vapaaehtoisten varausten muutos</t>
  </si>
  <si>
    <t xml:space="preserve">		Konserniavustukset, saadut</t>
  </si>
  <si>
    <t xml:space="preserve">							Konserniavustukset, saadut</t>
  </si>
  <si>
    <t>Saadut konserniavustukset</t>
  </si>
  <si>
    <t xml:space="preserve">		Konserniavustukset, maksetut</t>
  </si>
  <si>
    <t xml:space="preserve">							Konserniavustukset, maksetut</t>
  </si>
  <si>
    <t>Annetut konserniavustukset</t>
  </si>
  <si>
    <t xml:space="preserve">	Tuloverot</t>
  </si>
  <si>
    <t xml:space="preserve">		Tilikauden ja aikaisempien tilikausien verot</t>
  </si>
  <si>
    <t xml:space="preserve">							Tilikauden ja aikaisempien tilikausien verot</t>
  </si>
  <si>
    <t>Ennakonpidätys työkorvauksista</t>
  </si>
  <si>
    <t>Veronhyvitys osingoista</t>
  </si>
  <si>
    <t>Lähdeverot</t>
  </si>
  <si>
    <t xml:space="preserve">							Tilikauden verojaksotus</t>
  </si>
  <si>
    <t xml:space="preserve">							Veronpalautukset/jäännösverot</t>
  </si>
  <si>
    <t>Muut tuloverot</t>
  </si>
  <si>
    <t xml:space="preserve">		Laskennalliset verot</t>
  </si>
  <si>
    <t xml:space="preserve">							Laskennalliset verot</t>
  </si>
  <si>
    <t xml:space="preserve">	Muut välittömät verot</t>
  </si>
  <si>
    <t xml:space="preserve">							Muut välittömät verot</t>
  </si>
  <si>
    <t xml:space="preserve">							Vähemmistöosuudet</t>
  </si>
  <si>
    <t>$B$2:$E$20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</si>
</sst>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5" formatCode="&quot;$&quot;#,##0_);\(&quot;$&quot;#,##0\)"/>
    <numFmt numFmtId="41" formatCode="_(* #,##0_);_(* \(#,##0\);_(* &quot;-&quot;_);_(@_)"/>
    <numFmt numFmtId="43" formatCode="_(* #,##0.00_);_(* \(#,##0.00\);_(* &quot;-&quot;??_);_(@_)"/>
    <numFmt numFmtId="164" formatCode="_-* #,##0_-;\-* #,##0_-;_-* &quot;-&quot;_-;_-@_-"/>
    <numFmt numFmtId="165" formatCode="_-* #,##0.00_-;\-* #,##0.00_-;_-* &quot;-&quot;??_-;_-@_-"/>
    <numFmt numFmtId="166" formatCode="#,##0_);\(#,##0\);\-_);@"/>
    <numFmt numFmtId="167" formatCode="#,##0_);\(#,##0\);&quot;-&quot;_);@"/>
    <numFmt numFmtId="168" formatCode="0.0%"/>
    <numFmt numFmtId="169" formatCode="#,##0.0%_);\(#,##0.0%\);&quot;-&quot;_);@"/>
    <numFmt numFmtId="170" formatCode="_(* #,##0_);_(* \(#,##0\);_(* &quot;-&quot;??_);_(@_)"/>
    <numFmt numFmtId="171" formatCode="* _(#,##0_);* \(#,##0\);* _(&quot;-&quot;_)"/>
    <numFmt numFmtId="172" formatCode="[$-409]mmm\-yy;@"/>
    <numFmt numFmtId="173" formatCode="[$-409]d\-mmm\-yy;@"/>
    <numFmt numFmtId="174" formatCode="#,##0.0%_);\(#,##0.0\)%;\-_);@"/>
    <numFmt numFmtId="175" formatCode="#,##0.0_);\(#,##0.0\);\-_);@"/>
    <numFmt numFmtId="176" formatCode="#,##0.0;\-#,##0.0;\-;@"/>
    <numFmt numFmtId="177" formatCode="#,##0.0_);\(#,##0.0\);\-_);@_)"/>
    <numFmt numFmtId="178" formatCode="#,##0_);\(#,##0\);\-_);@_)"/>
    <numFmt numFmtId="179" formatCode="#,##0%_);\(#,##0%\);&quot;-&quot;_);@"/>
    <numFmt numFmtId="180" formatCode="#,##0.0"/>
    <numFmt numFmtId="181" formatCode="_-* #,##0_-;\-* #,##0_-;_-* &quot;-&quot;??_-;_-@_-"/>
    <numFmt numFmtId="182" formatCode="_-* #,##0.0_-;\-* #,##0.0_-;_-* &quot;-&quot;??_-;_-@_-"/>
    <numFmt numFmtId="183" formatCode="_([$$-409]* #,##0.00_);_([$$-409]* \(#,##0.00\);_([$$-409]* &quot;-&quot;??_);_(@_)"/>
    <numFmt numFmtId="184" formatCode="#,##0;\-#,##0;\-;@"/>
    <numFmt numFmtId="185" formatCode="#,##0.0%;\-#,##0.0%;\-;@"/>
    <numFmt numFmtId="186" formatCode="#,##0;\(#,##0\)"/>
    <numFmt numFmtId="187" formatCode="#,##0;\-#,##0;\-"/>
    <numFmt numFmtId="188" formatCode="#,##0_ ;\(#,##0\);\-\ "/>
    <numFmt numFmtId="189" formatCode="_-* #,##0.00\ [$€-1]_-;\-* #,##0.00\ [$€-1]_-;_-* &quot;-&quot;??\ [$€-1]_-"/>
    <numFmt numFmtId="190" formatCode="#,##0_ ;[Red]\(#,##0\);\-\ "/>
    <numFmt numFmtId="191" formatCode="\ #,##0.00\ \ &quot;EUR&quot;"/>
    <numFmt numFmtId="192" formatCode="mmmm\ d\,\ yyyy"/>
    <numFmt numFmtId="193" formatCode="0_%_);\(0\)_%;0_%_);@_%_)"/>
    <numFmt numFmtId="194" formatCode="* _(#,##0_);* \(#,##0\);* _(&quot;&quot;_)"/>
    <numFmt numFmtId="195" formatCode="* \(#,##0\);* \(#,##0\);* _(&quot;&quot;_)"/>
    <numFmt numFmtId="196" formatCode="* \(#,##0\);* _(#,##0_);* _(&quot;&quot;_)"/>
    <numFmt numFmtId="197" formatCode="#,##0.0%;\(#,##0.0\)%;\-;@"/>
    <numFmt numFmtId="198" formatCode="#,##0.0_);\(#,##0.0\);&quot;-&quot;_);@"/>
    <numFmt numFmtId="199" formatCode="#,##0%_);\(#,##0\)%;\-_);@"/>
    <numFmt numFmtId="200" formatCode="[$-F800]dddd\,\ mmmm\ dd\,\ yyyy"/>
  </numFmts>
  <fonts count="128">
    <font>
      <sz val="11"/>
      <color theme="1"/>
      <name val="Calibri"/>
      <family val="2"/>
      <scheme val="minor"/>
    </font>
    <font>
      <sz val="8"/>
      <color theme="1"/>
      <name val="Arial"/>
      <family val="2"/>
    </font>
    <font>
      <sz val="8"/>
      <color theme="1"/>
      <name val="Arial"/>
      <family val="2"/>
    </font>
    <font>
      <sz val="11"/>
      <color theme="1"/>
      <name val="Calibri"/>
      <family val="2"/>
      <scheme val="minor"/>
    </font>
    <font>
      <b/>
      <sz val="9"/>
      <color theme="1"/>
      <name val="Arial"/>
      <family val="2"/>
    </font>
    <font>
      <sz val="8"/>
      <color theme="1"/>
      <name val="Arial"/>
      <family val="2"/>
    </font>
    <font>
      <b/>
      <sz val="8"/>
      <color theme="1"/>
      <name val="Arial"/>
      <family val="2"/>
    </font>
    <font>
      <b/>
      <sz val="8"/>
      <color rgb="FFFFFFFF"/>
      <name val="Arial"/>
      <family val="2"/>
    </font>
    <font>
      <u/>
      <sz val="11"/>
      <color theme="10"/>
      <name val="Calibri"/>
      <family val="2"/>
      <scheme val="minor"/>
    </font>
    <font>
      <u/>
      <sz val="8"/>
      <color theme="10"/>
      <name val="Arial"/>
      <family val="2"/>
    </font>
    <font>
      <sz val="10"/>
      <color indexed="8"/>
      <name val="Arial"/>
      <family val="2"/>
    </font>
    <font>
      <b/>
      <sz val="8"/>
      <color rgb="FF000000"/>
      <name val="Arial"/>
      <family val="2"/>
    </font>
    <font>
      <i/>
      <sz val="8"/>
      <color theme="1"/>
      <name val="Arial"/>
      <family val="2"/>
    </font>
    <font>
      <b/>
      <sz val="11"/>
      <color theme="1"/>
      <name val="Calibri"/>
      <family val="2"/>
      <scheme val="minor"/>
    </font>
    <font>
      <b/>
      <sz val="8"/>
      <name val="Arial"/>
      <family val="2"/>
    </font>
    <font>
      <sz val="8"/>
      <name val="Arial"/>
      <family val="2"/>
    </font>
    <font>
      <sz val="8"/>
      <color rgb="FF000000"/>
      <name val="Arial"/>
      <family val="2"/>
    </font>
    <font>
      <b/>
      <sz val="8"/>
      <color rgb="FF00338D"/>
      <name val="Arial"/>
      <family val="2"/>
    </font>
    <font>
      <i/>
      <sz val="8"/>
      <color rgb="FF000000"/>
      <name val="Arial"/>
      <family val="2"/>
    </font>
    <font>
      <u/>
      <sz val="8"/>
      <color theme="1"/>
      <name val="Arial"/>
      <family val="2"/>
    </font>
    <font>
      <i/>
      <sz val="8"/>
      <name val="Arial"/>
      <family val="2"/>
    </font>
    <font>
      <sz val="8"/>
      <color indexed="8"/>
      <name val="Arial"/>
      <family val="2"/>
    </font>
    <font>
      <b/>
      <sz val="8"/>
      <color indexed="8"/>
      <name val="Arial"/>
      <family val="2"/>
    </font>
    <font>
      <sz val="8"/>
      <color rgb="FFFF0000"/>
      <name val="Arial"/>
      <family val="2"/>
    </font>
    <font>
      <b/>
      <sz val="8"/>
      <color rgb="FF0070C0"/>
      <name val="Arial"/>
      <family val="2"/>
    </font>
    <font>
      <b/>
      <i/>
      <sz val="8"/>
      <color rgb="FF000000"/>
      <name val="Arial"/>
      <family val="2"/>
    </font>
    <font>
      <sz val="8"/>
      <color rgb="FF0070C0"/>
      <name val="Arial"/>
      <family val="2"/>
    </font>
    <font>
      <i/>
      <sz val="8"/>
      <color indexed="8"/>
      <name val="Arial"/>
      <family val="2"/>
    </font>
    <font>
      <b/>
      <i/>
      <sz val="8"/>
      <name val="Arial"/>
      <family val="2"/>
    </font>
    <font>
      <b/>
      <i/>
      <sz val="8"/>
      <color theme="1"/>
      <name val="Arial"/>
      <family val="2"/>
    </font>
    <font>
      <sz val="10"/>
      <color theme="1"/>
      <name val="Arial"/>
      <family val="2"/>
    </font>
    <font>
      <sz val="10"/>
      <name val="Arial"/>
      <family val="2"/>
    </font>
    <font>
      <sz val="9"/>
      <color theme="1"/>
      <name val="Arial"/>
      <family val="2"/>
    </font>
    <font>
      <sz val="8"/>
      <color theme="2"/>
      <name val="Arial"/>
      <family val="2"/>
    </font>
    <font>
      <sz val="8"/>
      <color theme="1"/>
      <name val="Univers 45 Light"/>
      <family val="2"/>
    </font>
    <font>
      <sz val="11"/>
      <color theme="1"/>
      <name val="Arial"/>
      <family val="2"/>
    </font>
    <font>
      <sz val="11"/>
      <name val="Arial"/>
      <family val="2"/>
    </font>
    <font>
      <sz val="11"/>
      <color indexed="23"/>
      <name val="Arial"/>
      <family val="2"/>
    </font>
    <font>
      <sz val="11"/>
      <color indexed="24"/>
      <name val="Arial"/>
      <family val="2"/>
    </font>
    <font>
      <sz val="8"/>
      <color indexed="10"/>
      <name val="Arial"/>
      <family val="2"/>
    </font>
    <font>
      <sz val="10"/>
      <color indexed="24"/>
      <name val="Arial"/>
      <family val="2"/>
    </font>
    <font>
      <b/>
      <sz val="11"/>
      <name val="Arial"/>
      <family val="2"/>
    </font>
    <font>
      <b/>
      <sz val="16"/>
      <color indexed="9"/>
      <name val="Arial"/>
      <family val="2"/>
    </font>
    <font>
      <b/>
      <sz val="14"/>
      <color indexed="32"/>
      <name val="Arial"/>
      <family val="2"/>
    </font>
    <font>
      <b/>
      <sz val="14"/>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8.3000000000000007"/>
      <color indexed="8"/>
      <name val="Arial"/>
      <family val="2"/>
    </font>
    <font>
      <sz val="4.2"/>
      <color indexed="8"/>
      <name val="Arial"/>
      <family val="2"/>
    </font>
    <font>
      <i/>
      <sz val="8.3000000000000007"/>
      <color indexed="10"/>
      <name val="Arial"/>
      <family val="2"/>
    </font>
    <font>
      <i/>
      <sz val="8.3000000000000007"/>
      <color indexed="8"/>
      <name val="Arial"/>
      <family val="2"/>
    </font>
    <font>
      <sz val="8.3000000000000007"/>
      <color indexed="18"/>
      <name val="Arial"/>
      <family val="2"/>
    </font>
    <font>
      <sz val="8"/>
      <name val="Times"/>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2"/>
      <color indexed="8"/>
      <name val="Arial"/>
      <family val="2"/>
    </font>
    <font>
      <sz val="8"/>
      <color indexed="8"/>
      <name val="Arial Narrow"/>
      <family val="2"/>
    </font>
    <font>
      <sz val="2"/>
      <name val="Arial Narrow"/>
      <family val="2"/>
    </font>
    <font>
      <b/>
      <sz val="14"/>
      <color indexed="63"/>
      <name val="Arial"/>
      <family val="2"/>
    </font>
    <font>
      <b/>
      <sz val="10"/>
      <color indexed="9"/>
      <name val="Arial"/>
      <family val="2"/>
    </font>
    <font>
      <b/>
      <sz val="9"/>
      <name val="Palatino"/>
      <family val="1"/>
    </font>
    <font>
      <sz val="9"/>
      <name val="Helvetica-Black"/>
    </font>
    <font>
      <sz val="7"/>
      <name val="Palatino"/>
      <family val="1"/>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8"/>
      <color rgb="FF0091DA"/>
      <name val="Arial"/>
      <family val="2"/>
    </font>
    <font>
      <sz val="10"/>
      <color theme="1"/>
      <name val="Calibri"/>
      <family val="2"/>
    </font>
    <font>
      <sz val="7"/>
      <color theme="1"/>
      <name val="Arial"/>
      <family val="2"/>
    </font>
    <font>
      <sz val="7"/>
      <color theme="1"/>
      <name val="Calibri"/>
      <family val="2"/>
    </font>
    <font>
      <b/>
      <sz val="8"/>
      <color rgb="FFFF0000"/>
      <name val="Arial"/>
      <family val="2"/>
    </font>
    <font>
      <b/>
      <sz val="9"/>
      <color rgb="FF00338D"/>
      <name val="Arial"/>
      <family val="2"/>
    </font>
    <font>
      <b/>
      <sz val="9"/>
      <color rgb="FFFF0000"/>
      <name val="Arial"/>
      <family val="2"/>
    </font>
    <font>
      <i/>
      <sz val="11"/>
      <color theme="1"/>
      <name val="Calibri"/>
      <family val="2"/>
      <scheme val="minor"/>
    </font>
    <font>
      <sz val="8"/>
      <name val="Wingdings"/>
      <charset val="2"/>
    </font>
    <font>
      <u/>
      <sz val="10"/>
      <color indexed="12"/>
      <name val="Arial"/>
      <family val="2"/>
    </font>
    <font>
      <sz val="9"/>
      <color rgb="FFFF0000"/>
      <name val="Arial"/>
      <family val="2"/>
    </font>
    <font>
      <b/>
      <sz val="8"/>
      <color theme="0"/>
      <name val="Arial"/>
      <family val="2"/>
    </font>
    <font>
      <sz val="6"/>
      <color indexed="8"/>
      <name val="Arial"/>
      <family val="2"/>
    </font>
    <font>
      <sz val="11"/>
      <color rgb="FFED7D31"/>
      <name val="Symbol"/>
      <family val="1"/>
      <charset val="2"/>
    </font>
    <font>
      <u/>
      <sz val="9"/>
      <color theme="10"/>
      <name val="Arial"/>
      <family val="2"/>
    </font>
    <font>
      <sz val="9"/>
      <color theme="2"/>
      <name val="Arial"/>
      <family val="2"/>
    </font>
    <font>
      <b/>
      <u/>
      <sz val="9"/>
      <color theme="10"/>
      <name val="Arial"/>
      <family val="2"/>
    </font>
    <font>
      <sz val="11"/>
      <name val="Calibri"/>
      <family val="2"/>
      <scheme val="minor"/>
    </font>
    <font>
      <sz val="14"/>
      <color rgb="FF00338D"/>
      <name val="Univers 47 CondensedLight"/>
    </font>
    <font>
      <i/>
      <sz val="10"/>
      <name val="Univers 47 CondensedLight"/>
    </font>
    <font>
      <sz val="7"/>
      <name val="Arial"/>
      <family val="2"/>
    </font>
    <font>
      <sz val="14"/>
      <color indexed="8"/>
      <name val="Univers 47 CondensedLight"/>
    </font>
    <font>
      <sz val="8"/>
      <color theme="10"/>
      <name val="Arial"/>
      <family val="2"/>
    </font>
    <font>
      <sz val="10"/>
      <color rgb="FFBC204B"/>
      <name val="Univers 47 CondensedLight"/>
    </font>
    <font>
      <b/>
      <sz val="11"/>
      <color rgb="FF000000"/>
      <name val="Calibri"/>
      <family val="2"/>
      <scheme val="minor"/>
    </font>
    <font>
      <sz val="11"/>
      <color rgb="FFFF0000"/>
      <name val="Calibri"/>
      <family val="2"/>
      <scheme val="minor"/>
    </font>
    <font>
      <sz val="8"/>
      <name val="Calibri"/>
      <family val="2"/>
      <scheme val="minor"/>
    </font>
    <font>
      <b/>
      <sz val="14"/>
      <color indexed="24"/>
      <name val="Arial"/>
      <family val="2"/>
    </font>
    <font>
      <b/>
      <sz val="9"/>
      <color theme="0"/>
      <name val="Arial"/>
      <family val="2"/>
    </font>
    <font>
      <b/>
      <sz val="14"/>
      <color rgb="FF00A3A1"/>
      <name val="Arial"/>
      <family val="2"/>
    </font>
    <font>
      <b/>
      <sz val="10"/>
      <color rgb="FFFF0000"/>
      <name val="Arial"/>
      <family val="2"/>
    </font>
    <font>
      <sz val="9"/>
      <color rgb="FF00338D"/>
      <name val="Arial"/>
      <family val="2"/>
    </font>
    <font>
      <sz val="48"/>
      <color theme="0"/>
      <name val="KPMG Bold"/>
      <family val="2"/>
    </font>
    <font>
      <b/>
      <sz val="10"/>
      <color theme="0"/>
      <name val="Arial"/>
      <family val="2"/>
    </font>
    <font>
      <sz val="10"/>
      <color theme="0"/>
      <name val="Arial"/>
      <family val="2"/>
    </font>
    <font>
      <sz val="24"/>
      <color theme="0"/>
      <name val="KPMG Bold"/>
      <family val="2"/>
    </font>
    <font>
      <sz val="18"/>
      <color rgb="FF00338D"/>
      <name val="KPMG Bold"/>
      <family val="2"/>
    </font>
    <font>
      <sz val="8"/>
      <color theme="0"/>
      <name val="Arial"/>
      <family val="2"/>
    </font>
    <font>
      <i/>
      <sz val="9"/>
      <name val="Arial"/>
      <family val="2"/>
    </font>
    <font>
      <sz val="9"/>
      <name val="Arial"/>
      <family val="2"/>
    </font>
    <font>
      <b/>
      <sz val="11"/>
      <name val="Calibri"/>
      <family val="2"/>
      <scheme val="minor"/>
    </font>
    <font>
      <b/>
      <sz val="28"/>
      <color rgb="FF00338D"/>
      <name val="KPMG Bold"/>
      <family val="2"/>
    </font>
    <font>
      <b/>
      <sz val="14"/>
      <color rgb="FF00338D"/>
      <name val="KPMG Bold"/>
      <family val="2"/>
    </font>
  </fonts>
  <fills count="79">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indexed="24"/>
        <bgColor indexed="64"/>
      </patternFill>
    </fill>
    <fill>
      <patternFill patternType="solid">
        <fgColor rgb="FFFFFF00"/>
        <bgColor indexed="64"/>
      </patternFill>
    </fill>
    <fill>
      <patternFill patternType="solid">
        <fgColor indexed="13"/>
        <bgColor indexed="64"/>
      </patternFill>
    </fill>
    <fill>
      <patternFill patternType="solid">
        <fgColor indexed="25"/>
        <bgColor indexed="64"/>
      </patternFill>
    </fill>
    <fill>
      <patternFill patternType="solid">
        <fgColor theme="5" tint="0.39997558519241921"/>
        <bgColor indexed="64"/>
      </patternFill>
    </fill>
    <fill>
      <patternFill patternType="solid">
        <fgColor indexed="10"/>
        <bgColor indexed="64"/>
      </patternFill>
    </fill>
    <fill>
      <patternFill patternType="solid">
        <fgColor indexed="22"/>
        <bgColor indexed="64"/>
      </patternFill>
    </fill>
    <fill>
      <patternFill patternType="solid">
        <fgColor rgb="FF00338D"/>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25"/>
      </patternFill>
    </fill>
    <fill>
      <patternFill patternType="solid">
        <fgColor indexed="41"/>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26"/>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4"/>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31"/>
        <bgColor indexed="64"/>
      </patternFill>
    </fill>
    <fill>
      <patternFill patternType="solid">
        <fgColor indexed="35"/>
        <bgColor indexed="64"/>
      </patternFill>
    </fill>
    <fill>
      <patternFill patternType="solid">
        <fgColor indexed="28"/>
        <bgColor indexed="64"/>
      </patternFill>
    </fill>
    <fill>
      <patternFill patternType="solid">
        <fgColor indexed="29"/>
        <bgColor indexed="64"/>
      </patternFill>
    </fill>
    <fill>
      <patternFill patternType="solid">
        <fgColor indexed="9"/>
        <bgColor indexed="64"/>
      </patternFill>
    </fill>
    <fill>
      <patternFill patternType="solid">
        <fgColor indexed="27"/>
        <bgColor indexed="64"/>
      </patternFill>
    </fill>
    <fill>
      <patternFill patternType="solid">
        <fgColor indexed="55"/>
      </patternFill>
    </fill>
    <fill>
      <patternFill patternType="solid">
        <fgColor indexed="53"/>
        <bgColor indexed="64"/>
      </patternFill>
    </fill>
    <fill>
      <patternFill patternType="solid">
        <fgColor indexed="39"/>
        <bgColor indexed="64"/>
      </patternFill>
    </fill>
    <fill>
      <patternFill patternType="solid">
        <fgColor indexed="23"/>
        <bgColor indexed="64"/>
      </patternFill>
    </fill>
    <fill>
      <patternFill patternType="solid">
        <fgColor indexed="43"/>
      </patternFill>
    </fill>
    <fill>
      <patternFill patternType="solid">
        <fgColor indexed="24"/>
        <bgColor indexed="43"/>
      </patternFill>
    </fill>
    <fill>
      <patternFill patternType="solid">
        <fgColor indexed="24"/>
        <bgColor indexed="13"/>
      </patternFill>
    </fill>
    <fill>
      <patternFill patternType="solid">
        <fgColor indexed="45"/>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9"/>
        <bgColor indexed="31"/>
      </patternFill>
    </fill>
    <fill>
      <patternFill patternType="solid">
        <fgColor indexed="9"/>
        <bgColor indexed="44"/>
      </patternFill>
    </fill>
    <fill>
      <patternFill patternType="solid">
        <fgColor indexed="26"/>
        <bgColor indexed="64"/>
      </patternFill>
    </fill>
    <fill>
      <patternFill patternType="solid">
        <fgColor indexed="26"/>
        <bgColor indexed="44"/>
      </patternFill>
    </fill>
    <fill>
      <patternFill patternType="solid">
        <fgColor indexed="31"/>
        <bgColor indexed="54"/>
      </patternFill>
    </fill>
    <fill>
      <patternFill patternType="solid">
        <fgColor indexed="9"/>
        <bgColor indexed="41"/>
      </patternFill>
    </fill>
    <fill>
      <patternFill patternType="solid">
        <fgColor indexed="31"/>
        <bgColor indexed="44"/>
      </patternFill>
    </fill>
    <fill>
      <patternFill patternType="solid">
        <fgColor indexed="8"/>
        <bgColor indexed="64"/>
      </patternFill>
    </fill>
    <fill>
      <patternFill patternType="solid">
        <fgColor indexed="32"/>
        <bgColor indexed="64"/>
      </patternFill>
    </fill>
    <fill>
      <patternFill patternType="solid">
        <fgColor rgb="FFE5EAF3"/>
        <bgColor indexed="64"/>
      </patternFill>
    </fill>
    <fill>
      <patternFill patternType="solid">
        <fgColor theme="4" tint="0.79998168889431442"/>
        <bgColor indexed="64"/>
      </patternFill>
    </fill>
    <fill>
      <patternFill patternType="solid">
        <fgColor rgb="FF6D2077"/>
        <bgColor indexed="64"/>
      </patternFill>
    </fill>
    <fill>
      <patternFill patternType="solid">
        <fgColor theme="0"/>
        <bgColor rgb="FF000000"/>
      </patternFill>
    </fill>
    <fill>
      <patternFill patternType="solid">
        <fgColor theme="0" tint="-4.9989318521683403E-2"/>
        <bgColor indexed="64"/>
      </patternFill>
    </fill>
    <fill>
      <patternFill patternType="solid">
        <fgColor theme="2"/>
        <bgColor indexed="64"/>
      </patternFill>
    </fill>
    <fill>
      <gradientFill degree="180">
        <stop position="0">
          <color rgb="FF1E49E2"/>
        </stop>
        <stop position="1">
          <color rgb="FF7213EA"/>
        </stop>
      </gradientFill>
    </fill>
    <fill>
      <patternFill patternType="solid">
        <fgColor rgb="FF1E49E2"/>
        <bgColor indexed="64"/>
      </patternFill>
    </fill>
    <fill>
      <patternFill patternType="solid">
        <fgColor rgb="FF00B8F5"/>
        <bgColor indexed="64"/>
      </patternFill>
    </fill>
    <fill>
      <patternFill patternType="solid">
        <fgColor rgb="FFE5E5E5"/>
        <bgColor indexed="64"/>
      </patternFill>
    </fill>
    <fill>
      <patternFill patternType="solid">
        <fgColor rgb="FF76D2FF"/>
        <bgColor indexed="64"/>
      </patternFill>
    </fill>
    <fill>
      <patternFill patternType="solid">
        <fgColor rgb="FFFFFFFF"/>
        <bgColor rgb="FF000000"/>
      </patternFill>
    </fill>
  </fills>
  <borders count="163">
    <border>
      <left/>
      <right/>
      <top/>
      <bottom/>
      <diagonal/>
    </border>
    <border>
      <left/>
      <right/>
      <top style="thin">
        <color indexed="24"/>
      </top>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style="thin">
        <color indexed="24"/>
      </left>
      <right/>
      <top/>
      <bottom style="medium">
        <color indexed="24"/>
      </bottom>
      <diagonal/>
    </border>
    <border>
      <left/>
      <right/>
      <top/>
      <bottom style="medium">
        <color indexed="2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24"/>
      </left>
      <right/>
      <top style="thin">
        <color indexed="24"/>
      </top>
      <bottom/>
      <diagonal/>
    </border>
    <border>
      <left/>
      <right style="thin">
        <color indexed="24"/>
      </right>
      <top/>
      <bottom/>
      <diagonal/>
    </border>
    <border>
      <left/>
      <right style="thin">
        <color indexed="24"/>
      </right>
      <top style="thin">
        <color indexed="24"/>
      </top>
      <bottom style="thin">
        <color indexed="24"/>
      </bottom>
      <diagonal/>
    </border>
    <border>
      <left/>
      <right style="thin">
        <color indexed="24"/>
      </right>
      <top/>
      <bottom style="medium">
        <color indexed="2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24"/>
      </top>
      <bottom style="thin">
        <color rgb="FF00338D"/>
      </bottom>
      <diagonal/>
    </border>
    <border>
      <left style="thin">
        <color rgb="FF00338D"/>
      </left>
      <right/>
      <top style="thin">
        <color indexed="24"/>
      </top>
      <bottom style="thin">
        <color rgb="FF00338D"/>
      </bottom>
      <diagonal/>
    </border>
    <border>
      <left/>
      <right style="thin">
        <color rgb="FF00338D"/>
      </right>
      <top style="thin">
        <color indexed="24"/>
      </top>
      <bottom style="thin">
        <color rgb="FF00338D"/>
      </bottom>
      <diagonal/>
    </border>
    <border>
      <left style="thin">
        <color rgb="FF00338D"/>
      </left>
      <right style="thin">
        <color rgb="FF00338D"/>
      </right>
      <top style="thin">
        <color indexed="24"/>
      </top>
      <bottom style="thin">
        <color rgb="FF00338D"/>
      </bottom>
      <diagonal/>
    </border>
    <border>
      <left/>
      <right style="thin">
        <color indexed="24"/>
      </right>
      <top style="thin">
        <color rgb="FF00338D"/>
      </top>
      <bottom/>
      <diagonal/>
    </border>
    <border>
      <left style="thin">
        <color rgb="FF00338D"/>
      </left>
      <right/>
      <top style="thin">
        <color indexed="24"/>
      </top>
      <bottom/>
      <diagonal/>
    </border>
    <border>
      <left/>
      <right style="thin">
        <color rgb="FF00338D"/>
      </right>
      <top style="thin">
        <color indexed="24"/>
      </top>
      <bottom/>
      <diagonal/>
    </border>
    <border>
      <left/>
      <right/>
      <top style="thin">
        <color rgb="FF00338D"/>
      </top>
      <bottom style="thin">
        <color rgb="FF00338D"/>
      </bottom>
      <diagonal/>
    </border>
    <border>
      <left/>
      <right/>
      <top/>
      <bottom style="thin">
        <color rgb="FF00338D"/>
      </bottom>
      <diagonal/>
    </border>
    <border>
      <left/>
      <right/>
      <top/>
      <bottom style="medium">
        <color rgb="FF00338D"/>
      </bottom>
      <diagonal/>
    </border>
    <border>
      <left/>
      <right style="thin">
        <color indexed="24"/>
      </right>
      <top/>
      <bottom style="medium">
        <color rgb="FF00338D"/>
      </bottom>
      <diagonal/>
    </border>
    <border>
      <left style="dashed">
        <color indexed="63"/>
      </left>
      <right style="dashed">
        <color indexed="63"/>
      </right>
      <top style="dashed">
        <color indexed="63"/>
      </top>
      <bottom style="dashed">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ashed">
        <color indexed="19"/>
      </left>
      <right style="dashed">
        <color indexed="19"/>
      </right>
      <top style="dashed">
        <color indexed="19"/>
      </top>
      <bottom style="dashed">
        <color indexed="19"/>
      </bottom>
      <diagonal/>
    </border>
    <border>
      <left style="dotted">
        <color indexed="28"/>
      </left>
      <right style="dotted">
        <color indexed="28"/>
      </right>
      <top style="dotted">
        <color indexed="28"/>
      </top>
      <bottom style="dotted">
        <color indexed="28"/>
      </bottom>
      <diagonal/>
    </border>
    <border>
      <left style="thin">
        <color indexed="63"/>
      </left>
      <right style="thin">
        <color indexed="63"/>
      </right>
      <top style="thin">
        <color indexed="63"/>
      </top>
      <bottom style="thin">
        <color indexed="63"/>
      </bottom>
      <diagonal/>
    </border>
    <border>
      <left/>
      <right/>
      <top style="thin">
        <color indexed="63"/>
      </top>
      <bottom style="double">
        <color indexed="63"/>
      </bottom>
      <diagonal/>
    </border>
    <border>
      <left style="dashed">
        <color indexed="55"/>
      </left>
      <right style="dashed">
        <color indexed="55"/>
      </right>
      <top style="dashed">
        <color indexed="55"/>
      </top>
      <bottom style="dashed">
        <color indexed="55"/>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dashed">
        <color indexed="28"/>
      </left>
      <right style="dashed">
        <color indexed="28"/>
      </right>
      <top style="dashed">
        <color indexed="28"/>
      </top>
      <bottom style="dashed">
        <color indexed="28"/>
      </bottom>
      <diagonal/>
    </border>
    <border>
      <left/>
      <right/>
      <top/>
      <bottom style="double">
        <color indexed="52"/>
      </bottom>
      <diagonal/>
    </border>
    <border>
      <left style="dotted">
        <color indexed="10"/>
      </left>
      <right style="dotted">
        <color indexed="10"/>
      </right>
      <top style="dotted">
        <color indexed="10"/>
      </top>
      <bottom style="dotted">
        <color indexed="10"/>
      </bottom>
      <diagonal/>
    </border>
    <border>
      <left/>
      <right/>
      <top/>
      <bottom style="thick">
        <color indexed="62"/>
      </bottom>
      <diagonal/>
    </border>
    <border>
      <left/>
      <right/>
      <top/>
      <bottom style="medium">
        <color indexed="30"/>
      </bottom>
      <diagonal/>
    </border>
    <border>
      <left style="thin">
        <color indexed="24"/>
      </left>
      <right style="thin">
        <color indexed="24"/>
      </right>
      <top style="thin">
        <color indexed="24"/>
      </top>
      <bottom style="thin">
        <color indexed="24"/>
      </bottom>
      <diagonal/>
    </border>
    <border>
      <left style="thin">
        <color indexed="48"/>
      </left>
      <right style="thin">
        <color indexed="48"/>
      </right>
      <top style="thin">
        <color indexed="48"/>
      </top>
      <bottom style="thin">
        <color indexed="48"/>
      </bottom>
      <diagonal/>
    </border>
    <border>
      <left style="thin">
        <color indexed="31"/>
      </left>
      <right style="thin">
        <color indexed="31"/>
      </right>
      <top style="thin">
        <color indexed="31"/>
      </top>
      <bottom style="thin">
        <color indexed="31"/>
      </bottom>
      <diagonal/>
    </border>
    <border>
      <left/>
      <right/>
      <top style="thin">
        <color indexed="63"/>
      </top>
      <bottom/>
      <diagonal/>
    </border>
    <border>
      <left/>
      <right/>
      <top style="thin">
        <color indexed="62"/>
      </top>
      <bottom style="double">
        <color indexed="62"/>
      </bottom>
      <diagonal/>
    </border>
    <border>
      <left style="thin">
        <color indexed="64"/>
      </left>
      <right/>
      <top/>
      <bottom/>
      <diagonal/>
    </border>
    <border>
      <left/>
      <right/>
      <top style="thin">
        <color indexed="63"/>
      </top>
      <bottom style="thin">
        <color indexed="63"/>
      </bottom>
      <diagonal/>
    </border>
    <border>
      <left/>
      <right/>
      <top style="medium">
        <color indexed="63"/>
      </top>
      <bottom style="double">
        <color indexed="63"/>
      </bottom>
      <diagonal/>
    </border>
    <border>
      <left/>
      <right style="dotted">
        <color rgb="FF00338D"/>
      </right>
      <top/>
      <bottom/>
      <diagonal/>
    </border>
    <border>
      <left/>
      <right style="dotted">
        <color rgb="FF00338D"/>
      </right>
      <top style="thin">
        <color indexed="24"/>
      </top>
      <bottom/>
      <diagonal/>
    </border>
    <border>
      <left/>
      <right/>
      <top style="thin">
        <color rgb="FF00338D"/>
      </top>
      <bottom/>
      <diagonal/>
    </border>
    <border>
      <left/>
      <right/>
      <top style="thin">
        <color rgb="FF00338D"/>
      </top>
      <bottom style="thin">
        <color indexed="24"/>
      </bottom>
      <diagonal/>
    </border>
    <border>
      <left/>
      <right style="thin">
        <color indexed="24"/>
      </right>
      <top style="thin">
        <color rgb="FF00338D"/>
      </top>
      <bottom style="thin">
        <color indexed="24"/>
      </bottom>
      <diagonal/>
    </border>
    <border>
      <left/>
      <right style="dotted">
        <color indexed="24"/>
      </right>
      <top/>
      <bottom/>
      <diagonal/>
    </border>
    <border>
      <left/>
      <right style="dotted">
        <color indexed="24"/>
      </right>
      <top style="thin">
        <color indexed="24"/>
      </top>
      <bottom/>
      <diagonal/>
    </border>
    <border>
      <left/>
      <right/>
      <top style="medium">
        <color indexed="24"/>
      </top>
      <bottom/>
      <diagonal/>
    </border>
    <border>
      <left style="dotted">
        <color indexed="24"/>
      </left>
      <right/>
      <top/>
      <bottom/>
      <diagonal/>
    </border>
    <border>
      <left style="dotted">
        <color indexed="24"/>
      </left>
      <right/>
      <top style="thin">
        <color indexed="24"/>
      </top>
      <bottom/>
      <diagonal/>
    </border>
    <border>
      <left style="thin">
        <color rgb="FF00338D"/>
      </left>
      <right style="thin">
        <color rgb="FF00338D"/>
      </right>
      <top style="thin">
        <color indexed="24"/>
      </top>
      <bottom/>
      <diagonal/>
    </border>
    <border>
      <left style="thin">
        <color indexed="24"/>
      </left>
      <right style="thin">
        <color indexed="24"/>
      </right>
      <top style="thin">
        <color rgb="FF00338D"/>
      </top>
      <bottom/>
      <diagonal/>
    </border>
    <border>
      <left style="thin">
        <color indexed="24"/>
      </left>
      <right style="thin">
        <color indexed="24"/>
      </right>
      <top style="thin">
        <color indexed="24"/>
      </top>
      <bottom style="dotted">
        <color indexed="24"/>
      </bottom>
      <diagonal/>
    </border>
    <border>
      <left style="thin">
        <color indexed="24"/>
      </left>
      <right style="thin">
        <color indexed="24"/>
      </right>
      <top style="dotted">
        <color indexed="24"/>
      </top>
      <bottom style="dotted">
        <color indexed="24"/>
      </bottom>
      <diagonal/>
    </border>
    <border>
      <left style="thin">
        <color indexed="24"/>
      </left>
      <right style="thin">
        <color indexed="24"/>
      </right>
      <top style="dotted">
        <color indexed="24"/>
      </top>
      <bottom style="medium">
        <color indexed="24"/>
      </bottom>
      <diagonal/>
    </border>
    <border>
      <left/>
      <right style="thin">
        <color indexed="64"/>
      </right>
      <top style="thin">
        <color indexed="64"/>
      </top>
      <bottom style="thin">
        <color indexed="64"/>
      </bottom>
      <diagonal/>
    </border>
    <border>
      <left style="thin">
        <color indexed="24"/>
      </left>
      <right style="thin">
        <color indexed="24"/>
      </right>
      <top/>
      <bottom style="dotted">
        <color indexed="24"/>
      </bottom>
      <diagonal/>
    </border>
    <border>
      <left style="thin">
        <color indexed="24"/>
      </left>
      <right style="thin">
        <color indexed="24"/>
      </right>
      <top style="dotted">
        <color indexed="24"/>
      </top>
      <bottom/>
      <diagonal/>
    </border>
    <border>
      <left style="thin">
        <color indexed="64"/>
      </left>
      <right/>
      <top style="thin">
        <color indexed="64"/>
      </top>
      <bottom style="thin">
        <color indexed="64"/>
      </bottom>
      <diagonal/>
    </border>
    <border>
      <left style="thin">
        <color rgb="FF00338D"/>
      </left>
      <right/>
      <top style="thin">
        <color rgb="FF00338D"/>
      </top>
      <bottom/>
      <diagonal/>
    </border>
    <border>
      <left/>
      <right style="thin">
        <color rgb="FF00338D"/>
      </right>
      <top style="thin">
        <color rgb="FF00338D"/>
      </top>
      <bottom/>
      <diagonal/>
    </border>
    <border>
      <left style="thin">
        <color rgb="FF00338D"/>
      </left>
      <right/>
      <top/>
      <bottom/>
      <diagonal/>
    </border>
    <border>
      <left/>
      <right style="thin">
        <color rgb="FF00338D"/>
      </right>
      <top/>
      <bottom/>
      <diagonal/>
    </border>
    <border>
      <left style="thin">
        <color rgb="FF00338D"/>
      </left>
      <right/>
      <top/>
      <bottom style="thin">
        <color rgb="FF00338D"/>
      </bottom>
      <diagonal/>
    </border>
    <border>
      <left/>
      <right style="thin">
        <color rgb="FF00338D"/>
      </right>
      <top/>
      <bottom style="thin">
        <color rgb="FF00338D"/>
      </bottom>
      <diagonal/>
    </border>
    <border>
      <left style="thin">
        <color indexed="24"/>
      </left>
      <right/>
      <top style="medium">
        <color indexed="24"/>
      </top>
      <bottom/>
      <diagonal/>
    </border>
    <border>
      <left/>
      <right style="thin">
        <color indexed="24"/>
      </right>
      <top style="medium">
        <color indexed="24"/>
      </top>
      <bottom/>
      <diagonal/>
    </border>
    <border>
      <left style="thin">
        <color rgb="FF00338D"/>
      </left>
      <right/>
      <top/>
      <bottom style="medium">
        <color rgb="FF00338D"/>
      </bottom>
      <diagonal/>
    </border>
    <border>
      <left/>
      <right style="thin">
        <color rgb="FF00338D"/>
      </right>
      <top/>
      <bottom style="medium">
        <color rgb="FF00338D"/>
      </bottom>
      <diagonal/>
    </border>
    <border>
      <left style="thin">
        <color rgb="FF00338D"/>
      </left>
      <right/>
      <top style="thin">
        <color indexed="24"/>
      </top>
      <bottom style="medium">
        <color indexed="24"/>
      </bottom>
      <diagonal/>
    </border>
    <border>
      <left style="thin">
        <color rgb="FF00338D"/>
      </left>
      <right/>
      <top style="thin">
        <color rgb="FF00338D"/>
      </top>
      <bottom style="thin">
        <color indexed="24"/>
      </bottom>
      <diagonal/>
    </border>
    <border>
      <left/>
      <right style="dotted">
        <color indexed="24"/>
      </right>
      <top style="thin">
        <color indexed="24"/>
      </top>
      <bottom style="thin">
        <color indexed="24"/>
      </bottom>
      <diagonal/>
    </border>
    <border>
      <left/>
      <right style="thin">
        <color indexed="64"/>
      </right>
      <top/>
      <bottom/>
      <diagonal/>
    </border>
    <border>
      <left/>
      <right/>
      <top style="thin">
        <color indexed="64"/>
      </top>
      <bottom style="thin">
        <color indexed="64"/>
      </bottom>
      <diagonal/>
    </border>
    <border>
      <left style="thin">
        <color rgb="FF00338D"/>
      </left>
      <right/>
      <top/>
      <bottom style="medium">
        <color indexed="2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4"/>
      </left>
      <right/>
      <top style="thin">
        <color indexed="24"/>
      </top>
      <bottom style="medium">
        <color rgb="FF00338D"/>
      </bottom>
      <diagonal/>
    </border>
    <border>
      <left style="thin">
        <color rgb="FF6D2077"/>
      </left>
      <right style="thin">
        <color indexed="24"/>
      </right>
      <top style="thin">
        <color rgb="FF00338D"/>
      </top>
      <bottom style="thin">
        <color indexed="24"/>
      </bottom>
      <diagonal/>
    </border>
    <border>
      <left/>
      <right style="thin">
        <color indexed="24"/>
      </right>
      <top style="thin">
        <color rgb="FF00338D"/>
      </top>
      <bottom style="medium">
        <color indexed="24"/>
      </bottom>
      <diagonal/>
    </border>
    <border>
      <left style="thin">
        <color rgb="FF00338D"/>
      </left>
      <right/>
      <top style="thin">
        <color indexed="24"/>
      </top>
      <bottom style="thin">
        <color indexed="24"/>
      </bottom>
      <diagonal/>
    </border>
    <border>
      <left/>
      <right/>
      <top style="thin">
        <color rgb="FF00338D"/>
      </top>
      <bottom style="medium">
        <color indexed="24"/>
      </bottom>
      <diagonal/>
    </border>
    <border>
      <left/>
      <right style="thin">
        <color rgb="FF00338D"/>
      </right>
      <top style="thin">
        <color rgb="FF00338D"/>
      </top>
      <bottom style="thin">
        <color rgb="FF00338D"/>
      </bottom>
      <diagonal/>
    </border>
    <border>
      <left/>
      <right/>
      <top style="thin">
        <color indexed="24"/>
      </top>
      <bottom style="medium">
        <color rgb="FF00338D"/>
      </bottom>
      <diagonal/>
    </border>
    <border>
      <left/>
      <right style="thin">
        <color rgb="FF00338D"/>
      </right>
      <top style="thin">
        <color indexed="24"/>
      </top>
      <bottom style="medium">
        <color rgb="FF00338D"/>
      </bottom>
      <diagonal/>
    </border>
    <border>
      <left/>
      <right/>
      <top style="thin">
        <color rgb="FF00338D"/>
      </top>
      <bottom style="medium">
        <color rgb="FF00338D"/>
      </bottom>
      <diagonal/>
    </border>
    <border>
      <left/>
      <right style="thin">
        <color rgb="FF00338D"/>
      </right>
      <top style="thin">
        <color rgb="FF00338D"/>
      </top>
      <bottom style="medium">
        <color rgb="FF00338D"/>
      </bottom>
      <diagonal/>
    </border>
    <border>
      <left style="thin">
        <color indexed="24"/>
      </left>
      <right style="thin">
        <color indexed="24"/>
      </right>
      <top style="dotted">
        <color indexed="24"/>
      </top>
      <bottom style="medium">
        <color rgb="FF00338D"/>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right style="thin">
        <color rgb="FF005EB8"/>
      </right>
      <top/>
      <bottom/>
      <diagonal/>
    </border>
    <border>
      <left style="thin">
        <color rgb="FF00338D"/>
      </left>
      <right/>
      <top style="thin">
        <color rgb="FF00338D"/>
      </top>
      <bottom style="thin">
        <color rgb="FF00338D"/>
      </bottom>
      <diagonal/>
    </border>
    <border>
      <left style="mediumDashed">
        <color rgb="FF00338D"/>
      </left>
      <right/>
      <top/>
      <bottom/>
      <diagonal/>
    </border>
    <border>
      <left style="thin">
        <color indexed="64"/>
      </left>
      <right style="thin">
        <color indexed="64"/>
      </right>
      <top style="thin">
        <color indexed="64"/>
      </top>
      <bottom/>
      <diagonal/>
    </border>
    <border>
      <left style="thin">
        <color auto="1"/>
      </left>
      <right/>
      <top/>
      <bottom/>
      <diagonal/>
    </border>
    <border>
      <left/>
      <right/>
      <top/>
      <bottom style="mediumDashed">
        <color rgb="FF00338D"/>
      </bottom>
      <diagonal/>
    </border>
    <border>
      <left style="mediumDashed">
        <color rgb="FF00338D"/>
      </left>
      <right/>
      <top/>
      <bottom style="mediumDashed">
        <color rgb="FF00338D"/>
      </bottom>
      <diagonal/>
    </border>
    <border>
      <left style="thin">
        <color indexed="64"/>
      </left>
      <right style="thin">
        <color indexed="64"/>
      </right>
      <top/>
      <bottom/>
      <diagonal/>
    </border>
    <border>
      <left style="thin">
        <color indexed="24"/>
      </left>
      <right/>
      <top/>
      <bottom/>
      <diagonal/>
    </border>
    <border>
      <left/>
      <right style="dotted">
        <color rgb="FF00338D"/>
      </right>
      <top style="thin">
        <color indexed="24"/>
      </top>
      <bottom style="medium">
        <color rgb="FF00338D"/>
      </bottom>
      <diagonal/>
    </border>
    <border>
      <left style="thin">
        <color rgb="FF00338D"/>
      </left>
      <right style="thin">
        <color rgb="FF00338D"/>
      </right>
      <top style="thin">
        <color rgb="FF00338D"/>
      </top>
      <bottom/>
      <diagonal/>
    </border>
    <border>
      <left style="thin">
        <color indexed="64"/>
      </left>
      <right/>
      <top/>
      <bottom/>
      <diagonal/>
    </border>
    <border>
      <left style="thin">
        <color rgb="FF00338D"/>
      </left>
      <right style="thin">
        <color rgb="FF00338D"/>
      </right>
      <top style="thin">
        <color rgb="FF00338D"/>
      </top>
      <bottom style="thin">
        <color indexed="24"/>
      </bottom>
      <diagonal/>
    </border>
    <border>
      <left style="thin">
        <color rgb="FF00338D"/>
      </left>
      <right style="thin">
        <color rgb="FF00338D"/>
      </right>
      <top/>
      <bottom/>
      <diagonal/>
    </border>
    <border>
      <left style="thin">
        <color rgb="FF00338D"/>
      </left>
      <right style="thin">
        <color rgb="FF00338D"/>
      </right>
      <top style="thin">
        <color indexed="24"/>
      </top>
      <bottom style="medium">
        <color rgb="FF00338D"/>
      </bottom>
      <diagonal/>
    </border>
    <border>
      <left style="thin">
        <color rgb="FF00338D"/>
      </left>
      <right/>
      <top style="thin">
        <color rgb="FF00338D"/>
      </top>
      <bottom style="medium">
        <color rgb="FF00338D"/>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thin">
        <color theme="0"/>
      </left>
      <right/>
      <top/>
      <bottom style="thin">
        <color theme="0"/>
      </bottom>
      <diagonal/>
    </border>
    <border>
      <left/>
      <right/>
      <top/>
      <bottom style="thin">
        <color theme="0"/>
      </bottom>
      <diagonal/>
    </border>
    <border>
      <left/>
      <right/>
      <top style="medium">
        <color rgb="FF00338D"/>
      </top>
      <bottom style="medium">
        <color rgb="FF00338D"/>
      </bottom>
      <diagonal/>
    </border>
    <border>
      <left/>
      <right style="thin">
        <color rgb="FF00338D"/>
      </right>
      <top style="medium">
        <color rgb="FF00338D"/>
      </top>
      <bottom style="medium">
        <color rgb="FF00338D"/>
      </bottom>
      <diagonal/>
    </border>
    <border>
      <left/>
      <right style="dashed">
        <color rgb="FF00338D"/>
      </right>
      <top style="thin">
        <color rgb="FF00338D"/>
      </top>
      <bottom style="medium">
        <color rgb="FF00338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24"/>
      </left>
      <right style="thin">
        <color indexed="24"/>
      </right>
      <top/>
      <bottom/>
      <diagonal/>
    </border>
    <border>
      <left/>
      <right style="thin">
        <color theme="0"/>
      </right>
      <top/>
      <bottom style="thin">
        <color theme="0"/>
      </bottom>
      <diagonal/>
    </border>
    <border>
      <left/>
      <right style="thin">
        <color theme="0"/>
      </right>
      <top/>
      <bottom style="thin">
        <color rgb="FF00338D"/>
      </bottom>
      <diagonal/>
    </border>
    <border>
      <left style="thin">
        <color theme="0"/>
      </left>
      <right/>
      <top/>
      <bottom style="thin">
        <color rgb="FF00338D"/>
      </bottom>
      <diagonal/>
    </border>
    <border>
      <left style="thin">
        <color rgb="FF00338D"/>
      </left>
      <right style="thin">
        <color rgb="FF00338D"/>
      </right>
      <top style="thin">
        <color rgb="FF00338D"/>
      </top>
      <bottom style="medium">
        <color rgb="FF00338D"/>
      </bottom>
      <diagonal/>
    </border>
    <border>
      <left style="thin">
        <color theme="0"/>
      </left>
      <right/>
      <top style="thin">
        <color rgb="FF00338D"/>
      </top>
      <bottom style="thin">
        <color indexed="24"/>
      </bottom>
      <diagonal/>
    </border>
    <border>
      <left/>
      <right style="dotted">
        <color indexed="24"/>
      </right>
      <top/>
      <bottom style="thin">
        <color indexed="24"/>
      </bottom>
      <diagonal/>
    </border>
    <border>
      <left/>
      <right/>
      <top/>
      <bottom style="thin">
        <color indexed="24"/>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indexed="24"/>
      </left>
      <right/>
      <top/>
      <bottom style="thin">
        <color indexed="24"/>
      </bottom>
      <diagonal/>
    </border>
    <border>
      <left/>
      <right/>
      <top/>
      <bottom style="thin">
        <color indexed="24"/>
      </bottom>
      <diagonal/>
    </border>
    <border>
      <left/>
      <right style="dotted">
        <color rgb="FF00338D"/>
      </right>
      <top/>
      <bottom style="thin">
        <color indexed="24"/>
      </bottom>
      <diagonal/>
    </border>
    <border>
      <left/>
      <right style="thin">
        <color indexed="24"/>
      </right>
      <top/>
      <bottom style="thin">
        <color indexed="24"/>
      </bottom>
      <diagonal/>
    </border>
    <border>
      <left/>
      <right style="dotted">
        <color indexed="24"/>
      </right>
      <top/>
      <bottom style="thin">
        <color indexed="24"/>
      </bottom>
      <diagonal/>
    </border>
    <border>
      <left style="dotted">
        <color indexed="24"/>
      </left>
      <right/>
      <top/>
      <bottom style="thin">
        <color indexed="24"/>
      </bottom>
      <diagonal/>
    </border>
    <border>
      <left style="thin">
        <color rgb="FF00338D"/>
      </left>
      <right style="thin">
        <color rgb="FF00338D"/>
      </right>
      <top/>
      <bottom style="thin">
        <color indexed="24"/>
      </bottom>
      <diagonal/>
    </border>
    <border>
      <left/>
      <right style="thin">
        <color rgb="FF00338D"/>
      </right>
      <top/>
      <bottom style="thin">
        <color indexed="24"/>
      </bottom>
      <diagonal/>
    </border>
    <border>
      <left style="thin">
        <color rgb="FF00338D"/>
      </left>
      <right/>
      <top/>
      <bottom style="thin">
        <color indexed="24"/>
      </bottom>
      <diagonal/>
    </border>
    <border>
      <left/>
      <right/>
      <top/>
      <bottom style="thin">
        <color indexed="24"/>
      </bottom>
      <diagonal/>
    </border>
    <border>
      <left/>
      <right style="dotted">
        <color indexed="24"/>
      </right>
      <top/>
      <bottom style="thin">
        <color indexed="24"/>
      </bottom>
      <diagonal/>
    </border>
    <border>
      <left style="dotted">
        <color indexed="24"/>
      </left>
      <right/>
      <top/>
      <bottom style="thin">
        <color indexed="24"/>
      </bottom>
      <diagonal/>
    </border>
    <border>
      <left/>
      <right style="thin">
        <color rgb="FF00338D"/>
      </right>
      <top/>
      <bottom style="thin">
        <color indexed="24"/>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s>
  <cellStyleXfs count="206">
    <xf numFmtId="0" fontId="0" fillId="0" borderId="0"/>
    <xf numFmtId="0" fontId="8" fillId="0" borderId="0" applyNumberFormat="0" applyFill="0" applyBorder="0" applyAlignment="0" applyProtection="0"/>
    <xf numFmtId="0" fontId="10" fillId="0" borderId="0">
      <alignment vertical="top"/>
    </xf>
    <xf numFmtId="43" fontId="3" fillId="0" borderId="0" applyFont="0" applyFill="0" applyBorder="0" applyAlignment="0" applyProtection="0"/>
    <xf numFmtId="9" fontId="3" fillId="0" borderId="0" applyFont="0" applyFill="0" applyBorder="0" applyAlignment="0" applyProtection="0"/>
    <xf numFmtId="43" fontId="10" fillId="0" borderId="0" applyFont="0" applyFill="0" applyBorder="0" applyAlignment="0" applyProtection="0"/>
    <xf numFmtId="0" fontId="3" fillId="0" borderId="0"/>
    <xf numFmtId="0" fontId="30" fillId="0" borderId="0"/>
    <xf numFmtId="43" fontId="30" fillId="0" borderId="0" applyFont="0" applyFill="0" applyBorder="0" applyAlignment="0" applyProtection="0"/>
    <xf numFmtId="0" fontId="31" fillId="0" borderId="0"/>
    <xf numFmtId="165" fontId="31" fillId="0" borderId="0" applyFont="0" applyFill="0" applyBorder="0" applyAlignment="0" applyProtection="0"/>
    <xf numFmtId="9" fontId="31" fillId="0" borderId="0" applyFont="0" applyFill="0" applyBorder="0" applyAlignment="0" applyProtection="0"/>
    <xf numFmtId="183" fontId="10" fillId="0" borderId="0">
      <alignment vertical="top"/>
    </xf>
    <xf numFmtId="0" fontId="3" fillId="0" borderId="0"/>
    <xf numFmtId="0" fontId="3" fillId="0" borderId="0"/>
    <xf numFmtId="0" fontId="10" fillId="0" borderId="0">
      <alignment vertical="top"/>
    </xf>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9" borderId="0" applyNumberFormat="0" applyBorder="0" applyAlignment="0" applyProtection="0"/>
    <xf numFmtId="0" fontId="45" fillId="20"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0" borderId="0" applyNumberFormat="0" applyBorder="0" applyAlignment="0" applyProtection="0"/>
    <xf numFmtId="0" fontId="45" fillId="22" borderId="0" applyNumberFormat="0" applyBorder="0" applyAlignment="0" applyProtection="0"/>
    <xf numFmtId="0" fontId="45" fillId="19" borderId="0" applyNumberFormat="0" applyBorder="0" applyAlignment="0" applyProtection="0"/>
    <xf numFmtId="0" fontId="31" fillId="0" borderId="0" applyFont="0" applyFill="0" applyBorder="0" applyAlignment="0" applyProtection="0"/>
    <xf numFmtId="0" fontId="45"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45" fillId="17" borderId="0" applyNumberFormat="0" applyBorder="0" applyAlignment="0" applyProtection="0"/>
    <xf numFmtId="0" fontId="45" fillId="23" borderId="0" applyNumberFormat="0" applyBorder="0" applyAlignment="0" applyProtection="0"/>
    <xf numFmtId="0" fontId="45" fillId="26" borderId="0" applyNumberFormat="0" applyBorder="0" applyAlignment="0" applyProtection="0"/>
    <xf numFmtId="0" fontId="45" fillId="27" borderId="0" applyNumberFormat="0" applyBorder="0" applyAlignment="0" applyProtection="0"/>
    <xf numFmtId="0" fontId="45" fillId="28" borderId="0" applyNumberFormat="0" applyBorder="0" applyAlignment="0" applyProtection="0"/>
    <xf numFmtId="0" fontId="45" fillId="21" borderId="0" applyNumberFormat="0" applyBorder="0" applyAlignment="0" applyProtection="0"/>
    <xf numFmtId="0" fontId="45" fillId="27" borderId="0" applyNumberFormat="0" applyBorder="0" applyAlignment="0" applyProtection="0"/>
    <xf numFmtId="0" fontId="45" fillId="23" borderId="0" applyNumberFormat="0" applyBorder="0" applyAlignment="0" applyProtection="0"/>
    <xf numFmtId="0" fontId="45" fillId="19" borderId="0" applyNumberFormat="0" applyBorder="0" applyAlignment="0" applyProtection="0"/>
    <xf numFmtId="0" fontId="46" fillId="29"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46" fillId="32" borderId="0" applyNumberFormat="0" applyBorder="0" applyAlignment="0" applyProtection="0"/>
    <xf numFmtId="0" fontId="46" fillId="31"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7" borderId="0" applyNumberFormat="0" applyBorder="0" applyAlignment="0" applyProtection="0"/>
    <xf numFmtId="0" fontId="46" fillId="31" borderId="0" applyNumberFormat="0" applyBorder="0" applyAlignment="0" applyProtection="0"/>
    <xf numFmtId="0" fontId="46" fillId="19" borderId="0" applyNumberFormat="0" applyBorder="0" applyAlignment="0" applyProtection="0"/>
    <xf numFmtId="0" fontId="46" fillId="31"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33" borderId="0" applyNumberFormat="0" applyBorder="0" applyAlignment="0" applyProtection="0"/>
    <xf numFmtId="0" fontId="46" fillId="31" borderId="0" applyNumberFormat="0" applyBorder="0" applyAlignment="0" applyProtection="0"/>
    <xf numFmtId="0" fontId="46" fillId="34" borderId="0" applyNumberFormat="0" applyBorder="0" applyAlignment="0" applyProtection="0"/>
    <xf numFmtId="0" fontId="66" fillId="0" borderId="0"/>
    <xf numFmtId="0" fontId="46" fillId="35" borderId="0" applyNumberFormat="0" applyBorder="0" applyAlignment="0" applyProtection="0"/>
    <xf numFmtId="0" fontId="46" fillId="36" borderId="0" applyNumberFormat="0" applyBorder="0" applyAlignment="0" applyProtection="0"/>
    <xf numFmtId="0" fontId="46" fillId="37"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46" fillId="34" borderId="0" applyNumberFormat="0" applyBorder="0" applyAlignment="0" applyProtection="0"/>
    <xf numFmtId="0" fontId="47" fillId="15" borderId="0" applyNumberFormat="0" applyBorder="0" applyAlignment="0" applyProtection="0"/>
    <xf numFmtId="186" fontId="36" fillId="38" borderId="27" applyNumberFormat="0">
      <alignment vertical="center"/>
    </xf>
    <xf numFmtId="187" fontId="36" fillId="39" borderId="27" applyNumberFormat="0">
      <alignment vertical="center"/>
    </xf>
    <xf numFmtId="1" fontId="31" fillId="40" borderId="27" applyNumberFormat="0">
      <alignment vertical="center"/>
    </xf>
    <xf numFmtId="186" fontId="36" fillId="41" borderId="27" applyNumberFormat="0">
      <alignment vertical="center"/>
    </xf>
    <xf numFmtId="186" fontId="36" fillId="12" borderId="27" applyNumberFormat="0">
      <alignment vertical="center"/>
    </xf>
    <xf numFmtId="188" fontId="36" fillId="38" borderId="0" applyNumberFormat="0">
      <alignment vertical="center"/>
    </xf>
    <xf numFmtId="188" fontId="36" fillId="42" borderId="0" applyNumberFormat="0">
      <alignment vertical="center"/>
    </xf>
    <xf numFmtId="3" fontId="36" fillId="0" borderId="27" applyNumberFormat="0">
      <alignment vertical="center"/>
    </xf>
    <xf numFmtId="188" fontId="36" fillId="0" borderId="27">
      <alignment vertical="center"/>
    </xf>
    <xf numFmtId="3" fontId="36" fillId="0" borderId="27" applyNumberFormat="0">
      <alignment vertical="center"/>
    </xf>
    <xf numFmtId="186" fontId="31" fillId="43" borderId="27" applyNumberFormat="0">
      <alignment vertical="center"/>
    </xf>
    <xf numFmtId="0" fontId="48" fillId="20" borderId="28" applyNumberFormat="0" applyAlignment="0" applyProtection="0"/>
    <xf numFmtId="0" fontId="49" fillId="44" borderId="29" applyNumberFormat="0" applyAlignment="0" applyProtection="0"/>
    <xf numFmtId="3" fontId="31" fillId="0" borderId="0" applyFill="0" applyBorder="0" applyAlignment="0" applyProtection="0"/>
    <xf numFmtId="5" fontId="31" fillId="0" borderId="0" applyFill="0" applyBorder="0" applyAlignment="0" applyProtection="0"/>
    <xf numFmtId="192" fontId="31" fillId="0" borderId="0" applyFill="0" applyBorder="0" applyAlignment="0" applyProtection="0"/>
    <xf numFmtId="43" fontId="31" fillId="0" borderId="0" applyFont="0" applyFill="0" applyBorder="0" applyAlignment="0" applyProtection="0"/>
    <xf numFmtId="0" fontId="65" fillId="0" borderId="0"/>
    <xf numFmtId="0" fontId="64" fillId="0" borderId="0"/>
    <xf numFmtId="0" fontId="61" fillId="0" borderId="0"/>
    <xf numFmtId="0" fontId="62" fillId="0" borderId="0"/>
    <xf numFmtId="0" fontId="63" fillId="0" borderId="0"/>
    <xf numFmtId="189" fontId="31" fillId="0" borderId="0" applyFont="0" applyFill="0" applyBorder="0" applyAlignment="0" applyProtection="0"/>
    <xf numFmtId="0" fontId="36" fillId="45" borderId="30" applyNumberFormat="0">
      <alignment vertical="center"/>
    </xf>
    <xf numFmtId="0" fontId="36" fillId="45" borderId="0">
      <alignment vertical="center"/>
    </xf>
    <xf numFmtId="0" fontId="36" fillId="46" borderId="31" applyNumberFormat="0">
      <alignment vertical="center"/>
    </xf>
    <xf numFmtId="0" fontId="50" fillId="0" borderId="0" applyNumberFormat="0" applyFill="0" applyBorder="0" applyAlignment="0" applyProtection="0"/>
    <xf numFmtId="0" fontId="36" fillId="12" borderId="32" applyNumberFormat="0">
      <alignment vertical="center"/>
    </xf>
    <xf numFmtId="188" fontId="36" fillId="12" borderId="0" applyNumberFormat="0">
      <alignment vertical="center"/>
    </xf>
    <xf numFmtId="188" fontId="36" fillId="12" borderId="0" applyNumberFormat="0">
      <alignment vertical="center"/>
    </xf>
    <xf numFmtId="0" fontId="36" fillId="12" borderId="32" applyNumberFormat="0">
      <alignment vertical="center"/>
    </xf>
    <xf numFmtId="2" fontId="31" fillId="0" borderId="0" applyFill="0" applyBorder="0" applyAlignment="0" applyProtection="0"/>
    <xf numFmtId="188" fontId="36" fillId="0" borderId="0">
      <alignment vertical="center"/>
      <protection locked="0"/>
    </xf>
    <xf numFmtId="188" fontId="36" fillId="0" borderId="0">
      <alignment vertical="center"/>
      <protection locked="0"/>
    </xf>
    <xf numFmtId="190" fontId="36" fillId="0" borderId="0">
      <alignment vertical="center"/>
      <protection locked="0"/>
    </xf>
    <xf numFmtId="0" fontId="51" fillId="16" borderId="0" applyNumberFormat="0" applyBorder="0" applyAlignment="0" applyProtection="0"/>
    <xf numFmtId="186" fontId="36" fillId="0" borderId="33">
      <alignment vertical="center"/>
    </xf>
    <xf numFmtId="0" fontId="37" fillId="47" borderId="34" applyNumberFormat="0">
      <alignment vertical="center"/>
    </xf>
    <xf numFmtId="188" fontId="37" fillId="47" borderId="0" applyNumberFormat="0">
      <alignment vertical="center"/>
    </xf>
    <xf numFmtId="0" fontId="37" fillId="12" borderId="34" applyNumberFormat="0">
      <alignment vertical="center"/>
    </xf>
    <xf numFmtId="0" fontId="52" fillId="0" borderId="35" applyNumberFormat="0" applyFill="0" applyAlignment="0" applyProtection="0"/>
    <xf numFmtId="0" fontId="53" fillId="0" borderId="36" applyNumberFormat="0" applyFill="0" applyAlignment="0" applyProtection="0"/>
    <xf numFmtId="0" fontId="54" fillId="0" borderId="37" applyNumberFormat="0" applyFill="0" applyAlignment="0" applyProtection="0"/>
    <xf numFmtId="0" fontId="54" fillId="0" borderId="0" applyNumberFormat="0" applyFill="0" applyBorder="0" applyAlignment="0" applyProtection="0"/>
    <xf numFmtId="0" fontId="45" fillId="28" borderId="38" applyNumberFormat="0" applyFont="0" applyAlignment="0" applyProtection="0"/>
    <xf numFmtId="0" fontId="47" fillId="15" borderId="0" applyNumberFormat="0" applyBorder="0" applyAlignment="0" applyProtection="0"/>
    <xf numFmtId="0" fontId="51" fillId="16" borderId="0" applyNumberFormat="0" applyBorder="0" applyAlignment="0" applyProtection="0"/>
    <xf numFmtId="0" fontId="55" fillId="19" borderId="28" applyNumberFormat="0" applyAlignment="0" applyProtection="0"/>
    <xf numFmtId="186" fontId="36" fillId="8" borderId="39" applyNumberFormat="0">
      <alignment vertical="center"/>
      <protection locked="0"/>
    </xf>
    <xf numFmtId="165" fontId="36" fillId="8" borderId="0" applyNumberFormat="0">
      <alignment vertical="center"/>
      <protection locked="0"/>
    </xf>
    <xf numFmtId="186" fontId="36" fillId="8" borderId="39" applyNumberFormat="0">
      <alignment vertical="center"/>
      <protection locked="0"/>
    </xf>
    <xf numFmtId="0" fontId="36" fillId="43" borderId="39" applyNumberFormat="0">
      <alignment vertical="center"/>
      <protection locked="0"/>
    </xf>
    <xf numFmtId="0" fontId="36" fillId="43" borderId="0" applyNumberFormat="0">
      <alignment vertical="center"/>
      <protection locked="0"/>
    </xf>
    <xf numFmtId="0" fontId="36" fillId="43" borderId="39" applyNumberFormat="0">
      <alignment vertical="center"/>
      <protection locked="0"/>
    </xf>
    <xf numFmtId="38" fontId="67" fillId="0" borderId="0"/>
    <xf numFmtId="38" fontId="68" fillId="0" borderId="0"/>
    <xf numFmtId="38" fontId="69" fillId="0" borderId="0"/>
    <xf numFmtId="38" fontId="70" fillId="0" borderId="0"/>
    <xf numFmtId="0" fontId="71" fillId="0" borderId="0"/>
    <xf numFmtId="0" fontId="71" fillId="0" borderId="0"/>
    <xf numFmtId="0" fontId="48" fillId="27" borderId="28" applyNumberFormat="0" applyAlignment="0" applyProtection="0"/>
    <xf numFmtId="0" fontId="56" fillId="0" borderId="40" applyNumberFormat="0" applyFill="0" applyAlignment="0" applyProtection="0"/>
    <xf numFmtId="0" fontId="56" fillId="0" borderId="40" applyNumberFormat="0" applyFill="0" applyAlignment="0" applyProtection="0"/>
    <xf numFmtId="0" fontId="38" fillId="43" borderId="41" applyNumberFormat="0" applyFill="0" applyAlignment="0" applyProtection="0">
      <alignment vertical="center"/>
      <protection locked="0"/>
    </xf>
    <xf numFmtId="0" fontId="39" fillId="0" borderId="0" applyNumberFormat="0" applyBorder="0">
      <alignment horizontal="left" vertical="top"/>
    </xf>
    <xf numFmtId="0" fontId="40" fillId="43" borderId="41" applyNumberFormat="0">
      <alignment vertical="center"/>
      <protection locked="0"/>
    </xf>
    <xf numFmtId="0" fontId="57" fillId="48" borderId="0" applyNumberFormat="0" applyBorder="0" applyAlignment="0" applyProtection="0"/>
    <xf numFmtId="0" fontId="57" fillId="48" borderId="0" applyNumberFormat="0" applyBorder="0" applyAlignment="0" applyProtection="0"/>
    <xf numFmtId="0" fontId="45" fillId="0" borderId="0" applyAlignment="0"/>
    <xf numFmtId="0" fontId="31" fillId="0" borderId="0"/>
    <xf numFmtId="0" fontId="31" fillId="0" borderId="0"/>
    <xf numFmtId="0" fontId="31" fillId="0" borderId="0"/>
    <xf numFmtId="0" fontId="36" fillId="0" borderId="0"/>
    <xf numFmtId="0" fontId="31" fillId="48" borderId="38" applyNumberFormat="0" applyFont="0" applyAlignment="0" applyProtection="0"/>
    <xf numFmtId="0" fontId="80" fillId="0" borderId="0" applyNumberFormat="0" applyFill="0" applyBorder="0" applyAlignment="0" applyProtection="0"/>
    <xf numFmtId="0" fontId="81" fillId="0" borderId="42" applyNumberFormat="0" applyFill="0" applyAlignment="0" applyProtection="0"/>
    <xf numFmtId="0" fontId="82" fillId="0" borderId="36" applyNumberFormat="0" applyFill="0" applyAlignment="0" applyProtection="0"/>
    <xf numFmtId="0" fontId="83" fillId="0" borderId="43" applyNumberFormat="0" applyFill="0" applyAlignment="0" applyProtection="0"/>
    <xf numFmtId="0" fontId="83" fillId="0" borderId="0" applyNumberFormat="0" applyFill="0" applyBorder="0" applyAlignment="0" applyProtection="0"/>
    <xf numFmtId="0" fontId="58" fillId="20" borderId="32" applyNumberFormat="0" applyAlignment="0" applyProtection="0"/>
    <xf numFmtId="191" fontId="22" fillId="49" borderId="38" applyProtection="0">
      <alignment vertical="center"/>
    </xf>
    <xf numFmtId="191" fontId="22" fillId="6" borderId="38" applyProtection="0">
      <alignment vertical="center"/>
    </xf>
    <xf numFmtId="4" fontId="22" fillId="49" borderId="38" applyNumberFormat="0" applyProtection="0">
      <alignment horizontal="left" vertical="center" indent="1"/>
    </xf>
    <xf numFmtId="4" fontId="21" fillId="50" borderId="38" applyNumberFormat="0" applyProtection="0">
      <alignment horizontal="left" vertical="center" indent="1"/>
    </xf>
    <xf numFmtId="4" fontId="21" fillId="11" borderId="38" applyNumberFormat="0" applyProtection="0">
      <alignment horizontal="right" vertical="center"/>
    </xf>
    <xf numFmtId="4" fontId="21" fillId="51" borderId="38" applyNumberFormat="0" applyProtection="0">
      <alignment horizontal="right" vertical="center"/>
    </xf>
    <xf numFmtId="4" fontId="21" fillId="41" borderId="44" applyNumberFormat="0" applyProtection="0">
      <alignment horizontal="right" vertical="center"/>
    </xf>
    <xf numFmtId="4" fontId="21" fillId="52" borderId="44" applyNumberFormat="0" applyProtection="0">
      <alignment horizontal="right" vertical="center"/>
    </xf>
    <xf numFmtId="4" fontId="72" fillId="53" borderId="44" applyNumberFormat="0" applyProtection="0">
      <alignment horizontal="right" vertical="center"/>
    </xf>
    <xf numFmtId="4" fontId="72" fillId="54" borderId="45" applyNumberFormat="0" applyProtection="0">
      <alignment horizontal="right" vertical="center"/>
    </xf>
    <xf numFmtId="4" fontId="72" fillId="55" borderId="45" applyNumberFormat="0" applyProtection="0">
      <alignment horizontal="right" vertical="center"/>
    </xf>
    <xf numFmtId="4" fontId="72" fillId="56" borderId="45" applyNumberFormat="0" applyProtection="0">
      <alignment horizontal="right" vertical="center"/>
    </xf>
    <xf numFmtId="4" fontId="72" fillId="57" borderId="45" applyNumberFormat="0" applyProtection="0">
      <alignment horizontal="right" vertical="center"/>
    </xf>
    <xf numFmtId="0" fontId="73" fillId="58" borderId="38" applyNumberFormat="0" applyProtection="0">
      <alignment horizontal="left" vertical="center" indent="1"/>
    </xf>
    <xf numFmtId="0" fontId="73" fillId="59" borderId="38" applyNumberFormat="0" applyProtection="0">
      <alignment horizontal="left" vertical="center" indent="1"/>
    </xf>
    <xf numFmtId="0" fontId="21" fillId="60" borderId="38" applyNumberFormat="0" applyProtection="0">
      <alignment horizontal="left" vertical="center" indent="1"/>
    </xf>
    <xf numFmtId="0" fontId="21" fillId="60" borderId="38" applyNumberFormat="0" applyProtection="0">
      <alignment horizontal="right" vertical="center"/>
    </xf>
    <xf numFmtId="0" fontId="15" fillId="61" borderId="38" applyNumberFormat="0" applyProtection="0">
      <alignment horizontal="left" vertical="center" indent="1"/>
    </xf>
    <xf numFmtId="0" fontId="21" fillId="62" borderId="38" applyNumberFormat="0" applyProtection="0">
      <alignment horizontal="left" vertical="center" indent="1"/>
    </xf>
    <xf numFmtId="191" fontId="22" fillId="6" borderId="38" applyNumberFormat="0" applyProtection="0">
      <alignment vertical="center"/>
    </xf>
    <xf numFmtId="0" fontId="22" fillId="6" borderId="38" applyNumberFormat="0" applyProtection="0">
      <alignment vertical="center"/>
    </xf>
    <xf numFmtId="4" fontId="22" fillId="6" borderId="38" applyNumberFormat="0" applyProtection="0">
      <alignment horizontal="left" vertical="center" indent="1"/>
    </xf>
    <xf numFmtId="4" fontId="21" fillId="63" borderId="46" applyNumberFormat="0" applyProtection="0">
      <alignment horizontal="right" vertical="center"/>
    </xf>
    <xf numFmtId="191" fontId="21" fillId="60" borderId="44" applyProtection="0">
      <alignment horizontal="right" vertical="center"/>
    </xf>
    <xf numFmtId="4" fontId="21" fillId="64" borderId="38" applyNumberFormat="0" applyProtection="0">
      <alignment horizontal="left" vertical="center" indent="1"/>
    </xf>
    <xf numFmtId="4" fontId="74" fillId="0" borderId="0" applyNumberFormat="0" applyProtection="0">
      <alignment horizontal="left" vertical="center" wrapText="1" indent="1"/>
    </xf>
    <xf numFmtId="0" fontId="75" fillId="42" borderId="0">
      <alignment horizontal="left" vertical="center" indent="1"/>
    </xf>
    <xf numFmtId="191" fontId="15" fillId="63" borderId="44" applyProtection="0">
      <alignment horizontal="right" vertical="center"/>
    </xf>
    <xf numFmtId="0" fontId="50" fillId="0" borderId="0" applyNumberFormat="0" applyFill="0" applyBorder="0" applyAlignment="0" applyProtection="0"/>
    <xf numFmtId="0" fontId="31" fillId="0" borderId="0"/>
    <xf numFmtId="0" fontId="76" fillId="65" borderId="0">
      <alignment horizontal="left" vertical="center" wrapText="1" indent="6"/>
    </xf>
    <xf numFmtId="186" fontId="41" fillId="0" borderId="47">
      <alignment vertical="center"/>
    </xf>
    <xf numFmtId="0" fontId="84" fillId="0" borderId="48" applyNumberFormat="0" applyFill="0" applyAlignment="0" applyProtection="0"/>
    <xf numFmtId="0" fontId="55" fillId="19" borderId="28" applyNumberFormat="0" applyAlignment="0" applyProtection="0"/>
    <xf numFmtId="193" fontId="77" fillId="0" borderId="9" applyBorder="0" applyProtection="0">
      <alignment horizontal="right" vertical="center"/>
    </xf>
    <xf numFmtId="0" fontId="78" fillId="0" borderId="0" applyFill="0" applyBorder="0" applyProtection="0">
      <alignment horizontal="left"/>
    </xf>
    <xf numFmtId="0" fontId="79" fillId="0" borderId="49" applyFill="0" applyBorder="0" applyProtection="0">
      <alignment horizontal="left" vertical="top"/>
    </xf>
    <xf numFmtId="0" fontId="49" fillId="44" borderId="29" applyNumberFormat="0" applyAlignment="0" applyProtection="0"/>
    <xf numFmtId="0" fontId="59" fillId="0" borderId="0" applyNumberFormat="0" applyFill="0" applyBorder="0" applyAlignment="0" applyProtection="0"/>
    <xf numFmtId="186" fontId="42" fillId="66" borderId="0" applyNumberFormat="0">
      <alignment vertical="center"/>
    </xf>
    <xf numFmtId="186" fontId="43" fillId="38" borderId="0" applyNumberFormat="0">
      <alignment vertical="center"/>
    </xf>
    <xf numFmtId="186" fontId="44" fillId="0" borderId="0" applyNumberFormat="0">
      <alignment vertical="center"/>
    </xf>
    <xf numFmtId="186" fontId="41" fillId="0" borderId="0" applyNumberFormat="0">
      <alignment vertical="center"/>
    </xf>
    <xf numFmtId="186" fontId="41" fillId="0" borderId="50">
      <alignment vertical="center"/>
    </xf>
    <xf numFmtId="186" fontId="41" fillId="0" borderId="51">
      <alignment vertical="center"/>
    </xf>
    <xf numFmtId="186" fontId="41" fillId="0" borderId="47">
      <alignment vertical="center"/>
    </xf>
    <xf numFmtId="0" fontId="58" fillId="27" borderId="32" applyNumberFormat="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55" fillId="19" borderId="28" applyNumberFormat="0" applyAlignment="0" applyProtection="0"/>
    <xf numFmtId="186" fontId="41" fillId="0" borderId="50">
      <alignment vertical="center"/>
    </xf>
    <xf numFmtId="0" fontId="55" fillId="19" borderId="28" applyNumberFormat="0" applyAlignment="0" applyProtection="0"/>
    <xf numFmtId="186" fontId="41" fillId="0" borderId="50">
      <alignment vertical="center"/>
    </xf>
    <xf numFmtId="0" fontId="3" fillId="0" borderId="0"/>
    <xf numFmtId="0" fontId="86" fillId="0" borderId="0"/>
    <xf numFmtId="0" fontId="86" fillId="0" borderId="0"/>
    <xf numFmtId="0" fontId="94" fillId="0" borderId="0" applyNumberFormat="0" applyFill="0" applyBorder="0" applyAlignment="0" applyProtection="0">
      <alignment vertical="top"/>
      <protection locked="0"/>
    </xf>
    <xf numFmtId="0" fontId="5" fillId="0" borderId="0"/>
    <xf numFmtId="0" fontId="31" fillId="0" borderId="0" applyNumberFormat="0" applyFont="0" applyFill="0" applyBorder="0" applyAlignment="0" applyProtection="0"/>
  </cellStyleXfs>
  <cellXfs count="1117">
    <xf numFmtId="0" fontId="0" fillId="0" borderId="0" xfId="0"/>
    <xf numFmtId="0" fontId="4" fillId="0" borderId="0" xfId="0" applyFont="1"/>
    <xf numFmtId="0" fontId="6" fillId="0" borderId="0" xfId="0" applyFont="1"/>
    <xf numFmtId="0" fontId="12" fillId="0" borderId="0" xfId="0" applyFont="1"/>
    <xf numFmtId="0" fontId="6" fillId="0" borderId="0" xfId="2" applyFont="1" applyAlignment="1"/>
    <xf numFmtId="0" fontId="5" fillId="0" borderId="0" xfId="2" applyFont="1" applyAlignment="1"/>
    <xf numFmtId="166" fontId="11" fillId="3" borderId="0" xfId="2" applyNumberFormat="1" applyFont="1" applyFill="1" applyAlignment="1">
      <alignment horizontal="right" vertical="center"/>
    </xf>
    <xf numFmtId="166" fontId="16" fillId="3" borderId="0" xfId="2" applyNumberFormat="1" applyFont="1" applyFill="1" applyAlignment="1">
      <alignment horizontal="right" vertical="center"/>
    </xf>
    <xf numFmtId="49" fontId="16" fillId="0" borderId="0" xfId="2" applyNumberFormat="1" applyFont="1" applyAlignment="1"/>
    <xf numFmtId="1" fontId="16" fillId="0" borderId="0" xfId="2" applyNumberFormat="1" applyFont="1" applyAlignment="1"/>
    <xf numFmtId="0" fontId="13" fillId="0" borderId="0" xfId="0" applyFont="1"/>
    <xf numFmtId="0" fontId="5" fillId="0" borderId="0" xfId="0" applyFont="1"/>
    <xf numFmtId="0" fontId="11" fillId="3" borderId="0" xfId="0" applyFont="1" applyFill="1" applyAlignment="1" applyProtection="1">
      <alignment horizontal="left"/>
      <protection locked="0"/>
    </xf>
    <xf numFmtId="167" fontId="11" fillId="0" borderId="0" xfId="0" applyNumberFormat="1" applyFont="1" applyAlignment="1">
      <alignment horizontal="right"/>
    </xf>
    <xf numFmtId="0" fontId="17" fillId="3" borderId="0" xfId="0" applyFont="1" applyFill="1" applyAlignment="1" applyProtection="1">
      <alignment horizontal="left"/>
      <protection locked="0"/>
    </xf>
    <xf numFmtId="0" fontId="11" fillId="3" borderId="0" xfId="0" applyFont="1" applyFill="1" applyAlignment="1">
      <alignment horizontal="right"/>
    </xf>
    <xf numFmtId="166" fontId="16" fillId="3" borderId="0" xfId="0" applyNumberFormat="1" applyFont="1" applyFill="1" applyAlignment="1">
      <alignment horizontal="right" vertical="center"/>
    </xf>
    <xf numFmtId="0" fontId="14" fillId="3" borderId="0" xfId="0" applyFont="1" applyFill="1" applyAlignment="1">
      <alignment horizontal="left" vertical="center"/>
    </xf>
    <xf numFmtId="0" fontId="16" fillId="3" borderId="0" xfId="0" applyFont="1" applyFill="1" applyAlignment="1">
      <alignment horizontal="left" vertical="center"/>
    </xf>
    <xf numFmtId="0" fontId="15" fillId="3" borderId="0" xfId="0" applyFont="1" applyFill="1" applyAlignment="1">
      <alignment horizontal="left" vertical="center"/>
    </xf>
    <xf numFmtId="0" fontId="19" fillId="4" borderId="0" xfId="0" applyFont="1" applyFill="1"/>
    <xf numFmtId="166" fontId="16" fillId="4" borderId="0" xfId="0" applyNumberFormat="1" applyFont="1" applyFill="1" applyAlignment="1">
      <alignment horizontal="right" vertical="center"/>
    </xf>
    <xf numFmtId="0" fontId="17" fillId="3" borderId="0" xfId="0" applyFont="1" applyFill="1" applyAlignment="1">
      <alignment horizontal="left" vertical="center"/>
    </xf>
    <xf numFmtId="0" fontId="0" fillId="0" borderId="0" xfId="0" applyAlignment="1">
      <alignment vertical="top"/>
    </xf>
    <xf numFmtId="0" fontId="21" fillId="0" borderId="0" xfId="0" applyFont="1" applyAlignment="1">
      <alignment vertical="top"/>
    </xf>
    <xf numFmtId="17" fontId="11" fillId="3" borderId="0" xfId="0" applyNumberFormat="1" applyFont="1" applyFill="1" applyAlignment="1">
      <alignment horizontal="right"/>
    </xf>
    <xf numFmtId="0" fontId="21" fillId="0" borderId="0" xfId="0" applyFont="1" applyAlignment="1">
      <alignment horizontal="right" vertical="top"/>
    </xf>
    <xf numFmtId="0" fontId="21" fillId="3" borderId="0" xfId="0" applyFont="1" applyFill="1" applyAlignment="1">
      <alignment horizontal="right" vertical="top"/>
    </xf>
    <xf numFmtId="0" fontId="23" fillId="0" borderId="0" xfId="0" applyFont="1" applyAlignment="1">
      <alignment vertical="top"/>
    </xf>
    <xf numFmtId="167" fontId="15" fillId="4" borderId="0" xfId="0" applyNumberFormat="1" applyFont="1" applyFill="1" applyAlignment="1">
      <alignment horizontal="right" vertical="center"/>
    </xf>
    <xf numFmtId="0" fontId="15" fillId="3" borderId="0" xfId="0" applyFont="1" applyFill="1" applyAlignment="1">
      <alignment horizontal="left" vertical="center" indent="1"/>
    </xf>
    <xf numFmtId="175" fontId="16" fillId="3" borderId="0" xfId="0" applyNumberFormat="1" applyFont="1" applyFill="1" applyAlignment="1">
      <alignment horizontal="right" vertical="center"/>
    </xf>
    <xf numFmtId="167" fontId="16" fillId="4" borderId="0" xfId="0" applyNumberFormat="1" applyFont="1" applyFill="1" applyAlignment="1">
      <alignment horizontal="right" vertical="center"/>
    </xf>
    <xf numFmtId="167" fontId="16" fillId="3" borderId="0" xfId="0" applyNumberFormat="1" applyFont="1" applyFill="1" applyAlignment="1">
      <alignment horizontal="right" vertical="center"/>
    </xf>
    <xf numFmtId="170" fontId="16" fillId="4" borderId="0" xfId="0" applyNumberFormat="1" applyFont="1" applyFill="1" applyAlignment="1">
      <alignment horizontal="right" vertical="center"/>
    </xf>
    <xf numFmtId="167" fontId="15" fillId="3" borderId="0" xfId="0" applyNumberFormat="1" applyFont="1" applyFill="1" applyAlignment="1">
      <alignment horizontal="right" vertical="center"/>
    </xf>
    <xf numFmtId="0" fontId="15" fillId="5" borderId="6" xfId="0" applyFont="1" applyFill="1" applyBorder="1" applyAlignment="1">
      <alignment horizontal="left" vertical="center"/>
    </xf>
    <xf numFmtId="167" fontId="14" fillId="3" borderId="0" xfId="0" applyNumberFormat="1" applyFont="1" applyFill="1" applyAlignment="1">
      <alignment horizontal="right" vertical="center"/>
    </xf>
    <xf numFmtId="170" fontId="15" fillId="3" borderId="0" xfId="5" applyNumberFormat="1" applyFont="1" applyFill="1" applyBorder="1" applyAlignment="1">
      <alignment horizontal="right" vertical="center" indent="1"/>
    </xf>
    <xf numFmtId="170" fontId="15" fillId="3" borderId="0" xfId="5" applyNumberFormat="1" applyFont="1" applyFill="1" applyBorder="1" applyAlignment="1">
      <alignment horizontal="right" vertical="center"/>
    </xf>
    <xf numFmtId="167" fontId="15" fillId="3" borderId="0" xfId="0" applyNumberFormat="1" applyFont="1" applyFill="1" applyAlignment="1">
      <alignment horizontal="right"/>
    </xf>
    <xf numFmtId="167" fontId="15" fillId="4" borderId="0" xfId="0" applyNumberFormat="1" applyFont="1" applyFill="1" applyAlignment="1">
      <alignment horizontal="right"/>
    </xf>
    <xf numFmtId="167" fontId="0" fillId="0" borderId="0" xfId="0" applyNumberFormat="1"/>
    <xf numFmtId="167" fontId="15" fillId="0" borderId="0" xfId="0" applyNumberFormat="1" applyFont="1" applyAlignment="1">
      <alignment horizontal="right" vertical="center"/>
    </xf>
    <xf numFmtId="172" fontId="14" fillId="3" borderId="0" xfId="0" applyNumberFormat="1" applyFont="1" applyFill="1" applyAlignment="1">
      <alignment horizontal="right"/>
    </xf>
    <xf numFmtId="167" fontId="15" fillId="3" borderId="0" xfId="0" applyNumberFormat="1" applyFont="1" applyFill="1"/>
    <xf numFmtId="167" fontId="15" fillId="3" borderId="0" xfId="5" applyNumberFormat="1" applyFont="1" applyFill="1" applyBorder="1" applyAlignment="1">
      <alignment vertical="center"/>
    </xf>
    <xf numFmtId="167" fontId="15" fillId="3" borderId="0" xfId="5" applyNumberFormat="1" applyFont="1" applyFill="1" applyBorder="1" applyAlignment="1">
      <alignment horizontal="right" vertical="center"/>
    </xf>
    <xf numFmtId="167" fontId="15" fillId="3" borderId="0" xfId="5" applyNumberFormat="1" applyFont="1" applyFill="1" applyBorder="1" applyAlignment="1"/>
    <xf numFmtId="178" fontId="15" fillId="3" borderId="0" xfId="6" applyNumberFormat="1" applyFont="1" applyFill="1" applyAlignment="1">
      <alignment horizontal="right" vertical="center"/>
    </xf>
    <xf numFmtId="177" fontId="15" fillId="3" borderId="0" xfId="6" applyNumberFormat="1" applyFont="1" applyFill="1" applyAlignment="1">
      <alignment horizontal="right" vertical="center"/>
    </xf>
    <xf numFmtId="0" fontId="6" fillId="0" borderId="0" xfId="7" applyFont="1"/>
    <xf numFmtId="0" fontId="5" fillId="0" borderId="0" xfId="7" applyFont="1"/>
    <xf numFmtId="170" fontId="15" fillId="4" borderId="0" xfId="0" applyNumberFormat="1" applyFont="1" applyFill="1" applyAlignment="1">
      <alignment horizontal="right" vertical="center"/>
    </xf>
    <xf numFmtId="170" fontId="15" fillId="4" borderId="0" xfId="7" applyNumberFormat="1" applyFont="1" applyFill="1" applyAlignment="1">
      <alignment horizontal="right" vertical="center"/>
    </xf>
    <xf numFmtId="167" fontId="15" fillId="3" borderId="0" xfId="7" applyNumberFormat="1" applyFont="1" applyFill="1" applyAlignment="1">
      <alignment horizontal="right" vertical="center"/>
    </xf>
    <xf numFmtId="167" fontId="15" fillId="4" borderId="0" xfId="7" applyNumberFormat="1" applyFont="1" applyFill="1" applyAlignment="1">
      <alignment horizontal="right" vertical="center"/>
    </xf>
    <xf numFmtId="0" fontId="3" fillId="0" borderId="0" xfId="7" applyFont="1"/>
    <xf numFmtId="0" fontId="31" fillId="0" borderId="0" xfId="9"/>
    <xf numFmtId="0" fontId="14" fillId="8" borderId="0" xfId="9" applyFont="1" applyFill="1" applyAlignment="1">
      <alignment horizontal="center"/>
    </xf>
    <xf numFmtId="0" fontId="14" fillId="9" borderId="0" xfId="9" applyFont="1" applyFill="1" applyAlignment="1">
      <alignment horizontal="center"/>
    </xf>
    <xf numFmtId="0" fontId="14" fillId="10" borderId="0" xfId="9" applyFont="1" applyFill="1" applyAlignment="1">
      <alignment horizontal="center"/>
    </xf>
    <xf numFmtId="0" fontId="15" fillId="0" borderId="0" xfId="9" applyFont="1" applyAlignment="1">
      <alignment horizontal="center"/>
    </xf>
    <xf numFmtId="0" fontId="14" fillId="11" borderId="0" xfId="9" applyFont="1" applyFill="1"/>
    <xf numFmtId="0" fontId="15" fillId="0" borderId="0" xfId="9" applyFont="1"/>
    <xf numFmtId="1" fontId="31" fillId="0" borderId="0" xfId="9" applyNumberFormat="1"/>
    <xf numFmtId="1" fontId="15" fillId="0" borderId="0" xfId="9" applyNumberFormat="1" applyFont="1"/>
    <xf numFmtId="0" fontId="15" fillId="0" borderId="0" xfId="9" applyFont="1" applyAlignment="1" applyProtection="1">
      <alignment horizontal="right"/>
      <protection locked="0"/>
    </xf>
    <xf numFmtId="0" fontId="15" fillId="8" borderId="0" xfId="9" applyFont="1" applyFill="1" applyAlignment="1" applyProtection="1">
      <alignment horizontal="right"/>
      <protection locked="0"/>
    </xf>
    <xf numFmtId="0" fontId="15" fillId="0" borderId="0" xfId="9" applyFont="1" applyAlignment="1">
      <alignment horizontal="right"/>
    </xf>
    <xf numFmtId="17" fontId="15" fillId="0" borderId="0" xfId="9" applyNumberFormat="1" applyFont="1" applyAlignment="1" applyProtection="1">
      <alignment horizontal="right"/>
      <protection locked="0"/>
    </xf>
    <xf numFmtId="17" fontId="15" fillId="8" borderId="0" xfId="9" applyNumberFormat="1" applyFont="1" applyFill="1" applyAlignment="1" applyProtection="1">
      <alignment horizontal="right"/>
      <protection locked="0"/>
    </xf>
    <xf numFmtId="17" fontId="15" fillId="0" borderId="0" xfId="9" applyNumberFormat="1" applyFont="1" applyAlignment="1">
      <alignment horizontal="right"/>
    </xf>
    <xf numFmtId="0" fontId="15" fillId="8" borderId="0" xfId="9" applyFont="1" applyFill="1" applyProtection="1">
      <protection locked="0"/>
    </xf>
    <xf numFmtId="0" fontId="15" fillId="8" borderId="0" xfId="9" applyFont="1" applyFill="1"/>
    <xf numFmtId="181" fontId="15" fillId="8" borderId="0" xfId="10" applyNumberFormat="1" applyFont="1" applyFill="1" applyProtection="1">
      <protection locked="0"/>
    </xf>
    <xf numFmtId="168" fontId="15" fillId="8" borderId="0" xfId="11" applyNumberFormat="1" applyFont="1" applyFill="1" applyProtection="1">
      <protection locked="0"/>
    </xf>
    <xf numFmtId="0" fontId="15" fillId="10" borderId="0" xfId="9" applyFont="1" applyFill="1"/>
    <xf numFmtId="181" fontId="15" fillId="10" borderId="0" xfId="10" applyNumberFormat="1" applyFont="1" applyFill="1"/>
    <xf numFmtId="0" fontId="28" fillId="0" borderId="0" xfId="9" applyFont="1"/>
    <xf numFmtId="0" fontId="15" fillId="9" borderId="0" xfId="9" applyFont="1" applyFill="1"/>
    <xf numFmtId="181" fontId="15" fillId="9" borderId="0" xfId="10" applyNumberFormat="1" applyFont="1" applyFill="1"/>
    <xf numFmtId="165" fontId="15" fillId="9" borderId="0" xfId="10" applyFont="1" applyFill="1"/>
    <xf numFmtId="182" fontId="15" fillId="9" borderId="0" xfId="10" applyNumberFormat="1" applyFont="1" applyFill="1"/>
    <xf numFmtId="165" fontId="15" fillId="12" borderId="0" xfId="10" applyFont="1" applyFill="1"/>
    <xf numFmtId="182" fontId="15" fillId="12" borderId="0" xfId="10" applyNumberFormat="1" applyFont="1" applyFill="1"/>
    <xf numFmtId="165" fontId="15" fillId="10" borderId="14" xfId="10" applyFont="1" applyFill="1" applyBorder="1"/>
    <xf numFmtId="182" fontId="15" fillId="10" borderId="14" xfId="10" applyNumberFormat="1" applyFont="1" applyFill="1" applyBorder="1"/>
    <xf numFmtId="182" fontId="31" fillId="0" borderId="0" xfId="9" applyNumberFormat="1"/>
    <xf numFmtId="182" fontId="14" fillId="11" borderId="0" xfId="9" applyNumberFormat="1" applyFont="1" applyFill="1"/>
    <xf numFmtId="0" fontId="15" fillId="11" borderId="0" xfId="9" applyFont="1" applyFill="1"/>
    <xf numFmtId="0" fontId="15" fillId="9" borderId="0" xfId="9" applyFont="1" applyFill="1" applyProtection="1">
      <protection locked="0"/>
    </xf>
    <xf numFmtId="165" fontId="31" fillId="0" borderId="0" xfId="9" applyNumberFormat="1"/>
    <xf numFmtId="0" fontId="15" fillId="0" borderId="0" xfId="9" applyFont="1" applyProtection="1">
      <protection locked="0"/>
    </xf>
    <xf numFmtId="0" fontId="14" fillId="8" borderId="0" xfId="9" applyFont="1" applyFill="1" applyAlignment="1" applyProtection="1">
      <alignment horizontal="center"/>
      <protection locked="0"/>
    </xf>
    <xf numFmtId="0" fontId="14" fillId="9" borderId="0" xfId="9" applyFont="1" applyFill="1" applyAlignment="1" applyProtection="1">
      <alignment horizontal="center"/>
      <protection locked="0"/>
    </xf>
    <xf numFmtId="0" fontId="14" fillId="10" borderId="0" xfId="9" applyFont="1" applyFill="1" applyAlignment="1" applyProtection="1">
      <alignment horizontal="center"/>
      <protection locked="0"/>
    </xf>
    <xf numFmtId="0" fontId="15" fillId="0" borderId="0" xfId="9" applyFont="1" applyAlignment="1" applyProtection="1">
      <alignment horizontal="center"/>
      <protection locked="0"/>
    </xf>
    <xf numFmtId="0" fontId="14" fillId="11" borderId="0" xfId="9" applyFont="1" applyFill="1" applyProtection="1">
      <protection locked="0"/>
    </xf>
    <xf numFmtId="1" fontId="15" fillId="0" borderId="0" xfId="9" applyNumberFormat="1" applyFont="1" applyProtection="1">
      <protection locked="0"/>
    </xf>
    <xf numFmtId="0" fontId="15" fillId="11" borderId="0" xfId="9" applyFont="1" applyFill="1" applyProtection="1">
      <protection locked="0"/>
    </xf>
    <xf numFmtId="0" fontId="28" fillId="0" borderId="0" xfId="9" applyFont="1" applyProtection="1">
      <protection locked="0"/>
    </xf>
    <xf numFmtId="181" fontId="15" fillId="9" borderId="0" xfId="10" applyNumberFormat="1" applyFont="1" applyFill="1" applyProtection="1">
      <protection locked="0"/>
    </xf>
    <xf numFmtId="182" fontId="15" fillId="9" borderId="0" xfId="10" applyNumberFormat="1" applyFont="1" applyFill="1" applyProtection="1">
      <protection locked="0"/>
    </xf>
    <xf numFmtId="0" fontId="15" fillId="12" borderId="0" xfId="9" applyFont="1" applyFill="1" applyProtection="1">
      <protection locked="0"/>
    </xf>
    <xf numFmtId="182" fontId="15" fillId="12" borderId="0" xfId="9" applyNumberFormat="1" applyFont="1" applyFill="1" applyProtection="1">
      <protection locked="0"/>
    </xf>
    <xf numFmtId="182" fontId="15" fillId="12" borderId="0" xfId="9" applyNumberFormat="1" applyFont="1" applyFill="1"/>
    <xf numFmtId="0" fontId="15" fillId="12" borderId="0" xfId="9" applyFont="1" applyFill="1"/>
    <xf numFmtId="0" fontId="15" fillId="10" borderId="14" xfId="9" applyFont="1" applyFill="1" applyBorder="1" applyProtection="1">
      <protection locked="0"/>
    </xf>
    <xf numFmtId="182" fontId="15" fillId="10" borderId="14" xfId="10" applyNumberFormat="1" applyFont="1" applyFill="1" applyBorder="1" applyProtection="1">
      <protection locked="0"/>
    </xf>
    <xf numFmtId="182" fontId="15" fillId="0" borderId="0" xfId="10" applyNumberFormat="1" applyFont="1" applyProtection="1">
      <protection locked="0"/>
    </xf>
    <xf numFmtId="182" fontId="15" fillId="11" borderId="0" xfId="9" applyNumberFormat="1" applyFont="1" applyFill="1"/>
    <xf numFmtId="182" fontId="15" fillId="0" borderId="0" xfId="10" applyNumberFormat="1" applyFont="1"/>
    <xf numFmtId="165" fontId="15" fillId="0" borderId="0" xfId="10" applyFont="1"/>
    <xf numFmtId="165" fontId="15" fillId="9" borderId="0" xfId="10" applyFont="1" applyFill="1" applyProtection="1">
      <protection locked="0"/>
    </xf>
    <xf numFmtId="170" fontId="14" fillId="3" borderId="0" xfId="8" applyNumberFormat="1" applyFont="1" applyFill="1" applyBorder="1" applyAlignment="1">
      <alignment horizontal="right" vertical="center"/>
    </xf>
    <xf numFmtId="170" fontId="15" fillId="3" borderId="0" xfId="8" applyNumberFormat="1" applyFont="1" applyFill="1" applyBorder="1" applyAlignment="1">
      <alignment horizontal="right" vertical="center"/>
    </xf>
    <xf numFmtId="167" fontId="15" fillId="3" borderId="0" xfId="8" applyNumberFormat="1" applyFont="1" applyFill="1" applyBorder="1" applyAlignment="1">
      <alignment horizontal="right" vertical="center"/>
    </xf>
    <xf numFmtId="0" fontId="32" fillId="0" borderId="0" xfId="0" applyFont="1"/>
    <xf numFmtId="0" fontId="33" fillId="0" borderId="0" xfId="0" applyFont="1"/>
    <xf numFmtId="0" fontId="34" fillId="0" borderId="0" xfId="0" applyFont="1"/>
    <xf numFmtId="0" fontId="9" fillId="3" borderId="0" xfId="1" applyFont="1" applyFill="1" applyAlignment="1">
      <alignment horizontal="left"/>
    </xf>
    <xf numFmtId="0" fontId="7" fillId="13" borderId="16" xfId="0" applyFont="1" applyFill="1" applyBorder="1" applyAlignment="1">
      <alignment horizontal="left" vertical="center"/>
    </xf>
    <xf numFmtId="0" fontId="9" fillId="3" borderId="0" xfId="1" applyFont="1" applyFill="1" applyAlignment="1"/>
    <xf numFmtId="0" fontId="35" fillId="0" borderId="0" xfId="0" applyFont="1"/>
    <xf numFmtId="0" fontId="0" fillId="13" borderId="0" xfId="0" applyFill="1"/>
    <xf numFmtId="169" fontId="20" fillId="4" borderId="0" xfId="5" applyNumberFormat="1" applyFont="1" applyFill="1" applyBorder="1" applyAlignment="1">
      <alignment horizontal="right" vertical="center"/>
    </xf>
    <xf numFmtId="0" fontId="7" fillId="13" borderId="62" xfId="2" applyFont="1" applyFill="1" applyBorder="1" applyAlignment="1">
      <alignment horizontal="left" vertical="center" wrapText="1"/>
    </xf>
    <xf numFmtId="0" fontId="85" fillId="0" borderId="0" xfId="0" applyFont="1" applyAlignment="1">
      <alignment vertical="top"/>
    </xf>
    <xf numFmtId="0" fontId="16" fillId="3" borderId="63" xfId="0" applyFont="1" applyFill="1" applyBorder="1" applyAlignment="1">
      <alignment horizontal="left" wrapText="1"/>
    </xf>
    <xf numFmtId="167" fontId="11" fillId="3" borderId="44" xfId="0" applyNumberFormat="1" applyFont="1" applyFill="1" applyBorder="1" applyAlignment="1">
      <alignment horizontal="left" wrapText="1"/>
    </xf>
    <xf numFmtId="166" fontId="16" fillId="3" borderId="65" xfId="0" applyNumberFormat="1" applyFont="1" applyFill="1" applyBorder="1" applyAlignment="1">
      <alignment horizontal="left" vertical="center" wrapText="1"/>
    </xf>
    <xf numFmtId="167" fontId="16" fillId="3" borderId="65" xfId="0" applyNumberFormat="1" applyFont="1" applyFill="1" applyBorder="1" applyAlignment="1">
      <alignment horizontal="left" wrapText="1"/>
    </xf>
    <xf numFmtId="166" fontId="11" fillId="3" borderId="65" xfId="0" applyNumberFormat="1" applyFont="1" applyFill="1" applyBorder="1" applyAlignment="1">
      <alignment horizontal="left" vertical="center" wrapText="1"/>
    </xf>
    <xf numFmtId="169" fontId="18" fillId="3" borderId="65" xfId="0" applyNumberFormat="1" applyFont="1" applyFill="1" applyBorder="1" applyAlignment="1">
      <alignment horizontal="left" vertical="center" wrapText="1"/>
    </xf>
    <xf numFmtId="0" fontId="11" fillId="3" borderId="68" xfId="0" applyFont="1" applyFill="1" applyBorder="1" applyAlignment="1">
      <alignment horizontal="left" wrapText="1"/>
    </xf>
    <xf numFmtId="166" fontId="16" fillId="3" borderId="64" xfId="0" applyNumberFormat="1" applyFont="1" applyFill="1" applyBorder="1" applyAlignment="1">
      <alignment horizontal="left" vertical="center" wrapText="1"/>
    </xf>
    <xf numFmtId="166" fontId="16" fillId="3" borderId="66" xfId="0" applyNumberFormat="1" applyFont="1" applyFill="1" applyBorder="1" applyAlignment="1">
      <alignment horizontal="left" vertical="center" wrapText="1"/>
    </xf>
    <xf numFmtId="166" fontId="16" fillId="3" borderId="69" xfId="0" applyNumberFormat="1" applyFont="1" applyFill="1" applyBorder="1" applyAlignment="1">
      <alignment horizontal="left" vertical="center" wrapText="1"/>
    </xf>
    <xf numFmtId="0" fontId="9" fillId="0" borderId="0" xfId="1" applyFont="1"/>
    <xf numFmtId="0" fontId="14" fillId="3" borderId="0" xfId="0" applyFont="1" applyFill="1" applyAlignment="1">
      <alignment horizontal="left"/>
    </xf>
    <xf numFmtId="174" fontId="18" fillId="3" borderId="0" xfId="0" applyNumberFormat="1" applyFont="1" applyFill="1" applyAlignment="1">
      <alignment horizontal="right" vertical="center"/>
    </xf>
    <xf numFmtId="175" fontId="16" fillId="3" borderId="11" xfId="0" applyNumberFormat="1" applyFont="1" applyFill="1" applyBorder="1" applyAlignment="1">
      <alignment horizontal="right" vertical="center"/>
    </xf>
    <xf numFmtId="167" fontId="15" fillId="8" borderId="0" xfId="10" applyNumberFormat="1" applyFont="1" applyFill="1" applyAlignment="1" applyProtection="1">
      <alignment horizontal="right"/>
      <protection locked="0"/>
    </xf>
    <xf numFmtId="175" fontId="16" fillId="4" borderId="0" xfId="0" applyNumberFormat="1" applyFont="1" applyFill="1" applyAlignment="1">
      <alignment horizontal="right" vertical="center"/>
    </xf>
    <xf numFmtId="0" fontId="7" fillId="13" borderId="1" xfId="0" applyFont="1" applyFill="1" applyBorder="1" applyAlignment="1">
      <alignment horizontal="left" vertical="center"/>
    </xf>
    <xf numFmtId="0" fontId="0" fillId="3" borderId="0" xfId="0" applyFill="1"/>
    <xf numFmtId="167" fontId="14" fillId="3" borderId="0" xfId="8" applyNumberFormat="1" applyFont="1" applyFill="1" applyBorder="1" applyAlignment="1">
      <alignment horizontal="right" vertical="center"/>
    </xf>
    <xf numFmtId="184" fontId="11" fillId="3" borderId="0" xfId="0" applyNumberFormat="1" applyFont="1" applyFill="1" applyAlignment="1">
      <alignment horizontal="right"/>
    </xf>
    <xf numFmtId="184" fontId="11" fillId="3" borderId="52" xfId="0" applyNumberFormat="1" applyFont="1" applyFill="1" applyBorder="1" applyAlignment="1">
      <alignment horizontal="right"/>
    </xf>
    <xf numFmtId="184" fontId="16" fillId="3" borderId="0" xfId="0" applyNumberFormat="1" applyFont="1" applyFill="1" applyAlignment="1">
      <alignment horizontal="right" vertical="center"/>
    </xf>
    <xf numFmtId="184" fontId="11" fillId="3" borderId="0" xfId="0" applyNumberFormat="1" applyFont="1" applyFill="1" applyAlignment="1">
      <alignment horizontal="right" vertical="center"/>
    </xf>
    <xf numFmtId="184" fontId="16" fillId="3" borderId="57" xfId="0" applyNumberFormat="1" applyFont="1" applyFill="1" applyBorder="1" applyAlignment="1">
      <alignment horizontal="right" vertical="center"/>
    </xf>
    <xf numFmtId="167" fontId="16" fillId="3" borderId="0" xfId="5" applyNumberFormat="1" applyFont="1" applyFill="1" applyBorder="1" applyAlignment="1">
      <alignment horizontal="right" vertical="center"/>
    </xf>
    <xf numFmtId="167" fontId="11" fillId="3" borderId="0" xfId="5" applyNumberFormat="1" applyFont="1" applyFill="1" applyBorder="1" applyAlignment="1">
      <alignment horizontal="right" vertical="center"/>
    </xf>
    <xf numFmtId="167" fontId="16" fillId="3" borderId="0" xfId="4" applyNumberFormat="1" applyFont="1" applyFill="1" applyBorder="1" applyAlignment="1">
      <alignment horizontal="right" vertical="center"/>
    </xf>
    <xf numFmtId="167" fontId="16" fillId="3" borderId="57" xfId="5" applyNumberFormat="1" applyFont="1" applyFill="1" applyBorder="1" applyAlignment="1">
      <alignment horizontal="right" vertical="center"/>
    </xf>
    <xf numFmtId="184" fontId="11" fillId="3" borderId="57" xfId="0" applyNumberFormat="1" applyFont="1" applyFill="1" applyBorder="1" applyAlignment="1">
      <alignment horizontal="right"/>
    </xf>
    <xf numFmtId="167" fontId="11" fillId="3" borderId="57" xfId="5" applyNumberFormat="1" applyFont="1" applyFill="1" applyBorder="1" applyAlignment="1">
      <alignment horizontal="right" vertical="center"/>
    </xf>
    <xf numFmtId="184" fontId="11" fillId="3" borderId="57" xfId="0" applyNumberFormat="1" applyFont="1" applyFill="1" applyBorder="1" applyAlignment="1">
      <alignment horizontal="right" vertical="center"/>
    </xf>
    <xf numFmtId="167" fontId="11" fillId="3" borderId="3" xfId="5" applyNumberFormat="1" applyFont="1" applyFill="1" applyBorder="1" applyAlignment="1">
      <alignment horizontal="right" vertical="center"/>
    </xf>
    <xf numFmtId="167" fontId="11" fillId="3" borderId="83" xfId="5" applyNumberFormat="1" applyFont="1" applyFill="1" applyBorder="1" applyAlignment="1">
      <alignment horizontal="right" vertical="center"/>
    </xf>
    <xf numFmtId="0" fontId="7" fillId="13" borderId="17" xfId="0" applyFont="1" applyFill="1" applyBorder="1" applyAlignment="1">
      <alignment horizontal="left" vertical="center"/>
    </xf>
    <xf numFmtId="0" fontId="7" fillId="13" borderId="18" xfId="0" applyFont="1" applyFill="1" applyBorder="1" applyAlignment="1">
      <alignment horizontal="left" vertical="center"/>
    </xf>
    <xf numFmtId="0" fontId="7" fillId="13" borderId="21" xfId="0" applyFont="1" applyFill="1" applyBorder="1" applyAlignment="1">
      <alignment horizontal="left" vertical="center"/>
    </xf>
    <xf numFmtId="0" fontId="86" fillId="0" borderId="0" xfId="201" applyProtection="1">
      <protection locked="0"/>
    </xf>
    <xf numFmtId="194" fontId="16" fillId="67" borderId="0" xfId="201" applyNumberFormat="1" applyFont="1" applyFill="1" applyAlignment="1">
      <alignment horizontal="left" vertical="center"/>
    </xf>
    <xf numFmtId="171" fontId="15" fillId="3" borderId="0" xfId="201" applyNumberFormat="1" applyFont="1" applyFill="1" applyAlignment="1" applyProtection="1">
      <alignment horizontal="left" vertical="center"/>
      <protection locked="0"/>
    </xf>
    <xf numFmtId="0" fontId="87" fillId="0" borderId="0" xfId="201" applyFont="1" applyProtection="1">
      <protection locked="0"/>
    </xf>
    <xf numFmtId="0" fontId="88" fillId="0" borderId="0" xfId="201" applyFont="1" applyProtection="1">
      <protection locked="0"/>
    </xf>
    <xf numFmtId="171" fontId="15" fillId="7" borderId="0" xfId="201" applyNumberFormat="1" applyFont="1" applyFill="1" applyAlignment="1" applyProtection="1">
      <alignment horizontal="left" vertical="center"/>
      <protection locked="0"/>
    </xf>
    <xf numFmtId="195" fontId="16" fillId="67" borderId="0" xfId="201" applyNumberFormat="1" applyFont="1" applyFill="1" applyAlignment="1">
      <alignment horizontal="left" vertical="center"/>
    </xf>
    <xf numFmtId="0" fontId="0" fillId="0" borderId="0" xfId="0" applyAlignment="1">
      <alignment horizontal="right"/>
    </xf>
    <xf numFmtId="0" fontId="6" fillId="3" borderId="0" xfId="0" applyFont="1" applyFill="1"/>
    <xf numFmtId="0" fontId="21" fillId="3" borderId="0" xfId="0" applyFont="1" applyFill="1" applyAlignment="1">
      <alignment vertical="top"/>
    </xf>
    <xf numFmtId="0" fontId="6" fillId="3" borderId="0" xfId="7" applyFont="1" applyFill="1"/>
    <xf numFmtId="0" fontId="33" fillId="3" borderId="0" xfId="0" applyFont="1" applyFill="1"/>
    <xf numFmtId="0" fontId="5" fillId="3" borderId="0" xfId="0" applyFont="1" applyFill="1"/>
    <xf numFmtId="0" fontId="85" fillId="3" borderId="0" xfId="0" applyFont="1" applyFill="1" applyAlignment="1">
      <alignment vertical="top"/>
    </xf>
    <xf numFmtId="169" fontId="20" fillId="3" borderId="0" xfId="4" applyNumberFormat="1" applyFont="1" applyFill="1" applyBorder="1" applyAlignment="1">
      <alignment horizontal="right" vertical="center"/>
    </xf>
    <xf numFmtId="169" fontId="20" fillId="3" borderId="0" xfId="5" applyNumberFormat="1" applyFont="1" applyFill="1" applyBorder="1" applyAlignment="1">
      <alignment horizontal="right" vertical="center"/>
    </xf>
    <xf numFmtId="0" fontId="21" fillId="3" borderId="0" xfId="0" applyFont="1" applyFill="1" applyAlignment="1">
      <alignment horizontal="left" vertical="top"/>
    </xf>
    <xf numFmtId="0" fontId="0" fillId="3" borderId="0" xfId="0" applyFill="1" applyAlignment="1">
      <alignment vertical="top"/>
    </xf>
    <xf numFmtId="0" fontId="22" fillId="3" borderId="0" xfId="0" applyFont="1" applyFill="1" applyAlignment="1">
      <alignment vertical="top"/>
    </xf>
    <xf numFmtId="170" fontId="21" fillId="3" borderId="0" xfId="0" applyNumberFormat="1" applyFont="1" applyFill="1" applyAlignment="1">
      <alignment horizontal="right" vertical="top"/>
    </xf>
    <xf numFmtId="170" fontId="21" fillId="3" borderId="0" xfId="5" applyNumberFormat="1" applyFont="1" applyFill="1" applyAlignment="1">
      <alignment horizontal="right" vertical="top"/>
    </xf>
    <xf numFmtId="0" fontId="7" fillId="13" borderId="19" xfId="2" applyFont="1" applyFill="1" applyBorder="1" applyAlignment="1">
      <alignment horizontal="left" vertical="center" wrapText="1"/>
    </xf>
    <xf numFmtId="0" fontId="23" fillId="3" borderId="0" xfId="0" applyFont="1" applyFill="1" applyAlignment="1">
      <alignment vertical="top"/>
    </xf>
    <xf numFmtId="0" fontId="17" fillId="3" borderId="0" xfId="7" applyFont="1" applyFill="1"/>
    <xf numFmtId="0" fontId="23" fillId="3" borderId="0" xfId="0" applyFont="1" applyFill="1" applyAlignment="1">
      <alignment horizontal="right" vertical="top"/>
    </xf>
    <xf numFmtId="167" fontId="23" fillId="3" borderId="0" xfId="0" applyNumberFormat="1" applyFont="1" applyFill="1" applyAlignment="1">
      <alignment vertical="top"/>
    </xf>
    <xf numFmtId="167" fontId="11" fillId="3" borderId="65" xfId="0" applyNumberFormat="1" applyFont="1" applyFill="1" applyBorder="1" applyAlignment="1">
      <alignment horizontal="left" wrapText="1"/>
    </xf>
    <xf numFmtId="171" fontId="15" fillId="3" borderId="65" xfId="0" applyNumberFormat="1" applyFont="1" applyFill="1" applyBorder="1" applyAlignment="1">
      <alignment horizontal="left" vertical="center" wrapText="1"/>
    </xf>
    <xf numFmtId="171" fontId="14" fillId="3" borderId="65" xfId="0" applyNumberFormat="1" applyFont="1" applyFill="1" applyBorder="1" applyAlignment="1">
      <alignment horizontal="left" vertical="center" wrapText="1"/>
    </xf>
    <xf numFmtId="0" fontId="0" fillId="3" borderId="65" xfId="0" applyFill="1" applyBorder="1"/>
    <xf numFmtId="0" fontId="15" fillId="3" borderId="0" xfId="0" applyFont="1" applyFill="1" applyAlignment="1">
      <alignment horizontal="right"/>
    </xf>
    <xf numFmtId="0" fontId="15" fillId="3" borderId="0" xfId="0" applyFont="1" applyFill="1"/>
    <xf numFmtId="166" fontId="16" fillId="3" borderId="0" xfId="0" applyNumberFormat="1" applyFont="1" applyFill="1" applyAlignment="1">
      <alignment horizontal="right" vertical="center" wrapText="1"/>
    </xf>
    <xf numFmtId="0" fontId="0" fillId="3" borderId="0" xfId="0" applyFill="1" applyAlignment="1">
      <alignment horizontal="right"/>
    </xf>
    <xf numFmtId="0" fontId="24" fillId="3" borderId="0" xfId="0" applyFont="1" applyFill="1"/>
    <xf numFmtId="0" fontId="26" fillId="3" borderId="0" xfId="0" applyFont="1" applyFill="1"/>
    <xf numFmtId="167" fontId="11" fillId="3" borderId="0" xfId="0" applyNumberFormat="1" applyFont="1" applyFill="1" applyAlignment="1">
      <alignment horizontal="right" vertical="center"/>
    </xf>
    <xf numFmtId="170" fontId="12" fillId="3" borderId="0" xfId="0" applyNumberFormat="1" applyFont="1" applyFill="1"/>
    <xf numFmtId="170" fontId="12" fillId="3" borderId="0" xfId="0" applyNumberFormat="1" applyFont="1" applyFill="1" applyAlignment="1">
      <alignment wrapText="1"/>
    </xf>
    <xf numFmtId="0" fontId="5" fillId="3" borderId="0" xfId="7" applyFont="1" applyFill="1"/>
    <xf numFmtId="0" fontId="5" fillId="3" borderId="0" xfId="7" applyFont="1" applyFill="1" applyAlignment="1">
      <alignment wrapText="1"/>
    </xf>
    <xf numFmtId="0" fontId="6" fillId="3" borderId="0" xfId="7" applyFont="1" applyFill="1" applyAlignment="1">
      <alignment wrapText="1"/>
    </xf>
    <xf numFmtId="170" fontId="15" fillId="3" borderId="0" xfId="0" applyNumberFormat="1" applyFont="1" applyFill="1" applyAlignment="1">
      <alignment horizontal="right" vertical="center"/>
    </xf>
    <xf numFmtId="170" fontId="15" fillId="3" borderId="0" xfId="7" applyNumberFormat="1" applyFont="1" applyFill="1" applyAlignment="1">
      <alignment horizontal="right" vertical="center"/>
    </xf>
    <xf numFmtId="0" fontId="12" fillId="3" borderId="0" xfId="7" applyFont="1" applyFill="1"/>
    <xf numFmtId="0" fontId="29" fillId="3" borderId="0" xfId="7" applyFont="1" applyFill="1"/>
    <xf numFmtId="170" fontId="16" fillId="0" borderId="0" xfId="3" applyNumberFormat="1" applyFont="1" applyFill="1" applyBorder="1"/>
    <xf numFmtId="0" fontId="16" fillId="0" borderId="0" xfId="0" applyFont="1"/>
    <xf numFmtId="184" fontId="16" fillId="3" borderId="0" xfId="5" applyNumberFormat="1" applyFont="1" applyFill="1" applyBorder="1" applyAlignment="1">
      <alignment horizontal="right" vertical="center"/>
    </xf>
    <xf numFmtId="0" fontId="32" fillId="7" borderId="15" xfId="0" applyFont="1" applyFill="1" applyBorder="1" applyAlignment="1">
      <alignment horizontal="right" vertical="center"/>
    </xf>
    <xf numFmtId="0" fontId="21" fillId="5" borderId="6" xfId="0" applyFont="1" applyFill="1" applyBorder="1" applyAlignment="1">
      <alignment horizontal="left" vertical="top"/>
    </xf>
    <xf numFmtId="170" fontId="21" fillId="5" borderId="7" xfId="5" applyNumberFormat="1" applyFont="1" applyFill="1" applyBorder="1" applyAlignment="1">
      <alignment horizontal="right" vertical="top"/>
    </xf>
    <xf numFmtId="170" fontId="21" fillId="5" borderId="8" xfId="5" applyNumberFormat="1" applyFont="1" applyFill="1" applyBorder="1" applyAlignment="1">
      <alignment horizontal="right" vertical="top"/>
    </xf>
    <xf numFmtId="0" fontId="15" fillId="5" borderId="7" xfId="0" applyFont="1" applyFill="1" applyBorder="1" applyAlignment="1">
      <alignment horizontal="left" vertical="center"/>
    </xf>
    <xf numFmtId="170" fontId="21" fillId="5" borderId="7" xfId="3" applyNumberFormat="1" applyFont="1" applyFill="1" applyBorder="1" applyAlignment="1">
      <alignment vertical="top"/>
    </xf>
    <xf numFmtId="170" fontId="21" fillId="5" borderId="8" xfId="3" applyNumberFormat="1" applyFont="1" applyFill="1" applyBorder="1" applyAlignment="1">
      <alignment vertical="top"/>
    </xf>
    <xf numFmtId="167" fontId="16" fillId="5" borderId="7" xfId="5" applyNumberFormat="1" applyFont="1" applyFill="1" applyBorder="1" applyAlignment="1">
      <alignment horizontal="right" vertical="center"/>
    </xf>
    <xf numFmtId="167" fontId="16" fillId="5" borderId="8" xfId="5" applyNumberFormat="1" applyFont="1" applyFill="1" applyBorder="1" applyAlignment="1">
      <alignment horizontal="right" vertical="center"/>
    </xf>
    <xf numFmtId="0" fontId="15" fillId="5" borderId="70" xfId="0" applyFont="1" applyFill="1" applyBorder="1" applyAlignment="1">
      <alignment horizontal="left" vertical="center"/>
    </xf>
    <xf numFmtId="170" fontId="15" fillId="5" borderId="85" xfId="5" applyNumberFormat="1" applyFont="1" applyFill="1" applyBorder="1" applyAlignment="1">
      <alignment horizontal="right" vertical="center" indent="1"/>
    </xf>
    <xf numFmtId="170" fontId="15" fillId="5" borderId="85" xfId="5" applyNumberFormat="1" applyFont="1" applyFill="1" applyBorder="1" applyAlignment="1">
      <alignment horizontal="right" vertical="center"/>
    </xf>
    <xf numFmtId="170" fontId="15" fillId="5" borderId="67" xfId="5" applyNumberFormat="1" applyFont="1" applyFill="1" applyBorder="1" applyAlignment="1">
      <alignment horizontal="right" vertical="center"/>
    </xf>
    <xf numFmtId="0" fontId="16" fillId="5" borderId="70" xfId="0" applyFont="1" applyFill="1" applyBorder="1"/>
    <xf numFmtId="167" fontId="16" fillId="5" borderId="7" xfId="5" applyNumberFormat="1" applyFont="1" applyFill="1" applyBorder="1" applyAlignment="1">
      <alignment horizontal="right" vertical="top"/>
    </xf>
    <xf numFmtId="184" fontId="16" fillId="5" borderId="6" xfId="0" applyNumberFormat="1" applyFont="1" applyFill="1" applyBorder="1" applyAlignment="1">
      <alignment horizontal="left" vertical="top"/>
    </xf>
    <xf numFmtId="167" fontId="16" fillId="5" borderId="8" xfId="5" applyNumberFormat="1" applyFont="1" applyFill="1" applyBorder="1" applyAlignment="1">
      <alignment horizontal="right" vertical="top"/>
    </xf>
    <xf numFmtId="169" fontId="18" fillId="3" borderId="0" xfId="5" applyNumberFormat="1" applyFont="1" applyFill="1" applyBorder="1" applyAlignment="1">
      <alignment horizontal="right" vertical="center"/>
    </xf>
    <xf numFmtId="0" fontId="27" fillId="3" borderId="0" xfId="0" applyFont="1" applyFill="1" applyAlignment="1">
      <alignment vertical="top"/>
    </xf>
    <xf numFmtId="0" fontId="92" fillId="3" borderId="0" xfId="0" applyFont="1" applyFill="1"/>
    <xf numFmtId="167" fontId="11" fillId="3" borderId="1" xfId="5" applyNumberFormat="1" applyFont="1" applyFill="1" applyBorder="1" applyAlignment="1">
      <alignment horizontal="right" vertical="center"/>
    </xf>
    <xf numFmtId="0" fontId="13" fillId="3" borderId="0" xfId="0" applyFont="1" applyFill="1"/>
    <xf numFmtId="167" fontId="16" fillId="68" borderId="0" xfId="0" applyNumberFormat="1" applyFont="1" applyFill="1" applyAlignment="1">
      <alignment horizontal="right" vertical="center"/>
    </xf>
    <xf numFmtId="0" fontId="15" fillId="3" borderId="0" xfId="0" applyFont="1" applyFill="1" applyAlignment="1">
      <alignment horizontal="right" vertical="center"/>
    </xf>
    <xf numFmtId="0" fontId="15" fillId="3" borderId="11" xfId="0" applyFont="1" applyFill="1" applyBorder="1" applyAlignment="1">
      <alignment horizontal="right" vertical="center"/>
    </xf>
    <xf numFmtId="0" fontId="17" fillId="3" borderId="11" xfId="0" applyFont="1" applyFill="1" applyBorder="1" applyAlignment="1">
      <alignment horizontal="left" vertical="center"/>
    </xf>
    <xf numFmtId="0" fontId="15" fillId="3" borderId="4" xfId="0" applyFont="1" applyFill="1" applyBorder="1" applyAlignment="1">
      <alignment horizontal="right" vertical="center" wrapText="1"/>
    </xf>
    <xf numFmtId="0" fontId="7" fillId="13" borderId="2" xfId="0" applyFont="1" applyFill="1" applyBorder="1" applyAlignment="1">
      <alignment horizontal="left" vertical="center"/>
    </xf>
    <xf numFmtId="0" fontId="7" fillId="13" borderId="12" xfId="0" applyFont="1" applyFill="1" applyBorder="1" applyAlignment="1">
      <alignment horizontal="left" vertical="center"/>
    </xf>
    <xf numFmtId="0" fontId="15" fillId="3" borderId="11" xfId="0" applyFont="1" applyFill="1" applyBorder="1" applyAlignment="1">
      <alignment horizontal="left" vertical="top" wrapText="1"/>
    </xf>
    <xf numFmtId="0" fontId="15" fillId="3" borderId="11" xfId="0" applyFont="1" applyFill="1" applyBorder="1" applyAlignment="1">
      <alignment horizontal="left" vertical="top"/>
    </xf>
    <xf numFmtId="0" fontId="15" fillId="3" borderId="13"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0" xfId="0" applyFont="1" applyFill="1" applyAlignment="1">
      <alignment horizontal="left" vertical="top"/>
    </xf>
    <xf numFmtId="0" fontId="7" fillId="13" borderId="3" xfId="0" applyFont="1" applyFill="1" applyBorder="1" applyAlignment="1">
      <alignment horizontal="left" vertical="center"/>
    </xf>
    <xf numFmtId="0" fontId="15" fillId="3" borderId="5" xfId="0" applyFont="1" applyFill="1" applyBorder="1" applyAlignment="1">
      <alignment horizontal="left" vertical="top" wrapText="1"/>
    </xf>
    <xf numFmtId="170" fontId="21" fillId="4" borderId="0" xfId="5" applyNumberFormat="1" applyFont="1" applyFill="1" applyBorder="1" applyAlignment="1">
      <alignment horizontal="right" vertical="top"/>
    </xf>
    <xf numFmtId="184" fontId="11" fillId="4" borderId="0" xfId="0" applyNumberFormat="1" applyFont="1" applyFill="1" applyAlignment="1">
      <alignment horizontal="right"/>
    </xf>
    <xf numFmtId="167" fontId="16" fillId="4" borderId="0" xfId="5" applyNumberFormat="1" applyFont="1" applyFill="1" applyBorder="1" applyAlignment="1">
      <alignment horizontal="right" vertical="center"/>
    </xf>
    <xf numFmtId="167" fontId="11" fillId="4" borderId="0" xfId="5" applyNumberFormat="1" applyFont="1" applyFill="1" applyBorder="1" applyAlignment="1">
      <alignment horizontal="right" vertical="center"/>
    </xf>
    <xf numFmtId="184" fontId="11" fillId="4" borderId="0" xfId="0" applyNumberFormat="1" applyFont="1" applyFill="1" applyAlignment="1">
      <alignment horizontal="right" vertical="center"/>
    </xf>
    <xf numFmtId="184" fontId="16" fillId="4" borderId="0" xfId="0" applyNumberFormat="1" applyFont="1" applyFill="1" applyAlignment="1">
      <alignment horizontal="right" vertical="center"/>
    </xf>
    <xf numFmtId="167" fontId="11" fillId="4" borderId="3" xfId="5" applyNumberFormat="1" applyFont="1" applyFill="1" applyBorder="1" applyAlignment="1">
      <alignment horizontal="right" vertical="center"/>
    </xf>
    <xf numFmtId="185" fontId="18" fillId="4" borderId="0" xfId="0" applyNumberFormat="1" applyFont="1" applyFill="1" applyAlignment="1">
      <alignment horizontal="right" vertical="center"/>
    </xf>
    <xf numFmtId="169" fontId="20" fillId="4" borderId="0" xfId="0" applyNumberFormat="1" applyFont="1" applyFill="1" applyAlignment="1">
      <alignment horizontal="right" vertical="center"/>
    </xf>
    <xf numFmtId="169" fontId="20" fillId="4" borderId="0" xfId="0" applyNumberFormat="1" applyFont="1" applyFill="1" applyAlignment="1">
      <alignment horizontal="right"/>
    </xf>
    <xf numFmtId="169" fontId="20" fillId="4" borderId="0" xfId="4" applyNumberFormat="1" applyFont="1" applyFill="1" applyBorder="1" applyAlignment="1">
      <alignment horizontal="right" vertical="center"/>
    </xf>
    <xf numFmtId="167" fontId="16" fillId="4" borderId="0" xfId="3" applyNumberFormat="1" applyFont="1" applyFill="1" applyBorder="1" applyAlignment="1">
      <alignment horizontal="right" vertical="center"/>
    </xf>
    <xf numFmtId="0" fontId="0" fillId="4" borderId="0" xfId="0" applyFill="1"/>
    <xf numFmtId="167" fontId="14" fillId="4" borderId="0" xfId="0" applyNumberFormat="1" applyFont="1" applyFill="1" applyAlignment="1">
      <alignment horizontal="right" vertical="center"/>
    </xf>
    <xf numFmtId="167" fontId="16" fillId="4" borderId="58" xfId="5" applyNumberFormat="1" applyFont="1" applyFill="1" applyBorder="1" applyAlignment="1">
      <alignment horizontal="right" vertical="center"/>
    </xf>
    <xf numFmtId="167" fontId="16" fillId="4" borderId="61" xfId="5" applyNumberFormat="1" applyFont="1" applyFill="1" applyBorder="1" applyAlignment="1">
      <alignment horizontal="right" vertical="center"/>
    </xf>
    <xf numFmtId="167" fontId="16" fillId="4" borderId="1" xfId="5" applyNumberFormat="1" applyFont="1" applyFill="1" applyBorder="1" applyAlignment="1">
      <alignment horizontal="right" vertical="center"/>
    </xf>
    <xf numFmtId="167" fontId="16" fillId="4" borderId="57" xfId="5" applyNumberFormat="1" applyFont="1" applyFill="1" applyBorder="1" applyAlignment="1">
      <alignment horizontal="right" vertical="center"/>
    </xf>
    <xf numFmtId="167" fontId="16" fillId="4" borderId="60" xfId="5" applyNumberFormat="1" applyFont="1" applyFill="1" applyBorder="1" applyAlignment="1">
      <alignment horizontal="right" vertical="center"/>
    </xf>
    <xf numFmtId="167" fontId="11" fillId="4" borderId="57" xfId="5" applyNumberFormat="1" applyFont="1" applyFill="1" applyBorder="1" applyAlignment="1">
      <alignment horizontal="right" vertical="center"/>
    </xf>
    <xf numFmtId="167" fontId="16" fillId="4" borderId="52" xfId="5" applyNumberFormat="1" applyFont="1" applyFill="1" applyBorder="1" applyAlignment="1">
      <alignment horizontal="right" vertical="center"/>
    </xf>
    <xf numFmtId="167" fontId="11" fillId="4" borderId="52" xfId="5" applyNumberFormat="1" applyFont="1" applyFill="1" applyBorder="1" applyAlignment="1">
      <alignment horizontal="right" vertical="center"/>
    </xf>
    <xf numFmtId="166" fontId="16" fillId="3" borderId="0" xfId="0" applyNumberFormat="1" applyFont="1" applyFill="1" applyAlignment="1">
      <alignment horizontal="left" vertical="center" wrapText="1"/>
    </xf>
    <xf numFmtId="0" fontId="97" fillId="3" borderId="0" xfId="0" applyFont="1" applyFill="1" applyAlignment="1">
      <alignment horizontal="left" vertical="center"/>
    </xf>
    <xf numFmtId="185" fontId="25" fillId="4" borderId="0" xfId="0" applyNumberFormat="1" applyFont="1" applyFill="1" applyAlignment="1">
      <alignment horizontal="right" vertical="center"/>
    </xf>
    <xf numFmtId="167" fontId="14" fillId="3" borderId="0" xfId="0" applyNumberFormat="1" applyFont="1" applyFill="1" applyAlignment="1">
      <alignment horizontal="right"/>
    </xf>
    <xf numFmtId="169" fontId="28" fillId="4" borderId="0" xfId="0" applyNumberFormat="1" applyFont="1" applyFill="1" applyAlignment="1">
      <alignment horizontal="right"/>
    </xf>
    <xf numFmtId="167" fontId="14" fillId="3" borderId="0" xfId="5" applyNumberFormat="1" applyFont="1" applyFill="1" applyBorder="1" applyAlignment="1">
      <alignment horizontal="right" vertical="center"/>
    </xf>
    <xf numFmtId="169" fontId="28" fillId="4" borderId="0" xfId="0" applyNumberFormat="1" applyFont="1" applyFill="1" applyAlignment="1">
      <alignment horizontal="right" vertical="center"/>
    </xf>
    <xf numFmtId="167" fontId="14" fillId="3" borderId="0" xfId="5" applyNumberFormat="1" applyFont="1" applyFill="1" applyBorder="1" applyAlignment="1">
      <alignment horizontal="right" vertical="center" indent="1"/>
    </xf>
    <xf numFmtId="167" fontId="28" fillId="4" borderId="0" xfId="0" applyNumberFormat="1" applyFont="1" applyFill="1" applyAlignment="1">
      <alignment horizontal="right" vertical="center"/>
    </xf>
    <xf numFmtId="177" fontId="11" fillId="4" borderId="0" xfId="6" applyNumberFormat="1" applyFont="1" applyFill="1" applyAlignment="1">
      <alignment horizontal="left" vertical="center"/>
    </xf>
    <xf numFmtId="178" fontId="11" fillId="4" borderId="0" xfId="6" applyNumberFormat="1" applyFont="1" applyFill="1" applyAlignment="1">
      <alignment horizontal="right" vertical="center"/>
    </xf>
    <xf numFmtId="0" fontId="20" fillId="3" borderId="0" xfId="0" applyFont="1" applyFill="1" applyAlignment="1">
      <alignment horizontal="left" vertical="center" indent="1"/>
    </xf>
    <xf numFmtId="197" fontId="18" fillId="3" borderId="0" xfId="0" applyNumberFormat="1" applyFont="1" applyFill="1" applyAlignment="1">
      <alignment horizontal="right" vertical="center"/>
    </xf>
    <xf numFmtId="178" fontId="16" fillId="3" borderId="0" xfId="0" applyNumberFormat="1" applyFont="1" applyFill="1" applyAlignment="1">
      <alignment horizontal="right" vertical="center"/>
    </xf>
    <xf numFmtId="0" fontId="14" fillId="3" borderId="55" xfId="0" applyFont="1" applyFill="1" applyBorder="1" applyAlignment="1">
      <alignment horizontal="right" wrapText="1"/>
    </xf>
    <xf numFmtId="0" fontId="7" fillId="69" borderId="91" xfId="0" applyFont="1" applyFill="1" applyBorder="1" applyAlignment="1">
      <alignment horizontal="right" wrapText="1"/>
    </xf>
    <xf numFmtId="0" fontId="86" fillId="0" borderId="0" xfId="201" quotePrefix="1" applyProtection="1">
      <protection locked="0"/>
    </xf>
    <xf numFmtId="167" fontId="0" fillId="3" borderId="0" xfId="0" applyNumberFormat="1" applyFill="1"/>
    <xf numFmtId="0" fontId="14" fillId="4" borderId="10" xfId="0" applyFont="1" applyFill="1" applyBorder="1" applyAlignment="1">
      <alignment horizontal="left" vertical="center"/>
    </xf>
    <xf numFmtId="167" fontId="11" fillId="4" borderId="1" xfId="5" applyNumberFormat="1" applyFont="1" applyFill="1" applyBorder="1" applyAlignment="1">
      <alignment horizontal="right" vertical="center"/>
    </xf>
    <xf numFmtId="167" fontId="11" fillId="4" borderId="58" xfId="5" applyNumberFormat="1" applyFont="1" applyFill="1" applyBorder="1" applyAlignment="1">
      <alignment horizontal="right" vertical="center"/>
    </xf>
    <xf numFmtId="166" fontId="16" fillId="3" borderId="68" xfId="0" applyNumberFormat="1" applyFont="1" applyFill="1" applyBorder="1" applyAlignment="1">
      <alignment horizontal="left" vertical="center" wrapText="1"/>
    </xf>
    <xf numFmtId="167" fontId="11" fillId="4" borderId="53" xfId="5" applyNumberFormat="1" applyFont="1" applyFill="1" applyBorder="1" applyAlignment="1">
      <alignment horizontal="right" vertical="center"/>
    </xf>
    <xf numFmtId="174" fontId="18" fillId="3" borderId="0" xfId="5" applyNumberFormat="1" applyFont="1" applyFill="1" applyBorder="1" applyAlignment="1">
      <alignment horizontal="right" vertical="center"/>
    </xf>
    <xf numFmtId="198" fontId="16" fillId="3" borderId="0" xfId="0" applyNumberFormat="1" applyFont="1" applyFill="1" applyAlignment="1">
      <alignment horizontal="right" vertical="center" wrapText="1"/>
    </xf>
    <xf numFmtId="175" fontId="11" fillId="3" borderId="0" xfId="0" applyNumberFormat="1" applyFont="1" applyFill="1" applyAlignment="1">
      <alignment horizontal="right" vertical="center"/>
    </xf>
    <xf numFmtId="0" fontId="16" fillId="3" borderId="73" xfId="0" applyFont="1" applyFill="1" applyBorder="1" applyAlignment="1">
      <alignment horizontal="left" vertical="center"/>
    </xf>
    <xf numFmtId="175" fontId="16" fillId="3" borderId="0" xfId="0" applyNumberFormat="1" applyFont="1" applyFill="1" applyAlignment="1">
      <alignment horizontal="right" vertical="top"/>
    </xf>
    <xf numFmtId="0" fontId="11" fillId="3" borderId="21" xfId="0" applyFont="1" applyFill="1" applyBorder="1" applyAlignment="1">
      <alignment horizontal="left" vertical="center"/>
    </xf>
    <xf numFmtId="175" fontId="11" fillId="3" borderId="54" xfId="0" applyNumberFormat="1" applyFont="1" applyFill="1" applyBorder="1" applyAlignment="1">
      <alignment horizontal="right" vertical="top"/>
    </xf>
    <xf numFmtId="174" fontId="18" fillId="3" borderId="86" xfId="0" applyNumberFormat="1" applyFont="1" applyFill="1" applyBorder="1" applyAlignment="1">
      <alignment horizontal="left" vertical="center"/>
    </xf>
    <xf numFmtId="174" fontId="18" fillId="3" borderId="5" xfId="0" applyNumberFormat="1" applyFont="1" applyFill="1" applyBorder="1" applyAlignment="1">
      <alignment horizontal="right" vertical="top"/>
    </xf>
    <xf numFmtId="175" fontId="11" fillId="3" borderId="11" xfId="0" applyNumberFormat="1" applyFont="1" applyFill="1" applyBorder="1" applyAlignment="1">
      <alignment horizontal="right" vertical="center"/>
    </xf>
    <xf numFmtId="175" fontId="16" fillId="3" borderId="11" xfId="0" applyNumberFormat="1" applyFont="1" applyFill="1" applyBorder="1" applyAlignment="1">
      <alignment horizontal="right" vertical="top"/>
    </xf>
    <xf numFmtId="175" fontId="11" fillId="3" borderId="20" xfId="0" applyNumberFormat="1" applyFont="1" applyFill="1" applyBorder="1" applyAlignment="1">
      <alignment horizontal="right" vertical="top"/>
    </xf>
    <xf numFmtId="174" fontId="18" fillId="3" borderId="13" xfId="0" applyNumberFormat="1" applyFont="1" applyFill="1" applyBorder="1" applyAlignment="1">
      <alignment horizontal="right" vertical="top"/>
    </xf>
    <xf numFmtId="0" fontId="11" fillId="3" borderId="93" xfId="0" applyFont="1" applyFill="1" applyBorder="1" applyAlignment="1" applyProtection="1">
      <alignment horizontal="left"/>
      <protection locked="0"/>
    </xf>
    <xf numFmtId="172" fontId="11" fillId="3" borderId="3" xfId="0" quotePrefix="1" applyNumberFormat="1" applyFont="1" applyFill="1" applyBorder="1" applyAlignment="1">
      <alignment horizontal="right"/>
    </xf>
    <xf numFmtId="172" fontId="11" fillId="3" borderId="12" xfId="0" quotePrefix="1" applyNumberFormat="1" applyFont="1" applyFill="1" applyBorder="1" applyAlignment="1">
      <alignment horizontal="right"/>
    </xf>
    <xf numFmtId="0" fontId="0" fillId="3" borderId="5" xfId="0" applyFill="1" applyBorder="1"/>
    <xf numFmtId="0" fontId="11" fillId="3" borderId="81" xfId="0" applyFont="1" applyFill="1" applyBorder="1" applyAlignment="1">
      <alignment horizontal="left" vertical="center"/>
    </xf>
    <xf numFmtId="175" fontId="11" fillId="3" borderId="94" xfId="0" applyNumberFormat="1" applyFont="1" applyFill="1" applyBorder="1" applyAlignment="1">
      <alignment horizontal="right" vertical="top"/>
    </xf>
    <xf numFmtId="175" fontId="11" fillId="3" borderId="92" xfId="0" applyNumberFormat="1" applyFont="1" applyFill="1" applyBorder="1" applyAlignment="1">
      <alignment horizontal="right" vertical="top"/>
    </xf>
    <xf numFmtId="167" fontId="11" fillId="68" borderId="0" xfId="0" applyNumberFormat="1" applyFont="1" applyFill="1" applyAlignment="1">
      <alignment horizontal="right" vertical="center"/>
    </xf>
    <xf numFmtId="167" fontId="11" fillId="68" borderId="52" xfId="0" applyNumberFormat="1" applyFont="1" applyFill="1" applyBorder="1" applyAlignment="1">
      <alignment horizontal="right" vertical="center"/>
    </xf>
    <xf numFmtId="175" fontId="16" fillId="68" borderId="0" xfId="0" applyNumberFormat="1" applyFont="1" applyFill="1" applyAlignment="1">
      <alignment horizontal="right" vertical="center"/>
    </xf>
    <xf numFmtId="167" fontId="16" fillId="68" borderId="52" xfId="0" applyNumberFormat="1" applyFont="1" applyFill="1" applyBorder="1" applyAlignment="1">
      <alignment horizontal="right" vertical="center"/>
    </xf>
    <xf numFmtId="166" fontId="16" fillId="68" borderId="0" xfId="0" applyNumberFormat="1" applyFont="1" applyFill="1" applyAlignment="1">
      <alignment horizontal="right" vertical="center"/>
    </xf>
    <xf numFmtId="166" fontId="16" fillId="68" borderId="11" xfId="0" applyNumberFormat="1" applyFont="1" applyFill="1" applyBorder="1" applyAlignment="1">
      <alignment horizontal="right" vertical="center"/>
    </xf>
    <xf numFmtId="0" fontId="11" fillId="3" borderId="82" xfId="0" applyFont="1" applyFill="1" applyBorder="1" applyAlignment="1" applyProtection="1">
      <alignment horizontal="left"/>
      <protection locked="0"/>
    </xf>
    <xf numFmtId="172" fontId="11" fillId="3" borderId="55" xfId="0" quotePrefix="1" applyNumberFormat="1" applyFont="1" applyFill="1" applyBorder="1" applyAlignment="1">
      <alignment horizontal="right"/>
    </xf>
    <xf numFmtId="172" fontId="11" fillId="3" borderId="56" xfId="0" quotePrefix="1" applyNumberFormat="1" applyFont="1" applyFill="1" applyBorder="1" applyAlignment="1">
      <alignment horizontal="right"/>
    </xf>
    <xf numFmtId="177" fontId="16" fillId="3" borderId="0" xfId="0" applyNumberFormat="1" applyFont="1" applyFill="1" applyAlignment="1">
      <alignment horizontal="right" vertical="center"/>
    </xf>
    <xf numFmtId="174" fontId="18" fillId="3" borderId="0" xfId="0" applyNumberFormat="1" applyFont="1" applyFill="1" applyAlignment="1">
      <alignment horizontal="right"/>
    </xf>
    <xf numFmtId="168" fontId="18" fillId="3" borderId="0" xfId="0" applyNumberFormat="1" applyFont="1" applyFill="1" applyAlignment="1">
      <alignment horizontal="right" vertical="center" wrapText="1"/>
    </xf>
    <xf numFmtId="166" fontId="16" fillId="3" borderId="0" xfId="201" applyNumberFormat="1" applyFont="1" applyFill="1" applyAlignment="1" applyProtection="1">
      <alignment horizontal="right"/>
      <protection locked="0"/>
    </xf>
    <xf numFmtId="172" fontId="14" fillId="3" borderId="0" xfId="7" applyNumberFormat="1" applyFont="1" applyFill="1" applyAlignment="1">
      <alignment horizontal="right" wrapText="1"/>
    </xf>
    <xf numFmtId="0" fontId="14" fillId="3" borderId="0" xfId="7" applyFont="1" applyFill="1" applyAlignment="1">
      <alignment horizontal="right"/>
    </xf>
    <xf numFmtId="0" fontId="14" fillId="3" borderId="0" xfId="0" applyFont="1" applyFill="1" applyAlignment="1">
      <alignment horizontal="right" wrapText="1"/>
    </xf>
    <xf numFmtId="0" fontId="17" fillId="3" borderId="77" xfId="0" applyFont="1" applyFill="1" applyBorder="1"/>
    <xf numFmtId="0" fontId="0" fillId="3" borderId="59" xfId="0" applyFill="1" applyBorder="1"/>
    <xf numFmtId="0" fontId="0" fillId="3" borderId="78" xfId="0" applyFill="1" applyBorder="1"/>
    <xf numFmtId="167" fontId="11" fillId="3" borderId="58" xfId="5" applyNumberFormat="1" applyFont="1" applyFill="1" applyBorder="1" applyAlignment="1">
      <alignment horizontal="right" vertical="center"/>
    </xf>
    <xf numFmtId="0" fontId="11" fillId="3" borderId="73" xfId="0" applyFont="1" applyFill="1" applyBorder="1" applyAlignment="1">
      <alignment horizontal="left" vertical="center"/>
    </xf>
    <xf numFmtId="166" fontId="16" fillId="5" borderId="7" xfId="0" applyNumberFormat="1" applyFont="1" applyFill="1" applyBorder="1" applyAlignment="1">
      <alignment horizontal="right" vertical="top"/>
    </xf>
    <xf numFmtId="166" fontId="16" fillId="5" borderId="8" xfId="0" applyNumberFormat="1" applyFont="1" applyFill="1" applyBorder="1" applyAlignment="1">
      <alignment horizontal="right" vertical="top"/>
    </xf>
    <xf numFmtId="0" fontId="86" fillId="0" borderId="0" xfId="201" applyAlignment="1" applyProtection="1">
      <alignment horizontal="right"/>
      <protection locked="0"/>
    </xf>
    <xf numFmtId="0" fontId="98" fillId="0" borderId="0" xfId="0" applyFont="1" applyAlignment="1">
      <alignment horizontal="left" vertical="center" indent="15"/>
    </xf>
    <xf numFmtId="0" fontId="16" fillId="3" borderId="68" xfId="0" quotePrefix="1" applyFont="1" applyFill="1" applyBorder="1" applyAlignment="1">
      <alignment horizontal="left" wrapText="1"/>
    </xf>
    <xf numFmtId="166" fontId="16" fillId="3" borderId="64" xfId="0" quotePrefix="1" applyNumberFormat="1" applyFont="1" applyFill="1" applyBorder="1" applyAlignment="1">
      <alignment horizontal="left" vertical="center" wrapText="1"/>
    </xf>
    <xf numFmtId="167" fontId="16" fillId="4" borderId="73" xfId="5" applyNumberFormat="1" applyFont="1" applyFill="1" applyBorder="1" applyAlignment="1">
      <alignment horizontal="right" vertical="center"/>
    </xf>
    <xf numFmtId="167" fontId="11" fillId="4" borderId="73" xfId="5" applyNumberFormat="1" applyFont="1" applyFill="1" applyBorder="1" applyAlignment="1">
      <alignment horizontal="right" vertical="center"/>
    </xf>
    <xf numFmtId="167" fontId="11" fillId="4" borderId="21" xfId="5" applyNumberFormat="1" applyFont="1" applyFill="1" applyBorder="1" applyAlignment="1">
      <alignment horizontal="right" vertical="center"/>
    </xf>
    <xf numFmtId="167" fontId="16" fillId="4" borderId="74" xfId="5" applyNumberFormat="1" applyFont="1" applyFill="1" applyBorder="1" applyAlignment="1">
      <alignment horizontal="right" vertical="center"/>
    </xf>
    <xf numFmtId="167" fontId="11" fillId="4" borderId="74" xfId="5" applyNumberFormat="1" applyFont="1" applyFill="1" applyBorder="1" applyAlignment="1">
      <alignment horizontal="right" vertical="center"/>
    </xf>
    <xf numFmtId="167" fontId="11" fillId="4" borderId="22" xfId="5" applyNumberFormat="1" applyFont="1" applyFill="1" applyBorder="1" applyAlignment="1">
      <alignment horizontal="right" vertical="center"/>
    </xf>
    <xf numFmtId="167" fontId="15" fillId="3" borderId="74" xfId="5" applyNumberFormat="1" applyFont="1" applyFill="1" applyBorder="1" applyAlignment="1">
      <alignment horizontal="right" vertical="center"/>
    </xf>
    <xf numFmtId="167" fontId="11" fillId="3" borderId="74" xfId="5" applyNumberFormat="1" applyFont="1" applyFill="1" applyBorder="1" applyAlignment="1">
      <alignment horizontal="right" vertical="center"/>
    </xf>
    <xf numFmtId="167" fontId="16" fillId="3" borderId="74" xfId="4" applyNumberFormat="1" applyFont="1" applyFill="1" applyBorder="1" applyAlignment="1">
      <alignment horizontal="right" vertical="center"/>
    </xf>
    <xf numFmtId="167" fontId="16" fillId="3" borderId="74" xfId="5" applyNumberFormat="1" applyFont="1" applyFill="1" applyBorder="1" applyAlignment="1">
      <alignment horizontal="right" vertical="center"/>
    </xf>
    <xf numFmtId="167" fontId="11" fillId="3" borderId="73" xfId="5" applyNumberFormat="1" applyFont="1" applyFill="1" applyBorder="1" applyAlignment="1">
      <alignment horizontal="right" vertical="center"/>
    </xf>
    <xf numFmtId="167" fontId="16" fillId="3" borderId="73" xfId="5" applyNumberFormat="1" applyFont="1" applyFill="1" applyBorder="1" applyAlignment="1">
      <alignment horizontal="right" vertical="center"/>
    </xf>
    <xf numFmtId="0" fontId="100" fillId="3" borderId="0" xfId="0" applyFont="1" applyFill="1"/>
    <xf numFmtId="0" fontId="32" fillId="3" borderId="0" xfId="0" applyFont="1" applyFill="1"/>
    <xf numFmtId="0" fontId="99" fillId="4" borderId="0" xfId="1" applyFont="1" applyFill="1" applyAlignment="1"/>
    <xf numFmtId="0" fontId="85" fillId="4" borderId="0" xfId="0" applyFont="1" applyFill="1" applyAlignment="1">
      <alignment vertical="top"/>
    </xf>
    <xf numFmtId="188" fontId="14" fillId="4" borderId="0" xfId="139" applyNumberFormat="1" applyFont="1" applyFill="1" applyAlignment="1">
      <alignment horizontal="left" vertical="center"/>
    </xf>
    <xf numFmtId="0" fontId="21" fillId="4" borderId="0" xfId="0" applyFont="1" applyFill="1" applyAlignment="1">
      <alignment horizontal="right" vertical="top"/>
    </xf>
    <xf numFmtId="171" fontId="15" fillId="4" borderId="0" xfId="0" applyNumberFormat="1" applyFont="1" applyFill="1" applyAlignment="1">
      <alignment horizontal="left" vertical="center" wrapText="1"/>
    </xf>
    <xf numFmtId="0" fontId="21" fillId="4" borderId="0" xfId="0" applyFont="1" applyFill="1" applyAlignment="1">
      <alignment vertical="top"/>
    </xf>
    <xf numFmtId="171" fontId="15" fillId="3" borderId="100" xfId="0" applyNumberFormat="1" applyFont="1" applyFill="1" applyBorder="1" applyAlignment="1">
      <alignment horizontal="left" vertical="center" wrapText="1"/>
    </xf>
    <xf numFmtId="0" fontId="101" fillId="4" borderId="0" xfId="1" applyFont="1" applyFill="1" applyAlignment="1"/>
    <xf numFmtId="170" fontId="21" fillId="4" borderId="0" xfId="3" applyNumberFormat="1" applyFont="1" applyFill="1" applyBorder="1" applyAlignment="1">
      <alignment vertical="top"/>
    </xf>
    <xf numFmtId="166" fontId="16" fillId="3" borderId="100" xfId="0" applyNumberFormat="1" applyFont="1" applyFill="1" applyBorder="1" applyAlignment="1">
      <alignment horizontal="left" vertical="center" wrapText="1"/>
    </xf>
    <xf numFmtId="174" fontId="18" fillId="3" borderId="73" xfId="0" applyNumberFormat="1" applyFont="1" applyFill="1" applyBorder="1" applyAlignment="1">
      <alignment horizontal="left" vertical="center"/>
    </xf>
    <xf numFmtId="174" fontId="18" fillId="3" borderId="79" xfId="0" applyNumberFormat="1" applyFont="1" applyFill="1" applyBorder="1" applyAlignment="1">
      <alignment horizontal="left" vertical="center"/>
    </xf>
    <xf numFmtId="185" fontId="18" fillId="3" borderId="0" xfId="0" applyNumberFormat="1" applyFont="1" applyFill="1" applyAlignment="1">
      <alignment horizontal="right" vertical="center"/>
    </xf>
    <xf numFmtId="185" fontId="18" fillId="3" borderId="11" xfId="0" applyNumberFormat="1" applyFont="1" applyFill="1" applyBorder="1" applyAlignment="1">
      <alignment horizontal="right" vertical="center"/>
    </xf>
    <xf numFmtId="185" fontId="18" fillId="3" borderId="25" xfId="0" applyNumberFormat="1" applyFont="1" applyFill="1" applyBorder="1" applyAlignment="1">
      <alignment horizontal="right" vertical="center"/>
    </xf>
    <xf numFmtId="185" fontId="18" fillId="3" borderId="26" xfId="0" applyNumberFormat="1" applyFont="1" applyFill="1" applyBorder="1" applyAlignment="1">
      <alignment horizontal="right" vertical="center"/>
    </xf>
    <xf numFmtId="166" fontId="11" fillId="3" borderId="69" xfId="0" applyNumberFormat="1" applyFont="1" applyFill="1" applyBorder="1" applyAlignment="1">
      <alignment horizontal="left" vertical="center" wrapText="1"/>
    </xf>
    <xf numFmtId="167" fontId="15" fillId="3" borderId="74" xfId="7" applyNumberFormat="1" applyFont="1" applyFill="1" applyBorder="1" applyAlignment="1">
      <alignment horizontal="right" vertical="center"/>
    </xf>
    <xf numFmtId="0" fontId="15" fillId="3" borderId="54" xfId="0" applyFont="1" applyFill="1" applyBorder="1" applyAlignment="1">
      <alignment horizontal="left" vertical="center"/>
    </xf>
    <xf numFmtId="0" fontId="2" fillId="0" borderId="0" xfId="7" applyFont="1"/>
    <xf numFmtId="0" fontId="89" fillId="0" borderId="0" xfId="7" applyFont="1"/>
    <xf numFmtId="167" fontId="14" fillId="3" borderId="0" xfId="5" applyNumberFormat="1" applyFont="1" applyFill="1" applyBorder="1" applyAlignment="1">
      <alignment horizontal="right"/>
    </xf>
    <xf numFmtId="0" fontId="28" fillId="4" borderId="0" xfId="0" applyFont="1" applyFill="1" applyAlignment="1">
      <alignment horizontal="right" vertical="center"/>
    </xf>
    <xf numFmtId="167" fontId="15" fillId="4" borderId="0" xfId="5" applyNumberFormat="1" applyFont="1" applyFill="1" applyBorder="1" applyAlignment="1">
      <alignment horizontal="right" vertical="center" indent="1"/>
    </xf>
    <xf numFmtId="167" fontId="15" fillId="3" borderId="0" xfId="5" applyNumberFormat="1" applyFont="1" applyFill="1" applyBorder="1" applyAlignment="1">
      <alignment horizontal="right" vertical="center" indent="1"/>
    </xf>
    <xf numFmtId="175" fontId="16" fillId="3" borderId="0" xfId="0" applyNumberFormat="1" applyFont="1" applyFill="1" applyAlignment="1">
      <alignment horizontal="right"/>
    </xf>
    <xf numFmtId="169" fontId="20" fillId="3" borderId="0" xfId="5" applyNumberFormat="1" applyFont="1" applyFill="1" applyBorder="1" applyAlignment="1">
      <alignment horizontal="right"/>
    </xf>
    <xf numFmtId="0" fontId="104" fillId="0" borderId="0" xfId="0" applyFont="1"/>
    <xf numFmtId="0" fontId="104" fillId="3" borderId="0" xfId="0" applyFont="1" applyFill="1"/>
    <xf numFmtId="0" fontId="106" fillId="0" borderId="0" xfId="0" applyFont="1" applyAlignment="1">
      <alignment vertical="center"/>
    </xf>
    <xf numFmtId="0" fontId="106" fillId="3" borderId="0" xfId="0" applyFont="1" applyFill="1" applyAlignment="1">
      <alignment vertical="center"/>
    </xf>
    <xf numFmtId="0" fontId="105" fillId="4" borderId="0" xfId="0" applyFont="1" applyFill="1"/>
    <xf numFmtId="0" fontId="105" fillId="0" borderId="0" xfId="0" applyFont="1"/>
    <xf numFmtId="0" fontId="107" fillId="3" borderId="0" xfId="1" applyFont="1" applyFill="1" applyBorder="1" applyAlignment="1"/>
    <xf numFmtId="0" fontId="0" fillId="13" borderId="74" xfId="0" applyFill="1" applyBorder="1"/>
    <xf numFmtId="0" fontId="33" fillId="13" borderId="74" xfId="0" applyFont="1" applyFill="1" applyBorder="1"/>
    <xf numFmtId="0" fontId="21" fillId="13" borderId="74" xfId="0" applyFont="1" applyFill="1" applyBorder="1" applyAlignment="1">
      <alignment vertical="top"/>
    </xf>
    <xf numFmtId="0" fontId="22" fillId="13" borderId="74" xfId="0" applyFont="1" applyFill="1" applyBorder="1" applyAlignment="1">
      <alignment vertical="top"/>
    </xf>
    <xf numFmtId="0" fontId="100" fillId="13" borderId="74" xfId="0" applyFont="1" applyFill="1" applyBorder="1"/>
    <xf numFmtId="0" fontId="32" fillId="13" borderId="74" xfId="0" applyFont="1" applyFill="1" applyBorder="1"/>
    <xf numFmtId="0" fontId="15" fillId="13" borderId="74" xfId="0" applyFont="1" applyFill="1" applyBorder="1"/>
    <xf numFmtId="0" fontId="0" fillId="13" borderId="74" xfId="0" applyFill="1" applyBorder="1" applyAlignment="1">
      <alignment vertical="top"/>
    </xf>
    <xf numFmtId="0" fontId="21" fillId="4" borderId="0" xfId="2" applyFont="1" applyFill="1">
      <alignment vertical="top"/>
    </xf>
    <xf numFmtId="0" fontId="108" fillId="70" borderId="0" xfId="0" applyFont="1" applyFill="1"/>
    <xf numFmtId="0" fontId="17" fillId="70" borderId="0" xfId="0" applyFont="1" applyFill="1" applyAlignment="1">
      <alignment vertical="center"/>
    </xf>
    <xf numFmtId="169" fontId="18" fillId="3" borderId="0" xfId="0" applyNumberFormat="1" applyFont="1" applyFill="1" applyAlignment="1">
      <alignment horizontal="right"/>
    </xf>
    <xf numFmtId="0" fontId="7" fillId="13" borderId="0" xfId="0" applyFont="1" applyFill="1" applyAlignment="1">
      <alignment horizontal="left" vertical="center"/>
    </xf>
    <xf numFmtId="0" fontId="9" fillId="0" borderId="71" xfId="1" applyFont="1" applyBorder="1"/>
    <xf numFmtId="0" fontId="9" fillId="0" borderId="73" xfId="1" applyFont="1" applyBorder="1"/>
    <xf numFmtId="0" fontId="9" fillId="0" borderId="79" xfId="1" applyFont="1" applyBorder="1"/>
    <xf numFmtId="0" fontId="85" fillId="3" borderId="0" xfId="0" applyFont="1" applyFill="1" applyAlignment="1">
      <alignment horizontal="center" vertical="top"/>
    </xf>
    <xf numFmtId="0" fontId="16" fillId="0" borderId="0" xfId="0" applyFont="1" applyAlignment="1">
      <alignment horizontal="left" vertical="center" wrapText="1"/>
    </xf>
    <xf numFmtId="4" fontId="16" fillId="0" borderId="0" xfId="0" applyNumberFormat="1" applyFont="1" applyAlignment="1">
      <alignment horizontal="right" vertical="center" wrapText="1"/>
    </xf>
    <xf numFmtId="0" fontId="16" fillId="0" borderId="0" xfId="0" applyFont="1" applyAlignment="1">
      <alignment horizontal="right" vertical="center" wrapText="1"/>
    </xf>
    <xf numFmtId="3" fontId="16" fillId="0" borderId="0" xfId="0" applyNumberFormat="1" applyFont="1" applyAlignment="1">
      <alignment horizontal="right" vertical="center" wrapText="1"/>
    </xf>
    <xf numFmtId="0" fontId="1" fillId="0" borderId="0" xfId="0" applyFont="1"/>
    <xf numFmtId="0" fontId="1" fillId="0" borderId="0" xfId="0" quotePrefix="1" applyFont="1"/>
    <xf numFmtId="0" fontId="112" fillId="71" borderId="0" xfId="0" applyFont="1" applyFill="1" applyProtection="1">
      <protection locked="0"/>
    </xf>
    <xf numFmtId="0" fontId="32" fillId="71" borderId="0" xfId="0" applyFont="1" applyFill="1" applyProtection="1">
      <protection locked="0"/>
    </xf>
    <xf numFmtId="0" fontId="91" fillId="71" borderId="0" xfId="0" applyFont="1" applyFill="1" applyAlignment="1" applyProtection="1">
      <alignment horizontal="center" vertical="center"/>
      <protection locked="0"/>
    </xf>
    <xf numFmtId="0" fontId="0" fillId="71" borderId="0" xfId="0" applyFill="1"/>
    <xf numFmtId="0" fontId="32" fillId="71" borderId="0" xfId="0" applyFont="1" applyFill="1"/>
    <xf numFmtId="0" fontId="32" fillId="71" borderId="0" xfId="0" applyFont="1" applyFill="1" applyAlignment="1">
      <alignment vertical="center"/>
    </xf>
    <xf numFmtId="0" fontId="0" fillId="71" borderId="0" xfId="0" applyFill="1" applyAlignment="1">
      <alignment vertical="center"/>
    </xf>
    <xf numFmtId="0" fontId="32" fillId="0" borderId="0" xfId="0" applyFont="1" applyAlignment="1">
      <alignment vertical="center"/>
    </xf>
    <xf numFmtId="0" fontId="113" fillId="13" borderId="0" xfId="0" applyFont="1" applyFill="1" applyAlignment="1">
      <alignment horizontal="center" vertical="center"/>
    </xf>
    <xf numFmtId="0" fontId="0" fillId="71" borderId="0" xfId="0" applyFill="1" applyAlignment="1">
      <alignment horizontal="center"/>
    </xf>
    <xf numFmtId="0" fontId="32" fillId="71" borderId="109" xfId="0" applyFont="1" applyFill="1" applyBorder="1" applyProtection="1">
      <protection locked="0"/>
    </xf>
    <xf numFmtId="0" fontId="90" fillId="71" borderId="0" xfId="0" applyFont="1" applyFill="1" applyAlignment="1">
      <alignment vertical="center"/>
    </xf>
    <xf numFmtId="0" fontId="4" fillId="71" borderId="0" xfId="0" applyFont="1" applyFill="1" applyAlignment="1">
      <alignment horizontal="right"/>
    </xf>
    <xf numFmtId="0" fontId="95" fillId="71" borderId="0" xfId="0" applyFont="1" applyFill="1" applyAlignment="1">
      <alignment vertical="center"/>
    </xf>
    <xf numFmtId="0" fontId="23" fillId="72" borderId="15" xfId="0" applyFont="1" applyFill="1" applyBorder="1" applyProtection="1">
      <protection locked="0"/>
    </xf>
    <xf numFmtId="0" fontId="1" fillId="72" borderId="110" xfId="0" applyFont="1" applyFill="1" applyBorder="1" applyProtection="1">
      <protection locked="0"/>
    </xf>
    <xf numFmtId="0" fontId="1" fillId="72" borderId="0" xfId="0" applyFont="1" applyFill="1"/>
    <xf numFmtId="0" fontId="1" fillId="72" borderId="84" xfId="0" applyFont="1" applyFill="1" applyBorder="1"/>
    <xf numFmtId="0" fontId="1" fillId="72" borderId="6" xfId="0" applyFont="1" applyFill="1" applyBorder="1" applyProtection="1">
      <protection locked="0"/>
    </xf>
    <xf numFmtId="0" fontId="1" fillId="72" borderId="85" xfId="0" applyFont="1" applyFill="1" applyBorder="1"/>
    <xf numFmtId="0" fontId="1" fillId="72" borderId="67" xfId="0" applyFont="1" applyFill="1" applyBorder="1"/>
    <xf numFmtId="0" fontId="1" fillId="72" borderId="15" xfId="0" applyFont="1" applyFill="1" applyBorder="1" applyProtection="1">
      <protection locked="0"/>
    </xf>
    <xf numFmtId="0" fontId="23" fillId="72" borderId="70" xfId="0" applyFont="1" applyFill="1" applyBorder="1" applyProtection="1">
      <protection locked="0"/>
    </xf>
    <xf numFmtId="0" fontId="1" fillId="72" borderId="85" xfId="0" applyFont="1" applyFill="1" applyBorder="1" applyProtection="1">
      <protection locked="0"/>
    </xf>
    <xf numFmtId="0" fontId="114" fillId="71" borderId="0" xfId="0" applyFont="1" applyFill="1" applyProtection="1">
      <protection locked="0"/>
    </xf>
    <xf numFmtId="0" fontId="0" fillId="0" borderId="85" xfId="0" applyBorder="1"/>
    <xf numFmtId="0" fontId="95" fillId="71" borderId="0" xfId="0" applyFont="1" applyFill="1"/>
    <xf numFmtId="14" fontId="95" fillId="71" borderId="0" xfId="0" applyNumberFormat="1" applyFont="1" applyFill="1"/>
    <xf numFmtId="0" fontId="15" fillId="72" borderId="8" xfId="0" applyFont="1" applyFill="1" applyBorder="1"/>
    <xf numFmtId="0" fontId="15" fillId="72" borderId="84" xfId="0" applyFont="1" applyFill="1" applyBorder="1"/>
    <xf numFmtId="0" fontId="110" fillId="71" borderId="0" xfId="0" applyFont="1" applyFill="1"/>
    <xf numFmtId="14" fontId="32" fillId="7" borderId="15" xfId="0" applyNumberFormat="1" applyFont="1" applyFill="1" applyBorder="1" applyAlignment="1">
      <alignment vertical="center"/>
    </xf>
    <xf numFmtId="14" fontId="32" fillId="7" borderId="15" xfId="0" quotePrefix="1" applyNumberFormat="1" applyFont="1" applyFill="1" applyBorder="1" applyAlignment="1">
      <alignment horizontal="right" vertical="center"/>
    </xf>
    <xf numFmtId="0" fontId="32" fillId="71" borderId="15" xfId="0" applyFont="1" applyFill="1" applyBorder="1" applyAlignment="1">
      <alignment horizontal="right" vertical="center"/>
    </xf>
    <xf numFmtId="0" fontId="32" fillId="71" borderId="15" xfId="0" applyFont="1" applyFill="1" applyBorder="1" applyAlignment="1">
      <alignment horizontal="right" vertical="center" wrapText="1"/>
    </xf>
    <xf numFmtId="173" fontId="32" fillId="71" borderId="15" xfId="0" quotePrefix="1" applyNumberFormat="1" applyFont="1" applyFill="1" applyBorder="1" applyAlignment="1">
      <alignment vertical="center" wrapText="1"/>
    </xf>
    <xf numFmtId="0" fontId="110" fillId="71" borderId="0" xfId="0" applyFont="1" applyFill="1" applyAlignment="1">
      <alignment vertical="center"/>
    </xf>
    <xf numFmtId="0" fontId="15" fillId="72" borderId="110" xfId="0" applyFont="1" applyFill="1" applyBorder="1"/>
    <xf numFmtId="0" fontId="15" fillId="72" borderId="15" xfId="0" applyFont="1" applyFill="1" applyBorder="1"/>
    <xf numFmtId="0" fontId="32" fillId="71" borderId="112" xfId="0" applyFont="1" applyFill="1" applyBorder="1"/>
    <xf numFmtId="0" fontId="0" fillId="71" borderId="112" xfId="0" applyFill="1" applyBorder="1"/>
    <xf numFmtId="0" fontId="32" fillId="71" borderId="113" xfId="0" applyFont="1" applyFill="1" applyBorder="1" applyProtection="1">
      <protection locked="0"/>
    </xf>
    <xf numFmtId="0" fontId="90" fillId="71" borderId="112" xfId="0" applyFont="1" applyFill="1" applyBorder="1" applyAlignment="1">
      <alignment vertical="center"/>
    </xf>
    <xf numFmtId="0" fontId="91" fillId="71" borderId="0" xfId="0" applyFont="1" applyFill="1" applyAlignment="1">
      <alignment vertical="center"/>
    </xf>
    <xf numFmtId="0" fontId="95" fillId="71" borderId="0" xfId="0" applyFont="1" applyFill="1" applyAlignment="1">
      <alignment horizontal="right" vertical="center" wrapText="1"/>
    </xf>
    <xf numFmtId="0" fontId="115" fillId="0" borderId="0" xfId="0" applyFont="1" applyAlignment="1">
      <alignment vertical="center"/>
    </xf>
    <xf numFmtId="177" fontId="16" fillId="3" borderId="24" xfId="0" applyNumberFormat="1" applyFont="1" applyFill="1" applyBorder="1" applyAlignment="1">
      <alignment horizontal="right" vertical="center"/>
    </xf>
    <xf numFmtId="176" fontId="15" fillId="4" borderId="0" xfId="0" applyNumberFormat="1" applyFont="1" applyFill="1" applyAlignment="1">
      <alignment horizontal="left" vertical="center"/>
    </xf>
    <xf numFmtId="0" fontId="21" fillId="72" borderId="6" xfId="0" applyFont="1" applyFill="1" applyBorder="1" applyAlignment="1">
      <alignment horizontal="left" vertical="top"/>
    </xf>
    <xf numFmtId="170" fontId="21" fillId="72" borderId="7" xfId="5" applyNumberFormat="1" applyFont="1" applyFill="1" applyBorder="1" applyAlignment="1">
      <alignment horizontal="right" vertical="top"/>
    </xf>
    <xf numFmtId="170" fontId="21" fillId="72" borderId="8" xfId="5" applyNumberFormat="1" applyFont="1" applyFill="1" applyBorder="1" applyAlignment="1">
      <alignment horizontal="right" vertical="top"/>
    </xf>
    <xf numFmtId="170" fontId="21" fillId="72" borderId="6" xfId="5" applyNumberFormat="1" applyFont="1" applyFill="1" applyBorder="1" applyAlignment="1">
      <alignment horizontal="right" vertical="top"/>
    </xf>
    <xf numFmtId="0" fontId="106" fillId="0" borderId="0" xfId="0" applyFont="1" applyAlignment="1">
      <alignment horizontal="left" vertical="center"/>
    </xf>
    <xf numFmtId="0" fontId="104" fillId="0" borderId="0" xfId="0" applyFont="1" applyAlignment="1">
      <alignment horizontal="left"/>
    </xf>
    <xf numFmtId="0" fontId="105" fillId="0" borderId="0" xfId="0" applyFont="1" applyAlignment="1">
      <alignment horizontal="left"/>
    </xf>
    <xf numFmtId="0" fontId="85" fillId="0" borderId="0" xfId="0" applyFont="1" applyAlignment="1">
      <alignment horizontal="left" vertical="top"/>
    </xf>
    <xf numFmtId="0" fontId="0" fillId="0" borderId="0" xfId="0" applyAlignment="1">
      <alignment horizontal="left"/>
    </xf>
    <xf numFmtId="0" fontId="89" fillId="4" borderId="70" xfId="0" applyFont="1" applyFill="1" applyBorder="1"/>
    <xf numFmtId="0" fontId="23" fillId="4" borderId="85" xfId="0" applyFont="1" applyFill="1" applyBorder="1"/>
    <xf numFmtId="0" fontId="23" fillId="4" borderId="85" xfId="0" applyFont="1" applyFill="1" applyBorder="1" applyAlignment="1">
      <alignment horizontal="right" vertical="top"/>
    </xf>
    <xf numFmtId="170" fontId="23" fillId="4" borderId="85" xfId="0" applyNumberFormat="1" applyFont="1" applyFill="1" applyBorder="1" applyAlignment="1">
      <alignment horizontal="right" vertical="top"/>
    </xf>
    <xf numFmtId="170" fontId="23" fillId="4" borderId="67" xfId="0" applyNumberFormat="1" applyFont="1" applyFill="1" applyBorder="1" applyAlignment="1">
      <alignment horizontal="right" vertical="top"/>
    </xf>
    <xf numFmtId="0" fontId="110" fillId="4" borderId="0" xfId="0" applyFont="1" applyFill="1"/>
    <xf numFmtId="0" fontId="110" fillId="4" borderId="70" xfId="0" applyFont="1" applyFill="1" applyBorder="1"/>
    <xf numFmtId="0" fontId="110" fillId="4" borderId="67" xfId="0" applyFont="1" applyFill="1" applyBorder="1"/>
    <xf numFmtId="167" fontId="16" fillId="3" borderId="24" xfId="5" applyNumberFormat="1" applyFont="1" applyFill="1" applyBorder="1" applyAlignment="1">
      <alignment horizontal="right" vertical="center"/>
    </xf>
    <xf numFmtId="0" fontId="0" fillId="0" borderId="67" xfId="0" applyBorder="1"/>
    <xf numFmtId="167" fontId="21" fillId="72" borderId="7" xfId="5" applyNumberFormat="1" applyFont="1" applyFill="1" applyBorder="1" applyAlignment="1">
      <alignment horizontal="right" vertical="top"/>
    </xf>
    <xf numFmtId="167" fontId="21" fillId="72" borderId="8" xfId="5" applyNumberFormat="1" applyFont="1" applyFill="1" applyBorder="1" applyAlignment="1">
      <alignment horizontal="right" vertical="top"/>
    </xf>
    <xf numFmtId="0" fontId="91" fillId="3" borderId="0" xfId="0" applyFont="1" applyFill="1"/>
    <xf numFmtId="0" fontId="23" fillId="3" borderId="0" xfId="0" applyFont="1" applyFill="1"/>
    <xf numFmtId="0" fontId="1" fillId="72" borderId="114" xfId="0" applyFont="1" applyFill="1" applyBorder="1" applyProtection="1">
      <protection locked="0"/>
    </xf>
    <xf numFmtId="166" fontId="23" fillId="3" borderId="69" xfId="0" applyNumberFormat="1" applyFont="1" applyFill="1" applyBorder="1" applyAlignment="1">
      <alignment horizontal="left" vertical="center" wrapText="1"/>
    </xf>
    <xf numFmtId="174" fontId="18" fillId="3" borderId="0" xfId="0" applyNumberFormat="1" applyFont="1" applyFill="1" applyAlignment="1" applyProtection="1">
      <alignment horizontal="right" vertical="center"/>
      <protection locked="0"/>
    </xf>
    <xf numFmtId="174" fontId="18" fillId="3" borderId="0" xfId="0" applyNumberFormat="1" applyFont="1" applyFill="1" applyAlignment="1" applyProtection="1">
      <alignment horizontal="right"/>
      <protection locked="0"/>
    </xf>
    <xf numFmtId="0" fontId="89" fillId="3" borderId="0" xfId="0" applyFont="1" applyFill="1" applyAlignment="1">
      <alignment vertical="top"/>
    </xf>
    <xf numFmtId="166" fontId="16" fillId="3" borderId="65" xfId="0" applyNumberFormat="1" applyFont="1" applyFill="1" applyBorder="1" applyAlignment="1">
      <alignment horizontal="left" vertical="center" wrapText="1" indent="1"/>
    </xf>
    <xf numFmtId="184" fontId="11" fillId="4" borderId="73" xfId="0" applyNumberFormat="1" applyFont="1" applyFill="1" applyBorder="1" applyAlignment="1">
      <alignment horizontal="right"/>
    </xf>
    <xf numFmtId="184" fontId="11" fillId="4" borderId="73" xfId="0" applyNumberFormat="1" applyFont="1" applyFill="1" applyBorder="1" applyAlignment="1">
      <alignment horizontal="right" vertical="center"/>
    </xf>
    <xf numFmtId="184" fontId="16" fillId="4" borderId="73" xfId="0" applyNumberFormat="1" applyFont="1" applyFill="1" applyBorder="1" applyAlignment="1">
      <alignment horizontal="right" vertical="center"/>
    </xf>
    <xf numFmtId="167" fontId="11" fillId="4" borderId="93" xfId="5" applyNumberFormat="1" applyFont="1" applyFill="1" applyBorder="1" applyAlignment="1">
      <alignment horizontal="right" vertical="center"/>
    </xf>
    <xf numFmtId="167" fontId="15" fillId="4" borderId="73" xfId="0" applyNumberFormat="1" applyFont="1" applyFill="1" applyBorder="1" applyAlignment="1">
      <alignment horizontal="right" vertical="center"/>
    </xf>
    <xf numFmtId="169" fontId="20" fillId="4" borderId="73" xfId="0" applyNumberFormat="1" applyFont="1" applyFill="1" applyBorder="1" applyAlignment="1">
      <alignment horizontal="right"/>
    </xf>
    <xf numFmtId="169" fontId="20" fillId="4" borderId="74" xfId="0" applyNumberFormat="1" applyFont="1" applyFill="1" applyBorder="1" applyAlignment="1">
      <alignment horizontal="right"/>
    </xf>
    <xf numFmtId="169" fontId="20" fillId="4" borderId="73" xfId="4" applyNumberFormat="1" applyFont="1" applyFill="1" applyBorder="1" applyAlignment="1">
      <alignment horizontal="right" vertical="center"/>
    </xf>
    <xf numFmtId="169" fontId="20" fillId="4" borderId="74" xfId="4" applyNumberFormat="1" applyFont="1" applyFill="1" applyBorder="1" applyAlignment="1">
      <alignment horizontal="right" vertical="center"/>
    </xf>
    <xf numFmtId="0" fontId="116" fillId="71" borderId="0" xfId="0" applyFont="1" applyFill="1" applyAlignment="1">
      <alignment vertical="center"/>
    </xf>
    <xf numFmtId="0" fontId="116" fillId="71" borderId="112" xfId="0" applyFont="1" applyFill="1" applyBorder="1" applyAlignment="1">
      <alignment vertical="center"/>
    </xf>
    <xf numFmtId="0" fontId="116" fillId="71" borderId="0" xfId="0" applyFont="1" applyFill="1"/>
    <xf numFmtId="0" fontId="16" fillId="3" borderId="117" xfId="0" applyFont="1" applyFill="1" applyBorder="1" applyAlignment="1">
      <alignment horizontal="left" wrapText="1"/>
    </xf>
    <xf numFmtId="0" fontId="32" fillId="71" borderId="0" xfId="0" applyFont="1" applyFill="1" applyAlignment="1">
      <alignment horizontal="right" vertical="center" wrapText="1"/>
    </xf>
    <xf numFmtId="167" fontId="14" fillId="3" borderId="0" xfId="5" applyNumberFormat="1" applyFont="1" applyFill="1" applyBorder="1" applyAlignment="1">
      <alignment vertical="center"/>
    </xf>
    <xf numFmtId="0" fontId="0" fillId="13" borderId="107" xfId="0" applyFill="1" applyBorder="1"/>
    <xf numFmtId="0" fontId="6" fillId="13" borderId="107" xfId="0" applyFont="1" applyFill="1" applyBorder="1"/>
    <xf numFmtId="170" fontId="12" fillId="13" borderId="107" xfId="0" applyNumberFormat="1" applyFont="1" applyFill="1" applyBorder="1"/>
    <xf numFmtId="0" fontId="5" fillId="13" borderId="107" xfId="7" applyFont="1" applyFill="1" applyBorder="1"/>
    <xf numFmtId="0" fontId="6" fillId="13" borderId="107" xfId="7" applyFont="1" applyFill="1" applyBorder="1"/>
    <xf numFmtId="0" fontId="12" fillId="13" borderId="107" xfId="7" applyFont="1" applyFill="1" applyBorder="1"/>
    <xf numFmtId="0" fontId="13" fillId="13" borderId="107" xfId="0" applyFont="1" applyFill="1" applyBorder="1"/>
    <xf numFmtId="0" fontId="17" fillId="3" borderId="0" xfId="7" applyFont="1" applyFill="1" applyAlignment="1">
      <alignment horizontal="center" vertical="center"/>
    </xf>
    <xf numFmtId="0" fontId="15" fillId="3" borderId="0" xfId="0" applyFont="1" applyFill="1" applyAlignment="1">
      <alignment vertical="top"/>
    </xf>
    <xf numFmtId="0" fontId="1" fillId="0" borderId="0" xfId="0" applyFont="1" applyAlignment="1">
      <alignment vertical="center"/>
    </xf>
    <xf numFmtId="0" fontId="20" fillId="4" borderId="0" xfId="0" applyFont="1" applyFill="1" applyAlignment="1">
      <alignment horizontal="right"/>
    </xf>
    <xf numFmtId="167" fontId="20" fillId="3" borderId="0" xfId="0" applyNumberFormat="1" applyFont="1" applyFill="1" applyAlignment="1">
      <alignment horizontal="right" vertical="center"/>
    </xf>
    <xf numFmtId="169" fontId="20" fillId="3" borderId="0" xfId="0" applyNumberFormat="1" applyFont="1" applyFill="1" applyAlignment="1">
      <alignment horizontal="right" vertical="center"/>
    </xf>
    <xf numFmtId="170" fontId="15" fillId="5" borderId="7" xfId="5" applyNumberFormat="1" applyFont="1" applyFill="1" applyBorder="1" applyAlignment="1">
      <alignment horizontal="right" vertical="center" indent="1"/>
    </xf>
    <xf numFmtId="170" fontId="15" fillId="5" borderId="7" xfId="5" applyNumberFormat="1" applyFont="1" applyFill="1" applyBorder="1" applyAlignment="1">
      <alignment horizontal="right" vertical="center"/>
    </xf>
    <xf numFmtId="170" fontId="15" fillId="5" borderId="8" xfId="5" applyNumberFormat="1" applyFont="1" applyFill="1" applyBorder="1" applyAlignment="1">
      <alignment horizontal="right" vertical="center"/>
    </xf>
    <xf numFmtId="170" fontId="15" fillId="5" borderId="0" xfId="5" applyNumberFormat="1" applyFont="1" applyFill="1" applyBorder="1" applyAlignment="1">
      <alignment horizontal="right" vertical="center" indent="1"/>
    </xf>
    <xf numFmtId="170" fontId="15" fillId="5" borderId="0" xfId="5" applyNumberFormat="1" applyFont="1" applyFill="1" applyBorder="1" applyAlignment="1">
      <alignment horizontal="right" vertical="center"/>
    </xf>
    <xf numFmtId="0" fontId="15" fillId="5" borderId="118" xfId="0" applyFont="1" applyFill="1" applyBorder="1" applyAlignment="1">
      <alignment horizontal="left" vertical="center"/>
    </xf>
    <xf numFmtId="170" fontId="15" fillId="5" borderId="84" xfId="5" applyNumberFormat="1" applyFont="1" applyFill="1" applyBorder="1" applyAlignment="1">
      <alignment horizontal="right" vertical="center"/>
    </xf>
    <xf numFmtId="166" fontId="16" fillId="3" borderId="0" xfId="5" applyNumberFormat="1" applyFont="1" applyFill="1" applyBorder="1" applyAlignment="1">
      <alignment horizontal="right" vertical="center"/>
    </xf>
    <xf numFmtId="17" fontId="11" fillId="3" borderId="119" xfId="0" applyNumberFormat="1" applyFont="1" applyFill="1" applyBorder="1" applyAlignment="1">
      <alignment horizontal="right" wrapText="1"/>
    </xf>
    <xf numFmtId="0" fontId="14" fillId="4" borderId="90" xfId="0" applyFont="1" applyFill="1" applyBorder="1" applyAlignment="1">
      <alignment horizontal="left" vertical="center"/>
    </xf>
    <xf numFmtId="167" fontId="11" fillId="4" borderId="96" xfId="5" applyNumberFormat="1" applyFont="1" applyFill="1" applyBorder="1" applyAlignment="1">
      <alignment horizontal="right" vertical="center"/>
    </xf>
    <xf numFmtId="167" fontId="11" fillId="4" borderId="116" xfId="5" applyNumberFormat="1" applyFont="1" applyFill="1" applyBorder="1" applyAlignment="1">
      <alignment horizontal="right" vertical="center"/>
    </xf>
    <xf numFmtId="166" fontId="16" fillId="3" borderId="11" xfId="5" applyNumberFormat="1" applyFont="1" applyFill="1" applyBorder="1" applyAlignment="1">
      <alignment horizontal="right" vertical="center"/>
    </xf>
    <xf numFmtId="166" fontId="16" fillId="3" borderId="120" xfId="5" applyNumberFormat="1" applyFont="1" applyFill="1" applyBorder="1" applyAlignment="1">
      <alignment horizontal="right" vertical="center"/>
    </xf>
    <xf numFmtId="166" fontId="16" fillId="3" borderId="74" xfId="5" applyNumberFormat="1" applyFont="1" applyFill="1" applyBorder="1" applyAlignment="1">
      <alignment horizontal="right" vertical="center"/>
    </xf>
    <xf numFmtId="166" fontId="11" fillId="3" borderId="0" xfId="5" applyNumberFormat="1" applyFont="1" applyFill="1" applyBorder="1" applyAlignment="1">
      <alignment horizontal="right" vertical="center"/>
    </xf>
    <xf numFmtId="166" fontId="11" fillId="3" borderId="120" xfId="5" applyNumberFormat="1" applyFont="1" applyFill="1" applyBorder="1" applyAlignment="1">
      <alignment horizontal="right" vertical="center"/>
    </xf>
    <xf numFmtId="166" fontId="11" fillId="3" borderId="74" xfId="5" applyNumberFormat="1" applyFont="1" applyFill="1" applyBorder="1" applyAlignment="1">
      <alignment horizontal="right" vertical="center"/>
    </xf>
    <xf numFmtId="166" fontId="11" fillId="3" borderId="1" xfId="5" applyNumberFormat="1" applyFont="1" applyFill="1" applyBorder="1" applyAlignment="1">
      <alignment horizontal="right" vertical="center"/>
    </xf>
    <xf numFmtId="166" fontId="11" fillId="3" borderId="62" xfId="5" applyNumberFormat="1" applyFont="1" applyFill="1" applyBorder="1" applyAlignment="1">
      <alignment horizontal="right" vertical="center"/>
    </xf>
    <xf numFmtId="166" fontId="11" fillId="3" borderId="22" xfId="5" applyNumberFormat="1" applyFont="1" applyFill="1" applyBorder="1" applyAlignment="1">
      <alignment horizontal="right" vertical="center"/>
    </xf>
    <xf numFmtId="166" fontId="11" fillId="3" borderId="96" xfId="5" applyNumberFormat="1" applyFont="1" applyFill="1" applyBorder="1" applyAlignment="1">
      <alignment horizontal="right" vertical="center"/>
    </xf>
    <xf numFmtId="166" fontId="11" fillId="3" borderId="121" xfId="5" applyNumberFormat="1" applyFont="1" applyFill="1" applyBorder="1" applyAlignment="1">
      <alignment horizontal="right" vertical="center"/>
    </xf>
    <xf numFmtId="166" fontId="11" fillId="3" borderId="97" xfId="5" applyNumberFormat="1" applyFont="1" applyFill="1" applyBorder="1" applyAlignment="1">
      <alignment horizontal="right" vertical="center"/>
    </xf>
    <xf numFmtId="0" fontId="6" fillId="68" borderId="15" xfId="0" applyFont="1" applyFill="1" applyBorder="1" applyAlignment="1">
      <alignment vertical="center"/>
    </xf>
    <xf numFmtId="0" fontId="6" fillId="68" borderId="0" xfId="0" applyFont="1" applyFill="1" applyAlignment="1">
      <alignment vertical="center"/>
    </xf>
    <xf numFmtId="0" fontId="20" fillId="4" borderId="0" xfId="0" applyFont="1" applyFill="1" applyAlignment="1">
      <alignment horizontal="left" vertical="center"/>
    </xf>
    <xf numFmtId="164" fontId="16" fillId="3" borderId="0" xfId="201" applyNumberFormat="1" applyFont="1" applyFill="1" applyAlignment="1" applyProtection="1">
      <alignment horizontal="right"/>
      <protection locked="0"/>
    </xf>
    <xf numFmtId="164" fontId="86" fillId="0" borderId="0" xfId="201" applyNumberFormat="1" applyProtection="1">
      <protection locked="0"/>
    </xf>
    <xf numFmtId="0" fontId="95" fillId="0" borderId="0" xfId="0" applyFont="1" applyAlignment="1">
      <alignment vertical="center" wrapText="1"/>
    </xf>
    <xf numFmtId="168" fontId="1" fillId="0" borderId="0" xfId="0" applyNumberFormat="1" applyFont="1"/>
    <xf numFmtId="177" fontId="1" fillId="0" borderId="0" xfId="0" applyNumberFormat="1" applyFont="1" applyAlignment="1">
      <alignment horizontal="right"/>
    </xf>
    <xf numFmtId="174" fontId="18" fillId="3" borderId="73" xfId="4" applyNumberFormat="1" applyFont="1" applyFill="1" applyBorder="1" applyAlignment="1">
      <alignment horizontal="right"/>
    </xf>
    <xf numFmtId="174" fontId="18" fillId="3" borderId="0" xfId="4" applyNumberFormat="1" applyFont="1" applyFill="1" applyBorder="1" applyAlignment="1">
      <alignment horizontal="right"/>
    </xf>
    <xf numFmtId="0" fontId="103" fillId="0" borderId="0" xfId="0" applyFont="1" applyAlignment="1">
      <alignment vertical="center"/>
    </xf>
    <xf numFmtId="167" fontId="20" fillId="4" borderId="0" xfId="0" applyNumberFormat="1" applyFont="1" applyFill="1" applyAlignment="1">
      <alignment horizontal="right" vertical="center"/>
    </xf>
    <xf numFmtId="0" fontId="6" fillId="13" borderId="74" xfId="2" applyFont="1" applyFill="1" applyBorder="1" applyAlignment="1"/>
    <xf numFmtId="0" fontId="5" fillId="13" borderId="74" xfId="2" applyFont="1" applyFill="1" applyBorder="1" applyAlignment="1"/>
    <xf numFmtId="0" fontId="86" fillId="13" borderId="74" xfId="201" applyFill="1" applyBorder="1" applyProtection="1">
      <protection locked="0"/>
    </xf>
    <xf numFmtId="0" fontId="92" fillId="13" borderId="74" xfId="0" applyFont="1" applyFill="1" applyBorder="1"/>
    <xf numFmtId="0" fontId="31" fillId="13" borderId="74" xfId="9" applyFill="1" applyBorder="1"/>
    <xf numFmtId="0" fontId="15" fillId="13" borderId="74" xfId="9" applyFont="1" applyFill="1" applyBorder="1" applyAlignment="1">
      <alignment horizontal="right"/>
    </xf>
    <xf numFmtId="17" fontId="15" fillId="13" borderId="74" xfId="9" applyNumberFormat="1" applyFont="1" applyFill="1" applyBorder="1" applyAlignment="1">
      <alignment horizontal="right"/>
    </xf>
    <xf numFmtId="0" fontId="15" fillId="13" borderId="74" xfId="9" applyFont="1" applyFill="1" applyBorder="1"/>
    <xf numFmtId="171" fontId="15" fillId="3" borderId="0" xfId="0" applyNumberFormat="1" applyFont="1" applyFill="1" applyAlignment="1">
      <alignment horizontal="right" vertical="center"/>
    </xf>
    <xf numFmtId="0" fontId="11" fillId="3" borderId="0" xfId="0" applyFont="1" applyFill="1" applyAlignment="1">
      <alignment horizontal="right" vertical="center"/>
    </xf>
    <xf numFmtId="0" fontId="0" fillId="4" borderId="0" xfId="0" applyFill="1" applyAlignment="1">
      <alignment vertical="center"/>
    </xf>
    <xf numFmtId="0" fontId="16" fillId="0" borderId="0" xfId="0" applyFont="1" applyAlignment="1">
      <alignment horizontal="left" vertical="center"/>
    </xf>
    <xf numFmtId="0" fontId="16" fillId="3" borderId="64" xfId="0" applyFont="1" applyFill="1" applyBorder="1" applyAlignment="1">
      <alignment horizontal="left" wrapText="1"/>
    </xf>
    <xf numFmtId="0" fontId="1" fillId="3" borderId="65" xfId="0" applyFont="1" applyFill="1" applyBorder="1"/>
    <xf numFmtId="0" fontId="1" fillId="3" borderId="66" xfId="0" applyFont="1" applyFill="1" applyBorder="1"/>
    <xf numFmtId="0" fontId="21" fillId="72" borderId="111" xfId="0" applyFont="1" applyFill="1" applyBorder="1" applyAlignment="1">
      <alignment horizontal="left" vertical="top"/>
    </xf>
    <xf numFmtId="170" fontId="21" fillId="72" borderId="0" xfId="5" applyNumberFormat="1" applyFont="1" applyFill="1" applyBorder="1" applyAlignment="1">
      <alignment horizontal="right" vertical="top"/>
    </xf>
    <xf numFmtId="170" fontId="21" fillId="72" borderId="84" xfId="5" applyNumberFormat="1" applyFont="1" applyFill="1" applyBorder="1" applyAlignment="1">
      <alignment horizontal="right" vertical="top"/>
    </xf>
    <xf numFmtId="170" fontId="21" fillId="72" borderId="111" xfId="5" applyNumberFormat="1" applyFont="1" applyFill="1" applyBorder="1" applyAlignment="1">
      <alignment horizontal="right" vertical="top"/>
    </xf>
    <xf numFmtId="167" fontId="16" fillId="4" borderId="15" xfId="5" applyNumberFormat="1" applyFont="1" applyFill="1" applyBorder="1" applyAlignment="1">
      <alignment horizontal="right" vertical="center"/>
    </xf>
    <xf numFmtId="170" fontId="21" fillId="3" borderId="0" xfId="0" applyNumberFormat="1" applyFont="1" applyFill="1" applyAlignment="1">
      <alignment horizontal="left" vertical="center"/>
    </xf>
    <xf numFmtId="167" fontId="16" fillId="3" borderId="73" xfId="4" applyNumberFormat="1" applyFont="1" applyFill="1" applyBorder="1" applyAlignment="1">
      <alignment horizontal="right" vertical="center"/>
    </xf>
    <xf numFmtId="0" fontId="1" fillId="0" borderId="0" xfId="0" applyFont="1" applyAlignment="1">
      <alignment horizontal="left"/>
    </xf>
    <xf numFmtId="0" fontId="6" fillId="0" borderId="0" xfId="0" applyFont="1" applyAlignment="1">
      <alignment horizontal="left"/>
    </xf>
    <xf numFmtId="0" fontId="23" fillId="0" borderId="0" xfId="0" applyFont="1" applyAlignment="1">
      <alignment horizontal="left"/>
    </xf>
    <xf numFmtId="0" fontId="1" fillId="0" borderId="72" xfId="0" applyFont="1" applyBorder="1" applyAlignment="1">
      <alignment vertical="center"/>
    </xf>
    <xf numFmtId="0" fontId="1" fillId="0" borderId="74" xfId="0" applyFont="1" applyBorder="1" applyAlignment="1">
      <alignment vertical="center"/>
    </xf>
    <xf numFmtId="0" fontId="1" fillId="0" borderId="80" xfId="0" applyFont="1" applyBorder="1" applyAlignment="1">
      <alignment vertical="center"/>
    </xf>
    <xf numFmtId="167" fontId="15" fillId="3" borderId="24" xfId="0" applyNumberFormat="1" applyFont="1" applyFill="1" applyBorder="1" applyAlignment="1">
      <alignment horizontal="right" vertical="center"/>
    </xf>
    <xf numFmtId="167" fontId="15" fillId="4" borderId="24" xfId="0" applyNumberFormat="1" applyFont="1" applyFill="1" applyBorder="1" applyAlignment="1">
      <alignment horizontal="right" vertical="center"/>
    </xf>
    <xf numFmtId="167" fontId="23" fillId="3" borderId="0" xfId="5" applyNumberFormat="1" applyFont="1" applyFill="1" applyBorder="1" applyAlignment="1">
      <alignment horizontal="right" vertical="center"/>
    </xf>
    <xf numFmtId="0" fontId="1" fillId="13" borderId="0" xfId="0" applyFont="1" applyFill="1"/>
    <xf numFmtId="0" fontId="1" fillId="73" borderId="0" xfId="0" applyFont="1" applyFill="1"/>
    <xf numFmtId="0" fontId="118" fillId="73" borderId="0" xfId="0" applyFont="1" applyFill="1" applyAlignment="1">
      <alignment horizontal="left" vertical="center" indent="1"/>
    </xf>
    <xf numFmtId="14" fontId="119" fillId="73" borderId="0" xfId="0" applyNumberFormat="1" applyFont="1" applyFill="1" applyAlignment="1">
      <alignment horizontal="left" vertical="center" indent="1"/>
    </xf>
    <xf numFmtId="14" fontId="118" fillId="73" borderId="0" xfId="0" applyNumberFormat="1" applyFont="1" applyFill="1" applyAlignment="1">
      <alignment horizontal="left" vertical="center" indent="1"/>
    </xf>
    <xf numFmtId="200" fontId="119" fillId="73" borderId="0" xfId="0" applyNumberFormat="1" applyFont="1" applyFill="1" applyAlignment="1">
      <alignment horizontal="left" vertical="center" indent="1"/>
    </xf>
    <xf numFmtId="0" fontId="20" fillId="4" borderId="0" xfId="0" applyFont="1" applyFill="1" applyAlignment="1">
      <alignment horizontal="left" vertical="center" indent="1"/>
    </xf>
    <xf numFmtId="0" fontId="14" fillId="4" borderId="0" xfId="0" applyFont="1" applyFill="1" applyAlignment="1">
      <alignment horizontal="left" vertical="center"/>
    </xf>
    <xf numFmtId="0" fontId="15" fillId="4" borderId="0" xfId="0" applyFont="1" applyFill="1" applyAlignment="1">
      <alignment horizontal="left" vertical="center" indent="1"/>
    </xf>
    <xf numFmtId="174" fontId="17" fillId="3" borderId="0" xfId="0" applyNumberFormat="1" applyFont="1" applyFill="1" applyAlignment="1">
      <alignment horizontal="left" vertical="center"/>
    </xf>
    <xf numFmtId="174" fontId="16" fillId="3" borderId="0" xfId="5" applyNumberFormat="1" applyFont="1" applyFill="1" applyBorder="1" applyAlignment="1">
      <alignment horizontal="right" vertical="center"/>
    </xf>
    <xf numFmtId="174" fontId="18" fillId="3" borderId="0" xfId="0" applyNumberFormat="1" applyFont="1" applyFill="1" applyAlignment="1">
      <alignment horizontal="left" vertical="center" indent="1"/>
    </xf>
    <xf numFmtId="0" fontId="7" fillId="74" borderId="0" xfId="0" applyFont="1" applyFill="1" applyAlignment="1" applyProtection="1">
      <alignment horizontal="left"/>
      <protection locked="0"/>
    </xf>
    <xf numFmtId="17" fontId="7" fillId="74" borderId="0" xfId="0" applyNumberFormat="1" applyFont="1" applyFill="1" applyAlignment="1">
      <alignment horizontal="right"/>
    </xf>
    <xf numFmtId="0" fontId="7" fillId="74" borderId="123" xfId="0" applyFont="1" applyFill="1" applyBorder="1" applyAlignment="1">
      <alignment horizontal="right" wrapText="1"/>
    </xf>
    <xf numFmtId="0" fontId="7" fillId="74" borderId="125" xfId="0" applyFont="1" applyFill="1" applyBorder="1" applyAlignment="1">
      <alignment horizontal="right" wrapText="1"/>
    </xf>
    <xf numFmtId="0" fontId="7" fillId="74" borderId="124" xfId="0" applyFont="1" applyFill="1" applyBorder="1" applyAlignment="1">
      <alignment horizontal="right" wrapText="1"/>
    </xf>
    <xf numFmtId="0" fontId="14" fillId="4" borderId="54" xfId="0" applyFont="1" applyFill="1" applyBorder="1" applyAlignment="1">
      <alignment horizontal="left" vertical="center"/>
    </xf>
    <xf numFmtId="167" fontId="11" fillId="4" borderId="54" xfId="5" applyNumberFormat="1" applyFont="1" applyFill="1" applyBorder="1" applyAlignment="1">
      <alignment horizontal="right" vertical="center"/>
    </xf>
    <xf numFmtId="0" fontId="11" fillId="76" borderId="98" xfId="0" applyFont="1" applyFill="1" applyBorder="1" applyAlignment="1">
      <alignment horizontal="left" vertical="center" readingOrder="1"/>
    </xf>
    <xf numFmtId="167" fontId="11" fillId="76" borderId="98" xfId="0" applyNumberFormat="1" applyFont="1" applyFill="1" applyBorder="1" applyAlignment="1">
      <alignment horizontal="right" vertical="center" readingOrder="1"/>
    </xf>
    <xf numFmtId="0" fontId="121" fillId="4" borderId="0" xfId="0" applyFont="1" applyFill="1" applyAlignment="1">
      <alignment vertical="center"/>
    </xf>
    <xf numFmtId="0" fontId="123" fillId="4" borderId="0" xfId="0" applyFont="1" applyFill="1"/>
    <xf numFmtId="0" fontId="121" fillId="0" borderId="0" xfId="0" applyFont="1" applyAlignment="1">
      <alignment vertical="center"/>
    </xf>
    <xf numFmtId="0" fontId="121" fillId="3" borderId="0" xfId="0" applyFont="1" applyFill="1" applyAlignment="1">
      <alignment vertical="center"/>
    </xf>
    <xf numFmtId="0" fontId="123" fillId="0" borderId="0" xfId="0" applyFont="1"/>
    <xf numFmtId="0" fontId="123" fillId="3" borderId="0" xfId="7" applyFont="1" applyFill="1"/>
    <xf numFmtId="0" fontId="123" fillId="3" borderId="0" xfId="0" applyFont="1" applyFill="1"/>
    <xf numFmtId="0" fontId="121" fillId="4" borderId="0" xfId="2" applyFont="1" applyFill="1">
      <alignment vertical="top"/>
    </xf>
    <xf numFmtId="0" fontId="121" fillId="0" borderId="0" xfId="9" applyFont="1" applyAlignment="1">
      <alignment vertical="center"/>
    </xf>
    <xf numFmtId="0" fontId="121" fillId="0" borderId="0" xfId="9" applyFont="1" applyAlignment="1" applyProtection="1">
      <alignment vertical="center"/>
      <protection locked="0"/>
    </xf>
    <xf numFmtId="0" fontId="121" fillId="0" borderId="0" xfId="200" applyFont="1" applyAlignment="1">
      <alignment vertical="center"/>
    </xf>
    <xf numFmtId="0" fontId="124" fillId="4" borderId="0" xfId="2" applyFont="1" applyFill="1">
      <alignment vertical="top"/>
    </xf>
    <xf numFmtId="0" fontId="123" fillId="0" borderId="0" xfId="9" applyFont="1"/>
    <xf numFmtId="0" fontId="123" fillId="0" borderId="0" xfId="9" applyFont="1" applyProtection="1">
      <protection locked="0"/>
    </xf>
    <xf numFmtId="0" fontId="123" fillId="0" borderId="0" xfId="7" applyFont="1"/>
    <xf numFmtId="0" fontId="123" fillId="0" borderId="0" xfId="200" applyFont="1"/>
    <xf numFmtId="0" fontId="123" fillId="0" borderId="0" xfId="2" applyFont="1" applyAlignment="1"/>
    <xf numFmtId="0" fontId="7" fillId="75" borderId="124" xfId="0" applyFont="1" applyFill="1" applyBorder="1" applyAlignment="1">
      <alignment horizontal="right" wrapText="1"/>
    </xf>
    <xf numFmtId="167" fontId="11" fillId="4" borderId="71" xfId="5" applyNumberFormat="1" applyFont="1" applyFill="1" applyBorder="1" applyAlignment="1">
      <alignment horizontal="right" vertical="center"/>
    </xf>
    <xf numFmtId="167" fontId="11" fillId="76" borderId="122" xfId="0" applyNumberFormat="1" applyFont="1" applyFill="1" applyBorder="1" applyAlignment="1">
      <alignment horizontal="right" vertical="center" readingOrder="1"/>
    </xf>
    <xf numFmtId="0" fontId="7" fillId="74" borderId="0" xfId="0" applyFont="1" applyFill="1" applyAlignment="1">
      <alignment horizontal="left" readingOrder="1"/>
    </xf>
    <xf numFmtId="17" fontId="7" fillId="74" borderId="124" xfId="0" applyNumberFormat="1" applyFont="1" applyFill="1" applyBorder="1" applyAlignment="1">
      <alignment horizontal="right" vertical="center" wrapText="1" readingOrder="1"/>
    </xf>
    <xf numFmtId="17" fontId="7" fillId="74" borderId="124" xfId="0" applyNumberFormat="1" applyFont="1" applyFill="1" applyBorder="1" applyAlignment="1">
      <alignment horizontal="right" wrapText="1" readingOrder="1"/>
    </xf>
    <xf numFmtId="0" fontId="7" fillId="75" borderId="124" xfId="0" applyFont="1" applyFill="1" applyBorder="1" applyAlignment="1">
      <alignment horizontal="right" vertical="center" wrapText="1" readingOrder="1"/>
    </xf>
    <xf numFmtId="0" fontId="7" fillId="75" borderId="124" xfId="0" applyFont="1" applyFill="1" applyBorder="1" applyAlignment="1">
      <alignment horizontal="right" wrapText="1" readingOrder="1"/>
    </xf>
    <xf numFmtId="0" fontId="7" fillId="13" borderId="24" xfId="0" applyFont="1" applyFill="1" applyBorder="1" applyAlignment="1">
      <alignment horizontal="left" vertical="center"/>
    </xf>
    <xf numFmtId="0" fontId="7" fillId="13" borderId="115" xfId="0" applyFont="1" applyFill="1" applyBorder="1" applyAlignment="1">
      <alignment horizontal="left" vertical="center"/>
    </xf>
    <xf numFmtId="0" fontId="7" fillId="74" borderId="0" xfId="0" applyFont="1" applyFill="1" applyAlignment="1">
      <alignment horizontal="left" vertical="center" readingOrder="1"/>
    </xf>
    <xf numFmtId="166" fontId="17" fillId="3" borderId="0" xfId="0" applyNumberFormat="1" applyFont="1" applyFill="1" applyAlignment="1">
      <alignment horizontal="left"/>
    </xf>
    <xf numFmtId="167" fontId="15" fillId="3" borderId="0" xfId="0" applyNumberFormat="1" applyFont="1" applyFill="1" applyAlignment="1">
      <alignment horizontal="left" vertical="center" indent="1"/>
    </xf>
    <xf numFmtId="167" fontId="14" fillId="3" borderId="1" xfId="0" applyNumberFormat="1" applyFont="1" applyFill="1" applyBorder="1" applyAlignment="1">
      <alignment horizontal="left" vertical="center"/>
    </xf>
    <xf numFmtId="167" fontId="15" fillId="4" borderId="0" xfId="0" applyNumberFormat="1" applyFont="1" applyFill="1" applyAlignment="1">
      <alignment horizontal="left" vertical="center" indent="1"/>
    </xf>
    <xf numFmtId="188" fontId="17" fillId="3" borderId="0" xfId="139" applyNumberFormat="1" applyFont="1" applyFill="1" applyAlignment="1">
      <alignment horizontal="left" vertical="center"/>
    </xf>
    <xf numFmtId="188" fontId="15" fillId="3" borderId="0" xfId="139" applyNumberFormat="1" applyFont="1" applyFill="1" applyAlignment="1">
      <alignment horizontal="left" vertical="center" indent="1"/>
    </xf>
    <xf numFmtId="188" fontId="14" fillId="3" borderId="1" xfId="139" applyNumberFormat="1" applyFont="1" applyFill="1" applyBorder="1" applyAlignment="1">
      <alignment horizontal="left" vertical="center"/>
    </xf>
    <xf numFmtId="188" fontId="14" fillId="3" borderId="0" xfId="139" applyNumberFormat="1" applyFont="1" applyFill="1" applyAlignment="1">
      <alignment horizontal="left" vertical="center"/>
    </xf>
    <xf numFmtId="0" fontId="14" fillId="76" borderId="128" xfId="0" applyFont="1" applyFill="1" applyBorder="1" applyAlignment="1">
      <alignment horizontal="left" vertical="center" readingOrder="1"/>
    </xf>
    <xf numFmtId="167" fontId="11" fillId="76" borderId="54" xfId="0" applyNumberFormat="1" applyFont="1" applyFill="1" applyBorder="1" applyAlignment="1">
      <alignment horizontal="right" vertical="center" readingOrder="1"/>
    </xf>
    <xf numFmtId="167" fontId="11" fillId="76" borderId="72" xfId="0" applyNumberFormat="1" applyFont="1" applyFill="1" applyBorder="1" applyAlignment="1">
      <alignment horizontal="right" vertical="center" readingOrder="1"/>
    </xf>
    <xf numFmtId="0" fontId="15" fillId="76" borderId="128" xfId="0" applyFont="1" applyFill="1" applyBorder="1" applyAlignment="1">
      <alignment horizontal="right" vertical="center"/>
    </xf>
    <xf numFmtId="0" fontId="15" fillId="76" borderId="129" xfId="0" applyFont="1" applyFill="1" applyBorder="1" applyAlignment="1">
      <alignment horizontal="right" vertical="center"/>
    </xf>
    <xf numFmtId="167" fontId="14" fillId="76" borderId="128" xfId="0" applyNumberFormat="1" applyFont="1" applyFill="1" applyBorder="1" applyAlignment="1">
      <alignment horizontal="right" vertical="center" readingOrder="1"/>
    </xf>
    <xf numFmtId="167" fontId="11" fillId="76" borderId="99" xfId="0" applyNumberFormat="1" applyFont="1" applyFill="1" applyBorder="1" applyAlignment="1">
      <alignment horizontal="right" vertical="center" readingOrder="1"/>
    </xf>
    <xf numFmtId="167" fontId="11" fillId="76" borderId="130" xfId="0" applyNumberFormat="1" applyFont="1" applyFill="1" applyBorder="1" applyAlignment="1">
      <alignment horizontal="right" vertical="center" readingOrder="1"/>
    </xf>
    <xf numFmtId="0" fontId="7" fillId="74" borderId="0" xfId="0" applyFont="1" applyFill="1" applyAlignment="1">
      <alignment readingOrder="1"/>
    </xf>
    <xf numFmtId="0" fontId="11" fillId="3" borderId="0" xfId="0" applyFont="1" applyFill="1" applyAlignment="1" applyProtection="1">
      <alignment horizontal="left" vertical="center"/>
      <protection locked="0"/>
    </xf>
    <xf numFmtId="167" fontId="16" fillId="3" borderId="0" xfId="0" applyNumberFormat="1" applyFont="1" applyFill="1" applyAlignment="1">
      <alignment horizontal="right"/>
    </xf>
    <xf numFmtId="169" fontId="18" fillId="4" borderId="0" xfId="0" applyNumberFormat="1" applyFont="1" applyFill="1" applyAlignment="1">
      <alignment horizontal="right" vertical="center"/>
    </xf>
    <xf numFmtId="169" fontId="18" fillId="3" borderId="0" xfId="0" applyNumberFormat="1" applyFont="1" applyFill="1" applyAlignment="1">
      <alignment horizontal="right" vertical="center"/>
    </xf>
    <xf numFmtId="169" fontId="18" fillId="3" borderId="0" xfId="0" applyNumberFormat="1" applyFont="1" applyFill="1" applyAlignment="1">
      <alignment horizontal="right" vertical="center" wrapText="1"/>
    </xf>
    <xf numFmtId="0" fontId="11" fillId="3" borderId="24" xfId="0" applyFont="1" applyFill="1" applyBorder="1" applyAlignment="1" applyProtection="1">
      <alignment horizontal="left" vertical="center"/>
      <protection locked="0"/>
    </xf>
    <xf numFmtId="0" fontId="11" fillId="3" borderId="24" xfId="0" applyFont="1" applyFill="1" applyBorder="1" applyAlignment="1" applyProtection="1">
      <alignment horizontal="left"/>
      <protection locked="0"/>
    </xf>
    <xf numFmtId="167" fontId="11" fillId="3" borderId="24" xfId="0" applyNumberFormat="1" applyFont="1" applyFill="1" applyBorder="1" applyAlignment="1">
      <alignment horizontal="right" vertical="center"/>
    </xf>
    <xf numFmtId="167" fontId="14" fillId="3" borderId="24" xfId="5" applyNumberFormat="1" applyFont="1" applyFill="1" applyBorder="1" applyAlignment="1">
      <alignment horizontal="right" vertical="center"/>
    </xf>
    <xf numFmtId="0" fontId="7" fillId="74" borderId="125" xfId="0" applyFont="1" applyFill="1" applyBorder="1" applyAlignment="1">
      <alignment horizontal="center" readingOrder="1"/>
    </xf>
    <xf numFmtId="0" fontId="122" fillId="75" borderId="131" xfId="0" applyFont="1" applyFill="1" applyBorder="1" applyAlignment="1">
      <alignment horizontal="center" vertical="center" readingOrder="1"/>
    </xf>
    <xf numFmtId="0" fontId="122" fillId="75" borderId="132" xfId="0" applyFont="1" applyFill="1" applyBorder="1" applyAlignment="1">
      <alignment horizontal="center" vertical="center" readingOrder="1"/>
    </xf>
    <xf numFmtId="0" fontId="11" fillId="3" borderId="54" xfId="0" applyFont="1" applyFill="1" applyBorder="1" applyAlignment="1" applyProtection="1">
      <alignment horizontal="left" vertical="center"/>
      <protection locked="0"/>
    </xf>
    <xf numFmtId="0" fontId="11" fillId="3" borderId="54" xfId="0" applyFont="1" applyFill="1" applyBorder="1" applyAlignment="1" applyProtection="1">
      <alignment horizontal="left"/>
      <protection locked="0"/>
    </xf>
    <xf numFmtId="167" fontId="11" fillId="3" borderId="54" xfId="0" applyNumberFormat="1" applyFont="1" applyFill="1" applyBorder="1" applyAlignment="1">
      <alignment horizontal="right"/>
    </xf>
    <xf numFmtId="167" fontId="11" fillId="3" borderId="54" xfId="0" applyNumberFormat="1" applyFont="1" applyFill="1" applyBorder="1" applyAlignment="1">
      <alignment horizontal="right" vertical="center"/>
    </xf>
    <xf numFmtId="167" fontId="14" fillId="3" borderId="54" xfId="5" applyNumberFormat="1" applyFont="1" applyFill="1" applyBorder="1" applyAlignment="1">
      <alignment horizontal="right" vertical="center"/>
    </xf>
    <xf numFmtId="167" fontId="11" fillId="76" borderId="98" xfId="0" applyNumberFormat="1" applyFont="1" applyFill="1" applyBorder="1" applyAlignment="1">
      <alignment horizontal="left" vertical="center" readingOrder="1"/>
    </xf>
    <xf numFmtId="167" fontId="11" fillId="4" borderId="0" xfId="0" applyNumberFormat="1" applyFont="1" applyFill="1" applyAlignment="1">
      <alignment horizontal="left" vertical="center" readingOrder="1"/>
    </xf>
    <xf numFmtId="167" fontId="11" fillId="4" borderId="0" xfId="0" applyNumberFormat="1" applyFont="1" applyFill="1" applyAlignment="1">
      <alignment horizontal="right" vertical="center" readingOrder="1"/>
    </xf>
    <xf numFmtId="0" fontId="17" fillId="4" borderId="0" xfId="0" applyFont="1" applyFill="1" applyAlignment="1">
      <alignment horizontal="left" vertical="center" readingOrder="1"/>
    </xf>
    <xf numFmtId="0" fontId="18" fillId="4" borderId="0" xfId="0" applyFont="1" applyFill="1" applyAlignment="1">
      <alignment horizontal="left" vertical="center" indent="1" readingOrder="1"/>
    </xf>
    <xf numFmtId="167" fontId="11" fillId="4" borderId="24" xfId="0" applyNumberFormat="1" applyFont="1" applyFill="1" applyBorder="1" applyAlignment="1">
      <alignment horizontal="right"/>
    </xf>
    <xf numFmtId="0" fontId="14" fillId="4" borderId="1" xfId="0" applyFont="1" applyFill="1" applyBorder="1" applyAlignment="1">
      <alignment horizontal="left" vertical="center"/>
    </xf>
    <xf numFmtId="199" fontId="18" fillId="3" borderId="0" xfId="0" applyNumberFormat="1" applyFont="1" applyFill="1" applyAlignment="1">
      <alignment horizontal="right"/>
    </xf>
    <xf numFmtId="0" fontId="11" fillId="77" borderId="124" xfId="0" applyFont="1" applyFill="1" applyBorder="1" applyAlignment="1">
      <alignment horizontal="right" wrapText="1" readingOrder="1"/>
    </xf>
    <xf numFmtId="166" fontId="16" fillId="3" borderId="133" xfId="0" applyNumberFormat="1" applyFont="1" applyFill="1" applyBorder="1" applyAlignment="1">
      <alignment horizontal="left" vertical="center" wrapText="1"/>
    </xf>
    <xf numFmtId="0" fontId="14" fillId="3" borderId="54" xfId="0" applyFont="1" applyFill="1" applyBorder="1" applyAlignment="1">
      <alignment horizontal="left" vertical="center"/>
    </xf>
    <xf numFmtId="184" fontId="11" fillId="3" borderId="54" xfId="5" applyNumberFormat="1" applyFont="1" applyFill="1" applyBorder="1" applyAlignment="1">
      <alignment horizontal="right" vertical="center"/>
    </xf>
    <xf numFmtId="167" fontId="11" fillId="3" borderId="54" xfId="5" applyNumberFormat="1" applyFont="1" applyFill="1" applyBorder="1" applyAlignment="1">
      <alignment horizontal="right" vertical="center"/>
    </xf>
    <xf numFmtId="0" fontId="14" fillId="3" borderId="23" xfId="0" applyFont="1" applyFill="1" applyBorder="1" applyAlignment="1">
      <alignment horizontal="left" vertical="center"/>
    </xf>
    <xf numFmtId="0" fontId="14" fillId="76" borderId="98" xfId="0" applyFont="1" applyFill="1" applyBorder="1" applyAlignment="1">
      <alignment horizontal="left" vertical="center"/>
    </xf>
    <xf numFmtId="167" fontId="16" fillId="76" borderId="98" xfId="5" applyNumberFormat="1" applyFont="1" applyFill="1" applyBorder="1" applyAlignment="1">
      <alignment horizontal="right" vertical="center"/>
    </xf>
    <xf numFmtId="167" fontId="11" fillId="76" borderId="98" xfId="5" applyNumberFormat="1" applyFont="1" applyFill="1" applyBorder="1" applyAlignment="1">
      <alignment horizontal="right" vertical="center"/>
    </xf>
    <xf numFmtId="169" fontId="25" fillId="76" borderId="98" xfId="5" applyNumberFormat="1" applyFont="1" applyFill="1" applyBorder="1" applyAlignment="1">
      <alignment horizontal="right" vertical="center"/>
    </xf>
    <xf numFmtId="169" fontId="25" fillId="4" borderId="0" xfId="5" applyNumberFormat="1" applyFont="1" applyFill="1" applyBorder="1" applyAlignment="1">
      <alignment horizontal="right" vertical="center"/>
    </xf>
    <xf numFmtId="169" fontId="18" fillId="4" borderId="0" xfId="5" applyNumberFormat="1" applyFont="1" applyFill="1" applyBorder="1" applyAlignment="1">
      <alignment horizontal="right" vertical="center"/>
    </xf>
    <xf numFmtId="169" fontId="25" fillId="4" borderId="54" xfId="5" applyNumberFormat="1" applyFont="1" applyFill="1" applyBorder="1" applyAlignment="1">
      <alignment horizontal="right" vertical="center"/>
    </xf>
    <xf numFmtId="169" fontId="18" fillId="4" borderId="0" xfId="4" applyNumberFormat="1" applyFont="1" applyFill="1" applyBorder="1" applyAlignment="1">
      <alignment horizontal="right" vertical="center"/>
    </xf>
    <xf numFmtId="169" fontId="25" fillId="4" borderId="73" xfId="5" applyNumberFormat="1" applyFont="1" applyFill="1" applyBorder="1" applyAlignment="1">
      <alignment horizontal="right" vertical="center"/>
    </xf>
    <xf numFmtId="169" fontId="18" fillId="4" borderId="73" xfId="5" applyNumberFormat="1" applyFont="1" applyFill="1" applyBorder="1" applyAlignment="1">
      <alignment horizontal="right" vertical="center"/>
    </xf>
    <xf numFmtId="169" fontId="25" fillId="4" borderId="71" xfId="5" applyNumberFormat="1" applyFont="1" applyFill="1" applyBorder="1" applyAlignment="1">
      <alignment horizontal="right" vertical="center"/>
    </xf>
    <xf numFmtId="169" fontId="18" fillId="4" borderId="73" xfId="4" applyNumberFormat="1" applyFont="1" applyFill="1" applyBorder="1" applyAlignment="1">
      <alignment horizontal="right" vertical="center"/>
    </xf>
    <xf numFmtId="169" fontId="25" fillId="76" borderId="122" xfId="5" applyNumberFormat="1" applyFont="1" applyFill="1" applyBorder="1" applyAlignment="1">
      <alignment horizontal="right" vertical="center"/>
    </xf>
    <xf numFmtId="167" fontId="11" fillId="3" borderId="71" xfId="5" applyNumberFormat="1" applyFont="1" applyFill="1" applyBorder="1" applyAlignment="1">
      <alignment horizontal="right" vertical="center"/>
    </xf>
    <xf numFmtId="167" fontId="11" fillId="76" borderId="122" xfId="5" applyNumberFormat="1" applyFont="1" applyFill="1" applyBorder="1" applyAlignment="1">
      <alignment horizontal="right" vertical="center"/>
    </xf>
    <xf numFmtId="167" fontId="11" fillId="3" borderId="72" xfId="5" applyNumberFormat="1" applyFont="1" applyFill="1" applyBorder="1" applyAlignment="1">
      <alignment horizontal="right" vertical="center"/>
    </xf>
    <xf numFmtId="167" fontId="11" fillId="76" borderId="99" xfId="5" applyNumberFormat="1" applyFont="1" applyFill="1" applyBorder="1" applyAlignment="1">
      <alignment horizontal="right" vertical="center"/>
    </xf>
    <xf numFmtId="0" fontId="7" fillId="74" borderId="125" xfId="0" applyFont="1" applyFill="1" applyBorder="1" applyAlignment="1">
      <alignment horizontal="right"/>
    </xf>
    <xf numFmtId="0" fontId="15" fillId="3" borderId="24" xfId="0" applyFont="1" applyFill="1" applyBorder="1" applyAlignment="1">
      <alignment horizontal="left" vertical="center" indent="1"/>
    </xf>
    <xf numFmtId="0" fontId="0" fillId="0" borderId="24" xfId="0" applyBorder="1"/>
    <xf numFmtId="0" fontId="17" fillId="4" borderId="0" xfId="0" applyFont="1" applyFill="1" applyAlignment="1">
      <alignment horizontal="left" vertical="center"/>
    </xf>
    <xf numFmtId="0" fontId="11" fillId="4" borderId="0" xfId="0" applyFont="1" applyFill="1" applyAlignment="1">
      <alignment horizontal="left"/>
    </xf>
    <xf numFmtId="177" fontId="15" fillId="4" borderId="0" xfId="0" applyNumberFormat="1" applyFont="1" applyFill="1" applyAlignment="1">
      <alignment horizontal="left" vertical="center"/>
    </xf>
    <xf numFmtId="185" fontId="18" fillId="4" borderId="0" xfId="0" applyNumberFormat="1" applyFont="1" applyFill="1" applyAlignment="1">
      <alignment horizontal="left" vertical="center" indent="1"/>
    </xf>
    <xf numFmtId="0" fontId="11" fillId="4" borderId="0" xfId="0" applyFont="1" applyFill="1" applyAlignment="1">
      <alignment horizontal="right" wrapText="1"/>
    </xf>
    <xf numFmtId="166" fontId="11" fillId="4" borderId="0" xfId="0" applyNumberFormat="1" applyFont="1" applyFill="1" applyAlignment="1">
      <alignment horizontal="right" vertical="center"/>
    </xf>
    <xf numFmtId="166" fontId="11" fillId="3" borderId="0" xfId="0" applyNumberFormat="1" applyFont="1" applyFill="1" applyAlignment="1" applyProtection="1">
      <alignment horizontal="right" vertical="center"/>
      <protection locked="0"/>
    </xf>
    <xf numFmtId="0" fontId="11" fillId="4" borderId="0" xfId="0" applyFont="1" applyFill="1" applyAlignment="1">
      <alignment horizontal="left" vertical="center"/>
    </xf>
    <xf numFmtId="167" fontId="11" fillId="4" borderId="0" xfId="0" applyNumberFormat="1" applyFont="1" applyFill="1" applyAlignment="1">
      <alignment horizontal="right" vertical="center"/>
    </xf>
    <xf numFmtId="0" fontId="16" fillId="4" borderId="0" xfId="0" applyFont="1" applyFill="1" applyAlignment="1">
      <alignment horizontal="left" vertical="center"/>
    </xf>
    <xf numFmtId="0" fontId="11" fillId="4" borderId="54" xfId="0" applyFont="1" applyFill="1" applyBorder="1" applyAlignment="1">
      <alignment horizontal="left" vertical="center"/>
    </xf>
    <xf numFmtId="167" fontId="14" fillId="4" borderId="54" xfId="0" applyNumberFormat="1" applyFont="1" applyFill="1" applyBorder="1" applyAlignment="1">
      <alignment horizontal="right" vertical="center"/>
    </xf>
    <xf numFmtId="166" fontId="11" fillId="4" borderId="54" xfId="0" applyNumberFormat="1" applyFont="1" applyFill="1" applyBorder="1" applyAlignment="1">
      <alignment horizontal="right" vertical="center"/>
    </xf>
    <xf numFmtId="167" fontId="11" fillId="4" borderId="54" xfId="0" applyNumberFormat="1" applyFont="1" applyFill="1" applyBorder="1" applyAlignment="1">
      <alignment horizontal="right" vertical="center"/>
    </xf>
    <xf numFmtId="0" fontId="15" fillId="4" borderId="24" xfId="0" applyFont="1" applyFill="1" applyBorder="1" applyAlignment="1">
      <alignment horizontal="left" vertical="center" indent="1"/>
    </xf>
    <xf numFmtId="166" fontId="16" fillId="4" borderId="24" xfId="0" applyNumberFormat="1" applyFont="1" applyFill="1" applyBorder="1" applyAlignment="1">
      <alignment horizontal="right" vertical="center"/>
    </xf>
    <xf numFmtId="0" fontId="11" fillId="76" borderId="98" xfId="0" applyFont="1" applyFill="1" applyBorder="1" applyAlignment="1">
      <alignment horizontal="left" vertical="center"/>
    </xf>
    <xf numFmtId="167" fontId="11" fillId="76" borderId="98" xfId="0" applyNumberFormat="1" applyFont="1" applyFill="1" applyBorder="1" applyAlignment="1">
      <alignment horizontal="right" vertical="center"/>
    </xf>
    <xf numFmtId="166" fontId="11" fillId="76" borderId="98" xfId="0" applyNumberFormat="1" applyFont="1" applyFill="1" applyBorder="1" applyAlignment="1">
      <alignment horizontal="right" vertical="center"/>
    </xf>
    <xf numFmtId="0" fontId="7" fillId="13" borderId="0" xfId="7" applyFont="1" applyFill="1" applyAlignment="1">
      <alignment horizontal="left" vertical="center"/>
    </xf>
    <xf numFmtId="0" fontId="14" fillId="3" borderId="0" xfId="7" applyFont="1" applyFill="1" applyAlignment="1">
      <alignment horizontal="left" wrapText="1"/>
    </xf>
    <xf numFmtId="0" fontId="15" fillId="3" borderId="0" xfId="7" applyFont="1" applyFill="1" applyAlignment="1">
      <alignment horizontal="left" vertical="center"/>
    </xf>
    <xf numFmtId="0" fontId="15" fillId="4" borderId="0" xfId="7" applyFont="1" applyFill="1" applyAlignment="1">
      <alignment horizontal="left" vertical="center"/>
    </xf>
    <xf numFmtId="0" fontId="20" fillId="3" borderId="0" xfId="7" applyFont="1" applyFill="1" applyAlignment="1">
      <alignment horizontal="left" vertical="center"/>
    </xf>
    <xf numFmtId="170" fontId="20" fillId="3" borderId="0" xfId="7" applyNumberFormat="1" applyFont="1" applyFill="1" applyAlignment="1">
      <alignment horizontal="right" vertical="center"/>
    </xf>
    <xf numFmtId="169" fontId="20" fillId="3" borderId="0" xfId="7" applyNumberFormat="1" applyFont="1" applyFill="1" applyAlignment="1">
      <alignment horizontal="right" vertical="center"/>
    </xf>
    <xf numFmtId="0" fontId="15" fillId="3" borderId="0" xfId="7" applyFont="1" applyFill="1" applyAlignment="1">
      <alignment horizontal="left" vertical="center" indent="1"/>
    </xf>
    <xf numFmtId="0" fontId="15" fillId="4" borderId="0" xfId="7" applyFont="1" applyFill="1" applyAlignment="1">
      <alignment horizontal="left" vertical="center" indent="1"/>
    </xf>
    <xf numFmtId="167" fontId="14" fillId="3" borderId="54" xfId="7" applyNumberFormat="1" applyFont="1" applyFill="1" applyBorder="1" applyAlignment="1">
      <alignment horizontal="right" vertical="center"/>
    </xf>
    <xf numFmtId="0" fontId="14" fillId="76" borderId="98" xfId="7" applyFont="1" applyFill="1" applyBorder="1" applyAlignment="1">
      <alignment horizontal="left" vertical="center"/>
    </xf>
    <xf numFmtId="170" fontId="14" fillId="76" borderId="98" xfId="7" applyNumberFormat="1" applyFont="1" applyFill="1" applyBorder="1" applyAlignment="1">
      <alignment horizontal="right" vertical="center"/>
    </xf>
    <xf numFmtId="167" fontId="14" fillId="76" borderId="98" xfId="7" applyNumberFormat="1" applyFont="1" applyFill="1" applyBorder="1" applyAlignment="1">
      <alignment horizontal="right" vertical="center"/>
    </xf>
    <xf numFmtId="0" fontId="14" fillId="3" borderId="0" xfId="7" applyFont="1" applyFill="1" applyAlignment="1">
      <alignment horizontal="left"/>
    </xf>
    <xf numFmtId="167" fontId="15" fillId="4" borderId="0" xfId="5" applyNumberFormat="1" applyFont="1" applyFill="1" applyBorder="1" applyAlignment="1">
      <alignment horizontal="right" vertical="center"/>
    </xf>
    <xf numFmtId="17" fontId="7" fillId="74" borderId="124" xfId="0" applyNumberFormat="1" applyFont="1" applyFill="1" applyBorder="1" applyAlignment="1">
      <alignment horizontal="right" readingOrder="1"/>
    </xf>
    <xf numFmtId="0" fontId="7" fillId="75" borderId="0" xfId="0" applyFont="1" applyFill="1" applyAlignment="1">
      <alignment horizontal="center" vertical="center" readingOrder="1"/>
    </xf>
    <xf numFmtId="0" fontId="93" fillId="4" borderId="0" xfId="0" applyFont="1" applyFill="1" applyAlignment="1">
      <alignment horizontal="center"/>
    </xf>
    <xf numFmtId="0" fontId="93" fillId="78" borderId="0" xfId="0" applyFont="1" applyFill="1" applyAlignment="1">
      <alignment horizontal="center"/>
    </xf>
    <xf numFmtId="0" fontId="13" fillId="4" borderId="54" xfId="0" applyFont="1" applyFill="1" applyBorder="1"/>
    <xf numFmtId="0" fontId="102" fillId="4" borderId="54" xfId="0" applyFont="1" applyFill="1" applyBorder="1" applyAlignment="1">
      <alignment vertical="center"/>
    </xf>
    <xf numFmtId="0" fontId="125" fillId="4" borderId="54" xfId="0" applyFont="1" applyFill="1" applyBorder="1" applyAlignment="1">
      <alignment vertical="center"/>
    </xf>
    <xf numFmtId="167" fontId="14" fillId="4" borderId="0" xfId="5" applyNumberFormat="1" applyFont="1" applyFill="1" applyBorder="1" applyAlignment="1">
      <alignment horizontal="right" vertical="center"/>
    </xf>
    <xf numFmtId="167" fontId="14" fillId="4" borderId="54" xfId="5" applyNumberFormat="1" applyFont="1" applyFill="1" applyBorder="1" applyAlignment="1">
      <alignment horizontal="right" vertical="center"/>
    </xf>
    <xf numFmtId="167" fontId="15" fillId="4" borderId="54" xfId="5" applyNumberFormat="1" applyFont="1" applyFill="1" applyBorder="1" applyAlignment="1">
      <alignment horizontal="right" vertical="center"/>
    </xf>
    <xf numFmtId="167" fontId="14" fillId="4" borderId="54" xfId="7" applyNumberFormat="1" applyFont="1" applyFill="1" applyBorder="1" applyAlignment="1">
      <alignment horizontal="right" vertical="center"/>
    </xf>
    <xf numFmtId="167" fontId="14" fillId="76" borderId="98" xfId="5" applyNumberFormat="1" applyFont="1" applyFill="1" applyBorder="1" applyAlignment="1">
      <alignment horizontal="right" vertical="center"/>
    </xf>
    <xf numFmtId="0" fontId="13" fillId="76" borderId="98" xfId="0" applyFont="1" applyFill="1" applyBorder="1" applyAlignment="1">
      <alignment vertical="center"/>
    </xf>
    <xf numFmtId="0" fontId="13" fillId="4" borderId="0" xfId="0" applyFont="1" applyFill="1" applyAlignment="1">
      <alignment vertical="center"/>
    </xf>
    <xf numFmtId="0" fontId="7" fillId="13" borderId="0" xfId="2" applyFont="1" applyFill="1" applyAlignment="1">
      <alignment horizontal="left" vertical="center"/>
    </xf>
    <xf numFmtId="167" fontId="16" fillId="4" borderId="0" xfId="2" applyNumberFormat="1" applyFont="1" applyFill="1" applyAlignment="1">
      <alignment horizontal="right" vertical="center"/>
    </xf>
    <xf numFmtId="166" fontId="16" fillId="4" borderId="0" xfId="2" applyNumberFormat="1" applyFont="1" applyFill="1" applyAlignment="1">
      <alignment horizontal="right" vertical="center"/>
    </xf>
    <xf numFmtId="167" fontId="16" fillId="4" borderId="74" xfId="2" applyNumberFormat="1" applyFont="1" applyFill="1" applyBorder="1" applyAlignment="1">
      <alignment horizontal="right" vertical="center"/>
    </xf>
    <xf numFmtId="166" fontId="16" fillId="4" borderId="74" xfId="2" applyNumberFormat="1" applyFont="1" applyFill="1" applyBorder="1" applyAlignment="1">
      <alignment horizontal="right" vertical="center"/>
    </xf>
    <xf numFmtId="166" fontId="11" fillId="3" borderId="54" xfId="2" applyNumberFormat="1" applyFont="1" applyFill="1" applyBorder="1" applyAlignment="1">
      <alignment horizontal="right" vertical="center"/>
    </xf>
    <xf numFmtId="166" fontId="11" fillId="4" borderId="72" xfId="2" applyNumberFormat="1" applyFont="1" applyFill="1" applyBorder="1" applyAlignment="1">
      <alignment horizontal="right" vertical="center"/>
    </xf>
    <xf numFmtId="166" fontId="11" fillId="4" borderId="54" xfId="2" applyNumberFormat="1" applyFont="1" applyFill="1" applyBorder="1" applyAlignment="1">
      <alignment horizontal="right" vertical="center"/>
    </xf>
    <xf numFmtId="166" fontId="11" fillId="3" borderId="23" xfId="2" applyNumberFormat="1" applyFont="1" applyFill="1" applyBorder="1" applyAlignment="1">
      <alignment horizontal="right" vertical="center"/>
    </xf>
    <xf numFmtId="166" fontId="11" fillId="4" borderId="23" xfId="2" applyNumberFormat="1" applyFont="1" applyFill="1" applyBorder="1" applyAlignment="1">
      <alignment horizontal="right" vertical="center"/>
    </xf>
    <xf numFmtId="166" fontId="11" fillId="76" borderId="98" xfId="2" applyNumberFormat="1" applyFont="1" applyFill="1" applyBorder="1" applyAlignment="1">
      <alignment horizontal="right" vertical="center"/>
    </xf>
    <xf numFmtId="166" fontId="11" fillId="76" borderId="99" xfId="2" applyNumberFormat="1" applyFont="1" applyFill="1" applyBorder="1" applyAlignment="1">
      <alignment horizontal="right" vertical="center"/>
    </xf>
    <xf numFmtId="188" fontId="15" fillId="4" borderId="0" xfId="139" applyNumberFormat="1" applyFont="1" applyFill="1" applyAlignment="1">
      <alignment horizontal="left" vertical="center" indent="1"/>
    </xf>
    <xf numFmtId="188" fontId="17" fillId="4" borderId="0" xfId="139" applyNumberFormat="1" applyFont="1" applyFill="1" applyAlignment="1">
      <alignment horizontal="left" vertical="center"/>
    </xf>
    <xf numFmtId="188" fontId="14" fillId="4" borderId="54" xfId="139" applyNumberFormat="1" applyFont="1" applyFill="1" applyBorder="1" applyAlignment="1">
      <alignment horizontal="left" vertical="center"/>
    </xf>
    <xf numFmtId="188" fontId="14" fillId="4" borderId="23" xfId="139" applyNumberFormat="1" applyFont="1" applyFill="1" applyBorder="1" applyAlignment="1">
      <alignment horizontal="left" vertical="center"/>
    </xf>
    <xf numFmtId="167" fontId="6" fillId="4" borderId="23" xfId="2" applyNumberFormat="1" applyFont="1" applyFill="1" applyBorder="1" applyAlignment="1">
      <alignment horizontal="right"/>
    </xf>
    <xf numFmtId="188" fontId="14" fillId="76" borderId="98" xfId="139" applyNumberFormat="1" applyFont="1" applyFill="1" applyBorder="1" applyAlignment="1">
      <alignment horizontal="left" vertical="center"/>
    </xf>
    <xf numFmtId="167" fontId="14" fillId="3" borderId="54" xfId="0" applyNumberFormat="1" applyFont="1" applyFill="1" applyBorder="1" applyAlignment="1">
      <alignment horizontal="left" vertical="center"/>
    </xf>
    <xf numFmtId="167" fontId="11" fillId="4" borderId="72" xfId="2" applyNumberFormat="1" applyFont="1" applyFill="1" applyBorder="1" applyAlignment="1">
      <alignment horizontal="right" vertical="center"/>
    </xf>
    <xf numFmtId="167" fontId="11" fillId="76" borderId="25" xfId="0" applyNumberFormat="1" applyFont="1" applyFill="1" applyBorder="1" applyAlignment="1">
      <alignment horizontal="left" vertical="center"/>
    </xf>
    <xf numFmtId="166" fontId="11" fillId="76" borderId="25" xfId="2" applyNumberFormat="1" applyFont="1" applyFill="1" applyBorder="1" applyAlignment="1">
      <alignment horizontal="right" vertical="center"/>
    </xf>
    <xf numFmtId="167" fontId="11" fillId="76" borderId="80" xfId="2" applyNumberFormat="1" applyFont="1" applyFill="1" applyBorder="1" applyAlignment="1">
      <alignment horizontal="right" vertical="center"/>
    </xf>
    <xf numFmtId="167" fontId="14" fillId="3" borderId="23" xfId="0" applyNumberFormat="1" applyFont="1" applyFill="1" applyBorder="1" applyAlignment="1">
      <alignment horizontal="left" vertical="center"/>
    </xf>
    <xf numFmtId="167" fontId="11" fillId="4" borderId="95" xfId="2" applyNumberFormat="1" applyFont="1" applyFill="1" applyBorder="1" applyAlignment="1">
      <alignment horizontal="right" vertical="center"/>
    </xf>
    <xf numFmtId="188" fontId="14" fillId="76" borderId="25" xfId="139" applyNumberFormat="1" applyFont="1" applyFill="1" applyBorder="1" applyAlignment="1">
      <alignment horizontal="left" vertical="center"/>
    </xf>
    <xf numFmtId="166" fontId="6" fillId="76" borderId="25" xfId="2" applyNumberFormat="1" applyFont="1" applyFill="1" applyBorder="1" applyAlignment="1"/>
    <xf numFmtId="167" fontId="6" fillId="76" borderId="80" xfId="2" applyNumberFormat="1" applyFont="1" applyFill="1" applyBorder="1" applyAlignment="1">
      <alignment horizontal="right"/>
    </xf>
    <xf numFmtId="167" fontId="6" fillId="76" borderId="25" xfId="2" applyNumberFormat="1" applyFont="1" applyFill="1" applyBorder="1" applyAlignment="1">
      <alignment horizontal="right"/>
    </xf>
    <xf numFmtId="166" fontId="6" fillId="0" borderId="23" xfId="2" applyNumberFormat="1" applyFont="1" applyBorder="1" applyAlignment="1"/>
    <xf numFmtId="167" fontId="6" fillId="4" borderId="95" xfId="2" applyNumberFormat="1" applyFont="1" applyFill="1" applyBorder="1" applyAlignment="1">
      <alignment horizontal="right"/>
    </xf>
    <xf numFmtId="0" fontId="7" fillId="74" borderId="135" xfId="0" applyFont="1" applyFill="1" applyBorder="1" applyAlignment="1">
      <alignment horizontal="left"/>
    </xf>
    <xf numFmtId="0" fontId="7" fillId="74" borderId="136" xfId="0" applyFont="1" applyFill="1" applyBorder="1" applyAlignment="1">
      <alignment horizontal="left"/>
    </xf>
    <xf numFmtId="0" fontId="16" fillId="4" borderId="0" xfId="0" applyFont="1" applyFill="1" applyAlignment="1">
      <alignment horizontal="left" vertical="center" readingOrder="1"/>
    </xf>
    <xf numFmtId="0" fontId="16" fillId="4" borderId="24" xfId="0" applyFont="1" applyFill="1" applyBorder="1" applyAlignment="1">
      <alignment horizontal="left" vertical="center" indent="1" readingOrder="1"/>
    </xf>
    <xf numFmtId="0" fontId="11" fillId="76" borderId="54" xfId="0" applyFont="1" applyFill="1" applyBorder="1" applyAlignment="1">
      <alignment horizontal="left" vertical="center" readingOrder="1"/>
    </xf>
    <xf numFmtId="198" fontId="11" fillId="76" borderId="54" xfId="0" applyNumberFormat="1" applyFont="1" applyFill="1" applyBorder="1" applyAlignment="1">
      <alignment horizontal="right" vertical="center" readingOrder="1"/>
    </xf>
    <xf numFmtId="0" fontId="16" fillId="4" borderId="0" xfId="0" applyFont="1" applyFill="1" applyAlignment="1">
      <alignment horizontal="left" vertical="center" indent="1" readingOrder="1"/>
    </xf>
    <xf numFmtId="198" fontId="11" fillId="76" borderId="98" xfId="0" applyNumberFormat="1" applyFont="1" applyFill="1" applyBorder="1" applyAlignment="1">
      <alignment horizontal="right" vertical="center" readingOrder="1"/>
    </xf>
    <xf numFmtId="0" fontId="16" fillId="4" borderId="25" xfId="0" applyFont="1" applyFill="1" applyBorder="1" applyAlignment="1">
      <alignment horizontal="left" vertical="center" readingOrder="1"/>
    </xf>
    <xf numFmtId="169" fontId="18" fillId="3" borderId="0" xfId="0" applyNumberFormat="1" applyFont="1" applyFill="1" applyAlignment="1">
      <alignment horizontal="right" vertical="center" readingOrder="1"/>
    </xf>
    <xf numFmtId="198" fontId="18" fillId="4" borderId="0" xfId="0" applyNumberFormat="1" applyFont="1" applyFill="1" applyAlignment="1">
      <alignment horizontal="right" vertical="center" readingOrder="1"/>
    </xf>
    <xf numFmtId="0" fontId="16" fillId="4" borderId="24" xfId="0" applyFont="1" applyFill="1" applyBorder="1" applyAlignment="1">
      <alignment horizontal="left" vertical="center" readingOrder="1"/>
    </xf>
    <xf numFmtId="0" fontId="7" fillId="74" borderId="125" xfId="0" applyFont="1" applyFill="1" applyBorder="1" applyAlignment="1">
      <alignment horizontal="right" readingOrder="1"/>
    </xf>
    <xf numFmtId="0" fontId="7" fillId="74" borderId="123" xfId="0" applyFont="1" applyFill="1" applyBorder="1" applyAlignment="1">
      <alignment horizontal="right" readingOrder="1"/>
    </xf>
    <xf numFmtId="0" fontId="4" fillId="4" borderId="0" xfId="0" applyFont="1" applyFill="1"/>
    <xf numFmtId="0" fontId="11" fillId="4" borderId="0" xfId="0" applyFont="1" applyFill="1" applyAlignment="1">
      <alignment horizontal="left" vertical="center" readingOrder="1"/>
    </xf>
    <xf numFmtId="198" fontId="11" fillId="4" borderId="0" xfId="0" applyNumberFormat="1" applyFont="1" applyFill="1" applyAlignment="1">
      <alignment horizontal="right" vertical="center" readingOrder="1"/>
    </xf>
    <xf numFmtId="0" fontId="7" fillId="74" borderId="0" xfId="0" applyFont="1" applyFill="1" applyAlignment="1">
      <alignment horizontal="right" vertical="center" wrapText="1" readingOrder="1"/>
    </xf>
    <xf numFmtId="177" fontId="7" fillId="6" borderId="0" xfId="0" applyNumberFormat="1" applyFont="1" applyFill="1" applyAlignment="1">
      <alignment horizontal="left" vertical="center"/>
    </xf>
    <xf numFmtId="0" fontId="7" fillId="74" borderId="0" xfId="0" applyFont="1" applyFill="1" applyAlignment="1">
      <alignment horizontal="right" readingOrder="1"/>
    </xf>
    <xf numFmtId="197" fontId="18" fillId="4" borderId="0" xfId="0" applyNumberFormat="1" applyFont="1" applyFill="1" applyAlignment="1">
      <alignment horizontal="right" vertical="center"/>
    </xf>
    <xf numFmtId="177" fontId="16" fillId="4" borderId="0" xfId="0" applyNumberFormat="1" applyFont="1" applyFill="1" applyAlignment="1">
      <alignment horizontal="right" vertical="center"/>
    </xf>
    <xf numFmtId="177" fontId="16" fillId="4" borderId="25" xfId="0" applyNumberFormat="1" applyFont="1" applyFill="1" applyBorder="1" applyAlignment="1">
      <alignment horizontal="right" vertical="center"/>
    </xf>
    <xf numFmtId="174" fontId="18" fillId="4" borderId="0" xfId="0" applyNumberFormat="1" applyFont="1" applyFill="1" applyAlignment="1">
      <alignment horizontal="right" vertical="center"/>
    </xf>
    <xf numFmtId="0" fontId="20" fillId="3" borderId="0" xfId="0" applyFont="1" applyFill="1" applyAlignment="1">
      <alignment horizontal="left" vertical="center"/>
    </xf>
    <xf numFmtId="17" fontId="11" fillId="3" borderId="0" xfId="0" applyNumberFormat="1" applyFont="1" applyFill="1" applyAlignment="1">
      <alignment horizontal="left"/>
    </xf>
    <xf numFmtId="3" fontId="7" fillId="13" borderId="0" xfId="0" applyNumberFormat="1" applyFont="1" applyFill="1" applyAlignment="1">
      <alignment horizontal="left" vertical="center"/>
    </xf>
    <xf numFmtId="180" fontId="7" fillId="13" borderId="0" xfId="0" applyNumberFormat="1" applyFont="1" applyFill="1" applyAlignment="1">
      <alignment horizontal="left" vertical="center"/>
    </xf>
    <xf numFmtId="0" fontId="20" fillId="3" borderId="0" xfId="4" applyNumberFormat="1" applyFont="1" applyFill="1" applyBorder="1" applyAlignment="1">
      <alignment horizontal="right" vertical="center"/>
    </xf>
    <xf numFmtId="169" fontId="12" fillId="4" borderId="0" xfId="0" applyNumberFormat="1" applyFont="1" applyFill="1" applyAlignment="1">
      <alignment horizontal="right"/>
    </xf>
    <xf numFmtId="169" fontId="12" fillId="3" borderId="0" xfId="0" applyNumberFormat="1" applyFont="1" applyFill="1" applyAlignment="1">
      <alignment horizontal="right"/>
    </xf>
    <xf numFmtId="0" fontId="11" fillId="77" borderId="124" xfId="0" applyFont="1" applyFill="1" applyBorder="1" applyAlignment="1">
      <alignment horizontal="right" vertical="center" wrapText="1" readingOrder="1"/>
    </xf>
    <xf numFmtId="0" fontId="11" fillId="77" borderId="124" xfId="0" applyFont="1" applyFill="1" applyBorder="1" applyAlignment="1">
      <alignment horizontal="right" readingOrder="1"/>
    </xf>
    <xf numFmtId="0" fontId="7" fillId="75" borderId="124" xfId="0" applyFont="1" applyFill="1" applyBorder="1" applyAlignment="1">
      <alignment horizontal="right" readingOrder="1"/>
    </xf>
    <xf numFmtId="0" fontId="7" fillId="74" borderId="125" xfId="0" applyFont="1" applyFill="1" applyBorder="1" applyAlignment="1">
      <alignment horizontal="right" vertical="center" wrapText="1"/>
    </xf>
    <xf numFmtId="169" fontId="28" fillId="4" borderId="54" xfId="4" applyNumberFormat="1" applyFont="1" applyFill="1" applyBorder="1" applyAlignment="1">
      <alignment horizontal="right" vertical="center"/>
    </xf>
    <xf numFmtId="169" fontId="28" fillId="3" borderId="54" xfId="4" applyNumberFormat="1" applyFont="1" applyFill="1" applyBorder="1" applyAlignment="1">
      <alignment horizontal="right" vertical="center"/>
    </xf>
    <xf numFmtId="0" fontId="6" fillId="76" borderId="98" xfId="0" applyFont="1" applyFill="1" applyBorder="1"/>
    <xf numFmtId="169" fontId="29" fillId="76" borderId="98" xfId="0" applyNumberFormat="1" applyFont="1" applyFill="1" applyBorder="1" applyAlignment="1">
      <alignment horizontal="right"/>
    </xf>
    <xf numFmtId="169" fontId="28" fillId="4" borderId="72" xfId="4" applyNumberFormat="1" applyFont="1" applyFill="1" applyBorder="1" applyAlignment="1">
      <alignment horizontal="right" vertical="center"/>
    </xf>
    <xf numFmtId="169" fontId="12" fillId="4" borderId="74" xfId="0" applyNumberFormat="1" applyFont="1" applyFill="1" applyBorder="1" applyAlignment="1">
      <alignment horizontal="right"/>
    </xf>
    <xf numFmtId="169" fontId="29" fillId="76" borderId="99" xfId="0" applyNumberFormat="1" applyFont="1" applyFill="1" applyBorder="1" applyAlignment="1">
      <alignment horizontal="right"/>
    </xf>
    <xf numFmtId="169" fontId="28" fillId="4" borderId="71" xfId="4" applyNumberFormat="1" applyFont="1" applyFill="1" applyBorder="1" applyAlignment="1">
      <alignment horizontal="right" vertical="center"/>
    </xf>
    <xf numFmtId="169" fontId="12" fillId="4" borderId="73" xfId="0" applyNumberFormat="1" applyFont="1" applyFill="1" applyBorder="1" applyAlignment="1">
      <alignment horizontal="right"/>
    </xf>
    <xf numFmtId="169" fontId="29" fillId="76" borderId="122" xfId="0" applyNumberFormat="1" applyFont="1" applyFill="1" applyBorder="1" applyAlignment="1">
      <alignment horizontal="right"/>
    </xf>
    <xf numFmtId="169" fontId="28" fillId="76" borderId="98" xfId="0" applyNumberFormat="1" applyFont="1" applyFill="1" applyBorder="1" applyAlignment="1">
      <alignment horizontal="right" vertical="center"/>
    </xf>
    <xf numFmtId="169" fontId="20" fillId="4" borderId="0" xfId="0" applyNumberFormat="1" applyFont="1" applyFill="1" applyAlignment="1">
      <alignment horizontal="right" wrapText="1"/>
    </xf>
    <xf numFmtId="0" fontId="20" fillId="4" borderId="0" xfId="0" applyFont="1" applyFill="1" applyAlignment="1">
      <alignment horizontal="right" wrapText="1"/>
    </xf>
    <xf numFmtId="167" fontId="14" fillId="76" borderId="98" xfId="5" applyNumberFormat="1" applyFont="1" applyFill="1" applyBorder="1" applyAlignment="1">
      <alignment horizontal="right"/>
    </xf>
    <xf numFmtId="167" fontId="14" fillId="4" borderId="0" xfId="5" applyNumberFormat="1" applyFont="1" applyFill="1" applyBorder="1" applyAlignment="1">
      <alignment horizontal="right"/>
    </xf>
    <xf numFmtId="167" fontId="20" fillId="3" borderId="0" xfId="5" applyNumberFormat="1" applyFont="1" applyFill="1" applyBorder="1" applyAlignment="1">
      <alignment horizontal="right" vertical="center"/>
    </xf>
    <xf numFmtId="167" fontId="20" fillId="3" borderId="0" xfId="5" applyNumberFormat="1" applyFont="1" applyFill="1" applyBorder="1" applyAlignment="1">
      <alignment horizontal="right" vertical="center" indent="1"/>
    </xf>
    <xf numFmtId="167" fontId="20" fillId="4" borderId="0" xfId="5" applyNumberFormat="1" applyFont="1" applyFill="1" applyBorder="1" applyAlignment="1">
      <alignment horizontal="right" vertical="center"/>
    </xf>
    <xf numFmtId="167" fontId="20" fillId="4" borderId="0" xfId="5" applyNumberFormat="1" applyFont="1" applyFill="1" applyBorder="1" applyAlignment="1">
      <alignment horizontal="right" vertical="center" indent="1"/>
    </xf>
    <xf numFmtId="167" fontId="28" fillId="3" borderId="0" xfId="5" applyNumberFormat="1" applyFont="1" applyFill="1" applyBorder="1" applyAlignment="1">
      <alignment horizontal="right" vertical="center"/>
    </xf>
    <xf numFmtId="0" fontId="12" fillId="4" borderId="0" xfId="0" applyFont="1" applyFill="1"/>
    <xf numFmtId="0" fontId="11" fillId="77" borderId="0" xfId="0" applyFont="1" applyFill="1" applyAlignment="1">
      <alignment vertical="center" wrapText="1" readingOrder="1"/>
    </xf>
    <xf numFmtId="0" fontId="11" fillId="77" borderId="125" xfId="0" applyFont="1" applyFill="1" applyBorder="1" applyAlignment="1">
      <alignment horizontal="right" readingOrder="1"/>
    </xf>
    <xf numFmtId="0" fontId="11" fillId="77" borderId="124" xfId="0" applyFont="1" applyFill="1" applyBorder="1" applyAlignment="1">
      <alignment horizontal="left" readingOrder="1"/>
    </xf>
    <xf numFmtId="167" fontId="14" fillId="3" borderId="54" xfId="0" applyNumberFormat="1" applyFont="1" applyFill="1" applyBorder="1" applyAlignment="1">
      <alignment horizontal="right" vertical="center"/>
    </xf>
    <xf numFmtId="174" fontId="25" fillId="3" borderId="54" xfId="4" applyNumberFormat="1" applyFont="1" applyFill="1" applyBorder="1" applyAlignment="1">
      <alignment horizontal="right"/>
    </xf>
    <xf numFmtId="0" fontId="12" fillId="4" borderId="54" xfId="0" applyFont="1" applyFill="1" applyBorder="1"/>
    <xf numFmtId="167" fontId="14" fillId="3" borderId="23" xfId="0" applyNumberFormat="1" applyFont="1" applyFill="1" applyBorder="1" applyAlignment="1">
      <alignment horizontal="right" vertical="center"/>
    </xf>
    <xf numFmtId="167" fontId="14" fillId="76" borderId="98" xfId="0" applyNumberFormat="1" applyFont="1" applyFill="1" applyBorder="1" applyAlignment="1">
      <alignment horizontal="right" vertical="center"/>
    </xf>
    <xf numFmtId="174" fontId="25" fillId="76" borderId="98" xfId="0" applyNumberFormat="1" applyFont="1" applyFill="1" applyBorder="1" applyAlignment="1">
      <alignment horizontal="right"/>
    </xf>
    <xf numFmtId="0" fontId="1" fillId="4" borderId="0" xfId="0" applyFont="1" applyFill="1" applyAlignment="1">
      <alignment horizontal="left" indent="1"/>
    </xf>
    <xf numFmtId="172" fontId="14" fillId="3" borderId="0" xfId="0" applyNumberFormat="1" applyFont="1" applyFill="1" applyAlignment="1">
      <alignment horizontal="right" wrapText="1"/>
    </xf>
    <xf numFmtId="0" fontId="20" fillId="3" borderId="0" xfId="0" applyFont="1" applyFill="1" applyAlignment="1">
      <alignment horizontal="right" vertical="center"/>
    </xf>
    <xf numFmtId="170" fontId="14" fillId="76" borderId="98" xfId="8" applyNumberFormat="1" applyFont="1" applyFill="1" applyBorder="1" applyAlignment="1">
      <alignment horizontal="right" vertical="center"/>
    </xf>
    <xf numFmtId="167" fontId="14" fillId="76" borderId="98" xfId="8" applyNumberFormat="1" applyFont="1" applyFill="1" applyBorder="1" applyAlignment="1">
      <alignment horizontal="right" vertical="center"/>
    </xf>
    <xf numFmtId="170" fontId="14" fillId="4" borderId="0" xfId="8" applyNumberFormat="1" applyFont="1" applyFill="1" applyBorder="1" applyAlignment="1">
      <alignment horizontal="right" vertical="center"/>
    </xf>
    <xf numFmtId="167" fontId="14" fillId="4" borderId="0" xfId="8" applyNumberFormat="1" applyFont="1" applyFill="1" applyBorder="1" applyAlignment="1">
      <alignment horizontal="right" vertical="center"/>
    </xf>
    <xf numFmtId="0" fontId="7" fillId="74" borderId="124" xfId="0" applyFont="1" applyFill="1" applyBorder="1" applyAlignment="1">
      <alignment horizontal="right" vertical="center" wrapText="1"/>
    </xf>
    <xf numFmtId="170" fontId="15" fillId="4" borderId="0" xfId="3" applyNumberFormat="1" applyFont="1" applyFill="1" applyBorder="1" applyAlignment="1">
      <alignment horizontal="right"/>
    </xf>
    <xf numFmtId="174" fontId="25" fillId="3" borderId="0" xfId="5" applyNumberFormat="1" applyFont="1" applyFill="1" applyBorder="1" applyAlignment="1">
      <alignment horizontal="right" vertical="center"/>
    </xf>
    <xf numFmtId="174" fontId="25" fillId="3" borderId="54" xfId="5" applyNumberFormat="1" applyFont="1" applyFill="1" applyBorder="1" applyAlignment="1">
      <alignment horizontal="right" vertical="center"/>
    </xf>
    <xf numFmtId="174" fontId="25" fillId="76" borderId="98" xfId="5" applyNumberFormat="1" applyFont="1" applyFill="1" applyBorder="1" applyAlignment="1">
      <alignment horizontal="right" vertical="center"/>
    </xf>
    <xf numFmtId="174" fontId="25" fillId="4" borderId="0" xfId="5" applyNumberFormat="1" applyFont="1" applyFill="1" applyBorder="1" applyAlignment="1">
      <alignment horizontal="right" vertical="center"/>
    </xf>
    <xf numFmtId="0" fontId="7" fillId="13" borderId="0" xfId="201" applyFont="1" applyFill="1" applyAlignment="1" applyProtection="1">
      <alignment horizontal="left" vertical="center"/>
      <protection locked="0"/>
    </xf>
    <xf numFmtId="196" fontId="16" fillId="67" borderId="0" xfId="201" applyNumberFormat="1" applyFont="1" applyFill="1" applyAlignment="1">
      <alignment horizontal="left" vertical="center"/>
    </xf>
    <xf numFmtId="0" fontId="15" fillId="4" borderId="0" xfId="202" applyFont="1" applyFill="1" applyAlignment="1" applyProtection="1">
      <alignment horizontal="left" vertical="center" indent="1"/>
      <protection locked="0"/>
    </xf>
    <xf numFmtId="0" fontId="96" fillId="74" borderId="0" xfId="201" applyFont="1" applyFill="1" applyAlignment="1" applyProtection="1">
      <alignment horizontal="left" wrapText="1"/>
      <protection locked="0"/>
    </xf>
    <xf numFmtId="0" fontId="96" fillId="74" borderId="0" xfId="201" applyFont="1" applyFill="1" applyAlignment="1" applyProtection="1">
      <alignment horizontal="right" wrapText="1"/>
      <protection locked="0"/>
    </xf>
    <xf numFmtId="0" fontId="96" fillId="74" borderId="0" xfId="201" applyFont="1" applyFill="1" applyAlignment="1">
      <alignment horizontal="right" wrapText="1"/>
    </xf>
    <xf numFmtId="0" fontId="96" fillId="74" borderId="0" xfId="0" applyFont="1" applyFill="1" applyAlignment="1" applyProtection="1">
      <alignment horizontal="left"/>
      <protection locked="0"/>
    </xf>
    <xf numFmtId="0" fontId="96" fillId="74" borderId="124" xfId="0" applyFont="1" applyFill="1" applyBorder="1" applyAlignment="1">
      <alignment horizontal="right" wrapText="1"/>
    </xf>
    <xf numFmtId="0" fontId="96" fillId="74" borderId="123" xfId="0" applyFont="1" applyFill="1" applyBorder="1" applyAlignment="1">
      <alignment horizontal="right" wrapText="1"/>
    </xf>
    <xf numFmtId="0" fontId="96" fillId="74" borderId="125" xfId="0" applyFont="1" applyFill="1" applyBorder="1" applyAlignment="1">
      <alignment horizontal="right" wrapText="1"/>
    </xf>
    <xf numFmtId="0" fontId="14" fillId="3" borderId="0" xfId="201" quotePrefix="1" applyFont="1" applyFill="1" applyAlignment="1" applyProtection="1">
      <alignment horizontal="left" vertical="center"/>
      <protection locked="0"/>
    </xf>
    <xf numFmtId="171" fontId="14" fillId="3" borderId="0" xfId="201" applyNumberFormat="1" applyFont="1" applyFill="1" applyAlignment="1" applyProtection="1">
      <alignment horizontal="left" vertical="center"/>
      <protection locked="0"/>
    </xf>
    <xf numFmtId="194" fontId="11" fillId="67" borderId="0" xfId="201" applyNumberFormat="1" applyFont="1" applyFill="1" applyAlignment="1">
      <alignment horizontal="left" vertical="center"/>
    </xf>
    <xf numFmtId="195" fontId="11" fillId="67" borderId="0" xfId="201" applyNumberFormat="1" applyFont="1" applyFill="1" applyAlignment="1">
      <alignment horizontal="left" vertical="center"/>
    </xf>
    <xf numFmtId="196" fontId="11" fillId="67" borderId="0" xfId="201" applyNumberFormat="1" applyFont="1" applyFill="1" applyAlignment="1">
      <alignment horizontal="left" vertical="center"/>
    </xf>
    <xf numFmtId="0" fontId="14" fillId="3" borderId="54" xfId="201" quotePrefix="1" applyFont="1" applyFill="1" applyBorder="1" applyAlignment="1" applyProtection="1">
      <alignment horizontal="left" vertical="center"/>
      <protection locked="0"/>
    </xf>
    <xf numFmtId="171" fontId="14" fillId="3" borderId="54" xfId="201" applyNumberFormat="1" applyFont="1" applyFill="1" applyBorder="1" applyAlignment="1" applyProtection="1">
      <alignment horizontal="left" vertical="center"/>
      <protection locked="0"/>
    </xf>
    <xf numFmtId="194" fontId="11" fillId="67" borderId="54" xfId="201" applyNumberFormat="1" applyFont="1" applyFill="1" applyBorder="1" applyAlignment="1">
      <alignment horizontal="left" vertical="center"/>
    </xf>
    <xf numFmtId="195" fontId="11" fillId="67" borderId="54" xfId="201" applyNumberFormat="1" applyFont="1" applyFill="1" applyBorder="1" applyAlignment="1">
      <alignment horizontal="left" vertical="center"/>
    </xf>
    <xf numFmtId="196" fontId="11" fillId="67" borderId="54" xfId="201" applyNumberFormat="1" applyFont="1" applyFill="1" applyBorder="1" applyAlignment="1">
      <alignment horizontal="left" vertical="center"/>
    </xf>
    <xf numFmtId="171" fontId="14" fillId="7" borderId="0" xfId="201" applyNumberFormat="1" applyFont="1" applyFill="1" applyAlignment="1" applyProtection="1">
      <alignment horizontal="left" vertical="center"/>
      <protection locked="0"/>
    </xf>
    <xf numFmtId="0" fontId="15" fillId="3" borderId="0" xfId="0" applyFont="1" applyFill="1" applyAlignment="1">
      <alignment horizontal="left" indent="1"/>
    </xf>
    <xf numFmtId="0" fontId="14" fillId="76" borderId="98" xfId="0" applyFont="1" applyFill="1" applyBorder="1" applyAlignment="1">
      <alignment horizontal="left"/>
    </xf>
    <xf numFmtId="167" fontId="14" fillId="76" borderId="98" xfId="0" applyNumberFormat="1" applyFont="1" applyFill="1" applyBorder="1" applyAlignment="1">
      <alignment horizontal="right"/>
    </xf>
    <xf numFmtId="169" fontId="28" fillId="76" borderId="98" xfId="0" applyNumberFormat="1" applyFont="1" applyFill="1" applyBorder="1" applyAlignment="1">
      <alignment horizontal="right"/>
    </xf>
    <xf numFmtId="169" fontId="18" fillId="76" borderId="98" xfId="0" applyNumberFormat="1" applyFont="1" applyFill="1" applyBorder="1" applyAlignment="1">
      <alignment horizontal="right"/>
    </xf>
    <xf numFmtId="169" fontId="28" fillId="76" borderId="122" xfId="0" applyNumberFormat="1" applyFont="1" applyFill="1" applyBorder="1" applyAlignment="1">
      <alignment horizontal="right"/>
    </xf>
    <xf numFmtId="169" fontId="28" fillId="76" borderId="99" xfId="0" applyNumberFormat="1" applyFont="1" applyFill="1" applyBorder="1" applyAlignment="1">
      <alignment horizontal="right"/>
    </xf>
    <xf numFmtId="170" fontId="15" fillId="3" borderId="74" xfId="5" applyNumberFormat="1" applyFont="1" applyFill="1" applyBorder="1" applyAlignment="1">
      <alignment horizontal="right" vertical="center"/>
    </xf>
    <xf numFmtId="167" fontId="14" fillId="76" borderId="99" xfId="5" applyNumberFormat="1" applyFont="1" applyFill="1" applyBorder="1" applyAlignment="1">
      <alignment horizontal="right" vertical="center"/>
    </xf>
    <xf numFmtId="167" fontId="15" fillId="3" borderId="74" xfId="0" applyNumberFormat="1" applyFont="1" applyFill="1" applyBorder="1" applyAlignment="1">
      <alignment horizontal="right" vertical="center"/>
    </xf>
    <xf numFmtId="167" fontId="15" fillId="4" borderId="74" xfId="0" applyNumberFormat="1" applyFont="1" applyFill="1" applyBorder="1" applyAlignment="1">
      <alignment horizontal="right" vertical="center"/>
    </xf>
    <xf numFmtId="167" fontId="14" fillId="4" borderId="72" xfId="0" applyNumberFormat="1" applyFont="1" applyFill="1" applyBorder="1" applyAlignment="1">
      <alignment horizontal="right" vertical="center"/>
    </xf>
    <xf numFmtId="167" fontId="11" fillId="4" borderId="72" xfId="0" applyNumberFormat="1" applyFont="1" applyFill="1" applyBorder="1" applyAlignment="1">
      <alignment horizontal="right" vertical="center"/>
    </xf>
    <xf numFmtId="167" fontId="15" fillId="4" borderId="76" xfId="0" applyNumberFormat="1" applyFont="1" applyFill="1" applyBorder="1" applyAlignment="1">
      <alignment horizontal="right" vertical="center"/>
    </xf>
    <xf numFmtId="167" fontId="11" fillId="4" borderId="74" xfId="0" applyNumberFormat="1" applyFont="1" applyFill="1" applyBorder="1" applyAlignment="1">
      <alignment horizontal="right" vertical="center"/>
    </xf>
    <xf numFmtId="167" fontId="11" fillId="76" borderId="99" xfId="0" applyNumberFormat="1" applyFont="1" applyFill="1" applyBorder="1" applyAlignment="1">
      <alignment horizontal="right" vertical="center"/>
    </xf>
    <xf numFmtId="175" fontId="16" fillId="4" borderId="74" xfId="0" applyNumberFormat="1" applyFont="1" applyFill="1" applyBorder="1" applyAlignment="1">
      <alignment horizontal="right" vertical="center"/>
    </xf>
    <xf numFmtId="166" fontId="11" fillId="4" borderId="72" xfId="0" applyNumberFormat="1" applyFont="1" applyFill="1" applyBorder="1" applyAlignment="1">
      <alignment horizontal="right" vertical="center"/>
    </xf>
    <xf numFmtId="167" fontId="14" fillId="3" borderId="72" xfId="7" applyNumberFormat="1" applyFont="1" applyFill="1" applyBorder="1" applyAlignment="1">
      <alignment horizontal="right" vertical="center"/>
    </xf>
    <xf numFmtId="167" fontId="14" fillId="4" borderId="72" xfId="7" applyNumberFormat="1" applyFont="1" applyFill="1" applyBorder="1" applyAlignment="1">
      <alignment horizontal="right" vertical="center"/>
    </xf>
    <xf numFmtId="174" fontId="25" fillId="3" borderId="71" xfId="4" applyNumberFormat="1" applyFont="1" applyFill="1" applyBorder="1" applyAlignment="1">
      <alignment horizontal="right"/>
    </xf>
    <xf numFmtId="174" fontId="18" fillId="3" borderId="73" xfId="0" applyNumberFormat="1" applyFont="1" applyFill="1" applyBorder="1" applyAlignment="1">
      <alignment horizontal="right"/>
    </xf>
    <xf numFmtId="174" fontId="25" fillId="76" borderId="122" xfId="0" applyNumberFormat="1" applyFont="1" applyFill="1" applyBorder="1" applyAlignment="1">
      <alignment horizontal="right"/>
    </xf>
    <xf numFmtId="0" fontId="12" fillId="4" borderId="120" xfId="0" applyFont="1" applyFill="1" applyBorder="1"/>
    <xf numFmtId="0" fontId="12" fillId="4" borderId="117" xfId="0" applyFont="1" applyFill="1" applyBorder="1"/>
    <xf numFmtId="167" fontId="11" fillId="4" borderId="72" xfId="5" applyNumberFormat="1" applyFont="1" applyFill="1" applyBorder="1" applyAlignment="1">
      <alignment horizontal="right" vertical="center"/>
    </xf>
    <xf numFmtId="169" fontId="28" fillId="76" borderId="79" xfId="0" applyNumberFormat="1" applyFont="1" applyFill="1" applyBorder="1" applyAlignment="1">
      <alignment horizontal="right"/>
    </xf>
    <xf numFmtId="169" fontId="28" fillId="76" borderId="25" xfId="0" applyNumberFormat="1" applyFont="1" applyFill="1" applyBorder="1" applyAlignment="1">
      <alignment horizontal="right"/>
    </xf>
    <xf numFmtId="169" fontId="28" fillId="76" borderId="80" xfId="0" applyNumberFormat="1" applyFont="1" applyFill="1" applyBorder="1" applyAlignment="1">
      <alignment horizontal="right"/>
    </xf>
    <xf numFmtId="169" fontId="20" fillId="4" borderId="24" xfId="0" applyNumberFormat="1" applyFont="1" applyFill="1" applyBorder="1" applyAlignment="1">
      <alignment horizontal="right"/>
    </xf>
    <xf numFmtId="169" fontId="20" fillId="4" borderId="76" xfId="0" applyNumberFormat="1" applyFont="1" applyFill="1" applyBorder="1" applyAlignment="1">
      <alignment horizontal="right"/>
    </xf>
    <xf numFmtId="169" fontId="20" fillId="4" borderId="75" xfId="0" applyNumberFormat="1" applyFont="1" applyFill="1" applyBorder="1" applyAlignment="1">
      <alignment horizontal="right"/>
    </xf>
    <xf numFmtId="0" fontId="14" fillId="3" borderId="98" xfId="201" quotePrefix="1" applyFont="1" applyFill="1" applyBorder="1" applyAlignment="1" applyProtection="1">
      <alignment horizontal="left" vertical="center"/>
      <protection locked="0"/>
    </xf>
    <xf numFmtId="171" fontId="14" fillId="3" borderId="98" xfId="201" applyNumberFormat="1" applyFont="1" applyFill="1" applyBorder="1" applyAlignment="1" applyProtection="1">
      <alignment horizontal="left" vertical="center"/>
      <protection locked="0"/>
    </xf>
    <xf numFmtId="194" fontId="11" fillId="67" borderId="98" xfId="201" applyNumberFormat="1" applyFont="1" applyFill="1" applyBorder="1" applyAlignment="1">
      <alignment horizontal="left" vertical="center"/>
    </xf>
    <xf numFmtId="195" fontId="11" fillId="67" borderId="98" xfId="201" applyNumberFormat="1" applyFont="1" applyFill="1" applyBorder="1" applyAlignment="1">
      <alignment horizontal="left" vertical="center"/>
    </xf>
    <xf numFmtId="196" fontId="11" fillId="67" borderId="98" xfId="201" applyNumberFormat="1" applyFont="1" applyFill="1" applyBorder="1" applyAlignment="1">
      <alignment horizontal="left" vertical="center"/>
    </xf>
    <xf numFmtId="0" fontId="15" fillId="3" borderId="0" xfId="201" applyFont="1" applyFill="1" applyAlignment="1" applyProtection="1">
      <alignment horizontal="left" vertical="center" indent="1"/>
      <protection locked="0"/>
    </xf>
    <xf numFmtId="177" fontId="7" fillId="6" borderId="0" xfId="6" applyNumberFormat="1" applyFont="1" applyFill="1" applyAlignment="1">
      <alignment horizontal="left" vertical="center"/>
    </xf>
    <xf numFmtId="177" fontId="17" fillId="3" borderId="0" xfId="6" applyNumberFormat="1" applyFont="1" applyFill="1" applyAlignment="1">
      <alignment horizontal="left" vertical="center"/>
    </xf>
    <xf numFmtId="178" fontId="15" fillId="4" borderId="0" xfId="6" applyNumberFormat="1" applyFont="1" applyFill="1" applyAlignment="1">
      <alignment horizontal="right" vertical="center"/>
    </xf>
    <xf numFmtId="177" fontId="15" fillId="4" borderId="0" xfId="6" applyNumberFormat="1" applyFont="1" applyFill="1" applyAlignment="1">
      <alignment horizontal="right" vertical="center"/>
    </xf>
    <xf numFmtId="177" fontId="15" fillId="3" borderId="0" xfId="6" applyNumberFormat="1" applyFont="1" applyFill="1" applyAlignment="1">
      <alignment horizontal="left" vertical="center" indent="1"/>
    </xf>
    <xf numFmtId="177" fontId="11" fillId="76" borderId="98" xfId="6" applyNumberFormat="1" applyFont="1" applyFill="1" applyBorder="1" applyAlignment="1">
      <alignment horizontal="left" vertical="center"/>
    </xf>
    <xf numFmtId="178" fontId="11" fillId="76" borderId="98" xfId="6" applyNumberFormat="1" applyFont="1" applyFill="1" applyBorder="1" applyAlignment="1">
      <alignment horizontal="right" vertical="center"/>
    </xf>
    <xf numFmtId="177" fontId="11" fillId="76" borderId="25" xfId="6" applyNumberFormat="1" applyFont="1" applyFill="1" applyBorder="1" applyAlignment="1">
      <alignment horizontal="left" vertical="center"/>
    </xf>
    <xf numFmtId="178" fontId="11" fillId="76" borderId="25" xfId="6" applyNumberFormat="1" applyFont="1" applyFill="1" applyBorder="1" applyAlignment="1">
      <alignment horizontal="right" vertical="center"/>
    </xf>
    <xf numFmtId="167" fontId="14" fillId="76" borderId="98" xfId="0" applyNumberFormat="1" applyFont="1" applyFill="1" applyBorder="1" applyAlignment="1">
      <alignment horizontal="left" vertical="center"/>
    </xf>
    <xf numFmtId="0" fontId="17" fillId="3" borderId="0" xfId="7" applyFont="1" applyFill="1" applyAlignment="1">
      <alignment horizontal="left" vertical="center"/>
    </xf>
    <xf numFmtId="167" fontId="15" fillId="3" borderId="54" xfId="0" applyNumberFormat="1" applyFont="1" applyFill="1" applyBorder="1" applyAlignment="1">
      <alignment horizontal="right" vertical="center"/>
    </xf>
    <xf numFmtId="17" fontId="7" fillId="75" borderId="124" xfId="0" applyNumberFormat="1" applyFont="1" applyFill="1" applyBorder="1" applyAlignment="1">
      <alignment horizontal="right" wrapText="1" readingOrder="1"/>
    </xf>
    <xf numFmtId="185" fontId="25" fillId="76" borderId="98" xfId="0" applyNumberFormat="1" applyFont="1" applyFill="1" applyBorder="1" applyAlignment="1">
      <alignment horizontal="right" vertical="center"/>
    </xf>
    <xf numFmtId="17" fontId="7" fillId="75" borderId="124" xfId="0" applyNumberFormat="1" applyFont="1" applyFill="1" applyBorder="1" applyAlignment="1">
      <alignment horizontal="right" readingOrder="1"/>
    </xf>
    <xf numFmtId="179" fontId="28" fillId="76" borderId="98" xfId="0" applyNumberFormat="1" applyFont="1" applyFill="1" applyBorder="1" applyAlignment="1">
      <alignment horizontal="right" vertical="center"/>
    </xf>
    <xf numFmtId="17" fontId="14" fillId="77" borderId="124" xfId="0" applyNumberFormat="1" applyFont="1" applyFill="1" applyBorder="1" applyAlignment="1">
      <alignment horizontal="right" readingOrder="1"/>
    </xf>
    <xf numFmtId="167" fontId="15" fillId="3" borderId="73" xfId="0" applyNumberFormat="1" applyFont="1" applyFill="1" applyBorder="1" applyAlignment="1">
      <alignment horizontal="right" vertical="center"/>
    </xf>
    <xf numFmtId="167" fontId="14" fillId="3" borderId="74" xfId="0" applyNumberFormat="1" applyFont="1" applyFill="1" applyBorder="1" applyAlignment="1">
      <alignment horizontal="right" vertical="center"/>
    </xf>
    <xf numFmtId="167" fontId="14" fillId="76" borderId="99" xfId="0" applyNumberFormat="1" applyFont="1" applyFill="1" applyBorder="1" applyAlignment="1">
      <alignment horizontal="right" vertical="center"/>
    </xf>
    <xf numFmtId="167" fontId="14" fillId="3" borderId="108" xfId="0" applyNumberFormat="1" applyFont="1" applyFill="1" applyBorder="1" applyAlignment="1">
      <alignment horizontal="right" vertical="center"/>
    </xf>
    <xf numFmtId="167" fontId="14" fillId="3" borderId="95" xfId="0" applyNumberFormat="1" applyFont="1" applyFill="1" applyBorder="1" applyAlignment="1">
      <alignment horizontal="right" vertical="center"/>
    </xf>
    <xf numFmtId="0" fontId="14" fillId="76" borderId="25" xfId="0" applyFont="1" applyFill="1" applyBorder="1" applyAlignment="1">
      <alignment horizontal="left" vertical="center"/>
    </xf>
    <xf numFmtId="167" fontId="14" fillId="76" borderId="25" xfId="0" applyNumberFormat="1" applyFont="1" applyFill="1" applyBorder="1" applyAlignment="1">
      <alignment horizontal="right" vertical="center"/>
    </xf>
    <xf numFmtId="167" fontId="14" fillId="76" borderId="79" xfId="0" applyNumberFormat="1" applyFont="1" applyFill="1" applyBorder="1" applyAlignment="1">
      <alignment horizontal="right" vertical="center"/>
    </xf>
    <xf numFmtId="167" fontId="14" fillId="76" borderId="80" xfId="0" applyNumberFormat="1" applyFont="1" applyFill="1" applyBorder="1" applyAlignment="1">
      <alignment horizontal="right" vertical="center"/>
    </xf>
    <xf numFmtId="167" fontId="14" fillId="4" borderId="23" xfId="0" applyNumberFormat="1" applyFont="1" applyFill="1" applyBorder="1" applyAlignment="1">
      <alignment horizontal="right" vertical="center"/>
    </xf>
    <xf numFmtId="167" fontId="14" fillId="4" borderId="71" xfId="0" applyNumberFormat="1" applyFont="1" applyFill="1" applyBorder="1" applyAlignment="1">
      <alignment horizontal="right" vertical="center"/>
    </xf>
    <xf numFmtId="167" fontId="14" fillId="76" borderId="98" xfId="5" applyNumberFormat="1" applyFont="1" applyFill="1" applyBorder="1" applyAlignment="1">
      <alignment vertical="center"/>
    </xf>
    <xf numFmtId="167" fontId="14" fillId="4" borderId="0" xfId="5" applyNumberFormat="1" applyFont="1" applyFill="1" applyBorder="1" applyAlignment="1">
      <alignment vertical="center"/>
    </xf>
    <xf numFmtId="17" fontId="96" fillId="75" borderId="138" xfId="0" applyNumberFormat="1" applyFont="1" applyFill="1" applyBorder="1" applyAlignment="1">
      <alignment horizontal="right"/>
    </xf>
    <xf numFmtId="0" fontId="1" fillId="4" borderId="0" xfId="0" quotePrefix="1" applyFont="1" applyFill="1"/>
    <xf numFmtId="0" fontId="7" fillId="75" borderId="0" xfId="0" applyFont="1" applyFill="1" applyAlignment="1">
      <alignment horizontal="right" wrapText="1"/>
    </xf>
    <xf numFmtId="166" fontId="11" fillId="76" borderId="99" xfId="0" applyNumberFormat="1" applyFont="1" applyFill="1" applyBorder="1" applyAlignment="1">
      <alignment horizontal="right" vertical="center"/>
    </xf>
    <xf numFmtId="0" fontId="7" fillId="74" borderId="123" xfId="0" applyFont="1" applyFill="1" applyBorder="1" applyAlignment="1">
      <alignment horizontal="right" vertical="center" wrapText="1"/>
    </xf>
    <xf numFmtId="0" fontId="15" fillId="3" borderId="0" xfId="0" applyFont="1" applyFill="1" applyAlignment="1">
      <alignment horizontal="left" vertical="center" indent="2"/>
    </xf>
    <xf numFmtId="0" fontId="1" fillId="72" borderId="118" xfId="0" applyFont="1" applyFill="1" applyBorder="1" applyProtection="1">
      <protection locked="0"/>
    </xf>
    <xf numFmtId="0" fontId="15" fillId="72" borderId="114" xfId="0" applyFont="1" applyFill="1" applyBorder="1"/>
    <xf numFmtId="0" fontId="1" fillId="0" borderId="0" xfId="0" applyFont="1" applyAlignment="1">
      <alignment horizontal="right"/>
    </xf>
    <xf numFmtId="0" fontId="1" fillId="0" borderId="0" xfId="0" applyFont="1" applyAlignment="1">
      <alignment wrapText="1"/>
    </xf>
    <xf numFmtId="0" fontId="15" fillId="3" borderId="115" xfId="0" applyFont="1" applyFill="1" applyBorder="1" applyAlignment="1">
      <alignment horizontal="right" vertical="center"/>
    </xf>
    <xf numFmtId="0" fontId="17" fillId="3" borderId="115" xfId="0" applyFont="1" applyFill="1" applyBorder="1" applyAlignment="1">
      <alignment horizontal="left" vertical="center"/>
    </xf>
    <xf numFmtId="0" fontId="15" fillId="3" borderId="115" xfId="0" applyFont="1" applyFill="1" applyBorder="1" applyAlignment="1">
      <alignment horizontal="right" vertical="center" wrapText="1"/>
    </xf>
    <xf numFmtId="0" fontId="1" fillId="3" borderId="0" xfId="0" applyFont="1" applyFill="1"/>
    <xf numFmtId="0" fontId="16" fillId="3" borderId="133" xfId="0" applyFont="1" applyFill="1" applyBorder="1" applyAlignment="1">
      <alignment horizontal="left" wrapText="1"/>
    </xf>
    <xf numFmtId="0" fontId="20" fillId="4" borderId="115" xfId="0" applyFont="1" applyFill="1" applyBorder="1" applyAlignment="1">
      <alignment horizontal="left" vertical="center" indent="1"/>
    </xf>
    <xf numFmtId="0" fontId="14" fillId="4" borderId="115" xfId="0" applyFont="1" applyFill="1" applyBorder="1" applyAlignment="1">
      <alignment horizontal="left" vertical="center"/>
    </xf>
    <xf numFmtId="0" fontId="15" fillId="4" borderId="115" xfId="0" applyFont="1" applyFill="1" applyBorder="1" applyAlignment="1">
      <alignment horizontal="left" vertical="center" indent="1"/>
    </xf>
    <xf numFmtId="0" fontId="1" fillId="3" borderId="0" xfId="0" applyFont="1" applyFill="1" applyAlignment="1">
      <alignment vertical="center"/>
    </xf>
    <xf numFmtId="0" fontId="1" fillId="4" borderId="0" xfId="0" applyFont="1" applyFill="1" applyAlignment="1">
      <alignment vertical="center"/>
    </xf>
    <xf numFmtId="170" fontId="1" fillId="4" borderId="0" xfId="3" applyNumberFormat="1" applyFont="1" applyFill="1" applyBorder="1" applyAlignment="1"/>
    <xf numFmtId="0" fontId="1" fillId="13" borderId="107" xfId="0" applyFont="1" applyFill="1" applyBorder="1"/>
    <xf numFmtId="0" fontId="1" fillId="3" borderId="0" xfId="0" applyFont="1" applyFill="1" applyAlignment="1">
      <alignment horizontal="right"/>
    </xf>
    <xf numFmtId="0" fontId="16" fillId="68" borderId="115" xfId="0" applyFont="1" applyFill="1" applyBorder="1" applyAlignment="1">
      <alignment horizontal="left" vertical="center" indent="1"/>
    </xf>
    <xf numFmtId="166" fontId="16" fillId="68" borderId="115" xfId="0" applyNumberFormat="1" applyFont="1" applyFill="1" applyBorder="1" applyAlignment="1">
      <alignment horizontal="right" vertical="center"/>
    </xf>
    <xf numFmtId="0" fontId="16" fillId="3" borderId="115" xfId="0" applyFont="1" applyFill="1" applyBorder="1" applyAlignment="1">
      <alignment horizontal="left" vertical="center"/>
    </xf>
    <xf numFmtId="0" fontId="1" fillId="13" borderId="107" xfId="7" applyFont="1" applyFill="1" applyBorder="1"/>
    <xf numFmtId="0" fontId="1" fillId="3" borderId="0" xfId="7" applyFont="1" applyFill="1"/>
    <xf numFmtId="0" fontId="1" fillId="3" borderId="0" xfId="7" applyFont="1" applyFill="1" applyAlignment="1">
      <alignment horizontal="right"/>
    </xf>
    <xf numFmtId="0" fontId="1" fillId="13" borderId="107" xfId="7" applyFont="1" applyFill="1" applyBorder="1" applyAlignment="1">
      <alignment wrapText="1"/>
    </xf>
    <xf numFmtId="0" fontId="1" fillId="3" borderId="0" xfId="7" applyFont="1" applyFill="1" applyAlignment="1">
      <alignment wrapText="1"/>
    </xf>
    <xf numFmtId="0" fontId="1" fillId="0" borderId="0" xfId="7" applyFont="1"/>
    <xf numFmtId="0" fontId="1" fillId="2" borderId="6" xfId="7" applyFont="1" applyFill="1" applyBorder="1"/>
    <xf numFmtId="170" fontId="1" fillId="2" borderId="7" xfId="8" applyNumberFormat="1" applyFont="1" applyFill="1" applyBorder="1"/>
    <xf numFmtId="0" fontId="1" fillId="13" borderId="74" xfId="2" applyFont="1" applyFill="1" applyBorder="1" applyAlignment="1"/>
    <xf numFmtId="0" fontId="1" fillId="0" borderId="0" xfId="2" applyFont="1" applyAlignment="1"/>
    <xf numFmtId="0" fontId="1" fillId="0" borderId="0" xfId="2" applyFont="1" applyAlignment="1">
      <alignment horizontal="right"/>
    </xf>
    <xf numFmtId="167" fontId="1" fillId="4" borderId="74" xfId="2" applyNumberFormat="1" applyFont="1" applyFill="1" applyBorder="1" applyAlignment="1">
      <alignment horizontal="right"/>
    </xf>
    <xf numFmtId="167" fontId="1" fillId="4" borderId="0" xfId="2" applyNumberFormat="1" applyFont="1" applyFill="1" applyAlignment="1">
      <alignment horizontal="right"/>
    </xf>
    <xf numFmtId="41" fontId="1" fillId="5" borderId="85" xfId="0" applyNumberFormat="1" applyFont="1" applyFill="1" applyBorder="1"/>
    <xf numFmtId="41" fontId="1" fillId="5" borderId="67" xfId="0" applyNumberFormat="1" applyFont="1" applyFill="1" applyBorder="1"/>
    <xf numFmtId="167" fontId="1" fillId="3" borderId="0" xfId="0" applyNumberFormat="1" applyFont="1" applyFill="1" applyAlignment="1">
      <alignment horizontal="right"/>
    </xf>
    <xf numFmtId="0" fontId="1" fillId="76" borderId="137" xfId="0" applyFont="1" applyFill="1" applyBorder="1"/>
    <xf numFmtId="0" fontId="1" fillId="76" borderId="98" xfId="0" applyFont="1" applyFill="1" applyBorder="1"/>
    <xf numFmtId="9" fontId="1" fillId="0" borderId="0" xfId="4" applyFont="1"/>
    <xf numFmtId="0" fontId="1" fillId="13" borderId="74" xfId="0" applyFont="1" applyFill="1" applyBorder="1"/>
    <xf numFmtId="49" fontId="1" fillId="0" borderId="0" xfId="0" applyNumberFormat="1" applyFont="1" applyAlignment="1">
      <alignment horizontal="left" wrapText="1"/>
    </xf>
    <xf numFmtId="0" fontId="1" fillId="5" borderId="6" xfId="0" applyFont="1" applyFill="1" applyBorder="1"/>
    <xf numFmtId="170" fontId="1" fillId="5" borderId="7" xfId="3" applyNumberFormat="1" applyFont="1" applyFill="1" applyBorder="1"/>
    <xf numFmtId="170" fontId="1" fillId="5" borderId="8" xfId="3" applyNumberFormat="1" applyFont="1" applyFill="1" applyBorder="1"/>
    <xf numFmtId="170" fontId="1" fillId="0" borderId="0" xfId="3" applyNumberFormat="1" applyFont="1"/>
    <xf numFmtId="49" fontId="1" fillId="0" borderId="0" xfId="3" applyNumberFormat="1" applyFont="1" applyAlignment="1">
      <alignment horizontal="left" wrapText="1"/>
    </xf>
    <xf numFmtId="167" fontId="16" fillId="4" borderId="140" xfId="5" applyNumberFormat="1" applyFont="1" applyFill="1" applyBorder="1" applyAlignment="1">
      <alignment horizontal="right" vertical="center"/>
    </xf>
    <xf numFmtId="0" fontId="21" fillId="72" borderId="141" xfId="0" applyFont="1" applyFill="1" applyBorder="1" applyAlignment="1">
      <alignment horizontal="left" vertical="top"/>
    </xf>
    <xf numFmtId="170" fontId="21" fillId="72" borderId="142" xfId="5" applyNumberFormat="1" applyFont="1" applyFill="1" applyBorder="1" applyAlignment="1">
      <alignment horizontal="right" vertical="top"/>
    </xf>
    <xf numFmtId="170" fontId="21" fillId="72" borderId="143" xfId="5" applyNumberFormat="1" applyFont="1" applyFill="1" applyBorder="1" applyAlignment="1">
      <alignment horizontal="right" vertical="top"/>
    </xf>
    <xf numFmtId="0" fontId="15" fillId="5" borderId="141" xfId="0" applyFont="1" applyFill="1" applyBorder="1" applyAlignment="1">
      <alignment horizontal="left" vertical="center"/>
    </xf>
    <xf numFmtId="0" fontId="4" fillId="71" borderId="9" xfId="0" applyFont="1" applyFill="1" applyBorder="1" applyAlignment="1">
      <alignment horizontal="right"/>
    </xf>
    <xf numFmtId="0" fontId="1" fillId="72" borderId="146" xfId="0" applyFont="1" applyFill="1" applyBorder="1" applyProtection="1">
      <protection locked="0"/>
    </xf>
    <xf numFmtId="0" fontId="1" fillId="72" borderId="144" xfId="0" applyFont="1" applyFill="1" applyBorder="1" applyProtection="1">
      <protection locked="0"/>
    </xf>
    <xf numFmtId="0" fontId="1" fillId="72" borderId="9" xfId="0" applyFont="1" applyFill="1" applyBorder="1"/>
    <xf numFmtId="0" fontId="1" fillId="72" borderId="145" xfId="0" applyFont="1" applyFill="1" applyBorder="1"/>
    <xf numFmtId="0" fontId="1" fillId="72" borderId="145" xfId="0" applyFont="1" applyFill="1" applyBorder="1" applyAlignment="1">
      <alignment horizontal="left"/>
    </xf>
    <xf numFmtId="0" fontId="15" fillId="72" borderId="145" xfId="0" applyFont="1" applyFill="1" applyBorder="1"/>
    <xf numFmtId="0" fontId="15" fillId="72" borderId="146" xfId="0" applyFont="1" applyFill="1" applyBorder="1"/>
    <xf numFmtId="0" fontId="11" fillId="4" borderId="147" xfId="0" applyFont="1" applyFill="1" applyBorder="1" applyAlignment="1" applyProtection="1">
      <alignment horizontal="left"/>
      <protection locked="0"/>
    </xf>
    <xf numFmtId="17" fontId="11" fillId="4" borderId="148" xfId="0" applyNumberFormat="1" applyFont="1" applyFill="1" applyBorder="1" applyAlignment="1">
      <alignment horizontal="right"/>
    </xf>
    <xf numFmtId="17" fontId="11" fillId="4" borderId="149" xfId="0" applyNumberFormat="1" applyFont="1" applyFill="1" applyBorder="1" applyAlignment="1">
      <alignment horizontal="right"/>
    </xf>
    <xf numFmtId="17" fontId="11" fillId="3" borderId="148" xfId="0" applyNumberFormat="1" applyFont="1" applyFill="1" applyBorder="1" applyAlignment="1">
      <alignment horizontal="right" wrapText="1"/>
    </xf>
    <xf numFmtId="17" fontId="11" fillId="3" borderId="150" xfId="0" applyNumberFormat="1" applyFont="1" applyFill="1" applyBorder="1" applyAlignment="1">
      <alignment horizontal="right" wrapText="1"/>
    </xf>
    <xf numFmtId="0" fontId="20" fillId="4" borderId="147" xfId="0" applyFont="1" applyFill="1" applyBorder="1" applyAlignment="1">
      <alignment horizontal="left" vertical="center" indent="1"/>
    </xf>
    <xf numFmtId="167" fontId="16" fillId="4" borderId="148" xfId="5" applyNumberFormat="1" applyFont="1" applyFill="1" applyBorder="1" applyAlignment="1">
      <alignment horizontal="right" vertical="center"/>
    </xf>
    <xf numFmtId="167" fontId="16" fillId="4" borderId="151" xfId="5" applyNumberFormat="1" applyFont="1" applyFill="1" applyBorder="1" applyAlignment="1">
      <alignment horizontal="right" vertical="center"/>
    </xf>
    <xf numFmtId="167" fontId="16" fillId="4" borderId="152" xfId="5" applyNumberFormat="1" applyFont="1" applyFill="1" applyBorder="1" applyAlignment="1">
      <alignment horizontal="right" vertical="center"/>
    </xf>
    <xf numFmtId="166" fontId="16" fillId="3" borderId="148" xfId="5" applyNumberFormat="1" applyFont="1" applyFill="1" applyBorder="1" applyAlignment="1">
      <alignment horizontal="right" vertical="center"/>
    </xf>
    <xf numFmtId="166" fontId="16" fillId="3" borderId="153" xfId="5" applyNumberFormat="1" applyFont="1" applyFill="1" applyBorder="1" applyAlignment="1">
      <alignment horizontal="right" vertical="center"/>
    </xf>
    <xf numFmtId="166" fontId="16" fillId="3" borderId="154" xfId="5" applyNumberFormat="1" applyFont="1" applyFill="1" applyBorder="1" applyAlignment="1">
      <alignment horizontal="right" vertical="center"/>
    </xf>
    <xf numFmtId="0" fontId="15" fillId="4" borderId="147" xfId="0" applyFont="1" applyFill="1" applyBorder="1" applyAlignment="1">
      <alignment horizontal="left" vertical="center" indent="1"/>
    </xf>
    <xf numFmtId="167" fontId="16" fillId="4" borderId="149" xfId="5" applyNumberFormat="1" applyFont="1" applyFill="1" applyBorder="1" applyAlignment="1">
      <alignment horizontal="right" vertical="center"/>
    </xf>
    <xf numFmtId="0" fontId="21" fillId="72" borderId="144" xfId="0" applyFont="1" applyFill="1" applyBorder="1" applyAlignment="1">
      <alignment horizontal="left" vertical="top"/>
    </xf>
    <xf numFmtId="170" fontId="21" fillId="72" borderId="9" xfId="5" applyNumberFormat="1" applyFont="1" applyFill="1" applyBorder="1" applyAlignment="1">
      <alignment horizontal="right" vertical="top"/>
    </xf>
    <xf numFmtId="170" fontId="21" fillId="72" borderId="145" xfId="5" applyNumberFormat="1" applyFont="1" applyFill="1" applyBorder="1" applyAlignment="1">
      <alignment horizontal="right" vertical="top"/>
    </xf>
    <xf numFmtId="170" fontId="21" fillId="72" borderId="144" xfId="5" applyNumberFormat="1" applyFont="1" applyFill="1" applyBorder="1" applyAlignment="1">
      <alignment horizontal="right" vertical="top"/>
    </xf>
    <xf numFmtId="167" fontId="16" fillId="3" borderId="140" xfId="5" applyNumberFormat="1" applyFont="1" applyFill="1" applyBorder="1" applyAlignment="1">
      <alignment horizontal="right" vertical="center"/>
    </xf>
    <xf numFmtId="167" fontId="16" fillId="3" borderId="139" xfId="5" applyNumberFormat="1" applyFont="1" applyFill="1" applyBorder="1" applyAlignment="1">
      <alignment horizontal="right" vertical="center"/>
    </xf>
    <xf numFmtId="167" fontId="16" fillId="4" borderId="155" xfId="5" applyNumberFormat="1" applyFont="1" applyFill="1" applyBorder="1" applyAlignment="1">
      <alignment horizontal="right" vertical="center"/>
    </xf>
    <xf numFmtId="167" fontId="21" fillId="72" borderId="142" xfId="5" applyNumberFormat="1" applyFont="1" applyFill="1" applyBorder="1" applyAlignment="1">
      <alignment horizontal="right" vertical="top"/>
    </xf>
    <xf numFmtId="167" fontId="21" fillId="72" borderId="143" xfId="5" applyNumberFormat="1" applyFont="1" applyFill="1" applyBorder="1" applyAlignment="1">
      <alignment horizontal="right" vertical="top"/>
    </xf>
    <xf numFmtId="0" fontId="15" fillId="5" borderId="142" xfId="0" applyFont="1" applyFill="1" applyBorder="1" applyAlignment="1">
      <alignment horizontal="left" vertical="center"/>
    </xf>
    <xf numFmtId="170" fontId="21" fillId="5" borderId="142" xfId="3" applyNumberFormat="1" applyFont="1" applyFill="1" applyBorder="1" applyAlignment="1">
      <alignment vertical="top"/>
    </xf>
    <xf numFmtId="170" fontId="21" fillId="5" borderId="143" xfId="3" applyNumberFormat="1" applyFont="1" applyFill="1" applyBorder="1" applyAlignment="1">
      <alignment vertical="top"/>
    </xf>
    <xf numFmtId="170" fontId="1" fillId="5" borderId="142" xfId="3" applyNumberFormat="1" applyFont="1" applyFill="1" applyBorder="1" applyAlignment="1"/>
    <xf numFmtId="170" fontId="1" fillId="5" borderId="143" xfId="3" applyNumberFormat="1" applyFont="1" applyFill="1" applyBorder="1" applyAlignment="1"/>
    <xf numFmtId="0" fontId="20" fillId="4" borderId="156" xfId="0" applyFont="1" applyFill="1" applyBorder="1" applyAlignment="1">
      <alignment horizontal="left" vertical="center" indent="1"/>
    </xf>
    <xf numFmtId="167" fontId="16" fillId="4" borderId="156" xfId="5" applyNumberFormat="1" applyFont="1" applyFill="1" applyBorder="1" applyAlignment="1">
      <alignment horizontal="right" vertical="center"/>
    </xf>
    <xf numFmtId="167" fontId="16" fillId="4" borderId="157" xfId="5" applyNumberFormat="1" applyFont="1" applyFill="1" applyBorder="1" applyAlignment="1">
      <alignment horizontal="right" vertical="center"/>
    </xf>
    <xf numFmtId="167" fontId="16" fillId="4" borderId="158" xfId="5" applyNumberFormat="1" applyFont="1" applyFill="1" applyBorder="1" applyAlignment="1">
      <alignment horizontal="right" vertical="center"/>
    </xf>
    <xf numFmtId="167" fontId="16" fillId="4" borderId="159" xfId="5" applyNumberFormat="1" applyFont="1" applyFill="1" applyBorder="1" applyAlignment="1">
      <alignment horizontal="right" vertical="center"/>
    </xf>
    <xf numFmtId="0" fontId="15" fillId="4" borderId="156" xfId="0" applyFont="1" applyFill="1" applyBorder="1" applyAlignment="1">
      <alignment horizontal="left" vertical="center" indent="1"/>
    </xf>
    <xf numFmtId="0" fontId="21" fillId="72" borderId="160" xfId="0" applyFont="1" applyFill="1" applyBorder="1" applyAlignment="1">
      <alignment horizontal="left" vertical="top"/>
    </xf>
    <xf numFmtId="170" fontId="21" fillId="72" borderId="161" xfId="5" applyNumberFormat="1" applyFont="1" applyFill="1" applyBorder="1" applyAlignment="1">
      <alignment horizontal="right" vertical="top"/>
    </xf>
    <xf numFmtId="170" fontId="21" fillId="72" borderId="162" xfId="5" applyNumberFormat="1" applyFont="1" applyFill="1" applyBorder="1" applyAlignment="1">
      <alignment horizontal="right" vertical="top"/>
    </xf>
    <xf numFmtId="0" fontId="1" fillId="2" borderId="160" xfId="7" applyFont="1" applyFill="1" applyBorder="1"/>
    <xf numFmtId="170" fontId="1" fillId="2" borderId="161" xfId="8" applyNumberFormat="1" applyFont="1" applyFill="1" applyBorder="1"/>
    <xf numFmtId="184" fontId="16" fillId="3" borderId="161" xfId="0" applyNumberFormat="1" applyFont="1" applyFill="1" applyBorder="1" applyAlignment="1">
      <alignment horizontal="left" vertical="center"/>
    </xf>
    <xf numFmtId="184" fontId="16" fillId="3" borderId="161" xfId="5" applyNumberFormat="1" applyFont="1" applyFill="1" applyBorder="1" applyAlignment="1">
      <alignment horizontal="right" vertical="center" indent="1"/>
    </xf>
    <xf numFmtId="167" fontId="16" fillId="3" borderId="161" xfId="5" applyNumberFormat="1" applyFont="1" applyFill="1" applyBorder="1" applyAlignment="1">
      <alignment horizontal="right" vertical="center"/>
    </xf>
    <xf numFmtId="184" fontId="16" fillId="5" borderId="160" xfId="0" applyNumberFormat="1" applyFont="1" applyFill="1" applyBorder="1" applyAlignment="1">
      <alignment horizontal="left" vertical="top"/>
    </xf>
    <xf numFmtId="167" fontId="16" fillId="5" borderId="161" xfId="5" applyNumberFormat="1" applyFont="1" applyFill="1" applyBorder="1" applyAlignment="1">
      <alignment horizontal="right" vertical="top"/>
    </xf>
    <xf numFmtId="167" fontId="16" fillId="5" borderId="162" xfId="5" applyNumberFormat="1" applyFont="1" applyFill="1" applyBorder="1" applyAlignment="1">
      <alignment horizontal="right" vertical="top"/>
    </xf>
    <xf numFmtId="0" fontId="15" fillId="5" borderId="160" xfId="0" applyFont="1" applyFill="1" applyBorder="1" applyAlignment="1">
      <alignment horizontal="left" vertical="center"/>
    </xf>
    <xf numFmtId="170" fontId="15" fillId="5" borderId="161" xfId="5" applyNumberFormat="1" applyFont="1" applyFill="1" applyBorder="1" applyAlignment="1">
      <alignment horizontal="right" vertical="center" indent="1"/>
    </xf>
    <xf numFmtId="170" fontId="15" fillId="5" borderId="161" xfId="5" applyNumberFormat="1" applyFont="1" applyFill="1" applyBorder="1" applyAlignment="1">
      <alignment horizontal="right" vertical="center"/>
    </xf>
    <xf numFmtId="170" fontId="15" fillId="5" borderId="162" xfId="5" applyNumberFormat="1" applyFont="1" applyFill="1" applyBorder="1" applyAlignment="1">
      <alignment horizontal="right" vertical="center"/>
    </xf>
    <xf numFmtId="0" fontId="21" fillId="5" borderId="160" xfId="0" applyFont="1" applyFill="1" applyBorder="1" applyAlignment="1">
      <alignment horizontal="left" vertical="top"/>
    </xf>
    <xf numFmtId="170" fontId="21" fillId="5" borderId="161" xfId="5" applyNumberFormat="1" applyFont="1" applyFill="1" applyBorder="1" applyAlignment="1">
      <alignment horizontal="right" vertical="top"/>
    </xf>
    <xf numFmtId="170" fontId="21" fillId="5" borderId="162" xfId="5" applyNumberFormat="1" applyFont="1" applyFill="1" applyBorder="1" applyAlignment="1">
      <alignment horizontal="right" vertical="top"/>
    </xf>
    <xf numFmtId="166" fontId="16" fillId="5" borderId="161" xfId="0" applyNumberFormat="1" applyFont="1" applyFill="1" applyBorder="1" applyAlignment="1">
      <alignment horizontal="right" vertical="top"/>
    </xf>
    <xf numFmtId="166" fontId="16" fillId="5" borderId="162" xfId="0" applyNumberFormat="1" applyFont="1" applyFill="1" applyBorder="1" applyAlignment="1">
      <alignment horizontal="right" vertical="top"/>
    </xf>
    <xf numFmtId="0" fontId="16" fillId="5" borderId="161" xfId="0" applyFont="1" applyFill="1" applyBorder="1" applyAlignment="1">
      <alignment horizontal="right" vertical="top"/>
    </xf>
    <xf numFmtId="0" fontId="1" fillId="5" borderId="160" xfId="0" applyFont="1" applyFill="1" applyBorder="1"/>
    <xf numFmtId="170" fontId="1" fillId="5" borderId="161" xfId="3" applyNumberFormat="1" applyFont="1" applyFill="1" applyBorder="1"/>
    <xf numFmtId="170" fontId="1" fillId="5" borderId="162" xfId="3" applyNumberFormat="1" applyFont="1" applyFill="1" applyBorder="1"/>
    <xf numFmtId="0" fontId="113" fillId="13" borderId="0" xfId="0" applyFont="1" applyFill="1" applyAlignment="1">
      <alignment horizontal="center" vertical="center"/>
    </xf>
    <xf numFmtId="0" fontId="32" fillId="7" borderId="70" xfId="0" quotePrefix="1" applyFont="1" applyFill="1" applyBorder="1" applyAlignment="1">
      <alignment horizontal="left" vertical="center"/>
    </xf>
    <xf numFmtId="0" fontId="32" fillId="7" borderId="67" xfId="0" quotePrefix="1" applyFont="1" applyFill="1" applyBorder="1" applyAlignment="1">
      <alignment horizontal="left" vertical="center"/>
    </xf>
    <xf numFmtId="0" fontId="91" fillId="71" borderId="6" xfId="0" applyFont="1" applyFill="1" applyBorder="1" applyAlignment="1">
      <alignment horizontal="center" vertical="center" wrapText="1"/>
    </xf>
    <xf numFmtId="0" fontId="91" fillId="71" borderId="7" xfId="0" applyFont="1" applyFill="1" applyBorder="1" applyAlignment="1">
      <alignment horizontal="center" vertical="center" wrapText="1"/>
    </xf>
    <xf numFmtId="0" fontId="91" fillId="71" borderId="8" xfId="0" applyFont="1" applyFill="1" applyBorder="1" applyAlignment="1">
      <alignment horizontal="center" vertical="center" wrapText="1"/>
    </xf>
    <xf numFmtId="0" fontId="91" fillId="71" borderId="118" xfId="0" applyFont="1" applyFill="1" applyBorder="1" applyAlignment="1">
      <alignment horizontal="center" vertical="center" wrapText="1"/>
    </xf>
    <xf numFmtId="0" fontId="91" fillId="71" borderId="0" xfId="0" applyFont="1" applyFill="1" applyAlignment="1">
      <alignment horizontal="center" vertical="center" wrapText="1"/>
    </xf>
    <xf numFmtId="0" fontId="91" fillId="71" borderId="84" xfId="0" applyFont="1" applyFill="1" applyBorder="1" applyAlignment="1">
      <alignment horizontal="center" vertical="center" wrapText="1"/>
    </xf>
    <xf numFmtId="0" fontId="91" fillId="71" borderId="111" xfId="0" applyFont="1" applyFill="1" applyBorder="1" applyAlignment="1">
      <alignment horizontal="center" vertical="center" wrapText="1"/>
    </xf>
    <xf numFmtId="0" fontId="91" fillId="71" borderId="144" xfId="0" applyFont="1" applyFill="1" applyBorder="1" applyAlignment="1">
      <alignment horizontal="center" vertical="center" wrapText="1"/>
    </xf>
    <xf numFmtId="0" fontId="91" fillId="71" borderId="9" xfId="0" applyFont="1" applyFill="1" applyBorder="1" applyAlignment="1">
      <alignment horizontal="center" vertical="center" wrapText="1"/>
    </xf>
    <xf numFmtId="0" fontId="91" fillId="71" borderId="145" xfId="0" applyFont="1" applyFill="1" applyBorder="1" applyAlignment="1">
      <alignment horizontal="center" vertical="center" wrapText="1"/>
    </xf>
    <xf numFmtId="0" fontId="115" fillId="0" borderId="87" xfId="0" applyFont="1" applyBorder="1" applyAlignment="1">
      <alignment horizontal="center" vertical="center"/>
    </xf>
    <xf numFmtId="0" fontId="115" fillId="0" borderId="88" xfId="0" applyFont="1" applyBorder="1" applyAlignment="1">
      <alignment horizontal="center" vertical="center"/>
    </xf>
    <xf numFmtId="0" fontId="115" fillId="0" borderId="89" xfId="0" applyFont="1" applyBorder="1" applyAlignment="1">
      <alignment horizontal="center" vertical="center"/>
    </xf>
    <xf numFmtId="0" fontId="4" fillId="71" borderId="0" xfId="0" applyFont="1" applyFill="1" applyAlignment="1">
      <alignment horizontal="right"/>
    </xf>
    <xf numFmtId="0" fontId="4" fillId="71" borderId="9" xfId="0" applyFont="1" applyFill="1" applyBorder="1" applyAlignment="1">
      <alignment horizontal="right"/>
    </xf>
    <xf numFmtId="0" fontId="32" fillId="7" borderId="70" xfId="0" applyFont="1" applyFill="1" applyBorder="1" applyAlignment="1">
      <alignment horizontal="left" vertical="center"/>
    </xf>
    <xf numFmtId="0" fontId="32" fillId="7" borderId="67" xfId="0" applyFont="1" applyFill="1" applyBorder="1" applyAlignment="1">
      <alignment horizontal="left" vertical="center"/>
    </xf>
    <xf numFmtId="0" fontId="120" fillId="73" borderId="0" xfId="0" applyFont="1" applyFill="1" applyAlignment="1">
      <alignment horizontal="left" indent="1"/>
    </xf>
    <xf numFmtId="0" fontId="117" fillId="73" borderId="0" xfId="0" applyFont="1" applyFill="1" applyAlignment="1">
      <alignment horizontal="left" indent="1"/>
    </xf>
    <xf numFmtId="0" fontId="11" fillId="0" borderId="108" xfId="1" applyFont="1" applyBorder="1" applyAlignment="1"/>
    <xf numFmtId="0" fontId="109" fillId="0" borderId="95" xfId="0" applyFont="1" applyBorder="1" applyAlignment="1"/>
    <xf numFmtId="0" fontId="126" fillId="70" borderId="0" xfId="0" applyFont="1" applyFill="1" applyAlignment="1">
      <alignment horizontal="left" vertical="center"/>
    </xf>
    <xf numFmtId="0" fontId="127" fillId="70" borderId="0" xfId="0" applyFont="1" applyFill="1" applyAlignment="1">
      <alignment horizontal="left"/>
    </xf>
    <xf numFmtId="0" fontId="95" fillId="0" borderId="101" xfId="0" applyFont="1" applyBorder="1" applyAlignment="1">
      <alignment horizontal="center" vertical="center" wrapText="1"/>
    </xf>
    <xf numFmtId="0" fontId="95" fillId="0" borderId="106" xfId="0" applyFont="1" applyBorder="1" applyAlignment="1">
      <alignment horizontal="center" vertical="center" wrapText="1"/>
    </xf>
    <xf numFmtId="0" fontId="95" fillId="0" borderId="102" xfId="0" applyFont="1" applyBorder="1" applyAlignment="1">
      <alignment horizontal="center" vertical="center" wrapText="1"/>
    </xf>
    <xf numFmtId="0" fontId="95" fillId="0" borderId="103" xfId="0" applyFont="1" applyBorder="1" applyAlignment="1">
      <alignment horizontal="center" vertical="center" wrapText="1"/>
    </xf>
    <xf numFmtId="0" fontId="95" fillId="0" borderId="105" xfId="0" applyFont="1" applyBorder="1" applyAlignment="1">
      <alignment horizontal="center" vertical="center" wrapText="1"/>
    </xf>
    <xf numFmtId="0" fontId="95" fillId="0" borderId="104" xfId="0" applyFont="1" applyBorder="1" applyAlignment="1">
      <alignment horizontal="center" vertical="center" wrapText="1"/>
    </xf>
    <xf numFmtId="0" fontId="7" fillId="74" borderId="126" xfId="0" applyFont="1" applyFill="1" applyBorder="1" applyAlignment="1">
      <alignment horizontal="center" vertical="center" wrapText="1" readingOrder="1"/>
    </xf>
    <xf numFmtId="0" fontId="7" fillId="74" borderId="127" xfId="0" applyFont="1" applyFill="1" applyBorder="1" applyAlignment="1">
      <alignment horizontal="center" vertical="center" wrapText="1" readingOrder="1"/>
    </xf>
    <xf numFmtId="0" fontId="7" fillId="75" borderId="126" xfId="0" applyFont="1" applyFill="1" applyBorder="1" applyAlignment="1">
      <alignment horizontal="center" vertical="center" wrapText="1" readingOrder="1"/>
    </xf>
    <xf numFmtId="0" fontId="7" fillId="75" borderId="127" xfId="0" applyFont="1" applyFill="1" applyBorder="1" applyAlignment="1">
      <alignment horizontal="center" vertical="center" wrapText="1" readingOrder="1"/>
    </xf>
    <xf numFmtId="0" fontId="17" fillId="3" borderId="24" xfId="7" applyFont="1" applyFill="1" applyBorder="1" applyAlignment="1">
      <alignment horizontal="center"/>
    </xf>
    <xf numFmtId="0" fontId="11" fillId="77" borderId="126" xfId="0" applyFont="1" applyFill="1" applyBorder="1" applyAlignment="1">
      <alignment horizontal="center" vertical="center" wrapText="1" readingOrder="1"/>
    </xf>
    <xf numFmtId="0" fontId="11" fillId="77" borderId="127" xfId="0" applyFont="1" applyFill="1" applyBorder="1" applyAlignment="1">
      <alignment horizontal="center" vertical="center" wrapText="1" readingOrder="1"/>
    </xf>
    <xf numFmtId="17" fontId="7" fillId="74" borderId="126" xfId="0" applyNumberFormat="1" applyFont="1" applyFill="1" applyBorder="1" applyAlignment="1">
      <alignment horizontal="center" wrapText="1" readingOrder="1"/>
    </xf>
    <xf numFmtId="17" fontId="7" fillId="74" borderId="127" xfId="0" applyNumberFormat="1" applyFont="1" applyFill="1" applyBorder="1" applyAlignment="1">
      <alignment horizontal="center" wrapText="1" readingOrder="1"/>
    </xf>
    <xf numFmtId="17" fontId="7" fillId="74" borderId="134" xfId="0" applyNumberFormat="1" applyFont="1" applyFill="1" applyBorder="1" applyAlignment="1">
      <alignment horizontal="center" wrapText="1" readingOrder="1"/>
    </xf>
    <xf numFmtId="17" fontId="7" fillId="74" borderId="125" xfId="0" applyNumberFormat="1" applyFont="1" applyFill="1" applyBorder="1" applyAlignment="1">
      <alignment horizontal="right" wrapText="1" readingOrder="1"/>
    </xf>
    <xf numFmtId="17" fontId="7" fillId="74" borderId="124" xfId="0" applyNumberFormat="1" applyFont="1" applyFill="1" applyBorder="1" applyAlignment="1">
      <alignment horizontal="right" wrapText="1" readingOrder="1"/>
    </xf>
    <xf numFmtId="166" fontId="23" fillId="3" borderId="63" xfId="0" applyNumberFormat="1" applyFont="1" applyFill="1" applyBorder="1" applyAlignment="1">
      <alignment horizontal="left" vertical="center" wrapText="1"/>
    </xf>
    <xf numFmtId="166" fontId="23" fillId="3" borderId="68" xfId="0" applyNumberFormat="1" applyFont="1" applyFill="1" applyBorder="1" applyAlignment="1">
      <alignment horizontal="left" vertical="center" wrapText="1"/>
    </xf>
  </cellXfs>
  <cellStyles count="206">
    <cellStyle name="20 % - Aksentti1" xfId="16" xr:uid="{00000000-0005-0000-0000-000000000000}"/>
    <cellStyle name="20 % - Aksentti2" xfId="17" xr:uid="{00000000-0005-0000-0000-000001000000}"/>
    <cellStyle name="20 % - Aksentti3" xfId="18" xr:uid="{00000000-0005-0000-0000-000002000000}"/>
    <cellStyle name="20 % - Aksentti4" xfId="19" xr:uid="{00000000-0005-0000-0000-000003000000}"/>
    <cellStyle name="20 % - Aksentti5" xfId="20" xr:uid="{00000000-0005-0000-0000-000004000000}"/>
    <cellStyle name="20 % - Aksentti6" xfId="21" xr:uid="{00000000-0005-0000-0000-000005000000}"/>
    <cellStyle name="20% - Accent1 2" xfId="22" xr:uid="{00000000-0005-0000-0000-000006000000}"/>
    <cellStyle name="20% - Accent2 2" xfId="23" xr:uid="{00000000-0005-0000-0000-000007000000}"/>
    <cellStyle name="20% - Accent3 2" xfId="24" xr:uid="{00000000-0005-0000-0000-000008000000}"/>
    <cellStyle name="20% - Accent4 2" xfId="25" xr:uid="{00000000-0005-0000-0000-000009000000}"/>
    <cellStyle name="20% - Accent5 2" xfId="26" xr:uid="{00000000-0005-0000-0000-00000A000000}"/>
    <cellStyle name="20% - Accent6 2" xfId="27" xr:uid="{00000000-0005-0000-0000-00000B000000}"/>
    <cellStyle name="3SIGFIG" xfId="28" xr:uid="{00000000-0005-0000-0000-00000C000000}"/>
    <cellStyle name="40 % - Aksentti1" xfId="29" xr:uid="{00000000-0005-0000-0000-00000D000000}"/>
    <cellStyle name="40 % - Aksentti2" xfId="30" xr:uid="{00000000-0005-0000-0000-00000E000000}"/>
    <cellStyle name="40 % - Aksentti3" xfId="31" xr:uid="{00000000-0005-0000-0000-00000F000000}"/>
    <cellStyle name="40 % - Aksentti4" xfId="32" xr:uid="{00000000-0005-0000-0000-000010000000}"/>
    <cellStyle name="40 % - Aksentti5" xfId="33" xr:uid="{00000000-0005-0000-0000-000011000000}"/>
    <cellStyle name="40 % - Aksentti6" xfId="34" xr:uid="{00000000-0005-0000-0000-000012000000}"/>
    <cellStyle name="40% - Accent1 2" xfId="35" xr:uid="{00000000-0005-0000-0000-000013000000}"/>
    <cellStyle name="40% - Accent2 2" xfId="36" xr:uid="{00000000-0005-0000-0000-000014000000}"/>
    <cellStyle name="40% - Accent3 2" xfId="37" xr:uid="{00000000-0005-0000-0000-000015000000}"/>
    <cellStyle name="40% - Accent4 2" xfId="38" xr:uid="{00000000-0005-0000-0000-000016000000}"/>
    <cellStyle name="40% - Accent5 2" xfId="39" xr:uid="{00000000-0005-0000-0000-000017000000}"/>
    <cellStyle name="40% - Accent6 2" xfId="40" xr:uid="{00000000-0005-0000-0000-000018000000}"/>
    <cellStyle name="60 % - Aksentti1" xfId="41" xr:uid="{00000000-0005-0000-0000-000019000000}"/>
    <cellStyle name="60 % - Aksentti2" xfId="42" xr:uid="{00000000-0005-0000-0000-00001A000000}"/>
    <cellStyle name="60 % - Aksentti3" xfId="43" xr:uid="{00000000-0005-0000-0000-00001B000000}"/>
    <cellStyle name="60 % - Aksentti4" xfId="44" xr:uid="{00000000-0005-0000-0000-00001C000000}"/>
    <cellStyle name="60 % - Aksentti5" xfId="45" xr:uid="{00000000-0005-0000-0000-00001D000000}"/>
    <cellStyle name="60 % - Aksentti6" xfId="46" xr:uid="{00000000-0005-0000-0000-00001E000000}"/>
    <cellStyle name="60% - Accent1 2" xfId="47" xr:uid="{00000000-0005-0000-0000-00001F000000}"/>
    <cellStyle name="60% - Accent2 2" xfId="48" xr:uid="{00000000-0005-0000-0000-000020000000}"/>
    <cellStyle name="60% - Accent3 2" xfId="49" xr:uid="{00000000-0005-0000-0000-000021000000}"/>
    <cellStyle name="60% - Accent4 2" xfId="50" xr:uid="{00000000-0005-0000-0000-000022000000}"/>
    <cellStyle name="60% - Accent5 2" xfId="51" xr:uid="{00000000-0005-0000-0000-000023000000}"/>
    <cellStyle name="60% - Accent6 2" xfId="52" xr:uid="{00000000-0005-0000-0000-000024000000}"/>
    <cellStyle name="Accent1 2" xfId="53" xr:uid="{00000000-0005-0000-0000-000025000000}"/>
    <cellStyle name="Accent2 2" xfId="54" xr:uid="{00000000-0005-0000-0000-000026000000}"/>
    <cellStyle name="Accent3 2" xfId="55" xr:uid="{00000000-0005-0000-0000-000027000000}"/>
    <cellStyle name="Accent4 2" xfId="56" xr:uid="{00000000-0005-0000-0000-000028000000}"/>
    <cellStyle name="Accent5 2" xfId="57" xr:uid="{00000000-0005-0000-0000-000029000000}"/>
    <cellStyle name="Accent6 2" xfId="58" xr:uid="{00000000-0005-0000-0000-00002A000000}"/>
    <cellStyle name="AFE" xfId="59" xr:uid="{00000000-0005-0000-0000-00002B000000}"/>
    <cellStyle name="Aksentti1" xfId="60" xr:uid="{00000000-0005-0000-0000-00002C000000}"/>
    <cellStyle name="Aksentti2" xfId="61" xr:uid="{00000000-0005-0000-0000-00002D000000}"/>
    <cellStyle name="Aksentti3" xfId="62" xr:uid="{00000000-0005-0000-0000-00002E000000}"/>
    <cellStyle name="Aksentti4" xfId="63" xr:uid="{00000000-0005-0000-0000-00002F000000}"/>
    <cellStyle name="Aksentti5" xfId="64" xr:uid="{00000000-0005-0000-0000-000030000000}"/>
    <cellStyle name="Aksentti6" xfId="65" xr:uid="{00000000-0005-0000-0000-000031000000}"/>
    <cellStyle name="Bad 2" xfId="66" xr:uid="{00000000-0005-0000-0000-000032000000}"/>
    <cellStyle name="Calc" xfId="67" xr:uid="{00000000-0005-0000-0000-000033000000}"/>
    <cellStyle name="Calc - Blue" xfId="68" xr:uid="{00000000-0005-0000-0000-000034000000}"/>
    <cellStyle name="Calc - Feed" xfId="69" xr:uid="{00000000-0005-0000-0000-000035000000}"/>
    <cellStyle name="Calc - Green" xfId="70" xr:uid="{00000000-0005-0000-0000-000036000000}"/>
    <cellStyle name="Calc - Grey" xfId="71" xr:uid="{00000000-0005-0000-0000-000037000000}"/>
    <cellStyle name="Calc - Light" xfId="72" xr:uid="{00000000-0005-0000-0000-000038000000}"/>
    <cellStyle name="Calc - Light White" xfId="73" xr:uid="{00000000-0005-0000-0000-000039000000}"/>
    <cellStyle name="Calc - White" xfId="74" xr:uid="{00000000-0005-0000-0000-00003A000000}"/>
    <cellStyle name="Calc - White Light" xfId="75" xr:uid="{00000000-0005-0000-0000-00003B000000}"/>
    <cellStyle name="Calc - White_Databook_tables_270808" xfId="76" xr:uid="{00000000-0005-0000-0000-00003C000000}"/>
    <cellStyle name="Calc_Ascot - DC_v5" xfId="77" xr:uid="{00000000-0005-0000-0000-00003D000000}"/>
    <cellStyle name="Calculation 2" xfId="78" xr:uid="{00000000-0005-0000-0000-00003E000000}"/>
    <cellStyle name="Check Cell 2" xfId="79" xr:uid="{00000000-0005-0000-0000-00003F000000}"/>
    <cellStyle name="Comma" xfId="3" builtinId="3"/>
    <cellStyle name="Comma 2" xfId="5" xr:uid="{00000000-0005-0000-0000-000041000000}"/>
    <cellStyle name="Comma 3" xfId="8" xr:uid="{00000000-0005-0000-0000-000042000000}"/>
    <cellStyle name="Comma 4" xfId="10" xr:uid="{00000000-0005-0000-0000-000043000000}"/>
    <cellStyle name="Comma0" xfId="80" xr:uid="{00000000-0005-0000-0000-000044000000}"/>
    <cellStyle name="Currency0" xfId="81" xr:uid="{00000000-0005-0000-0000-000045000000}"/>
    <cellStyle name="Date" xfId="82" xr:uid="{00000000-0005-0000-0000-000046000000}"/>
    <cellStyle name="Dezimal__Utopia Index Index und Guidance (Deutsch)" xfId="83" xr:uid="{00000000-0005-0000-0000-000047000000}"/>
    <cellStyle name="Edison Förstärkt" xfId="84" xr:uid="{00000000-0005-0000-0000-000048000000}"/>
    <cellStyle name="Edison Kolumnrubrik" xfId="85" xr:uid="{00000000-0005-0000-0000-000049000000}"/>
    <cellStyle name="Edison Normal" xfId="86" xr:uid="{00000000-0005-0000-0000-00004A000000}"/>
    <cellStyle name="Edison Tomrad" xfId="87" xr:uid="{00000000-0005-0000-0000-00004B000000}"/>
    <cellStyle name="Edison Varning" xfId="88" xr:uid="{00000000-0005-0000-0000-00004C000000}"/>
    <cellStyle name="Euro" xfId="89" xr:uid="{00000000-0005-0000-0000-00004D000000}"/>
    <cellStyle name="Exception" xfId="90" xr:uid="{00000000-0005-0000-0000-00004E000000}"/>
    <cellStyle name="Exception - Light" xfId="91" xr:uid="{00000000-0005-0000-0000-00004F000000}"/>
    <cellStyle name="Exception_BIZMO_development_DC_v11" xfId="92" xr:uid="{00000000-0005-0000-0000-000050000000}"/>
    <cellStyle name="Explanatory Text 2" xfId="93" xr:uid="{00000000-0005-0000-0000-000051000000}"/>
    <cellStyle name="Feeder Field" xfId="94" xr:uid="{00000000-0005-0000-0000-000052000000}"/>
    <cellStyle name="Feeder Field - Light" xfId="95" xr:uid="{00000000-0005-0000-0000-000053000000}"/>
    <cellStyle name="Feeder Field Light" xfId="96" xr:uid="{00000000-0005-0000-0000-000054000000}"/>
    <cellStyle name="Feeder Field_Databook_tables_270808" xfId="97" xr:uid="{00000000-0005-0000-0000-000055000000}"/>
    <cellStyle name="Fixed" xfId="98" xr:uid="{00000000-0005-0000-0000-000056000000}"/>
    <cellStyle name="General No - Black" xfId="99" xr:uid="{00000000-0005-0000-0000-000057000000}"/>
    <cellStyle name="General No (Black)" xfId="100" xr:uid="{00000000-0005-0000-0000-000058000000}"/>
    <cellStyle name="General No (Red)" xfId="101" xr:uid="{00000000-0005-0000-0000-000059000000}"/>
    <cellStyle name="Good 2" xfId="102" xr:uid="{00000000-0005-0000-0000-00005A000000}"/>
    <cellStyle name="Grand Total" xfId="103" xr:uid="{00000000-0005-0000-0000-00005B000000}"/>
    <cellStyle name="Greyed out" xfId="104" xr:uid="{00000000-0005-0000-0000-00005C000000}"/>
    <cellStyle name="Greyed out - Light" xfId="105" xr:uid="{00000000-0005-0000-0000-00005D000000}"/>
    <cellStyle name="Greyed out_BIZMO_development_DC_v11" xfId="106" xr:uid="{00000000-0005-0000-0000-00005E000000}"/>
    <cellStyle name="Heading 1 2" xfId="107" xr:uid="{00000000-0005-0000-0000-00005F000000}"/>
    <cellStyle name="Heading 2 2" xfId="108" xr:uid="{00000000-0005-0000-0000-000060000000}"/>
    <cellStyle name="Heading 3 2" xfId="109" xr:uid="{00000000-0005-0000-0000-000061000000}"/>
    <cellStyle name="Heading 4 2" xfId="110" xr:uid="{00000000-0005-0000-0000-000062000000}"/>
    <cellStyle name="Huomautus" xfId="111" xr:uid="{00000000-0005-0000-0000-000063000000}"/>
    <cellStyle name="Huono" xfId="112" xr:uid="{00000000-0005-0000-0000-000064000000}"/>
    <cellStyle name="Hyperlink" xfId="1" builtinId="8"/>
    <cellStyle name="Hyperlink 2" xfId="203" xr:uid="{00000000-0005-0000-0000-000066000000}"/>
    <cellStyle name="Hyvä" xfId="113" xr:uid="{00000000-0005-0000-0000-000067000000}"/>
    <cellStyle name="Input 1" xfId="115" xr:uid="{00000000-0005-0000-0000-000068000000}"/>
    <cellStyle name="Input 1 - Light" xfId="116" xr:uid="{00000000-0005-0000-0000-000069000000}"/>
    <cellStyle name="Input 1_Databook_tables_270808" xfId="117" xr:uid="{00000000-0005-0000-0000-00006A000000}"/>
    <cellStyle name="Input 2" xfId="118" xr:uid="{00000000-0005-0000-0000-00006B000000}"/>
    <cellStyle name="Input 2 - Light" xfId="119" xr:uid="{00000000-0005-0000-0000-00006C000000}"/>
    <cellStyle name="Input 2_Databook_tables_270808" xfId="120" xr:uid="{00000000-0005-0000-0000-00006D000000}"/>
    <cellStyle name="Input 3" xfId="114" xr:uid="{00000000-0005-0000-0000-00006E000000}"/>
    <cellStyle name="Input 4" xfId="196" xr:uid="{00000000-0005-0000-0000-00006F000000}"/>
    <cellStyle name="Input 5" xfId="198" xr:uid="{00000000-0005-0000-0000-000070000000}"/>
    <cellStyle name="KPMG Heading 1" xfId="121" xr:uid="{00000000-0005-0000-0000-000071000000}"/>
    <cellStyle name="KPMG Heading 2" xfId="122" xr:uid="{00000000-0005-0000-0000-000072000000}"/>
    <cellStyle name="KPMG Heading 3" xfId="123" xr:uid="{00000000-0005-0000-0000-000073000000}"/>
    <cellStyle name="KPMG Heading 4" xfId="124" xr:uid="{00000000-0005-0000-0000-000074000000}"/>
    <cellStyle name="KPMG Normal" xfId="125" xr:uid="{00000000-0005-0000-0000-000075000000}"/>
    <cellStyle name="KPMG Normal Text" xfId="126" xr:uid="{00000000-0005-0000-0000-000076000000}"/>
    <cellStyle name="Laskenta" xfId="127" xr:uid="{00000000-0005-0000-0000-000077000000}"/>
    <cellStyle name="Linked Cell 2" xfId="128" xr:uid="{00000000-0005-0000-0000-000078000000}"/>
    <cellStyle name="Linkitetty solu" xfId="129" xr:uid="{00000000-0005-0000-0000-000079000000}"/>
    <cellStyle name="Named Range" xfId="130" xr:uid="{00000000-0005-0000-0000-00007A000000}"/>
    <cellStyle name="Named Range Tag" xfId="131" xr:uid="{00000000-0005-0000-0000-00007B000000}"/>
    <cellStyle name="Named Range_Ascot - DC_v5" xfId="132" xr:uid="{00000000-0005-0000-0000-00007C000000}"/>
    <cellStyle name="Neutraali" xfId="133" xr:uid="{00000000-0005-0000-0000-00007D000000}"/>
    <cellStyle name="Neutral 2" xfId="134" xr:uid="{00000000-0005-0000-0000-00007E000000}"/>
    <cellStyle name="Normaali 2" xfId="135" xr:uid="{00000000-0005-0000-0000-00007F000000}"/>
    <cellStyle name="Normaali 3" xfId="136" xr:uid="{00000000-0005-0000-0000-000080000000}"/>
    <cellStyle name="Normaali_INNEH.FÖRTECK" xfId="137" xr:uid="{00000000-0005-0000-0000-000081000000}"/>
    <cellStyle name="Normal" xfId="0" builtinId="0"/>
    <cellStyle name="Normal 10" xfId="14" xr:uid="{00000000-0005-0000-0000-000083000000}"/>
    <cellStyle name="Normal 11" xfId="6" xr:uid="{00000000-0005-0000-0000-000084000000}"/>
    <cellStyle name="Normal 12" xfId="205" xr:uid="{41849BCB-7FEB-4D19-9241-7963B60ADC8E}"/>
    <cellStyle name="Normal 2" xfId="2" xr:uid="{00000000-0005-0000-0000-000085000000}"/>
    <cellStyle name="Normal 2 2" xfId="138" xr:uid="{00000000-0005-0000-0000-000086000000}"/>
    <cellStyle name="Normal 2 4 3" xfId="12" xr:uid="{00000000-0005-0000-0000-000087000000}"/>
    <cellStyle name="Normal 3" xfId="7" xr:uid="{00000000-0005-0000-0000-000088000000}"/>
    <cellStyle name="Normal 3 118" xfId="201" xr:uid="{00000000-0005-0000-0000-000089000000}"/>
    <cellStyle name="Normal 3 2" xfId="200" xr:uid="{00000000-0005-0000-0000-00008A000000}"/>
    <cellStyle name="Normal 4" xfId="9" xr:uid="{00000000-0005-0000-0000-00008B000000}"/>
    <cellStyle name="Normal 4 2" xfId="13" xr:uid="{00000000-0005-0000-0000-00008C000000}"/>
    <cellStyle name="Normal 6" xfId="204" xr:uid="{00000000-0005-0000-0000-00008D000000}"/>
    <cellStyle name="Normal 8" xfId="202" xr:uid="{00000000-0005-0000-0000-00008E000000}"/>
    <cellStyle name="Normal_Without numbers_Balance sheet + Working capital + Cash flow + CapEx + Net debt tables" xfId="139" xr:uid="{00000000-0005-0000-0000-00008F000000}"/>
    <cellStyle name="Note 2" xfId="140" xr:uid="{00000000-0005-0000-0000-000090000000}"/>
    <cellStyle name="Otsikko" xfId="141" xr:uid="{00000000-0005-0000-0000-000091000000}"/>
    <cellStyle name="Otsikko 1" xfId="142" xr:uid="{00000000-0005-0000-0000-000092000000}"/>
    <cellStyle name="Otsikko 2" xfId="143" xr:uid="{00000000-0005-0000-0000-000093000000}"/>
    <cellStyle name="Otsikko 3" xfId="144" xr:uid="{00000000-0005-0000-0000-000094000000}"/>
    <cellStyle name="Otsikko 4" xfId="145" xr:uid="{00000000-0005-0000-0000-000095000000}"/>
    <cellStyle name="Output 2" xfId="146" xr:uid="{00000000-0005-0000-0000-000096000000}"/>
    <cellStyle name="Percent" xfId="4" builtinId="5"/>
    <cellStyle name="Percent 2" xfId="11" xr:uid="{00000000-0005-0000-0000-000098000000}"/>
    <cellStyle name="SAPBEXaggData" xfId="147" xr:uid="{00000000-0005-0000-0000-000099000000}"/>
    <cellStyle name="SAPBEXaggDataEmph" xfId="148" xr:uid="{00000000-0005-0000-0000-00009A000000}"/>
    <cellStyle name="SAPBEXaggItem" xfId="149" xr:uid="{00000000-0005-0000-0000-00009B000000}"/>
    <cellStyle name="SAPBEXchaText" xfId="150" xr:uid="{00000000-0005-0000-0000-00009C000000}"/>
    <cellStyle name="SAPBEXexcBad7" xfId="151" xr:uid="{00000000-0005-0000-0000-00009D000000}"/>
    <cellStyle name="SAPBEXexcBad8" xfId="152" xr:uid="{00000000-0005-0000-0000-00009E000000}"/>
    <cellStyle name="SAPBEXexcBad9" xfId="153" xr:uid="{00000000-0005-0000-0000-00009F000000}"/>
    <cellStyle name="SAPBEXexcCritical4" xfId="154" xr:uid="{00000000-0005-0000-0000-0000A0000000}"/>
    <cellStyle name="SAPBEXexcCritical5" xfId="155" xr:uid="{00000000-0005-0000-0000-0000A1000000}"/>
    <cellStyle name="SAPBEXexcCritical6" xfId="156" xr:uid="{00000000-0005-0000-0000-0000A2000000}"/>
    <cellStyle name="SAPBEXexcGood1" xfId="157" xr:uid="{00000000-0005-0000-0000-0000A3000000}"/>
    <cellStyle name="SAPBEXexcGood2" xfId="158" xr:uid="{00000000-0005-0000-0000-0000A4000000}"/>
    <cellStyle name="SAPBEXexcGood3" xfId="159" xr:uid="{00000000-0005-0000-0000-0000A5000000}"/>
    <cellStyle name="SAPBEXfilterDrill" xfId="160" xr:uid="{00000000-0005-0000-0000-0000A6000000}"/>
    <cellStyle name="SAPBEXfilterItem" xfId="161" xr:uid="{00000000-0005-0000-0000-0000A7000000}"/>
    <cellStyle name="SAPBEXfilterText" xfId="162" xr:uid="{00000000-0005-0000-0000-0000A8000000}"/>
    <cellStyle name="SAPBEXformats" xfId="163" xr:uid="{00000000-0005-0000-0000-0000A9000000}"/>
    <cellStyle name="SAPBEXheaderItem" xfId="164" xr:uid="{00000000-0005-0000-0000-0000AA000000}"/>
    <cellStyle name="SAPBEXheaderText" xfId="165" xr:uid="{00000000-0005-0000-0000-0000AB000000}"/>
    <cellStyle name="SAPBEXresData" xfId="166" xr:uid="{00000000-0005-0000-0000-0000AC000000}"/>
    <cellStyle name="SAPBEXresDataEmph" xfId="167" xr:uid="{00000000-0005-0000-0000-0000AD000000}"/>
    <cellStyle name="SAPBEXresItem" xfId="168" xr:uid="{00000000-0005-0000-0000-0000AE000000}"/>
    <cellStyle name="SAPBEXstdData" xfId="169" xr:uid="{00000000-0005-0000-0000-0000AF000000}"/>
    <cellStyle name="SAPBEXstdDataEmph" xfId="170" xr:uid="{00000000-0005-0000-0000-0000B0000000}"/>
    <cellStyle name="SAPBEXstdItem" xfId="171" xr:uid="{00000000-0005-0000-0000-0000B1000000}"/>
    <cellStyle name="SAPBEXtitle" xfId="172" xr:uid="{00000000-0005-0000-0000-0000B2000000}"/>
    <cellStyle name="SAPBEXtitleDisp" xfId="173" xr:uid="{00000000-0005-0000-0000-0000B3000000}"/>
    <cellStyle name="SAPBEXundefined" xfId="174" xr:uid="{00000000-0005-0000-0000-0000B4000000}"/>
    <cellStyle name="Selittävä teksti" xfId="175" xr:uid="{00000000-0005-0000-0000-0000B5000000}"/>
    <cellStyle name="Standard__Utopia Index Index und Guidance (Deutsch)" xfId="176" xr:uid="{00000000-0005-0000-0000-0000B6000000}"/>
    <cellStyle name="Style 1" xfId="15" xr:uid="{00000000-0005-0000-0000-0000B7000000}"/>
    <cellStyle name="Sub header" xfId="177" xr:uid="{00000000-0005-0000-0000-0000B8000000}"/>
    <cellStyle name="Sub-Total" xfId="178" xr:uid="{00000000-0005-0000-0000-0000B9000000}"/>
    <cellStyle name="Summa" xfId="179" xr:uid="{00000000-0005-0000-0000-0000BA000000}"/>
    <cellStyle name="Syöttö" xfId="180" xr:uid="{00000000-0005-0000-0000-0000BB000000}"/>
    <cellStyle name="Table Head Aligned" xfId="181" xr:uid="{00000000-0005-0000-0000-0000BC000000}"/>
    <cellStyle name="Table Title" xfId="182" xr:uid="{00000000-0005-0000-0000-0000BD000000}"/>
    <cellStyle name="Table Units" xfId="183" xr:uid="{00000000-0005-0000-0000-0000BE000000}"/>
    <cellStyle name="Tarkistussolu" xfId="184" xr:uid="{00000000-0005-0000-0000-0000BF000000}"/>
    <cellStyle name="Title 1" xfId="186" xr:uid="{00000000-0005-0000-0000-0000C0000000}"/>
    <cellStyle name="Title 2" xfId="187" xr:uid="{00000000-0005-0000-0000-0000C1000000}"/>
    <cellStyle name="Title 3" xfId="188" xr:uid="{00000000-0005-0000-0000-0000C2000000}"/>
    <cellStyle name="Title 4" xfId="189" xr:uid="{00000000-0005-0000-0000-0000C3000000}"/>
    <cellStyle name="Title 5" xfId="185" xr:uid="{00000000-0005-0000-0000-0000C4000000}"/>
    <cellStyle name="Total - Grand" xfId="191" xr:uid="{00000000-0005-0000-0000-0000C5000000}"/>
    <cellStyle name="Total - Sub" xfId="192" xr:uid="{00000000-0005-0000-0000-0000C6000000}"/>
    <cellStyle name="Total 2" xfId="190" xr:uid="{00000000-0005-0000-0000-0000C7000000}"/>
    <cellStyle name="Total 3" xfId="197" xr:uid="{00000000-0005-0000-0000-0000C8000000}"/>
    <cellStyle name="Total 4" xfId="199" xr:uid="{00000000-0005-0000-0000-0000C9000000}"/>
    <cellStyle name="Tulostus" xfId="193" xr:uid="{00000000-0005-0000-0000-0000CA000000}"/>
    <cellStyle name="Varoitusteksti" xfId="194" xr:uid="{00000000-0005-0000-0000-0000CB000000}"/>
    <cellStyle name="Warning Text 2" xfId="195" xr:uid="{00000000-0005-0000-0000-0000CC000000}"/>
  </cellStyles>
  <dxfs count="37">
    <dxf>
      <font>
        <color rgb="FFFF0000"/>
      </font>
      <fill>
        <patternFill>
          <bgColor rgb="FFFFFF00"/>
        </patternFill>
      </fill>
    </dxf>
    <dxf>
      <font>
        <color rgb="FFFF0000"/>
      </font>
      <fill>
        <patternFill>
          <bgColor rgb="FFFFFF00"/>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theme="9" tint="-0.499984740745262"/>
      </font>
      <fill>
        <patternFill>
          <bgColor theme="9" tint="0.79998168889431442"/>
        </patternFill>
      </fill>
    </dxf>
    <dxf>
      <font>
        <b/>
        <i val="0"/>
        <color rgb="FFC00000"/>
      </font>
      <fill>
        <patternFill>
          <bgColor theme="5" tint="0.59996337778862885"/>
        </patternFill>
      </fill>
    </dxf>
    <dxf>
      <font>
        <b/>
        <i val="0"/>
        <color rgb="FF00B050"/>
      </font>
    </dxf>
    <dxf>
      <font>
        <b/>
        <i val="0"/>
        <color rgb="FFFF0000"/>
      </font>
    </dxf>
    <dxf>
      <font>
        <color theme="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338D"/>
      <rgbColor rgb="00BFE8E8"/>
      <rgbColor rgb="00470A68"/>
      <rgbColor rgb="00BFE4F6"/>
      <rgbColor rgb="00009A44"/>
      <rgbColor rgb="00E9E7DB"/>
      <rgbColor rgb="00483698"/>
      <rgbColor rgb="00D1CDE5"/>
      <rgbColor rgb="00800000"/>
      <rgbColor rgb="00008000"/>
      <rgbColor rgb="00000080"/>
      <rgbColor rgb="00808000"/>
      <rgbColor rgb="00800080"/>
      <rgbColor rgb="00008080"/>
      <rgbColor rgb="00C0C0C0"/>
      <rgbColor rgb="00808080"/>
      <rgbColor rgb="0000338D"/>
      <rgbColor rgb="000091DA"/>
      <rgbColor rgb="006D2077"/>
      <rgbColor rgb="00005EB8"/>
      <rgbColor rgb="0000A3A1"/>
      <rgbColor rgb="00EAAA00"/>
      <rgbColor rgb="0043B02A"/>
      <rgbColor rgb="00C6007E"/>
      <rgbColor rgb="0000338D"/>
      <rgbColor rgb="000091DA"/>
      <rgbColor rgb="006D2077"/>
      <rgbColor rgb="00005EB8"/>
      <rgbColor rgb="0000A3A1"/>
      <rgbColor rgb="00EAAA00"/>
      <rgbColor rgb="0043B02A"/>
      <rgbColor rgb="00C6007E"/>
      <rgbColor rgb="00753F19"/>
      <rgbColor rgb="009B642E"/>
      <rgbColor rgb="009D9375"/>
      <rgbColor rgb="00E3BC9F"/>
      <rgbColor rgb="00E36877"/>
      <rgbColor rgb="00E5F1FA"/>
      <rgbColor rgb="00B6646B"/>
      <rgbColor rgb="00E7CBCE"/>
      <rgbColor rgb="003366FF"/>
      <rgbColor rgb="0033CCCC"/>
      <rgbColor rgb="0099CC00"/>
      <rgbColor rgb="00F5B36A"/>
      <rgbColor rgb="00FF9900"/>
      <rgbColor rgb="00FF6600"/>
      <rgbColor rgb="00666699"/>
      <rgbColor rgb="00969696"/>
      <rgbColor rgb="00003366"/>
      <rgbColor rgb="00339966"/>
      <rgbColor rgb="00003300"/>
      <rgbColor rgb="00333300"/>
      <rgbColor rgb="00993300"/>
      <rgbColor rgb="00E6E9EE"/>
      <rgbColor rgb="00333399"/>
      <rgbColor rgb="00333333"/>
    </indexedColors>
    <mruColors>
      <color rgb="FFE5E5E5"/>
      <color rgb="FF1E49E2"/>
      <color rgb="FF00B8F5"/>
      <color rgb="FF76D2FF"/>
      <color rgb="FF00338D"/>
      <color rgb="FF0091DA"/>
      <color rgb="FF005EB8"/>
      <color rgb="FFBFBFBF"/>
      <color rgb="FFD9D9D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85"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86"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00338D"/>
                </a:solidFill>
              </a:defRPr>
            </a:pPr>
            <a:r>
              <a:rPr lang="en-US" sz="900" b="1">
                <a:solidFill>
                  <a:srgbClr val="00338D"/>
                </a:solidFill>
              </a:rPr>
              <a:t>DSO seasonality</a:t>
            </a:r>
          </a:p>
        </c:rich>
      </c:tx>
      <c:layout>
        <c:manualLayout>
          <c:xMode val="edge"/>
          <c:yMode val="edge"/>
          <c:x val="2.3890657377185994E-3"/>
          <c:y val="1.221001221001221E-2"/>
        </c:manualLayout>
      </c:layout>
      <c:overlay val="0"/>
    </c:title>
    <c:autoTitleDeleted val="0"/>
    <c:plotArea>
      <c:layout>
        <c:manualLayout>
          <c:layoutTarget val="inner"/>
          <c:xMode val="edge"/>
          <c:yMode val="edge"/>
          <c:x val="9.6269797640669785E-2"/>
          <c:y val="0.11947112380183245"/>
          <c:w val="0.8148355455568056"/>
          <c:h val="0.64609712247507523"/>
        </c:manualLayout>
      </c:layout>
      <c:lineChart>
        <c:grouping val="standard"/>
        <c:varyColors val="0"/>
        <c:ser>
          <c:idx val="1"/>
          <c:order val="0"/>
          <c:tx>
            <c:strRef>
              <c:f>'NWC - days analysis'!$C$10</c:f>
              <c:strCache>
                <c:ptCount val="1"/>
                <c:pt idx="0">
                  <c:v>FY20</c:v>
                </c:pt>
              </c:strCache>
            </c:strRef>
          </c:tx>
          <c:spPr>
            <a:ln w="19050">
              <a:solidFill>
                <a:srgbClr val="C6007E"/>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analysis'!$D$10:$O$10</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3CA-438C-AC7E-4B378192984A}"/>
            </c:ext>
          </c:extLst>
        </c:ser>
        <c:ser>
          <c:idx val="0"/>
          <c:order val="1"/>
          <c:tx>
            <c:strRef>
              <c:f>'NWC - days analysis'!$C$11</c:f>
              <c:strCache>
                <c:ptCount val="1"/>
                <c:pt idx="0">
                  <c:v>FY21</c:v>
                </c:pt>
              </c:strCache>
            </c:strRef>
          </c:tx>
          <c:spPr>
            <a:ln w="19050">
              <a:solidFill>
                <a:srgbClr val="0091DA"/>
              </a:solidFill>
            </a:ln>
          </c:spPr>
          <c:marker>
            <c:symbol val="none"/>
          </c:marker>
          <c:val>
            <c:numRef>
              <c:f>'NWC - days analysis'!$D$11:$O$11</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03CA-438C-AC7E-4B378192984A}"/>
            </c:ext>
          </c:extLst>
        </c:ser>
        <c:ser>
          <c:idx val="2"/>
          <c:order val="2"/>
          <c:tx>
            <c:strRef>
              <c:f>'NWC - days analysis'!$C$12</c:f>
              <c:strCache>
                <c:ptCount val="1"/>
                <c:pt idx="0">
                  <c:v>FY22</c:v>
                </c:pt>
              </c:strCache>
            </c:strRef>
          </c:tx>
          <c:spPr>
            <a:ln w="19050">
              <a:solidFill>
                <a:srgbClr val="00338D"/>
              </a:solidFill>
            </a:ln>
          </c:spPr>
          <c:marker>
            <c:symbol val="none"/>
          </c:marker>
          <c:val>
            <c:numRef>
              <c:f>'NWC - days analysis'!$D$12:$O$12</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03CA-438C-AC7E-4B378192984A}"/>
            </c:ext>
          </c:extLst>
        </c:ser>
        <c:ser>
          <c:idx val="3"/>
          <c:order val="3"/>
          <c:tx>
            <c:strRef>
              <c:f>'NWC - days analysis'!$C$13</c:f>
              <c:strCache>
                <c:ptCount val="1"/>
                <c:pt idx="0">
                  <c:v>Min</c:v>
                </c:pt>
              </c:strCache>
            </c:strRef>
          </c:tx>
          <c:spPr>
            <a:ln w="19050">
              <a:solidFill>
                <a:srgbClr val="43B02A"/>
              </a:solidFill>
              <a:prstDash val="dash"/>
            </a:ln>
          </c:spPr>
          <c:marker>
            <c:symbol val="none"/>
          </c:marker>
          <c:val>
            <c:numRef>
              <c:f>'NWC - days analysis'!$D$13:$O$13</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03CA-438C-AC7E-4B378192984A}"/>
            </c:ext>
          </c:extLst>
        </c:ser>
        <c:ser>
          <c:idx val="4"/>
          <c:order val="4"/>
          <c:tx>
            <c:strRef>
              <c:f>'NWC - days analysis'!$C$14</c:f>
              <c:strCache>
                <c:ptCount val="1"/>
                <c:pt idx="0">
                  <c:v>Max</c:v>
                </c:pt>
              </c:strCache>
            </c:strRef>
          </c:tx>
          <c:spPr>
            <a:ln w="19050">
              <a:solidFill>
                <a:srgbClr val="FF0000"/>
              </a:solidFill>
              <a:prstDash val="dash"/>
            </a:ln>
          </c:spPr>
          <c:marker>
            <c:symbol val="none"/>
          </c:marker>
          <c:val>
            <c:numRef>
              <c:f>'NWC - days analysis'!$D$14:$O$14</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03CA-438C-AC7E-4B378192984A}"/>
            </c:ext>
          </c:extLst>
        </c:ser>
        <c:dLbls>
          <c:showLegendKey val="0"/>
          <c:showVal val="0"/>
          <c:showCatName val="0"/>
          <c:showSerName val="0"/>
          <c:showPercent val="0"/>
          <c:showBubbleSize val="0"/>
        </c:dLbls>
        <c:smooth val="0"/>
        <c:axId val="521989064"/>
        <c:axId val="521989848"/>
      </c:lineChart>
      <c:catAx>
        <c:axId val="521989064"/>
        <c:scaling>
          <c:orientation val="minMax"/>
        </c:scaling>
        <c:delete val="0"/>
        <c:axPos val="b"/>
        <c:numFmt formatCode="General" sourceLinked="1"/>
        <c:majorTickMark val="out"/>
        <c:minorTickMark val="none"/>
        <c:tickLblPos val="low"/>
        <c:spPr>
          <a:ln w="3175">
            <a:solidFill>
              <a:srgbClr val="000000"/>
            </a:solidFill>
            <a:prstDash val="solid"/>
          </a:ln>
        </c:spPr>
        <c:txPr>
          <a:bodyPr/>
          <a:lstStyle/>
          <a:p>
            <a:pPr>
              <a:defRPr>
                <a:solidFill>
                  <a:srgbClr val="000000"/>
                </a:solidFill>
              </a:defRPr>
            </a:pPr>
            <a:endParaRPr lang="en-US"/>
          </a:p>
        </c:txPr>
        <c:crossAx val="521989848"/>
        <c:crosses val="autoZero"/>
        <c:auto val="1"/>
        <c:lblAlgn val="ctr"/>
        <c:lblOffset val="100"/>
        <c:noMultiLvlLbl val="0"/>
      </c:catAx>
      <c:valAx>
        <c:axId val="521989848"/>
        <c:scaling>
          <c:orientation val="minMax"/>
          <c:min val="0"/>
        </c:scaling>
        <c:delete val="0"/>
        <c:axPos val="l"/>
        <c:numFmt formatCode="#,##0_);\(#,##0\);&quot;-&quot;_);@" sourceLinked="1"/>
        <c:majorTickMark val="out"/>
        <c:minorTickMark val="none"/>
        <c:tickLblPos val="nextTo"/>
        <c:spPr>
          <a:ln w="3175">
            <a:solidFill>
              <a:srgbClr val="000000"/>
            </a:solidFill>
            <a:prstDash val="solid"/>
          </a:ln>
        </c:spPr>
        <c:txPr>
          <a:bodyPr/>
          <a:lstStyle/>
          <a:p>
            <a:pPr>
              <a:defRPr>
                <a:solidFill>
                  <a:srgbClr val="000000"/>
                </a:solidFill>
              </a:defRPr>
            </a:pPr>
            <a:endParaRPr lang="en-US"/>
          </a:p>
        </c:txPr>
        <c:crossAx val="521989064"/>
        <c:crosses val="autoZero"/>
        <c:crossBetween val="midCat"/>
      </c:valAx>
      <c:spPr>
        <a:noFill/>
        <a:ln w="25400">
          <a:noFill/>
        </a:ln>
      </c:spPr>
    </c:plotArea>
    <c:plotVisOnly val="0"/>
    <c:dispBlanksAs val="gap"/>
    <c:showDLblsOverMax val="0"/>
  </c:chart>
  <c:spPr>
    <a:noFill/>
    <a:ln w="9525">
      <a:noFill/>
    </a:ln>
  </c:spPr>
  <c:txPr>
    <a:bodyPr/>
    <a:lstStyle/>
    <a:p>
      <a:pPr>
        <a:defRPr sz="800" b="0" i="0">
          <a:solidFill>
            <a:srgbClr val="000000"/>
          </a:solidFill>
          <a:latin typeface="Arial"/>
          <a:ea typeface="Arial"/>
          <a:cs typeface="Arial"/>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00338D"/>
                </a:solidFill>
              </a:defRPr>
            </a:pPr>
            <a:r>
              <a:rPr lang="en-US" sz="900" b="1">
                <a:solidFill>
                  <a:srgbClr val="00338D"/>
                </a:solidFill>
              </a:rPr>
              <a:t>DIO seasonality</a:t>
            </a:r>
          </a:p>
        </c:rich>
      </c:tx>
      <c:layout>
        <c:manualLayout>
          <c:xMode val="edge"/>
          <c:yMode val="edge"/>
          <c:x val="2.3890657377185994E-3"/>
          <c:y val="1.221001221001221E-2"/>
        </c:manualLayout>
      </c:layout>
      <c:overlay val="0"/>
    </c:title>
    <c:autoTitleDeleted val="0"/>
    <c:plotArea>
      <c:layout>
        <c:manualLayout>
          <c:layoutTarget val="inner"/>
          <c:xMode val="edge"/>
          <c:yMode val="edge"/>
          <c:x val="9.6269797640669785E-2"/>
          <c:y val="0.11947112380183245"/>
          <c:w val="0.8148355455568056"/>
          <c:h val="0.64609712247507523"/>
        </c:manualLayout>
      </c:layout>
      <c:lineChart>
        <c:grouping val="standard"/>
        <c:varyColors val="0"/>
        <c:ser>
          <c:idx val="1"/>
          <c:order val="0"/>
          <c:tx>
            <c:strRef>
              <c:f>'NWC - days analysis'!$C$18</c:f>
              <c:strCache>
                <c:ptCount val="1"/>
                <c:pt idx="0">
                  <c:v>FY20</c:v>
                </c:pt>
              </c:strCache>
            </c:strRef>
          </c:tx>
          <c:spPr>
            <a:ln>
              <a:solidFill>
                <a:srgbClr val="C6007E"/>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analysis'!$D$18:$O$18</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841-43AF-A6D6-7CE3EA3E1CA1}"/>
            </c:ext>
          </c:extLst>
        </c:ser>
        <c:ser>
          <c:idx val="0"/>
          <c:order val="1"/>
          <c:tx>
            <c:strRef>
              <c:f>'NWC - days analysis'!$C$19</c:f>
              <c:strCache>
                <c:ptCount val="1"/>
                <c:pt idx="0">
                  <c:v>FY21</c:v>
                </c:pt>
              </c:strCache>
            </c:strRef>
          </c:tx>
          <c:spPr>
            <a:ln>
              <a:solidFill>
                <a:srgbClr val="0091DA"/>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analysis'!$D$19:$O$19</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9841-43AF-A6D6-7CE3EA3E1CA1}"/>
            </c:ext>
          </c:extLst>
        </c:ser>
        <c:ser>
          <c:idx val="2"/>
          <c:order val="2"/>
          <c:tx>
            <c:strRef>
              <c:f>'NWC - days analysis'!$C$20</c:f>
              <c:strCache>
                <c:ptCount val="1"/>
                <c:pt idx="0">
                  <c:v>FY22</c:v>
                </c:pt>
              </c:strCache>
            </c:strRef>
          </c:tx>
          <c:spPr>
            <a:ln>
              <a:solidFill>
                <a:srgbClr val="00338D"/>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analysis'!$D$20:$O$20</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9841-43AF-A6D6-7CE3EA3E1CA1}"/>
            </c:ext>
          </c:extLst>
        </c:ser>
        <c:ser>
          <c:idx val="3"/>
          <c:order val="3"/>
          <c:tx>
            <c:strRef>
              <c:f>'NWC - days analysis'!$C$21</c:f>
              <c:strCache>
                <c:ptCount val="1"/>
                <c:pt idx="0">
                  <c:v>Min</c:v>
                </c:pt>
              </c:strCache>
            </c:strRef>
          </c:tx>
          <c:spPr>
            <a:ln w="19050">
              <a:solidFill>
                <a:srgbClr val="43B02A"/>
              </a:solidFill>
              <a:prstDash val="dash"/>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analysis'!$D$21:$O$21</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9841-43AF-A6D6-7CE3EA3E1CA1}"/>
            </c:ext>
          </c:extLst>
        </c:ser>
        <c:ser>
          <c:idx val="4"/>
          <c:order val="4"/>
          <c:tx>
            <c:strRef>
              <c:f>'NWC - days analysis'!$C$22</c:f>
              <c:strCache>
                <c:ptCount val="1"/>
                <c:pt idx="0">
                  <c:v>Max</c:v>
                </c:pt>
              </c:strCache>
            </c:strRef>
          </c:tx>
          <c:spPr>
            <a:ln w="19050">
              <a:solidFill>
                <a:srgbClr val="FF0000"/>
              </a:solidFill>
              <a:prstDash val="dash"/>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analysis'!$D$22:$O$22</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9841-43AF-A6D6-7CE3EA3E1CA1}"/>
            </c:ext>
          </c:extLst>
        </c:ser>
        <c:dLbls>
          <c:showLegendKey val="0"/>
          <c:showVal val="0"/>
          <c:showCatName val="0"/>
          <c:showSerName val="0"/>
          <c:showPercent val="0"/>
          <c:showBubbleSize val="0"/>
        </c:dLbls>
        <c:smooth val="0"/>
        <c:axId val="521991808"/>
        <c:axId val="521984360"/>
      </c:lineChart>
      <c:catAx>
        <c:axId val="521991808"/>
        <c:scaling>
          <c:orientation val="minMax"/>
        </c:scaling>
        <c:delete val="0"/>
        <c:axPos val="b"/>
        <c:numFmt formatCode="General" sourceLinked="1"/>
        <c:majorTickMark val="out"/>
        <c:minorTickMark val="none"/>
        <c:tickLblPos val="low"/>
        <c:spPr>
          <a:ln w="3175">
            <a:solidFill>
              <a:srgbClr val="000000"/>
            </a:solidFill>
            <a:prstDash val="solid"/>
          </a:ln>
        </c:spPr>
        <c:txPr>
          <a:bodyPr/>
          <a:lstStyle/>
          <a:p>
            <a:pPr>
              <a:defRPr>
                <a:solidFill>
                  <a:srgbClr val="000000"/>
                </a:solidFill>
              </a:defRPr>
            </a:pPr>
            <a:endParaRPr lang="en-US"/>
          </a:p>
        </c:txPr>
        <c:crossAx val="521984360"/>
        <c:crosses val="autoZero"/>
        <c:auto val="1"/>
        <c:lblAlgn val="ctr"/>
        <c:lblOffset val="100"/>
        <c:noMultiLvlLbl val="0"/>
      </c:catAx>
      <c:valAx>
        <c:axId val="521984360"/>
        <c:scaling>
          <c:orientation val="minMax"/>
          <c:min val="0"/>
        </c:scaling>
        <c:delete val="0"/>
        <c:axPos val="l"/>
        <c:numFmt formatCode="#,##0_);\(#,##0\);&quot;-&quot;_);@" sourceLinked="1"/>
        <c:majorTickMark val="out"/>
        <c:minorTickMark val="none"/>
        <c:tickLblPos val="nextTo"/>
        <c:spPr>
          <a:ln w="3175">
            <a:solidFill>
              <a:srgbClr val="000000"/>
            </a:solidFill>
            <a:prstDash val="solid"/>
          </a:ln>
        </c:spPr>
        <c:txPr>
          <a:bodyPr/>
          <a:lstStyle/>
          <a:p>
            <a:pPr>
              <a:defRPr>
                <a:solidFill>
                  <a:srgbClr val="000000"/>
                </a:solidFill>
              </a:defRPr>
            </a:pPr>
            <a:endParaRPr lang="en-US"/>
          </a:p>
        </c:txPr>
        <c:crossAx val="521991808"/>
        <c:crosses val="autoZero"/>
        <c:crossBetween val="midCat"/>
      </c:valAx>
      <c:spPr>
        <a:noFill/>
        <a:ln w="25400">
          <a:noFill/>
        </a:ln>
      </c:spPr>
    </c:plotArea>
    <c:plotVisOnly val="0"/>
    <c:dispBlanksAs val="gap"/>
    <c:showDLblsOverMax val="0"/>
  </c:chart>
  <c:spPr>
    <a:noFill/>
    <a:ln w="9525">
      <a:noFill/>
    </a:ln>
  </c:spPr>
  <c:txPr>
    <a:bodyPr/>
    <a:lstStyle/>
    <a:p>
      <a:pPr>
        <a:defRPr sz="800" b="0" i="0">
          <a:solidFill>
            <a:srgbClr val="000000"/>
          </a:solidFill>
          <a:latin typeface="Arial"/>
          <a:ea typeface="Arial"/>
          <a:cs typeface="Arial"/>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00338D"/>
                </a:solidFill>
              </a:defRPr>
            </a:pPr>
            <a:r>
              <a:rPr lang="en-US" sz="900" b="1">
                <a:solidFill>
                  <a:srgbClr val="00338D"/>
                </a:solidFill>
              </a:rPr>
              <a:t>DPO seasonality</a:t>
            </a:r>
          </a:p>
        </c:rich>
      </c:tx>
      <c:layout>
        <c:manualLayout>
          <c:xMode val="edge"/>
          <c:yMode val="edge"/>
          <c:x val="2.3890657377185994E-3"/>
          <c:y val="1.221001221001221E-2"/>
        </c:manualLayout>
      </c:layout>
      <c:overlay val="0"/>
    </c:title>
    <c:autoTitleDeleted val="0"/>
    <c:plotArea>
      <c:layout>
        <c:manualLayout>
          <c:layoutTarget val="inner"/>
          <c:xMode val="edge"/>
          <c:yMode val="edge"/>
          <c:x val="9.6269797640669785E-2"/>
          <c:y val="0.11947112380183245"/>
          <c:w val="0.8148355455568056"/>
          <c:h val="0.64609712247507523"/>
        </c:manualLayout>
      </c:layout>
      <c:lineChart>
        <c:grouping val="standard"/>
        <c:varyColors val="0"/>
        <c:ser>
          <c:idx val="1"/>
          <c:order val="0"/>
          <c:tx>
            <c:strRef>
              <c:f>'NWC - days analysis'!$C$26</c:f>
              <c:strCache>
                <c:ptCount val="1"/>
                <c:pt idx="0">
                  <c:v>FY20</c:v>
                </c:pt>
              </c:strCache>
            </c:strRef>
          </c:tx>
          <c:spPr>
            <a:ln>
              <a:solidFill>
                <a:srgbClr val="C6007E"/>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analysis'!$D$26:$O$26</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FBFD-499B-9094-A073D1A90AB4}"/>
            </c:ext>
          </c:extLst>
        </c:ser>
        <c:ser>
          <c:idx val="0"/>
          <c:order val="1"/>
          <c:tx>
            <c:strRef>
              <c:f>'NWC - days analysis'!$C$27</c:f>
              <c:strCache>
                <c:ptCount val="1"/>
                <c:pt idx="0">
                  <c:v>FY21</c:v>
                </c:pt>
              </c:strCache>
            </c:strRef>
          </c:tx>
          <c:spPr>
            <a:ln>
              <a:solidFill>
                <a:srgbClr val="0091DA"/>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analysis'!$D$27:$O$27</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FBFD-499B-9094-A073D1A90AB4}"/>
            </c:ext>
          </c:extLst>
        </c:ser>
        <c:ser>
          <c:idx val="2"/>
          <c:order val="2"/>
          <c:tx>
            <c:strRef>
              <c:f>'NWC - days analysis'!$C$28</c:f>
              <c:strCache>
                <c:ptCount val="1"/>
                <c:pt idx="0">
                  <c:v>FY22</c:v>
                </c:pt>
              </c:strCache>
            </c:strRef>
          </c:tx>
          <c:spPr>
            <a:ln>
              <a:solidFill>
                <a:srgbClr val="00338D"/>
              </a:solidFill>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analysis'!$D$28:$O$28</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FBFD-499B-9094-A073D1A90AB4}"/>
            </c:ext>
          </c:extLst>
        </c:ser>
        <c:ser>
          <c:idx val="3"/>
          <c:order val="3"/>
          <c:tx>
            <c:strRef>
              <c:f>'NWC - days analysis'!$C$29</c:f>
              <c:strCache>
                <c:ptCount val="1"/>
                <c:pt idx="0">
                  <c:v>Min</c:v>
                </c:pt>
              </c:strCache>
            </c:strRef>
          </c:tx>
          <c:spPr>
            <a:ln w="19050">
              <a:solidFill>
                <a:srgbClr val="FF0000"/>
              </a:solidFill>
              <a:prstDash val="dash"/>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analysis'!$D$29:$O$29</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FBFD-499B-9094-A073D1A90AB4}"/>
            </c:ext>
          </c:extLst>
        </c:ser>
        <c:ser>
          <c:idx val="4"/>
          <c:order val="4"/>
          <c:tx>
            <c:strRef>
              <c:f>'NWC - days analysis'!$C$30</c:f>
              <c:strCache>
                <c:ptCount val="1"/>
                <c:pt idx="0">
                  <c:v>Max</c:v>
                </c:pt>
              </c:strCache>
            </c:strRef>
          </c:tx>
          <c:spPr>
            <a:ln w="19050">
              <a:solidFill>
                <a:srgbClr val="43B02A"/>
              </a:solidFill>
              <a:prstDash val="dash"/>
            </a:ln>
          </c:spPr>
          <c:marker>
            <c:symbol val="none"/>
          </c:marker>
          <c:cat>
            <c:strRef>
              <c:f>'NWC - days analysis'!$D$9:$O$9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'NWC - days analysis'!$D$30:$O$30</c:f>
              <c:numCache>
                <c:formatCode>#,##0_);\(#,##0\);"-"_);@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FBFD-499B-9094-A073D1A90AB4}"/>
            </c:ext>
          </c:extLst>
        </c:ser>
        <c:dLbls>
          <c:showLegendKey val="0"/>
          <c:showVal val="0"/>
          <c:showCatName val="0"/>
          <c:showSerName val="0"/>
          <c:showPercent val="0"/>
          <c:showBubbleSize val="0"/>
        </c:dLbls>
        <c:smooth val="0"/>
        <c:axId val="521985536"/>
        <c:axId val="521985928"/>
      </c:lineChart>
      <c:catAx>
        <c:axId val="521985536"/>
        <c:scaling>
          <c:orientation val="minMax"/>
        </c:scaling>
        <c:delete val="0"/>
        <c:axPos val="b"/>
        <c:numFmt formatCode="General" sourceLinked="1"/>
        <c:majorTickMark val="out"/>
        <c:minorTickMark val="none"/>
        <c:tickLblPos val="low"/>
        <c:spPr>
          <a:ln w="3175">
            <a:solidFill>
              <a:srgbClr val="000000"/>
            </a:solidFill>
            <a:prstDash val="solid"/>
          </a:ln>
        </c:spPr>
        <c:txPr>
          <a:bodyPr/>
          <a:lstStyle/>
          <a:p>
            <a:pPr>
              <a:defRPr>
                <a:solidFill>
                  <a:srgbClr val="000000"/>
                </a:solidFill>
              </a:defRPr>
            </a:pPr>
            <a:endParaRPr lang="en-US"/>
          </a:p>
        </c:txPr>
        <c:crossAx val="521985928"/>
        <c:crosses val="autoZero"/>
        <c:auto val="1"/>
        <c:lblAlgn val="ctr"/>
        <c:lblOffset val="100"/>
        <c:noMultiLvlLbl val="0"/>
      </c:catAx>
      <c:valAx>
        <c:axId val="521985928"/>
        <c:scaling>
          <c:orientation val="minMax"/>
          <c:min val="0"/>
        </c:scaling>
        <c:delete val="0"/>
        <c:axPos val="l"/>
        <c:numFmt formatCode="#,##0_);\(#,##0\);&quot;-&quot;_);@" sourceLinked="1"/>
        <c:majorTickMark val="out"/>
        <c:minorTickMark val="none"/>
        <c:tickLblPos val="nextTo"/>
        <c:spPr>
          <a:ln w="3175">
            <a:solidFill>
              <a:srgbClr val="000000"/>
            </a:solidFill>
            <a:prstDash val="solid"/>
          </a:ln>
        </c:spPr>
        <c:txPr>
          <a:bodyPr/>
          <a:lstStyle/>
          <a:p>
            <a:pPr>
              <a:defRPr>
                <a:solidFill>
                  <a:srgbClr val="000000"/>
                </a:solidFill>
              </a:defRPr>
            </a:pPr>
            <a:endParaRPr lang="en-US"/>
          </a:p>
        </c:txPr>
        <c:crossAx val="521985536"/>
        <c:crosses val="autoZero"/>
        <c:crossBetween val="midCat"/>
      </c:valAx>
      <c:spPr>
        <a:noFill/>
        <a:ln w="25400">
          <a:noFill/>
        </a:ln>
      </c:spPr>
    </c:plotArea>
    <c:legend>
      <c:legendPos val="r"/>
      <c:layout>
        <c:manualLayout>
          <c:xMode val="edge"/>
          <c:yMode val="edge"/>
          <c:x val="0"/>
          <c:y val="0.86882699219384285"/>
          <c:w val="0.99438607906066923"/>
          <c:h val="0.11886152735063242"/>
        </c:manualLayout>
      </c:layout>
      <c:overlay val="0"/>
    </c:legend>
    <c:plotVisOnly val="0"/>
    <c:dispBlanksAs val="gap"/>
    <c:showDLblsOverMax val="0"/>
  </c:chart>
  <c:spPr>
    <a:noFill/>
    <a:ln w="9525">
      <a:noFill/>
    </a:ln>
  </c:spPr>
  <c:txPr>
    <a:bodyPr/>
    <a:lstStyle/>
    <a:p>
      <a:pPr>
        <a:defRPr sz="800" b="0" i="0">
          <a:solidFill>
            <a:srgbClr val="000000"/>
          </a:solidFill>
          <a:latin typeface="Arial"/>
          <a:ea typeface="Arial"/>
          <a:cs typeface="Arial"/>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hyperlink" Target="#BS!A1"/><Relationship Id="rId3" Type="http://schemas.openxmlformats.org/officeDocument/2006/relationships/hyperlink" Target="#BS_monthly!A1"/><Relationship Id="rId7"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 Id="rId6" Type="http://schemas.openxmlformats.org/officeDocument/2006/relationships/hyperlink" Target="#'Net debt'!A1"/><Relationship Id="rId5" Type="http://schemas.openxmlformats.org/officeDocument/2006/relationships/hyperlink" Target="#'NWC overview'!A1"/><Relationship Id="rId4" Type="http://schemas.openxmlformats.org/officeDocument/2006/relationships/hyperlink" Target="#QoE!A1"/></Relationships>
</file>

<file path=xl/drawings/_rels/drawing2.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QoE!A1"/><Relationship Id="rId1" Type="http://schemas.openxmlformats.org/officeDocument/2006/relationships/hyperlink" Target="#'Table of Contents'!A1"/><Relationship Id="rId5" Type="http://schemas.openxmlformats.org/officeDocument/2006/relationships/hyperlink" Target="#'EBITDA bridge'!A1"/><Relationship Id="rId4" Type="http://schemas.openxmlformats.org/officeDocument/2006/relationships/hyperlink" Target="#'Net sales bridge'!A1"/></Relationships>
</file>

<file path=xl/drawings/_rels/drawing3.xml.rels><?xml version="1.0" encoding="UTF-8" standalone="yes"?>
<Relationships xmlns="http://schemas.openxmlformats.org/package/2006/relationships"><Relationship Id="rId3" Type="http://schemas.openxmlformats.org/officeDocument/2006/relationships/hyperlink" Target="#'Net debt'!A1"/><Relationship Id="rId2" Type="http://schemas.openxmlformats.org/officeDocument/2006/relationships/hyperlink" Target="#'NWC overview'!A1"/><Relationship Id="rId1" Type="http://schemas.openxmlformats.org/officeDocument/2006/relationships/hyperlink" Target="#'Table of Contents'!A1"/><Relationship Id="rId4" Type="http://schemas.openxmlformats.org/officeDocument/2006/relationships/hyperlink" Target="#BS!A1"/></Relationships>
</file>

<file path=xl/drawings/_rels/drawing4.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5.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QoE!A1"/><Relationship Id="rId1" Type="http://schemas.openxmlformats.org/officeDocument/2006/relationships/hyperlink" Target="#'Table of Contents'!A1"/><Relationship Id="rId6" Type="http://schemas.openxmlformats.org/officeDocument/2006/relationships/hyperlink" Target="#PL_monthly!A1"/><Relationship Id="rId5" Type="http://schemas.openxmlformats.org/officeDocument/2006/relationships/hyperlink" Target="#'EBITDA bridge'!A1"/><Relationship Id="rId4" Type="http://schemas.openxmlformats.org/officeDocument/2006/relationships/hyperlink" Target="#'Net sales bridge'!A1"/></Relationships>
</file>

<file path=xl/drawings/_rels/drawing6.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7.xml.rels><?xml version="1.0" encoding="UTF-8" standalone="yes"?>
<Relationships xmlns="http://schemas.openxmlformats.org/package/2006/relationships"><Relationship Id="rId3" Type="http://schemas.openxmlformats.org/officeDocument/2006/relationships/hyperlink" Target="#'NWC adj'!A1"/><Relationship Id="rId2" Type="http://schemas.openxmlformats.org/officeDocument/2006/relationships/hyperlink" Target="#BS_monthly!A1"/><Relationship Id="rId1" Type="http://schemas.openxmlformats.org/officeDocument/2006/relationships/hyperlink" Target="#'Table of Contents'!A1"/><Relationship Id="rId5" Type="http://schemas.openxmlformats.org/officeDocument/2006/relationships/hyperlink" Target="#BS!A1"/><Relationship Id="rId4" Type="http://schemas.openxmlformats.org/officeDocument/2006/relationships/hyperlink" Target="#'Net debt'!A1"/></Relationships>
</file>

<file path=xl/drawings/_rels/drawing8.xml.rels><?xml version="1.0" encoding="UTF-8" standalone="yes"?>
<Relationships xmlns="http://schemas.openxmlformats.org/package/2006/relationships"><Relationship Id="rId3" Type="http://schemas.openxmlformats.org/officeDocument/2006/relationships/hyperlink" Target="#'NWC overview'!A1"/><Relationship Id="rId2" Type="http://schemas.openxmlformats.org/officeDocument/2006/relationships/hyperlink" Target="#BS_monthly!A1"/><Relationship Id="rId1" Type="http://schemas.openxmlformats.org/officeDocument/2006/relationships/hyperlink" Target="#'Table of Contents'!A1"/><Relationship Id="rId4" Type="http://schemas.openxmlformats.org/officeDocument/2006/relationships/hyperlink" Target="#BS!A1"/></Relationships>
</file>

<file path=xl/drawings/_rels/drawing9.xml.rels><?xml version="1.0" encoding="UTF-8" standalone="yes"?>
<Relationships xmlns="http://schemas.openxmlformats.org/package/2006/relationships"><Relationship Id="rId3" Type="http://schemas.openxmlformats.org/officeDocument/2006/relationships/hyperlink" Target="#'NWC overview'!A1"/><Relationship Id="rId2" Type="http://schemas.openxmlformats.org/officeDocument/2006/relationships/hyperlink" Target="#BS_monthly!A1"/><Relationship Id="rId1" Type="http://schemas.openxmlformats.org/officeDocument/2006/relationships/hyperlink" Target="#'Table of Contents'!A1"/><Relationship Id="rId4" Type="http://schemas.openxmlformats.org/officeDocument/2006/relationships/hyperlink" Target="#BS!A1"/></Relationships>
</file>

<file path=xl/drawings/_rels/drawing10.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11.xml.rels><?xml version="1.0" encoding="UTF-8" standalone="yes"?>
<Relationships xmlns="http://schemas.openxmlformats.org/package/2006/relationships"><Relationship Id="rId3" Type="http://schemas.openxmlformats.org/officeDocument/2006/relationships/hyperlink" Target="#BS!A1"/><Relationship Id="rId2" Type="http://schemas.openxmlformats.org/officeDocument/2006/relationships/hyperlink" Target="#BS_monthly!A1"/><Relationship Id="rId1" Type="http://schemas.openxmlformats.org/officeDocument/2006/relationships/hyperlink" Target="#'Table of Contents'!A1"/></Relationships>
</file>

<file path=xl/drawings/_rels/drawing12.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QoE!A1"/><Relationship Id="rId1" Type="http://schemas.openxmlformats.org/officeDocument/2006/relationships/hyperlink" Target="#'Table of Contents'!A1"/><Relationship Id="rId4" Type="http://schemas.openxmlformats.org/officeDocument/2006/relationships/hyperlink" Target="#PL_monthly!A1"/></Relationships>
</file>

<file path=xl/drawings/_rels/drawing13.xml.rels><?xml version="1.0" encoding="UTF-8" standalone="yes"?>
<Relationships xmlns="http://schemas.openxmlformats.org/package/2006/relationships"><Relationship Id="rId2" Type="http://schemas.openxmlformats.org/officeDocument/2006/relationships/hyperlink" Target="#PL_monthly!A1"/><Relationship Id="rId1" Type="http://schemas.openxmlformats.org/officeDocument/2006/relationships/hyperlink" Target="#'Table of Contents'!A1"/></Relationships>
</file>

<file path=xl/drawings/_rels/drawing14.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QoE!A1"/><Relationship Id="rId1" Type="http://schemas.openxmlformats.org/officeDocument/2006/relationships/hyperlink" Target="#'Table of Contents'!A1"/><Relationship Id="rId4" Type="http://schemas.openxmlformats.org/officeDocument/2006/relationships/hyperlink" Target="#PL_monthly!A1"/></Relationships>
</file>

<file path=xl/drawings/_rels/drawing15.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QoE!A1"/><Relationship Id="rId1" Type="http://schemas.openxmlformats.org/officeDocument/2006/relationships/hyperlink" Target="#'Table of Contents'!A1"/><Relationship Id="rId4" Type="http://schemas.openxmlformats.org/officeDocument/2006/relationships/hyperlink" Target="#PL_monthly!A1"/></Relationships>
</file>

<file path=xl/drawings/_rels/drawing16.xml.rels><?xml version="1.0" encoding="UTF-8" standalone="yes"?>
<Relationships xmlns="http://schemas.openxmlformats.org/package/2006/relationships"><Relationship Id="rId2" Type="http://schemas.openxmlformats.org/officeDocument/2006/relationships/hyperlink" Target="#PL_monthly!A1"/><Relationship Id="rId1" Type="http://schemas.openxmlformats.org/officeDocument/2006/relationships/hyperlink" Target="#'Table of Contents'!A1"/></Relationships>
</file>

<file path=xl/drawings/_rels/drawing17.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PL_monthly!A1"/><Relationship Id="rId1" Type="http://schemas.openxmlformats.org/officeDocument/2006/relationships/hyperlink" Target="#'Table of Contents'!A1"/><Relationship Id="rId6" Type="http://schemas.openxmlformats.org/officeDocument/2006/relationships/hyperlink" Target="#Capex!A1"/><Relationship Id="rId5" Type="http://schemas.openxmlformats.org/officeDocument/2006/relationships/hyperlink" Target="#'NWC overview'!A1"/><Relationship Id="rId4" Type="http://schemas.openxmlformats.org/officeDocument/2006/relationships/hyperlink" Target="#QoE!A1"/></Relationships>
</file>

<file path=xl/drawings/_rels/drawing18.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19.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20.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21.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22.xml.rels><?xml version="1.0" encoding="UTF-8" standalone="yes"?>
<Relationships xmlns="http://schemas.openxmlformats.org/package/2006/relationships"><Relationship Id="rId3" Type="http://schemas.openxmlformats.org/officeDocument/2006/relationships/hyperlink" Target="#PL!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23.xml.rels><?xml version="1.0" encoding="UTF-8" standalone="yes"?>
<Relationships xmlns="http://schemas.openxmlformats.org/package/2006/relationships"><Relationship Id="rId3" Type="http://schemas.openxmlformats.org/officeDocument/2006/relationships/hyperlink" Target="#BS!A1"/><Relationship Id="rId2" Type="http://schemas.openxmlformats.org/officeDocument/2006/relationships/hyperlink" Target="#PL!A1"/><Relationship Id="rId1" Type="http://schemas.openxmlformats.org/officeDocument/2006/relationships/hyperlink" Target="#'Table of Contents'!A1"/></Relationships>
</file>

<file path=xl/drawings/_rels/drawing24.xml.rels><?xml version="1.0" encoding="UTF-8" standalone="yes"?>
<Relationships xmlns="http://schemas.openxmlformats.org/package/2006/relationships"><Relationship Id="rId3" Type="http://schemas.openxmlformats.org/officeDocument/2006/relationships/hyperlink" Target="#'Net debt'!A1"/><Relationship Id="rId2" Type="http://schemas.openxmlformats.org/officeDocument/2006/relationships/hyperlink" Target="#'NWC overview'!A1"/><Relationship Id="rId1" Type="http://schemas.openxmlformats.org/officeDocument/2006/relationships/hyperlink" Target="#'Table of Contents'!A1"/><Relationship Id="rId5" Type="http://schemas.openxmlformats.org/officeDocument/2006/relationships/hyperlink" Target="#BS_monthly!A1"/><Relationship Id="rId4" Type="http://schemas.openxmlformats.org/officeDocument/2006/relationships/hyperlink" Target="#BS!A1"/></Relationships>
</file>

<file path=xl/drawings/_rels/drawing25.xml.rels><?xml version="1.0" encoding="UTF-8" standalone="yes"?>
<Relationships xmlns="http://schemas.openxmlformats.org/package/2006/relationships"><Relationship Id="rId8" Type="http://schemas.openxmlformats.org/officeDocument/2006/relationships/hyperlink" Target="#'Count-back days - DPO'!A1"/><Relationship Id="rId3" Type="http://schemas.openxmlformats.org/officeDocument/2006/relationships/chart" Target="../charts/chart3.xml"/><Relationship Id="rId7" Type="http://schemas.openxmlformats.org/officeDocument/2006/relationships/hyperlink" Target="#B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ount-fwd days - DIO'!A1"/><Relationship Id="rId5" Type="http://schemas.openxmlformats.org/officeDocument/2006/relationships/hyperlink" Target="#'Count-back days - DSO'!A1"/><Relationship Id="rId4" Type="http://schemas.openxmlformats.org/officeDocument/2006/relationships/hyperlink" Target="#'Table of Contents'!A1"/></Relationships>
</file>

<file path=xl/drawings/_rels/drawing29.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BS!A1"/><Relationship Id="rId1" Type="http://schemas.openxmlformats.org/officeDocument/2006/relationships/hyperlink" Target="#'Table of Contents'!A1"/></Relationships>
</file>

<file path=xl/drawings/_rels/drawing30.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BS!A1"/><Relationship Id="rId1" Type="http://schemas.openxmlformats.org/officeDocument/2006/relationships/hyperlink" Target="#'Table of Contents'!A1"/></Relationships>
</file>

<file path=xl/drawings/_rels/drawing31.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BS!A1"/><Relationship Id="rId1" Type="http://schemas.openxmlformats.org/officeDocument/2006/relationships/hyperlink" Target="#'Table of Contents'!A1"/></Relationships>
</file>

<file path=xl/drawings/_rels/drawing32.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BS!A1"/><Relationship Id="rId1" Type="http://schemas.openxmlformats.org/officeDocument/2006/relationships/hyperlink" Target="#'Table of Contents'!A1"/></Relationships>
</file>

<file path=xl/drawings/_rels/drawing33.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Op. cash flows'!A1"/><Relationship Id="rId1" Type="http://schemas.openxmlformats.org/officeDocument/2006/relationships/hyperlink" Target="#'Table of Contents'!A1"/></Relationships>
</file>

<file path=xl/drawings/_rels/drawing34.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PL_monthly!A1"/><Relationship Id="rId1" Type="http://schemas.openxmlformats.org/officeDocument/2006/relationships/hyperlink" Target="#'Table of Contents'!A1"/><Relationship Id="rId4" Type="http://schemas.openxmlformats.org/officeDocument/2006/relationships/hyperlink" Target="#'NWC - days analysis'!A1"/></Relationships>
</file>

<file path=xl/drawings/_rels/drawing35.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PL_monthly!A1"/><Relationship Id="rId1" Type="http://schemas.openxmlformats.org/officeDocument/2006/relationships/hyperlink" Target="#'Table of Contents'!A1"/><Relationship Id="rId4" Type="http://schemas.openxmlformats.org/officeDocument/2006/relationships/hyperlink" Target="#'NWC - days analysis'!A1"/></Relationships>
</file>

<file path=xl/drawings/_rels/drawing36.xml.rels><?xml version="1.0" encoding="UTF-8" standalone="yes"?>
<Relationships xmlns="http://schemas.openxmlformats.org/package/2006/relationships"><Relationship Id="rId3" Type="http://schemas.openxmlformats.org/officeDocument/2006/relationships/hyperlink" Target="#BS_monthly!A1"/><Relationship Id="rId2" Type="http://schemas.openxmlformats.org/officeDocument/2006/relationships/hyperlink" Target="#PL_monthly!A1"/><Relationship Id="rId1" Type="http://schemas.openxmlformats.org/officeDocument/2006/relationships/hyperlink" Target="#'Table of Contents'!A1"/><Relationship Id="rId4" Type="http://schemas.openxmlformats.org/officeDocument/2006/relationships/hyperlink" Target="#'NWC - days analysis'!A1"/></Relationships>
</file>

<file path=xl/drawings/_rels/drawing37.xml.rels><?xml version="1.0" encoding="UTF-8" standalone="yes"?>
<Relationships xmlns="http://schemas.openxmlformats.org/package/2006/relationships"><Relationship Id="rId3" Type="http://schemas.openxmlformats.org/officeDocument/2006/relationships/hyperlink" Target="#QoE!A1"/><Relationship Id="rId2" Type="http://schemas.openxmlformats.org/officeDocument/2006/relationships/hyperlink" Target="#PL_monthly!A1"/><Relationship Id="rId1" Type="http://schemas.openxmlformats.org/officeDocument/2006/relationships/hyperlink" Target="#'Table of Contents'!A1"/></Relationships>
</file>

<file path=xl/drawings/_rels/drawing38.xml.rels><?xml version="1.0" encoding="UTF-8" standalone="yes"?>
<Relationships xmlns="http://schemas.openxmlformats.org/package/2006/relationships"><Relationship Id="rId3" Type="http://schemas.openxmlformats.org/officeDocument/2006/relationships/hyperlink" Target="#'Net debt'!A1"/><Relationship Id="rId2" Type="http://schemas.openxmlformats.org/officeDocument/2006/relationships/hyperlink" Target="#'NWC overview'!A1"/><Relationship Id="rId1" Type="http://schemas.openxmlformats.org/officeDocument/2006/relationships/hyperlink" Target="#'Table of Contents'!A1"/><Relationship Id="rId4" Type="http://schemas.openxmlformats.org/officeDocument/2006/relationships/hyperlink" Target="#BS_monthly!A1"/></Relationships>
</file>

<file path=xl/drawings/drawing1.xml><?xml version="1.0" encoding="utf-8"?>
<xdr:wsDr xmlns:xdr="http://schemas.openxmlformats.org/drawingml/2006/spreadsheetDrawing" xmlns:a="http://schemas.openxmlformats.org/drawingml/2006/main">
  <xdr:twoCellAnchor>
    <xdr:from>
      <xdr:col>1</xdr:col>
      <xdr:colOff>19050</xdr:colOff>
      <xdr:row>2</xdr:row>
      <xdr:rowOff>146045</xdr:rowOff>
    </xdr:from>
    <xdr:to>
      <xdr:col>2</xdr:col>
      <xdr:colOff>143225</xdr:colOff>
      <xdr:row>4</xdr:row>
      <xdr:rowOff>21245</xdr:rowOff>
    </xdr:to>
    <xdr:sp macro="" textlink="">
      <xdr:nvSpPr>
        <xdr:cNvPr id="8" name="Rectangle: Top Corners Rounded 7">
          <a:hlinkClick xmlns:r="http://schemas.openxmlformats.org/officeDocument/2006/relationships" r:id="rId1"/>
          <a:extLst>
            <a:ext uri="{FF2B5EF4-FFF2-40B4-BE49-F238E27FC236}">
              <a16:creationId xmlns:a16="http://schemas.microsoft.com/office/drawing/2014/main" id="{802C76B1-4012-41F9-9847-0239E7CCADC5}"/>
            </a:ext>
          </a:extLst>
        </xdr:cNvPr>
        <xdr:cNvSpPr/>
      </xdr:nvSpPr>
      <xdr:spPr>
        <a:xfrm>
          <a:off x="276225" y="488945"/>
          <a:ext cx="762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163739</xdr:colOff>
      <xdr:row>2</xdr:row>
      <xdr:rowOff>142871</xdr:rowOff>
    </xdr:from>
    <xdr:to>
      <xdr:col>2</xdr:col>
      <xdr:colOff>926089</xdr:colOff>
      <xdr:row>4</xdr:row>
      <xdr:rowOff>21246</xdr:rowOff>
    </xdr:to>
    <xdr:sp macro="" textlink="">
      <xdr:nvSpPr>
        <xdr:cNvPr id="9" name="Rectangle: Top Corners Rounded 8">
          <a:hlinkClick xmlns:r="http://schemas.openxmlformats.org/officeDocument/2006/relationships" r:id="rId2"/>
          <a:extLst>
            <a:ext uri="{FF2B5EF4-FFF2-40B4-BE49-F238E27FC236}">
              <a16:creationId xmlns:a16="http://schemas.microsoft.com/office/drawing/2014/main" id="{70323D0C-5E9F-43B4-8DB5-124E22F1DCE0}"/>
            </a:ext>
          </a:extLst>
        </xdr:cNvPr>
        <xdr:cNvSpPr/>
      </xdr:nvSpPr>
      <xdr:spPr>
        <a:xfrm>
          <a:off x="1059089" y="485771"/>
          <a:ext cx="76235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940253</xdr:colOff>
      <xdr:row>2</xdr:row>
      <xdr:rowOff>142871</xdr:rowOff>
    </xdr:from>
    <xdr:to>
      <xdr:col>4</xdr:col>
      <xdr:colOff>369103</xdr:colOff>
      <xdr:row>4</xdr:row>
      <xdr:rowOff>21246</xdr:rowOff>
    </xdr:to>
    <xdr:sp macro="" textlink="">
      <xdr:nvSpPr>
        <xdr:cNvPr id="10" name="Rectangle: Top Corners Rounded 9">
          <a:hlinkClick xmlns:r="http://schemas.openxmlformats.org/officeDocument/2006/relationships" r:id="rId3"/>
          <a:extLst>
            <a:ext uri="{FF2B5EF4-FFF2-40B4-BE49-F238E27FC236}">
              <a16:creationId xmlns:a16="http://schemas.microsoft.com/office/drawing/2014/main" id="{7392A2EA-269C-4561-A034-D4ED0364A08C}"/>
            </a:ext>
          </a:extLst>
        </xdr:cNvPr>
        <xdr:cNvSpPr/>
      </xdr:nvSpPr>
      <xdr:spPr>
        <a:xfrm>
          <a:off x="1835603" y="485771"/>
          <a:ext cx="77187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5</xdr:col>
      <xdr:colOff>8617</xdr:colOff>
      <xdr:row>2</xdr:row>
      <xdr:rowOff>142871</xdr:rowOff>
    </xdr:from>
    <xdr:to>
      <xdr:col>7</xdr:col>
      <xdr:colOff>50242</xdr:colOff>
      <xdr:row>4</xdr:row>
      <xdr:rowOff>21246</xdr:rowOff>
    </xdr:to>
    <xdr:sp macro="" textlink="">
      <xdr:nvSpPr>
        <xdr:cNvPr id="11" name="Rectangle: Top Corners Rounded 10">
          <a:hlinkClick xmlns:r="http://schemas.openxmlformats.org/officeDocument/2006/relationships" r:id="rId4"/>
          <a:extLst>
            <a:ext uri="{FF2B5EF4-FFF2-40B4-BE49-F238E27FC236}">
              <a16:creationId xmlns:a16="http://schemas.microsoft.com/office/drawing/2014/main" id="{4241DF61-2CA2-4092-8569-E006766699B5}"/>
            </a:ext>
          </a:extLst>
        </xdr:cNvPr>
        <xdr:cNvSpPr/>
      </xdr:nvSpPr>
      <xdr:spPr>
        <a:xfrm>
          <a:off x="2627992" y="485771"/>
          <a:ext cx="73695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7</xdr:col>
      <xdr:colOff>73931</xdr:colOff>
      <xdr:row>2</xdr:row>
      <xdr:rowOff>142871</xdr:rowOff>
    </xdr:from>
    <xdr:to>
      <xdr:col>9</xdr:col>
      <xdr:colOff>201281</xdr:colOff>
      <xdr:row>4</xdr:row>
      <xdr:rowOff>21246</xdr:rowOff>
    </xdr:to>
    <xdr:sp macro="" textlink="">
      <xdr:nvSpPr>
        <xdr:cNvPr id="12" name="Rectangle: Top Corners Rounded 11">
          <a:hlinkClick xmlns:r="http://schemas.openxmlformats.org/officeDocument/2006/relationships" r:id="rId5"/>
          <a:extLst>
            <a:ext uri="{FF2B5EF4-FFF2-40B4-BE49-F238E27FC236}">
              <a16:creationId xmlns:a16="http://schemas.microsoft.com/office/drawing/2014/main" id="{F6E65A92-4EC0-4FE0-875C-D2E189A1A01A}"/>
            </a:ext>
          </a:extLst>
        </xdr:cNvPr>
        <xdr:cNvSpPr/>
      </xdr:nvSpPr>
      <xdr:spPr>
        <a:xfrm>
          <a:off x="3388631" y="485771"/>
          <a:ext cx="756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9</xdr:col>
      <xdr:colOff>221795</xdr:colOff>
      <xdr:row>2</xdr:row>
      <xdr:rowOff>142871</xdr:rowOff>
    </xdr:from>
    <xdr:to>
      <xdr:col>9</xdr:col>
      <xdr:colOff>961920</xdr:colOff>
      <xdr:row>4</xdr:row>
      <xdr:rowOff>21246</xdr:rowOff>
    </xdr:to>
    <xdr:sp macro="" textlink="">
      <xdr:nvSpPr>
        <xdr:cNvPr id="13" name="Rectangle: Top Corners Rounded 12">
          <a:hlinkClick xmlns:r="http://schemas.openxmlformats.org/officeDocument/2006/relationships" r:id="rId6"/>
          <a:extLst>
            <a:ext uri="{FF2B5EF4-FFF2-40B4-BE49-F238E27FC236}">
              <a16:creationId xmlns:a16="http://schemas.microsoft.com/office/drawing/2014/main" id="{B385CE5A-C55E-49E6-9DFB-2A06A9C65FFB}"/>
            </a:ext>
          </a:extLst>
        </xdr:cNvPr>
        <xdr:cNvSpPr/>
      </xdr:nvSpPr>
      <xdr:spPr>
        <a:xfrm>
          <a:off x="4165145" y="485771"/>
          <a:ext cx="7401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Net debt</a:t>
          </a:r>
        </a:p>
      </xdr:txBody>
    </xdr:sp>
    <xdr:clientData/>
  </xdr:twoCellAnchor>
  <xdr:twoCellAnchor>
    <xdr:from>
      <xdr:col>9</xdr:col>
      <xdr:colOff>982434</xdr:colOff>
      <xdr:row>2</xdr:row>
      <xdr:rowOff>142871</xdr:rowOff>
    </xdr:from>
    <xdr:to>
      <xdr:col>9</xdr:col>
      <xdr:colOff>1735259</xdr:colOff>
      <xdr:row>4</xdr:row>
      <xdr:rowOff>21246</xdr:rowOff>
    </xdr:to>
    <xdr:sp macro="" textlink="">
      <xdr:nvSpPr>
        <xdr:cNvPr id="14" name="Rectangle: Top Corners Rounded 13">
          <a:hlinkClick xmlns:r="http://schemas.openxmlformats.org/officeDocument/2006/relationships" r:id="rId7"/>
          <a:extLst>
            <a:ext uri="{FF2B5EF4-FFF2-40B4-BE49-F238E27FC236}">
              <a16:creationId xmlns:a16="http://schemas.microsoft.com/office/drawing/2014/main" id="{57BCED1F-E41F-49B7-8714-FF110454D578}"/>
            </a:ext>
          </a:extLst>
        </xdr:cNvPr>
        <xdr:cNvSpPr/>
      </xdr:nvSpPr>
      <xdr:spPr>
        <a:xfrm>
          <a:off x="4925784" y="485771"/>
          <a:ext cx="7528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9</xdr:col>
      <xdr:colOff>1755774</xdr:colOff>
      <xdr:row>2</xdr:row>
      <xdr:rowOff>142871</xdr:rowOff>
    </xdr:from>
    <xdr:to>
      <xdr:col>10</xdr:col>
      <xdr:colOff>397224</xdr:colOff>
      <xdr:row>4</xdr:row>
      <xdr:rowOff>21246</xdr:rowOff>
    </xdr:to>
    <xdr:sp macro="" textlink="">
      <xdr:nvSpPr>
        <xdr:cNvPr id="15" name="Rectangle: Top Corners Rounded 14">
          <a:hlinkClick xmlns:r="http://schemas.openxmlformats.org/officeDocument/2006/relationships" r:id="rId8"/>
          <a:extLst>
            <a:ext uri="{FF2B5EF4-FFF2-40B4-BE49-F238E27FC236}">
              <a16:creationId xmlns:a16="http://schemas.microsoft.com/office/drawing/2014/main" id="{1C5346B2-00BB-4642-A3B3-2104E0CDEC35}"/>
            </a:ext>
          </a:extLst>
        </xdr:cNvPr>
        <xdr:cNvSpPr/>
      </xdr:nvSpPr>
      <xdr:spPr>
        <a:xfrm>
          <a:off x="5699124" y="485771"/>
          <a:ext cx="756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xdr:row>
      <xdr:rowOff>146047</xdr:rowOff>
    </xdr:from>
    <xdr:to>
      <xdr:col>1</xdr:col>
      <xdr:colOff>781400</xdr:colOff>
      <xdr:row>4</xdr:row>
      <xdr:rowOff>21247</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6762B815-B027-4CE9-90C0-573151047AC1}"/>
            </a:ext>
          </a:extLst>
        </xdr:cNvPr>
        <xdr:cNvSpPr/>
      </xdr:nvSpPr>
      <xdr:spPr>
        <a:xfrm>
          <a:off x="276225" y="488947"/>
          <a:ext cx="762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851999</xdr:colOff>
      <xdr:row>2</xdr:row>
      <xdr:rowOff>142872</xdr:rowOff>
    </xdr:from>
    <xdr:to>
      <xdr:col>2</xdr:col>
      <xdr:colOff>1421649</xdr:colOff>
      <xdr:row>4</xdr:row>
      <xdr:rowOff>21247</xdr:rowOff>
    </xdr:to>
    <xdr:sp macro="" textlink="">
      <xdr:nvSpPr>
        <xdr:cNvPr id="4" name="Rectangle: Top Corners Rounded 3">
          <a:hlinkClick xmlns:r="http://schemas.openxmlformats.org/officeDocument/2006/relationships" r:id="rId2"/>
          <a:extLst>
            <a:ext uri="{FF2B5EF4-FFF2-40B4-BE49-F238E27FC236}">
              <a16:creationId xmlns:a16="http://schemas.microsoft.com/office/drawing/2014/main" id="{7F54BB94-BDA3-450D-A7B4-9733D8BC145B}"/>
            </a:ext>
          </a:extLst>
        </xdr:cNvPr>
        <xdr:cNvSpPr/>
      </xdr:nvSpPr>
      <xdr:spPr>
        <a:xfrm>
          <a:off x="1899749" y="485772"/>
          <a:ext cx="56965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2</xdr:col>
      <xdr:colOff>49762</xdr:colOff>
      <xdr:row>2</xdr:row>
      <xdr:rowOff>142872</xdr:rowOff>
    </xdr:from>
    <xdr:to>
      <xdr:col>2</xdr:col>
      <xdr:colOff>793062</xdr:colOff>
      <xdr:row>4</xdr:row>
      <xdr:rowOff>21247</xdr:rowOff>
    </xdr:to>
    <xdr:sp macro="" textlink="">
      <xdr:nvSpPr>
        <xdr:cNvPr id="5" name="Rectangle: Top Corners Rounded 4">
          <a:hlinkClick xmlns:r="http://schemas.openxmlformats.org/officeDocument/2006/relationships" r:id="rId3"/>
          <a:extLst>
            <a:ext uri="{FF2B5EF4-FFF2-40B4-BE49-F238E27FC236}">
              <a16:creationId xmlns:a16="http://schemas.microsoft.com/office/drawing/2014/main" id="{7C4CE1BA-2168-4A1F-B646-C6F0CAC9C370}"/>
            </a:ext>
          </a:extLst>
        </xdr:cNvPr>
        <xdr:cNvSpPr/>
      </xdr:nvSpPr>
      <xdr:spPr>
        <a:xfrm>
          <a:off x="1097512" y="485772"/>
          <a:ext cx="7433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39</xdr:col>
      <xdr:colOff>32786</xdr:colOff>
      <xdr:row>2</xdr:row>
      <xdr:rowOff>142872</xdr:rowOff>
    </xdr:from>
    <xdr:to>
      <xdr:col>40</xdr:col>
      <xdr:colOff>315711</xdr:colOff>
      <xdr:row>4</xdr:row>
      <xdr:rowOff>21247</xdr:rowOff>
    </xdr:to>
    <xdr:sp macro="" textlink="">
      <xdr:nvSpPr>
        <xdr:cNvPr id="6" name="Rectangle: Top Corners Rounded 5">
          <a:hlinkClick xmlns:r="http://schemas.openxmlformats.org/officeDocument/2006/relationships" r:id="rId4"/>
          <a:extLst>
            <a:ext uri="{FF2B5EF4-FFF2-40B4-BE49-F238E27FC236}">
              <a16:creationId xmlns:a16="http://schemas.microsoft.com/office/drawing/2014/main" id="{B10B0E4B-D4FB-4005-914C-C91DDC20B7AA}"/>
            </a:ext>
          </a:extLst>
        </xdr:cNvPr>
        <xdr:cNvSpPr/>
      </xdr:nvSpPr>
      <xdr:spPr>
        <a:xfrm>
          <a:off x="2528336" y="485772"/>
          <a:ext cx="7401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NS bridge</a:t>
          </a:r>
        </a:p>
      </xdr:txBody>
    </xdr:sp>
    <xdr:clientData/>
  </xdr:twoCellAnchor>
  <xdr:twoCellAnchor>
    <xdr:from>
      <xdr:col>40</xdr:col>
      <xdr:colOff>371474</xdr:colOff>
      <xdr:row>2</xdr:row>
      <xdr:rowOff>146047</xdr:rowOff>
    </xdr:from>
    <xdr:to>
      <xdr:col>42</xdr:col>
      <xdr:colOff>302024</xdr:colOff>
      <xdr:row>4</xdr:row>
      <xdr:rowOff>21247</xdr:rowOff>
    </xdr:to>
    <xdr:sp macro="" textlink="">
      <xdr:nvSpPr>
        <xdr:cNvPr id="7" name="Rectangle: Top Corners Rounded 6">
          <a:hlinkClick xmlns:r="http://schemas.openxmlformats.org/officeDocument/2006/relationships" r:id="rId5"/>
          <a:extLst>
            <a:ext uri="{FF2B5EF4-FFF2-40B4-BE49-F238E27FC236}">
              <a16:creationId xmlns:a16="http://schemas.microsoft.com/office/drawing/2014/main" id="{009D6172-FB58-462F-86CA-D2A897B309E9}"/>
            </a:ext>
          </a:extLst>
        </xdr:cNvPr>
        <xdr:cNvSpPr/>
      </xdr:nvSpPr>
      <xdr:spPr>
        <a:xfrm>
          <a:off x="3324224" y="488947"/>
          <a:ext cx="864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EBITDA</a:t>
          </a:r>
          <a:r>
            <a:rPr lang="en-GB" sz="900" baseline="0">
              <a:solidFill>
                <a:srgbClr val="00338D"/>
              </a:solidFill>
              <a:latin typeface="Arial" panose="020B0604020202020204" pitchFamily="34" charset="0"/>
              <a:cs typeface="Arial" panose="020B0604020202020204" pitchFamily="34" charset="0"/>
            </a:rPr>
            <a:t> bridge</a:t>
          </a:r>
          <a:endParaRPr lang="en-GB" sz="900">
            <a:solidFill>
              <a:srgbClr val="00338D"/>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142872</xdr:rowOff>
    </xdr:from>
    <xdr:to>
      <xdr:col>1</xdr:col>
      <xdr:colOff>781400</xdr:colOff>
      <xdr:row>4</xdr:row>
      <xdr:rowOff>18072</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797BE279-0C9A-4B9B-9B09-A2FA24A628F5}"/>
            </a:ext>
          </a:extLst>
        </xdr:cNvPr>
        <xdr:cNvSpPr/>
      </xdr:nvSpPr>
      <xdr:spPr>
        <a:xfrm>
          <a:off x="276225" y="485772"/>
          <a:ext cx="762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5</xdr:col>
      <xdr:colOff>303640</xdr:colOff>
      <xdr:row>2</xdr:row>
      <xdr:rowOff>142872</xdr:rowOff>
    </xdr:from>
    <xdr:to>
      <xdr:col>5</xdr:col>
      <xdr:colOff>1069165</xdr:colOff>
      <xdr:row>4</xdr:row>
      <xdr:rowOff>21247</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0B7AAA86-340A-4A21-997D-EB966D4C6F67}"/>
            </a:ext>
          </a:extLst>
        </xdr:cNvPr>
        <xdr:cNvSpPr/>
      </xdr:nvSpPr>
      <xdr:spPr>
        <a:xfrm>
          <a:off x="2180065" y="485772"/>
          <a:ext cx="765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5</xdr:col>
      <xdr:colOff>1096735</xdr:colOff>
      <xdr:row>2</xdr:row>
      <xdr:rowOff>142872</xdr:rowOff>
    </xdr:from>
    <xdr:to>
      <xdr:col>5</xdr:col>
      <xdr:colOff>1836860</xdr:colOff>
      <xdr:row>4</xdr:row>
      <xdr:rowOff>18072</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4F96706C-7B42-41E1-9FE3-1A3054613FD8}"/>
            </a:ext>
          </a:extLst>
        </xdr:cNvPr>
        <xdr:cNvSpPr/>
      </xdr:nvSpPr>
      <xdr:spPr>
        <a:xfrm>
          <a:off x="2973160" y="485772"/>
          <a:ext cx="7401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Net debt</a:t>
          </a:r>
        </a:p>
      </xdr:txBody>
    </xdr:sp>
    <xdr:clientData/>
  </xdr:twoCellAnchor>
  <xdr:twoCellAnchor>
    <xdr:from>
      <xdr:col>2</xdr:col>
      <xdr:colOff>18395</xdr:colOff>
      <xdr:row>2</xdr:row>
      <xdr:rowOff>142872</xdr:rowOff>
    </xdr:from>
    <xdr:to>
      <xdr:col>5</xdr:col>
      <xdr:colOff>279245</xdr:colOff>
      <xdr:row>4</xdr:row>
      <xdr:rowOff>21247</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4CC95619-CBC4-4672-875E-7300B35B5CAE}"/>
            </a:ext>
          </a:extLst>
        </xdr:cNvPr>
        <xdr:cNvSpPr/>
      </xdr:nvSpPr>
      <xdr:spPr>
        <a:xfrm>
          <a:off x="1066145" y="485772"/>
          <a:ext cx="1089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xdr:colOff>
      <xdr:row>2</xdr:row>
      <xdr:rowOff>142875</xdr:rowOff>
    </xdr:from>
    <xdr:to>
      <xdr:col>2</xdr:col>
      <xdr:colOff>140050</xdr:colOff>
      <xdr:row>4</xdr:row>
      <xdr:rowOff>21675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814FBADA-4314-4360-A597-11A83BE4203E}"/>
            </a:ext>
          </a:extLst>
        </xdr:cNvPr>
        <xdr:cNvSpPr/>
      </xdr:nvSpPr>
      <xdr:spPr>
        <a:xfrm>
          <a:off x="273050" y="485775"/>
          <a:ext cx="76235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168955</xdr:colOff>
      <xdr:row>2</xdr:row>
      <xdr:rowOff>142875</xdr:rowOff>
    </xdr:from>
    <xdr:to>
      <xdr:col>3</xdr:col>
      <xdr:colOff>731280</xdr:colOff>
      <xdr:row>4</xdr:row>
      <xdr:rowOff>18500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3782477C-1819-4729-A271-EA0D433F7E09}"/>
            </a:ext>
          </a:extLst>
        </xdr:cNvPr>
        <xdr:cNvSpPr/>
      </xdr:nvSpPr>
      <xdr:spPr>
        <a:xfrm>
          <a:off x="1064305" y="485775"/>
          <a:ext cx="762350"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3</xdr:col>
      <xdr:colOff>763359</xdr:colOff>
      <xdr:row>2</xdr:row>
      <xdr:rowOff>142875</xdr:rowOff>
    </xdr:from>
    <xdr:to>
      <xdr:col>3</xdr:col>
      <xdr:colOff>1513009</xdr:colOff>
      <xdr:row>4</xdr:row>
      <xdr:rowOff>21675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3928A92E-2989-4A9C-B109-5018AC50FAE5}"/>
            </a:ext>
          </a:extLst>
        </xdr:cNvPr>
        <xdr:cNvSpPr/>
      </xdr:nvSpPr>
      <xdr:spPr>
        <a:xfrm>
          <a:off x="1858734" y="485775"/>
          <a:ext cx="74965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40</xdr:col>
      <xdr:colOff>38100</xdr:colOff>
      <xdr:row>2</xdr:row>
      <xdr:rowOff>142875</xdr:rowOff>
    </xdr:from>
    <xdr:to>
      <xdr:col>41</xdr:col>
      <xdr:colOff>311500</xdr:colOff>
      <xdr:row>4</xdr:row>
      <xdr:rowOff>21250</xdr:rowOff>
    </xdr:to>
    <xdr:sp macro="" textlink="">
      <xdr:nvSpPr>
        <xdr:cNvPr id="5" name="Rectangle: Top Corners Rounded 4">
          <a:hlinkClick xmlns:r="http://schemas.openxmlformats.org/officeDocument/2006/relationships" r:id="rId3"/>
          <a:extLst>
            <a:ext uri="{FF2B5EF4-FFF2-40B4-BE49-F238E27FC236}">
              <a16:creationId xmlns:a16="http://schemas.microsoft.com/office/drawing/2014/main" id="{8BB5779B-778D-410B-AB41-C57009E34E52}"/>
            </a:ext>
          </a:extLst>
        </xdr:cNvPr>
        <xdr:cNvSpPr/>
      </xdr:nvSpPr>
      <xdr:spPr>
        <a:xfrm>
          <a:off x="3067050" y="581025"/>
          <a:ext cx="7401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2</xdr:row>
      <xdr:rowOff>139700</xdr:rowOff>
    </xdr:from>
    <xdr:to>
      <xdr:col>1</xdr:col>
      <xdr:colOff>667050</xdr:colOff>
      <xdr:row>4</xdr:row>
      <xdr:rowOff>18075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6C19DD7D-7D7B-49EF-BF7F-82FA1C2044C9}"/>
            </a:ext>
          </a:extLst>
        </xdr:cNvPr>
        <xdr:cNvSpPr/>
      </xdr:nvSpPr>
      <xdr:spPr>
        <a:xfrm>
          <a:off x="276225" y="482600"/>
          <a:ext cx="64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39</xdr:col>
      <xdr:colOff>25839</xdr:colOff>
      <xdr:row>2</xdr:row>
      <xdr:rowOff>142874</xdr:rowOff>
    </xdr:from>
    <xdr:to>
      <xdr:col>40</xdr:col>
      <xdr:colOff>144639</xdr:colOff>
      <xdr:row>4</xdr:row>
      <xdr:rowOff>18074</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68E456BC-3573-4591-9E24-CF68C31EA0DB}"/>
            </a:ext>
          </a:extLst>
        </xdr:cNvPr>
        <xdr:cNvSpPr/>
      </xdr:nvSpPr>
      <xdr:spPr>
        <a:xfrm>
          <a:off x="2521389" y="485774"/>
          <a:ext cx="576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2</xdr:col>
      <xdr:colOff>712911</xdr:colOff>
      <xdr:row>2</xdr:row>
      <xdr:rowOff>142874</xdr:rowOff>
    </xdr:from>
    <xdr:to>
      <xdr:col>2</xdr:col>
      <xdr:colOff>1439771</xdr:colOff>
      <xdr:row>4</xdr:row>
      <xdr:rowOff>18074</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2E394BDB-7350-4BB5-B113-FDCB283A146A}"/>
            </a:ext>
          </a:extLst>
        </xdr:cNvPr>
        <xdr:cNvSpPr/>
      </xdr:nvSpPr>
      <xdr:spPr>
        <a:xfrm>
          <a:off x="1760661" y="485774"/>
          <a:ext cx="72686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40</xdr:col>
      <xdr:colOff>178507</xdr:colOff>
      <xdr:row>2</xdr:row>
      <xdr:rowOff>142875</xdr:rowOff>
    </xdr:from>
    <xdr:to>
      <xdr:col>41</xdr:col>
      <xdr:colOff>445557</xdr:colOff>
      <xdr:row>4</xdr:row>
      <xdr:rowOff>18075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01C63D91-2E71-4FAD-BCF8-8B9EC7156F70}"/>
            </a:ext>
          </a:extLst>
        </xdr:cNvPr>
        <xdr:cNvSpPr/>
      </xdr:nvSpPr>
      <xdr:spPr>
        <a:xfrm>
          <a:off x="3131257" y="485775"/>
          <a:ext cx="7337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NS bridge</a:t>
          </a:r>
        </a:p>
      </xdr:txBody>
    </xdr:sp>
    <xdr:clientData/>
  </xdr:twoCellAnchor>
  <xdr:twoCellAnchor>
    <xdr:from>
      <xdr:col>42</xdr:col>
      <xdr:colOff>12699</xdr:colOff>
      <xdr:row>2</xdr:row>
      <xdr:rowOff>139700</xdr:rowOff>
    </xdr:from>
    <xdr:to>
      <xdr:col>44</xdr:col>
      <xdr:colOff>324249</xdr:colOff>
      <xdr:row>4</xdr:row>
      <xdr:rowOff>18075</xdr:rowOff>
    </xdr:to>
    <xdr:sp macro="" textlink="">
      <xdr:nvSpPr>
        <xdr:cNvPr id="6" name="Rectangle: Top Corners Rounded 5">
          <a:hlinkClick xmlns:r="http://schemas.openxmlformats.org/officeDocument/2006/relationships" r:id="rId5"/>
          <a:extLst>
            <a:ext uri="{FF2B5EF4-FFF2-40B4-BE49-F238E27FC236}">
              <a16:creationId xmlns:a16="http://schemas.microsoft.com/office/drawing/2014/main" id="{04F56CFF-4116-457D-AFED-2B4187AEB0E4}"/>
            </a:ext>
          </a:extLst>
        </xdr:cNvPr>
        <xdr:cNvSpPr/>
      </xdr:nvSpPr>
      <xdr:spPr>
        <a:xfrm>
          <a:off x="3898899" y="482600"/>
          <a:ext cx="864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EBITDA</a:t>
          </a:r>
          <a:r>
            <a:rPr lang="en-GB" sz="900" baseline="0">
              <a:solidFill>
                <a:srgbClr val="00338D"/>
              </a:solidFill>
              <a:latin typeface="Arial" panose="020B0604020202020204" pitchFamily="34" charset="0"/>
              <a:cs typeface="Arial" panose="020B0604020202020204" pitchFamily="34" charset="0"/>
            </a:rPr>
            <a:t> bridge</a:t>
          </a:r>
          <a:endParaRPr lang="en-GB" sz="900">
            <a:solidFill>
              <a:srgbClr val="00338D"/>
            </a:solidFill>
            <a:latin typeface="Arial" panose="020B0604020202020204" pitchFamily="34" charset="0"/>
            <a:cs typeface="Arial" panose="020B0604020202020204" pitchFamily="34" charset="0"/>
          </a:endParaRPr>
        </a:p>
      </xdr:txBody>
    </xdr:sp>
    <xdr:clientData/>
  </xdr:twoCellAnchor>
  <xdr:twoCellAnchor>
    <xdr:from>
      <xdr:col>1</xdr:col>
      <xdr:colOff>697743</xdr:colOff>
      <xdr:row>2</xdr:row>
      <xdr:rowOff>142874</xdr:rowOff>
    </xdr:from>
    <xdr:to>
      <xdr:col>2</xdr:col>
      <xdr:colOff>679043</xdr:colOff>
      <xdr:row>4</xdr:row>
      <xdr:rowOff>18074</xdr:rowOff>
    </xdr:to>
    <xdr:sp macro="" textlink="">
      <xdr:nvSpPr>
        <xdr:cNvPr id="7" name="Rectangle: Top Corners Rounded 6">
          <a:hlinkClick xmlns:r="http://schemas.openxmlformats.org/officeDocument/2006/relationships" r:id="rId6"/>
          <a:extLst>
            <a:ext uri="{FF2B5EF4-FFF2-40B4-BE49-F238E27FC236}">
              <a16:creationId xmlns:a16="http://schemas.microsoft.com/office/drawing/2014/main" id="{37D6D152-D95B-44F3-B524-D52FC7C46EE0}"/>
            </a:ext>
          </a:extLst>
        </xdr:cNvPr>
        <xdr:cNvSpPr/>
      </xdr:nvSpPr>
      <xdr:spPr>
        <a:xfrm>
          <a:off x="954918" y="485774"/>
          <a:ext cx="7718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15875</xdr:colOff>
      <xdr:row>2</xdr:row>
      <xdr:rowOff>142875</xdr:rowOff>
    </xdr:from>
    <xdr:to>
      <xdr:col>2</xdr:col>
      <xdr:colOff>143225</xdr:colOff>
      <xdr:row>4</xdr:row>
      <xdr:rowOff>18500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DC97D754-551A-4459-8B42-B521687619B9}"/>
            </a:ext>
          </a:extLst>
        </xdr:cNvPr>
        <xdr:cNvSpPr/>
      </xdr:nvSpPr>
      <xdr:spPr>
        <a:xfrm>
          <a:off x="273050" y="485775"/>
          <a:ext cx="765525"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168955</xdr:colOff>
      <xdr:row>2</xdr:row>
      <xdr:rowOff>142875</xdr:rowOff>
    </xdr:from>
    <xdr:to>
      <xdr:col>2</xdr:col>
      <xdr:colOff>931305</xdr:colOff>
      <xdr:row>4</xdr:row>
      <xdr:rowOff>21675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04D8CB64-DE6B-496D-A23F-7369FDE1A916}"/>
            </a:ext>
          </a:extLst>
        </xdr:cNvPr>
        <xdr:cNvSpPr/>
      </xdr:nvSpPr>
      <xdr:spPr>
        <a:xfrm>
          <a:off x="1064305" y="485775"/>
          <a:ext cx="76235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972909</xdr:colOff>
      <xdr:row>2</xdr:row>
      <xdr:rowOff>142875</xdr:rowOff>
    </xdr:from>
    <xdr:to>
      <xdr:col>39</xdr:col>
      <xdr:colOff>246184</xdr:colOff>
      <xdr:row>4</xdr:row>
      <xdr:rowOff>18500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D355F6BD-1990-48A3-9636-D7DAB3DA5DD6}"/>
            </a:ext>
          </a:extLst>
        </xdr:cNvPr>
        <xdr:cNvSpPr/>
      </xdr:nvSpPr>
      <xdr:spPr>
        <a:xfrm>
          <a:off x="1868259" y="485775"/>
          <a:ext cx="740125"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15875</xdr:colOff>
      <xdr:row>2</xdr:row>
      <xdr:rowOff>139700</xdr:rowOff>
    </xdr:from>
    <xdr:to>
      <xdr:col>2</xdr:col>
      <xdr:colOff>143225</xdr:colOff>
      <xdr:row>4</xdr:row>
      <xdr:rowOff>18075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49F9EF09-A872-4E12-869C-4B23C5A9D74C}"/>
            </a:ext>
          </a:extLst>
        </xdr:cNvPr>
        <xdr:cNvSpPr/>
      </xdr:nvSpPr>
      <xdr:spPr>
        <a:xfrm>
          <a:off x="273050" y="577850"/>
          <a:ext cx="765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239574</xdr:colOff>
      <xdr:row>2</xdr:row>
      <xdr:rowOff>142875</xdr:rowOff>
    </xdr:from>
    <xdr:to>
      <xdr:col>2</xdr:col>
      <xdr:colOff>1067574</xdr:colOff>
      <xdr:row>4</xdr:row>
      <xdr:rowOff>11725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7A40969A-5516-4756-A2C9-B95068E0EE41}"/>
            </a:ext>
          </a:extLst>
        </xdr:cNvPr>
        <xdr:cNvSpPr/>
      </xdr:nvSpPr>
      <xdr:spPr>
        <a:xfrm>
          <a:off x="1134924" y="581025"/>
          <a:ext cx="828000" cy="1736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39</xdr:col>
      <xdr:colOff>40397</xdr:colOff>
      <xdr:row>2</xdr:row>
      <xdr:rowOff>142875</xdr:rowOff>
    </xdr:from>
    <xdr:to>
      <xdr:col>41</xdr:col>
      <xdr:colOff>198472</xdr:colOff>
      <xdr:row>4</xdr:row>
      <xdr:rowOff>11725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80940ED6-182D-4DE6-A6B5-1649557D9D5D}"/>
            </a:ext>
          </a:extLst>
        </xdr:cNvPr>
        <xdr:cNvSpPr/>
      </xdr:nvSpPr>
      <xdr:spPr>
        <a:xfrm>
          <a:off x="3002672" y="581025"/>
          <a:ext cx="824825" cy="1736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 adj.</a:t>
          </a:r>
        </a:p>
      </xdr:txBody>
    </xdr:sp>
    <xdr:clientData/>
  </xdr:twoCellAnchor>
  <xdr:twoCellAnchor>
    <xdr:from>
      <xdr:col>41</xdr:col>
      <xdr:colOff>294820</xdr:colOff>
      <xdr:row>2</xdr:row>
      <xdr:rowOff>139700</xdr:rowOff>
    </xdr:from>
    <xdr:to>
      <xdr:col>43</xdr:col>
      <xdr:colOff>306845</xdr:colOff>
      <xdr:row>4</xdr:row>
      <xdr:rowOff>8550</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DC1ABF7D-FCFB-4E34-99AA-B328BED49D92}"/>
            </a:ext>
          </a:extLst>
        </xdr:cNvPr>
        <xdr:cNvSpPr/>
      </xdr:nvSpPr>
      <xdr:spPr>
        <a:xfrm>
          <a:off x="3923845" y="577850"/>
          <a:ext cx="831175" cy="1736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Net debt</a:t>
          </a:r>
        </a:p>
      </xdr:txBody>
    </xdr:sp>
    <xdr:clientData/>
  </xdr:twoCellAnchor>
  <xdr:twoCellAnchor>
    <xdr:from>
      <xdr:col>2</xdr:col>
      <xdr:colOff>1167098</xdr:colOff>
      <xdr:row>2</xdr:row>
      <xdr:rowOff>142875</xdr:rowOff>
    </xdr:from>
    <xdr:to>
      <xdr:col>2</xdr:col>
      <xdr:colOff>2007798</xdr:colOff>
      <xdr:row>4</xdr:row>
      <xdr:rowOff>11725</xdr:rowOff>
    </xdr:to>
    <xdr:sp macro="" textlink="">
      <xdr:nvSpPr>
        <xdr:cNvPr id="6" name="Rectangle: Top Corners Rounded 5">
          <a:hlinkClick xmlns:r="http://schemas.openxmlformats.org/officeDocument/2006/relationships" r:id="rId5"/>
          <a:extLst>
            <a:ext uri="{FF2B5EF4-FFF2-40B4-BE49-F238E27FC236}">
              <a16:creationId xmlns:a16="http://schemas.microsoft.com/office/drawing/2014/main" id="{6CF426E4-8212-40E9-8DC8-9F86ACE7F527}"/>
            </a:ext>
          </a:extLst>
        </xdr:cNvPr>
        <xdr:cNvSpPr/>
      </xdr:nvSpPr>
      <xdr:spPr>
        <a:xfrm>
          <a:off x="2062448" y="581025"/>
          <a:ext cx="840700" cy="1736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3</xdr:row>
      <xdr:rowOff>9525</xdr:rowOff>
    </xdr:from>
    <xdr:to>
      <xdr:col>2</xdr:col>
      <xdr:colOff>143225</xdr:colOff>
      <xdr:row>4</xdr:row>
      <xdr:rowOff>37125</xdr:rowOff>
    </xdr:to>
    <xdr:sp macro="" textlink="">
      <xdr:nvSpPr>
        <xdr:cNvPr id="3" name="Rectangle: Top Corners Rounded 2">
          <a:hlinkClick xmlns:r="http://schemas.openxmlformats.org/officeDocument/2006/relationships" r:id="rId1"/>
          <a:extLst>
            <a:ext uri="{FF2B5EF4-FFF2-40B4-BE49-F238E27FC236}">
              <a16:creationId xmlns:a16="http://schemas.microsoft.com/office/drawing/2014/main" id="{B784968A-8EB7-42B6-9CD5-0CC5CEEA8048}"/>
            </a:ext>
          </a:extLst>
        </xdr:cNvPr>
        <xdr:cNvSpPr/>
      </xdr:nvSpPr>
      <xdr:spPr>
        <a:xfrm>
          <a:off x="276225" y="504825"/>
          <a:ext cx="762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190626</xdr:colOff>
      <xdr:row>3</xdr:row>
      <xdr:rowOff>9525</xdr:rowOff>
    </xdr:from>
    <xdr:to>
      <xdr:col>2</xdr:col>
      <xdr:colOff>1012276</xdr:colOff>
      <xdr:row>4</xdr:row>
      <xdr:rowOff>40300</xdr:rowOff>
    </xdr:to>
    <xdr:sp macro="" textlink="">
      <xdr:nvSpPr>
        <xdr:cNvPr id="4" name="Rectangle: Top Corners Rounded 3">
          <a:hlinkClick xmlns:r="http://schemas.openxmlformats.org/officeDocument/2006/relationships" r:id="rId2"/>
          <a:extLst>
            <a:ext uri="{FF2B5EF4-FFF2-40B4-BE49-F238E27FC236}">
              <a16:creationId xmlns:a16="http://schemas.microsoft.com/office/drawing/2014/main" id="{3AB89397-DA6D-49DB-9F02-1550E0AA2498}"/>
            </a:ext>
          </a:extLst>
        </xdr:cNvPr>
        <xdr:cNvSpPr/>
      </xdr:nvSpPr>
      <xdr:spPr>
        <a:xfrm>
          <a:off x="1085976" y="504825"/>
          <a:ext cx="82165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2</xdr:col>
      <xdr:colOff>1922379</xdr:colOff>
      <xdr:row>3</xdr:row>
      <xdr:rowOff>9525</xdr:rowOff>
    </xdr:from>
    <xdr:to>
      <xdr:col>4</xdr:col>
      <xdr:colOff>369129</xdr:colOff>
      <xdr:row>4</xdr:row>
      <xdr:rowOff>37125</xdr:rowOff>
    </xdr:to>
    <xdr:sp macro="" textlink="">
      <xdr:nvSpPr>
        <xdr:cNvPr id="6" name="Rectangle: Top Corners Rounded 5">
          <a:hlinkClick xmlns:r="http://schemas.openxmlformats.org/officeDocument/2006/relationships" r:id="rId3"/>
          <a:extLst>
            <a:ext uri="{FF2B5EF4-FFF2-40B4-BE49-F238E27FC236}">
              <a16:creationId xmlns:a16="http://schemas.microsoft.com/office/drawing/2014/main" id="{24CA7C78-C979-4622-B8EF-80EFF9605D9B}"/>
            </a:ext>
          </a:extLst>
        </xdr:cNvPr>
        <xdr:cNvSpPr/>
      </xdr:nvSpPr>
      <xdr:spPr>
        <a:xfrm>
          <a:off x="2817729" y="504825"/>
          <a:ext cx="828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2</xdr:col>
      <xdr:colOff>1050152</xdr:colOff>
      <xdr:row>3</xdr:row>
      <xdr:rowOff>9525</xdr:rowOff>
    </xdr:from>
    <xdr:to>
      <xdr:col>2</xdr:col>
      <xdr:colOff>1878152</xdr:colOff>
      <xdr:row>4</xdr:row>
      <xdr:rowOff>40300</xdr:rowOff>
    </xdr:to>
    <xdr:sp macro="" textlink="">
      <xdr:nvSpPr>
        <xdr:cNvPr id="7" name="Rectangle: Top Corners Rounded 6">
          <a:hlinkClick xmlns:r="http://schemas.openxmlformats.org/officeDocument/2006/relationships" r:id="rId4"/>
          <a:extLst>
            <a:ext uri="{FF2B5EF4-FFF2-40B4-BE49-F238E27FC236}">
              <a16:creationId xmlns:a16="http://schemas.microsoft.com/office/drawing/2014/main" id="{21BBF6C8-59F3-443E-B1DE-A108D4F9DC61}"/>
            </a:ext>
          </a:extLst>
        </xdr:cNvPr>
        <xdr:cNvSpPr/>
      </xdr:nvSpPr>
      <xdr:spPr>
        <a:xfrm>
          <a:off x="1945502" y="50482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15875</xdr:colOff>
      <xdr:row>2</xdr:row>
      <xdr:rowOff>139700</xdr:rowOff>
    </xdr:from>
    <xdr:to>
      <xdr:col>2</xdr:col>
      <xdr:colOff>143225</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07B5D18F-D9DA-4B93-BD7B-03B35F5384E0}"/>
            </a:ext>
          </a:extLst>
        </xdr:cNvPr>
        <xdr:cNvSpPr/>
      </xdr:nvSpPr>
      <xdr:spPr>
        <a:xfrm>
          <a:off x="273050" y="577850"/>
          <a:ext cx="765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210735</xdr:colOff>
      <xdr:row>2</xdr:row>
      <xdr:rowOff>142875</xdr:rowOff>
    </xdr:from>
    <xdr:to>
      <xdr:col>2</xdr:col>
      <xdr:colOff>1032385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1F3FEEAD-AF3D-425E-AE6E-AB30134B8D6B}"/>
            </a:ext>
          </a:extLst>
        </xdr:cNvPr>
        <xdr:cNvSpPr/>
      </xdr:nvSpPr>
      <xdr:spPr>
        <a:xfrm>
          <a:off x="1106085" y="581025"/>
          <a:ext cx="8216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2</xdr:col>
      <xdr:colOff>2001754</xdr:colOff>
      <xdr:row>2</xdr:row>
      <xdr:rowOff>139700</xdr:rowOff>
    </xdr:from>
    <xdr:to>
      <xdr:col>40</xdr:col>
      <xdr:colOff>286579</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D451BBB7-DD41-4F1F-9760-3BB92144DB95}"/>
            </a:ext>
          </a:extLst>
        </xdr:cNvPr>
        <xdr:cNvSpPr/>
      </xdr:nvSpPr>
      <xdr:spPr>
        <a:xfrm>
          <a:off x="2897104" y="577850"/>
          <a:ext cx="81847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2</xdr:col>
      <xdr:colOff>1103070</xdr:colOff>
      <xdr:row>2</xdr:row>
      <xdr:rowOff>142875</xdr:rowOff>
    </xdr:from>
    <xdr:to>
      <xdr:col>2</xdr:col>
      <xdr:colOff>1931070</xdr:colOff>
      <xdr:row>4</xdr:row>
      <xdr:rowOff>27600</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2E2F5891-5E74-45CB-82C4-9E42176B158D}"/>
            </a:ext>
          </a:extLst>
        </xdr:cNvPr>
        <xdr:cNvSpPr/>
      </xdr:nvSpPr>
      <xdr:spPr>
        <a:xfrm>
          <a:off x="1998420" y="581025"/>
          <a:ext cx="828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xdr:colOff>
      <xdr:row>3</xdr:row>
      <xdr:rowOff>9525</xdr:rowOff>
    </xdr:from>
    <xdr:to>
      <xdr:col>2</xdr:col>
      <xdr:colOff>140050</xdr:colOff>
      <xdr:row>4</xdr:row>
      <xdr:rowOff>50250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1A8C664B-3E2A-42B2-8823-B75072DDC372}"/>
            </a:ext>
          </a:extLst>
        </xdr:cNvPr>
        <xdr:cNvSpPr/>
      </xdr:nvSpPr>
      <xdr:spPr>
        <a:xfrm>
          <a:off x="276225" y="504825"/>
          <a:ext cx="7591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172130</xdr:colOff>
      <xdr:row>3</xdr:row>
      <xdr:rowOff>9525</xdr:rowOff>
    </xdr:from>
    <xdr:to>
      <xdr:col>2</xdr:col>
      <xdr:colOff>934480</xdr:colOff>
      <xdr:row>4</xdr:row>
      <xdr:rowOff>47075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135E4AF7-7685-4D6F-A278-D92B1000B28B}"/>
            </a:ext>
          </a:extLst>
        </xdr:cNvPr>
        <xdr:cNvSpPr/>
      </xdr:nvSpPr>
      <xdr:spPr>
        <a:xfrm>
          <a:off x="1067480" y="504825"/>
          <a:ext cx="762350"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969734</xdr:colOff>
      <xdr:row>3</xdr:row>
      <xdr:rowOff>9525</xdr:rowOff>
    </xdr:from>
    <xdr:to>
      <xdr:col>2</xdr:col>
      <xdr:colOff>1716209</xdr:colOff>
      <xdr:row>4</xdr:row>
      <xdr:rowOff>50250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2341808B-14ED-4F71-A750-9AAF177C500C}"/>
            </a:ext>
          </a:extLst>
        </xdr:cNvPr>
        <xdr:cNvSpPr/>
      </xdr:nvSpPr>
      <xdr:spPr>
        <a:xfrm>
          <a:off x="1865084" y="504825"/>
          <a:ext cx="7464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3</xdr:row>
      <xdr:rowOff>9525</xdr:rowOff>
    </xdr:from>
    <xdr:to>
      <xdr:col>2</xdr:col>
      <xdr:colOff>143225</xdr:colOff>
      <xdr:row>4</xdr:row>
      <xdr:rowOff>46650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D2B0A159-540D-49D6-912D-F315B6FCD926}"/>
            </a:ext>
          </a:extLst>
        </xdr:cNvPr>
        <xdr:cNvSpPr/>
      </xdr:nvSpPr>
      <xdr:spPr>
        <a:xfrm>
          <a:off x="276225" y="504825"/>
          <a:ext cx="762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190626</xdr:colOff>
      <xdr:row>3</xdr:row>
      <xdr:rowOff>9525</xdr:rowOff>
    </xdr:from>
    <xdr:to>
      <xdr:col>2</xdr:col>
      <xdr:colOff>1009101</xdr:colOff>
      <xdr:row>4</xdr:row>
      <xdr:rowOff>49825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E9E7B78D-4E12-410D-B8A7-D00037BA915F}"/>
            </a:ext>
          </a:extLst>
        </xdr:cNvPr>
        <xdr:cNvSpPr/>
      </xdr:nvSpPr>
      <xdr:spPr>
        <a:xfrm>
          <a:off x="1085976" y="504825"/>
          <a:ext cx="81847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2</xdr:col>
      <xdr:colOff>1046977</xdr:colOff>
      <xdr:row>3</xdr:row>
      <xdr:rowOff>9525</xdr:rowOff>
    </xdr:from>
    <xdr:to>
      <xdr:col>2</xdr:col>
      <xdr:colOff>1874977</xdr:colOff>
      <xdr:row>4</xdr:row>
      <xdr:rowOff>49825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8FF4FEE3-CE8D-478E-8D3A-46B8187C9533}"/>
            </a:ext>
          </a:extLst>
        </xdr:cNvPr>
        <xdr:cNvSpPr/>
      </xdr:nvSpPr>
      <xdr:spPr>
        <a:xfrm>
          <a:off x="1942327" y="50482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25700</xdr:colOff>
      <xdr:row>4</xdr:row>
      <xdr:rowOff>21250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4E1E8A64-6111-48F4-8B0E-9FF6DCAB7556}"/>
            </a:ext>
          </a:extLst>
        </xdr:cNvPr>
        <xdr:cNvSpPr/>
      </xdr:nvSpPr>
      <xdr:spPr>
        <a:xfrm>
          <a:off x="276225" y="485775"/>
          <a:ext cx="6448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1629214</xdr:colOff>
      <xdr:row>2</xdr:row>
      <xdr:rowOff>142875</xdr:rowOff>
    </xdr:from>
    <xdr:to>
      <xdr:col>3</xdr:col>
      <xdr:colOff>265289</xdr:colOff>
      <xdr:row>4</xdr:row>
      <xdr:rowOff>18075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953812DE-A012-47BD-88D7-DE2A6934FC5E}"/>
            </a:ext>
          </a:extLst>
        </xdr:cNvPr>
        <xdr:cNvSpPr/>
      </xdr:nvSpPr>
      <xdr:spPr>
        <a:xfrm>
          <a:off x="2524564" y="485775"/>
          <a:ext cx="5696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2</xdr:col>
      <xdr:colOff>868486</xdr:colOff>
      <xdr:row>2</xdr:row>
      <xdr:rowOff>142875</xdr:rowOff>
    </xdr:from>
    <xdr:to>
      <xdr:col>2</xdr:col>
      <xdr:colOff>1588996</xdr:colOff>
      <xdr:row>4</xdr:row>
      <xdr:rowOff>18075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61D9D6CD-4358-4400-A091-62F5101CD53C}"/>
            </a:ext>
          </a:extLst>
        </xdr:cNvPr>
        <xdr:cNvSpPr/>
      </xdr:nvSpPr>
      <xdr:spPr>
        <a:xfrm>
          <a:off x="1763836" y="485775"/>
          <a:ext cx="72051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2</xdr:col>
      <xdr:colOff>56393</xdr:colOff>
      <xdr:row>2</xdr:row>
      <xdr:rowOff>142875</xdr:rowOff>
    </xdr:from>
    <xdr:to>
      <xdr:col>2</xdr:col>
      <xdr:colOff>828268</xdr:colOff>
      <xdr:row>4</xdr:row>
      <xdr:rowOff>18075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EC6C7B88-73E8-429C-A6EB-810F1A4B4578}"/>
            </a:ext>
          </a:extLst>
        </xdr:cNvPr>
        <xdr:cNvSpPr/>
      </xdr:nvSpPr>
      <xdr:spPr>
        <a:xfrm>
          <a:off x="951743" y="485775"/>
          <a:ext cx="7718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15875</xdr:colOff>
      <xdr:row>2</xdr:row>
      <xdr:rowOff>142875</xdr:rowOff>
    </xdr:from>
    <xdr:to>
      <xdr:col>2</xdr:col>
      <xdr:colOff>25700</xdr:colOff>
      <xdr:row>4</xdr:row>
      <xdr:rowOff>30775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B75798FF-9AFD-4B99-A213-DD58E578355B}"/>
            </a:ext>
          </a:extLst>
        </xdr:cNvPr>
        <xdr:cNvSpPr/>
      </xdr:nvSpPr>
      <xdr:spPr>
        <a:xfrm>
          <a:off x="273050" y="485775"/>
          <a:ext cx="64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59568</xdr:colOff>
      <xdr:row>2</xdr:row>
      <xdr:rowOff>142875</xdr:rowOff>
    </xdr:from>
    <xdr:to>
      <xdr:col>2</xdr:col>
      <xdr:colOff>831443</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E4F35615-1E4A-450F-B2DC-D13D5DE4C38D}"/>
            </a:ext>
          </a:extLst>
        </xdr:cNvPr>
        <xdr:cNvSpPr/>
      </xdr:nvSpPr>
      <xdr:spPr>
        <a:xfrm>
          <a:off x="954918" y="485775"/>
          <a:ext cx="7718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19050</xdr:colOff>
      <xdr:row>2</xdr:row>
      <xdr:rowOff>139700</xdr:rowOff>
    </xdr:from>
    <xdr:to>
      <xdr:col>2</xdr:col>
      <xdr:colOff>28875</xdr:colOff>
      <xdr:row>4</xdr:row>
      <xdr:rowOff>21250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85C3A8E6-35A3-47AF-B8D9-3611C179AD17}"/>
            </a:ext>
          </a:extLst>
        </xdr:cNvPr>
        <xdr:cNvSpPr/>
      </xdr:nvSpPr>
      <xdr:spPr>
        <a:xfrm>
          <a:off x="276225" y="482600"/>
          <a:ext cx="648000" cy="1863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1626038</xdr:colOff>
      <xdr:row>2</xdr:row>
      <xdr:rowOff>142875</xdr:rowOff>
    </xdr:from>
    <xdr:to>
      <xdr:col>2</xdr:col>
      <xdr:colOff>2274038</xdr:colOff>
      <xdr:row>4</xdr:row>
      <xdr:rowOff>18075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DB33DA85-AEE9-4DDF-9C2A-5EF7F31FA7B8}"/>
            </a:ext>
          </a:extLst>
        </xdr:cNvPr>
        <xdr:cNvSpPr/>
      </xdr:nvSpPr>
      <xdr:spPr>
        <a:xfrm>
          <a:off x="2521388" y="485775"/>
          <a:ext cx="648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2</xdr:col>
      <xdr:colOff>868486</xdr:colOff>
      <xdr:row>2</xdr:row>
      <xdr:rowOff>139700</xdr:rowOff>
    </xdr:from>
    <xdr:to>
      <xdr:col>2</xdr:col>
      <xdr:colOff>1588996</xdr:colOff>
      <xdr:row>4</xdr:row>
      <xdr:rowOff>18075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5BF3632C-4930-4847-95AE-74D41B59C101}"/>
            </a:ext>
          </a:extLst>
        </xdr:cNvPr>
        <xdr:cNvSpPr/>
      </xdr:nvSpPr>
      <xdr:spPr>
        <a:xfrm>
          <a:off x="1763836" y="482600"/>
          <a:ext cx="72051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2</xdr:col>
      <xdr:colOff>56393</xdr:colOff>
      <xdr:row>2</xdr:row>
      <xdr:rowOff>139700</xdr:rowOff>
    </xdr:from>
    <xdr:to>
      <xdr:col>2</xdr:col>
      <xdr:colOff>828268</xdr:colOff>
      <xdr:row>4</xdr:row>
      <xdr:rowOff>18075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5F9E7184-D4ED-4C54-9AEA-89A3C3DE5819}"/>
            </a:ext>
          </a:extLst>
        </xdr:cNvPr>
        <xdr:cNvSpPr/>
      </xdr:nvSpPr>
      <xdr:spPr>
        <a:xfrm>
          <a:off x="951743" y="482600"/>
          <a:ext cx="77187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19050</xdr:colOff>
      <xdr:row>2</xdr:row>
      <xdr:rowOff>136524</xdr:rowOff>
    </xdr:from>
    <xdr:to>
      <xdr:col>1</xdr:col>
      <xdr:colOff>526225</xdr:colOff>
      <xdr:row>4</xdr:row>
      <xdr:rowOff>18074</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A0190938-BFBA-46B2-98F7-2AC519C57785}"/>
            </a:ext>
          </a:extLst>
        </xdr:cNvPr>
        <xdr:cNvSpPr/>
      </xdr:nvSpPr>
      <xdr:spPr>
        <a:xfrm>
          <a:off x="276225" y="479424"/>
          <a:ext cx="507175" cy="1863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1476813</xdr:colOff>
      <xdr:row>2</xdr:row>
      <xdr:rowOff>139700</xdr:rowOff>
    </xdr:from>
    <xdr:to>
      <xdr:col>2</xdr:col>
      <xdr:colOff>1980813</xdr:colOff>
      <xdr:row>4</xdr:row>
      <xdr:rowOff>18075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B0FC127C-A7CC-418A-B8EF-FD6322037E60}"/>
            </a:ext>
          </a:extLst>
        </xdr:cNvPr>
        <xdr:cNvSpPr/>
      </xdr:nvSpPr>
      <xdr:spPr>
        <a:xfrm>
          <a:off x="2372163" y="482600"/>
          <a:ext cx="504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2</xdr:col>
      <xdr:colOff>721002</xdr:colOff>
      <xdr:row>2</xdr:row>
      <xdr:rowOff>139700</xdr:rowOff>
    </xdr:from>
    <xdr:to>
      <xdr:col>2</xdr:col>
      <xdr:colOff>1435162</xdr:colOff>
      <xdr:row>4</xdr:row>
      <xdr:rowOff>18075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5E96820B-CA6B-4227-B3FA-2ACD5BCD2A2F}"/>
            </a:ext>
          </a:extLst>
        </xdr:cNvPr>
        <xdr:cNvSpPr/>
      </xdr:nvSpPr>
      <xdr:spPr>
        <a:xfrm>
          <a:off x="1616352" y="482600"/>
          <a:ext cx="71416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1</xdr:col>
      <xdr:colOff>555176</xdr:colOff>
      <xdr:row>2</xdr:row>
      <xdr:rowOff>139700</xdr:rowOff>
    </xdr:from>
    <xdr:to>
      <xdr:col>2</xdr:col>
      <xdr:colOff>688876</xdr:colOff>
      <xdr:row>4</xdr:row>
      <xdr:rowOff>18075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3C04F4CC-65F8-4A26-BB0E-AA8F8224557C}"/>
            </a:ext>
          </a:extLst>
        </xdr:cNvPr>
        <xdr:cNvSpPr/>
      </xdr:nvSpPr>
      <xdr:spPr>
        <a:xfrm>
          <a:off x="812351" y="482600"/>
          <a:ext cx="77187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28875</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A1A06BE4-38F0-48A5-B9CB-28FB7CD8863B}"/>
            </a:ext>
          </a:extLst>
        </xdr:cNvPr>
        <xdr:cNvSpPr/>
      </xdr:nvSpPr>
      <xdr:spPr>
        <a:xfrm>
          <a:off x="276225" y="485775"/>
          <a:ext cx="648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65918</xdr:colOff>
      <xdr:row>2</xdr:row>
      <xdr:rowOff>142875</xdr:rowOff>
    </xdr:from>
    <xdr:to>
      <xdr:col>2</xdr:col>
      <xdr:colOff>831443</xdr:colOff>
      <xdr:row>4</xdr:row>
      <xdr:rowOff>30775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96FC14EC-CA20-4FC1-B512-8BB18ABC2103}"/>
            </a:ext>
          </a:extLst>
        </xdr:cNvPr>
        <xdr:cNvSpPr/>
      </xdr:nvSpPr>
      <xdr:spPr>
        <a:xfrm>
          <a:off x="961268" y="485775"/>
          <a:ext cx="765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15875</xdr:colOff>
      <xdr:row>2</xdr:row>
      <xdr:rowOff>142875</xdr:rowOff>
    </xdr:from>
    <xdr:to>
      <xdr:col>2</xdr:col>
      <xdr:colOff>55350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67404EE7-4632-4BCB-A58C-845A67A4AD26}"/>
            </a:ext>
          </a:extLst>
        </xdr:cNvPr>
        <xdr:cNvSpPr/>
      </xdr:nvSpPr>
      <xdr:spPr>
        <a:xfrm>
          <a:off x="273050" y="485775"/>
          <a:ext cx="6776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78471</xdr:colOff>
      <xdr:row>2</xdr:row>
      <xdr:rowOff>142875</xdr:rowOff>
    </xdr:from>
    <xdr:to>
      <xdr:col>2</xdr:col>
      <xdr:colOff>850346</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5DE9556B-9681-4700-83C4-CBD62C852255}"/>
            </a:ext>
          </a:extLst>
        </xdr:cNvPr>
        <xdr:cNvSpPr/>
      </xdr:nvSpPr>
      <xdr:spPr>
        <a:xfrm>
          <a:off x="973821" y="485775"/>
          <a:ext cx="7718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867117</xdr:colOff>
      <xdr:row>2</xdr:row>
      <xdr:rowOff>142875</xdr:rowOff>
    </xdr:from>
    <xdr:to>
      <xdr:col>2</xdr:col>
      <xdr:colOff>1645342</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10A8535B-A8C6-4515-AAE5-00C7DD36A521}"/>
            </a:ext>
          </a:extLst>
        </xdr:cNvPr>
        <xdr:cNvSpPr/>
      </xdr:nvSpPr>
      <xdr:spPr>
        <a:xfrm>
          <a:off x="1762467" y="485775"/>
          <a:ext cx="7782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3</xdr:col>
      <xdr:colOff>17463</xdr:colOff>
      <xdr:row>2</xdr:row>
      <xdr:rowOff>142875</xdr:rowOff>
    </xdr:from>
    <xdr:to>
      <xdr:col>4</xdr:col>
      <xdr:colOff>246413</xdr:colOff>
      <xdr:row>4</xdr:row>
      <xdr:rowOff>27600</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C00918A4-8586-4D81-B7F1-ED3A7F7B58C9}"/>
            </a:ext>
          </a:extLst>
        </xdr:cNvPr>
        <xdr:cNvSpPr/>
      </xdr:nvSpPr>
      <xdr:spPr>
        <a:xfrm>
          <a:off x="2560638" y="485775"/>
          <a:ext cx="7337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twoCellAnchor>
    <xdr:from>
      <xdr:col>4</xdr:col>
      <xdr:colOff>269534</xdr:colOff>
      <xdr:row>2</xdr:row>
      <xdr:rowOff>142875</xdr:rowOff>
    </xdr:from>
    <xdr:to>
      <xdr:col>6</xdr:col>
      <xdr:colOff>44459</xdr:colOff>
      <xdr:row>4</xdr:row>
      <xdr:rowOff>27600</xdr:rowOff>
    </xdr:to>
    <xdr:sp macro="" textlink="">
      <xdr:nvSpPr>
        <xdr:cNvPr id="6" name="Rectangle: Top Corners Rounded 5">
          <a:hlinkClick xmlns:r="http://schemas.openxmlformats.org/officeDocument/2006/relationships" r:id="rId5"/>
          <a:extLst>
            <a:ext uri="{FF2B5EF4-FFF2-40B4-BE49-F238E27FC236}">
              <a16:creationId xmlns:a16="http://schemas.microsoft.com/office/drawing/2014/main" id="{9E3F4488-957D-4AA5-AB04-D52FE3C918E0}"/>
            </a:ext>
          </a:extLst>
        </xdr:cNvPr>
        <xdr:cNvSpPr/>
      </xdr:nvSpPr>
      <xdr:spPr>
        <a:xfrm>
          <a:off x="3317534" y="485775"/>
          <a:ext cx="756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6</xdr:col>
      <xdr:colOff>67581</xdr:colOff>
      <xdr:row>2</xdr:row>
      <xdr:rowOff>142875</xdr:rowOff>
    </xdr:from>
    <xdr:to>
      <xdr:col>7</xdr:col>
      <xdr:colOff>315581</xdr:colOff>
      <xdr:row>4</xdr:row>
      <xdr:rowOff>27600</xdr:rowOff>
    </xdr:to>
    <xdr:sp macro="" textlink="">
      <xdr:nvSpPr>
        <xdr:cNvPr id="7" name="Rectangle: Top Corners Rounded 6">
          <a:hlinkClick xmlns:r="http://schemas.openxmlformats.org/officeDocument/2006/relationships" r:id="rId6"/>
          <a:extLst>
            <a:ext uri="{FF2B5EF4-FFF2-40B4-BE49-F238E27FC236}">
              <a16:creationId xmlns:a16="http://schemas.microsoft.com/office/drawing/2014/main" id="{77AAF486-3FCB-468C-8FCF-644188B71BD8}"/>
            </a:ext>
          </a:extLst>
        </xdr:cNvPr>
        <xdr:cNvSpPr/>
      </xdr:nvSpPr>
      <xdr:spPr>
        <a:xfrm>
          <a:off x="4096656" y="485775"/>
          <a:ext cx="7528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Capex</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15875</xdr:colOff>
      <xdr:row>2</xdr:row>
      <xdr:rowOff>139700</xdr:rowOff>
    </xdr:from>
    <xdr:to>
      <xdr:col>2</xdr:col>
      <xdr:colOff>143225</xdr:colOff>
      <xdr:row>4</xdr:row>
      <xdr:rowOff>21675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99D867FF-9DE1-4FA7-A5DE-D9C9751950D4}"/>
            </a:ext>
          </a:extLst>
        </xdr:cNvPr>
        <xdr:cNvSpPr/>
      </xdr:nvSpPr>
      <xdr:spPr>
        <a:xfrm>
          <a:off x="273050" y="482600"/>
          <a:ext cx="765525" cy="1867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168955</xdr:colOff>
      <xdr:row>2</xdr:row>
      <xdr:rowOff>139700</xdr:rowOff>
    </xdr:from>
    <xdr:to>
      <xdr:col>2</xdr:col>
      <xdr:colOff>931305</xdr:colOff>
      <xdr:row>4</xdr:row>
      <xdr:rowOff>18500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D673E98F-7EA7-422F-97F1-0C6C20E3BA67}"/>
            </a:ext>
          </a:extLst>
        </xdr:cNvPr>
        <xdr:cNvSpPr/>
      </xdr:nvSpPr>
      <xdr:spPr>
        <a:xfrm>
          <a:off x="1064305" y="482600"/>
          <a:ext cx="76235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972909</xdr:colOff>
      <xdr:row>2</xdr:row>
      <xdr:rowOff>139700</xdr:rowOff>
    </xdr:from>
    <xdr:to>
      <xdr:col>40</xdr:col>
      <xdr:colOff>265234</xdr:colOff>
      <xdr:row>4</xdr:row>
      <xdr:rowOff>21675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73AEE748-1895-463F-9FE4-4DA2E706C00A}"/>
            </a:ext>
          </a:extLst>
        </xdr:cNvPr>
        <xdr:cNvSpPr/>
      </xdr:nvSpPr>
      <xdr:spPr>
        <a:xfrm>
          <a:off x="1868259" y="482600"/>
          <a:ext cx="740125" cy="1867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19050</xdr:colOff>
      <xdr:row>2</xdr:row>
      <xdr:rowOff>149225</xdr:rowOff>
    </xdr:from>
    <xdr:to>
      <xdr:col>2</xdr:col>
      <xdr:colOff>143225</xdr:colOff>
      <xdr:row>4</xdr:row>
      <xdr:rowOff>21675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90A4D57A-9E2F-49A3-906D-D0F1961DF28F}"/>
            </a:ext>
          </a:extLst>
        </xdr:cNvPr>
        <xdr:cNvSpPr/>
      </xdr:nvSpPr>
      <xdr:spPr>
        <a:xfrm>
          <a:off x="276225" y="492125"/>
          <a:ext cx="762350" cy="1867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172130</xdr:colOff>
      <xdr:row>2</xdr:row>
      <xdr:rowOff>149225</xdr:rowOff>
    </xdr:from>
    <xdr:to>
      <xdr:col>2</xdr:col>
      <xdr:colOff>931305</xdr:colOff>
      <xdr:row>4</xdr:row>
      <xdr:rowOff>18500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215F974A-9141-422D-B120-384B9769EE6D}"/>
            </a:ext>
          </a:extLst>
        </xdr:cNvPr>
        <xdr:cNvSpPr/>
      </xdr:nvSpPr>
      <xdr:spPr>
        <a:xfrm>
          <a:off x="1067480" y="492125"/>
          <a:ext cx="7591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972909</xdr:colOff>
      <xdr:row>2</xdr:row>
      <xdr:rowOff>149225</xdr:rowOff>
    </xdr:from>
    <xdr:to>
      <xdr:col>3</xdr:col>
      <xdr:colOff>55684</xdr:colOff>
      <xdr:row>4</xdr:row>
      <xdr:rowOff>21675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45FB04F6-6C63-4874-B9FE-7AE1737A4615}"/>
            </a:ext>
          </a:extLst>
        </xdr:cNvPr>
        <xdr:cNvSpPr/>
      </xdr:nvSpPr>
      <xdr:spPr>
        <a:xfrm>
          <a:off x="1868259" y="492125"/>
          <a:ext cx="740125" cy="1867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19050</xdr:colOff>
      <xdr:row>3</xdr:row>
      <xdr:rowOff>0</xdr:rowOff>
    </xdr:from>
    <xdr:to>
      <xdr:col>2</xdr:col>
      <xdr:colOff>143225</xdr:colOff>
      <xdr:row>4</xdr:row>
      <xdr:rowOff>21675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AC6A66A0-D23A-4929-8F0A-F6F44BF477F0}"/>
            </a:ext>
          </a:extLst>
        </xdr:cNvPr>
        <xdr:cNvSpPr/>
      </xdr:nvSpPr>
      <xdr:spPr>
        <a:xfrm>
          <a:off x="276225" y="495300"/>
          <a:ext cx="76235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172130</xdr:colOff>
      <xdr:row>3</xdr:row>
      <xdr:rowOff>0</xdr:rowOff>
    </xdr:from>
    <xdr:to>
      <xdr:col>2</xdr:col>
      <xdr:colOff>934480</xdr:colOff>
      <xdr:row>4</xdr:row>
      <xdr:rowOff>18500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CA6ECEA7-FBD6-4456-9A1E-FD0444C46D6B}"/>
            </a:ext>
          </a:extLst>
        </xdr:cNvPr>
        <xdr:cNvSpPr/>
      </xdr:nvSpPr>
      <xdr:spPr>
        <a:xfrm>
          <a:off x="1067480" y="495300"/>
          <a:ext cx="762350"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969734</xdr:colOff>
      <xdr:row>3</xdr:row>
      <xdr:rowOff>0</xdr:rowOff>
    </xdr:from>
    <xdr:to>
      <xdr:col>3</xdr:col>
      <xdr:colOff>58859</xdr:colOff>
      <xdr:row>4</xdr:row>
      <xdr:rowOff>21675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4A0F421E-9606-401A-9ED9-A69795E03CCD}"/>
            </a:ext>
          </a:extLst>
        </xdr:cNvPr>
        <xdr:cNvSpPr/>
      </xdr:nvSpPr>
      <xdr:spPr>
        <a:xfrm>
          <a:off x="1865084" y="495300"/>
          <a:ext cx="7464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15875</xdr:colOff>
      <xdr:row>2</xdr:row>
      <xdr:rowOff>139700</xdr:rowOff>
    </xdr:from>
    <xdr:to>
      <xdr:col>2</xdr:col>
      <xdr:colOff>143225</xdr:colOff>
      <xdr:row>4</xdr:row>
      <xdr:rowOff>28025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13D6DE28-21E4-4A3A-BB87-344F6DC09FB7}"/>
            </a:ext>
          </a:extLst>
        </xdr:cNvPr>
        <xdr:cNvSpPr/>
      </xdr:nvSpPr>
      <xdr:spPr>
        <a:xfrm>
          <a:off x="273050" y="482600"/>
          <a:ext cx="76552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168955</xdr:colOff>
      <xdr:row>2</xdr:row>
      <xdr:rowOff>139700</xdr:rowOff>
    </xdr:from>
    <xdr:to>
      <xdr:col>2</xdr:col>
      <xdr:colOff>931305</xdr:colOff>
      <xdr:row>4</xdr:row>
      <xdr:rowOff>31200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9EB2AFFF-3391-4CE5-B4C8-CDEE60DCC244}"/>
            </a:ext>
          </a:extLst>
        </xdr:cNvPr>
        <xdr:cNvSpPr/>
      </xdr:nvSpPr>
      <xdr:spPr>
        <a:xfrm>
          <a:off x="1064305" y="482600"/>
          <a:ext cx="762350" cy="1867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972909</xdr:colOff>
      <xdr:row>2</xdr:row>
      <xdr:rowOff>139700</xdr:rowOff>
    </xdr:from>
    <xdr:to>
      <xdr:col>3</xdr:col>
      <xdr:colOff>303334</xdr:colOff>
      <xdr:row>4</xdr:row>
      <xdr:rowOff>28025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4FF983C7-AA17-403E-9C6E-BF5CB3427BE1}"/>
            </a:ext>
          </a:extLst>
        </xdr:cNvPr>
        <xdr:cNvSpPr/>
      </xdr:nvSpPr>
      <xdr:spPr>
        <a:xfrm>
          <a:off x="1868259" y="482600"/>
          <a:ext cx="74012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140050</xdr:colOff>
      <xdr:row>4</xdr:row>
      <xdr:rowOff>28025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96BC059F-BD47-434B-80F4-620CEA81267D}"/>
            </a:ext>
          </a:extLst>
        </xdr:cNvPr>
        <xdr:cNvSpPr/>
      </xdr:nvSpPr>
      <xdr:spPr>
        <a:xfrm>
          <a:off x="276225" y="485775"/>
          <a:ext cx="759175"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172130</xdr:colOff>
      <xdr:row>2</xdr:row>
      <xdr:rowOff>142875</xdr:rowOff>
    </xdr:from>
    <xdr:to>
      <xdr:col>2</xdr:col>
      <xdr:colOff>931305</xdr:colOff>
      <xdr:row>4</xdr:row>
      <xdr:rowOff>31200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E89E2B34-DD62-47A5-9C11-4F0CD22E05D7}"/>
            </a:ext>
          </a:extLst>
        </xdr:cNvPr>
        <xdr:cNvSpPr/>
      </xdr:nvSpPr>
      <xdr:spPr>
        <a:xfrm>
          <a:off x="1067480" y="485775"/>
          <a:ext cx="7591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972909</xdr:colOff>
      <xdr:row>2</xdr:row>
      <xdr:rowOff>142875</xdr:rowOff>
    </xdr:from>
    <xdr:to>
      <xdr:col>3</xdr:col>
      <xdr:colOff>303334</xdr:colOff>
      <xdr:row>4</xdr:row>
      <xdr:rowOff>28025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C26B998A-0B1A-4F58-ACE0-B33E1876A1CA}"/>
            </a:ext>
          </a:extLst>
        </xdr:cNvPr>
        <xdr:cNvSpPr/>
      </xdr:nvSpPr>
      <xdr:spPr>
        <a:xfrm>
          <a:off x="1868259" y="485775"/>
          <a:ext cx="740125" cy="1804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19050</xdr:colOff>
      <xdr:row>2</xdr:row>
      <xdr:rowOff>139700</xdr:rowOff>
    </xdr:from>
    <xdr:to>
      <xdr:col>2</xdr:col>
      <xdr:colOff>140050</xdr:colOff>
      <xdr:row>4</xdr:row>
      <xdr:rowOff>28025</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ABA18250-BD42-48A4-BCEA-16459C923A7A}"/>
            </a:ext>
          </a:extLst>
        </xdr:cNvPr>
        <xdr:cNvSpPr/>
      </xdr:nvSpPr>
      <xdr:spPr>
        <a:xfrm>
          <a:off x="276225" y="482600"/>
          <a:ext cx="759175"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169863</xdr:colOff>
      <xdr:row>2</xdr:row>
      <xdr:rowOff>142875</xdr:rowOff>
    </xdr:from>
    <xdr:to>
      <xdr:col>2</xdr:col>
      <xdr:colOff>925863</xdr:colOff>
      <xdr:row>4</xdr:row>
      <xdr:rowOff>31200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279F4E49-96D6-4F92-B622-624976F365AE}"/>
            </a:ext>
          </a:extLst>
        </xdr:cNvPr>
        <xdr:cNvSpPr/>
      </xdr:nvSpPr>
      <xdr:spPr>
        <a:xfrm>
          <a:off x="1065213" y="485775"/>
          <a:ext cx="756000" cy="1836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source</a:t>
          </a:r>
        </a:p>
      </xdr:txBody>
    </xdr:sp>
    <xdr:clientData/>
  </xdr:twoCellAnchor>
  <xdr:twoCellAnchor>
    <xdr:from>
      <xdr:col>2</xdr:col>
      <xdr:colOff>952500</xdr:colOff>
      <xdr:row>2</xdr:row>
      <xdr:rowOff>139700</xdr:rowOff>
    </xdr:from>
    <xdr:to>
      <xdr:col>3</xdr:col>
      <xdr:colOff>111475</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7937DDE5-C5DF-4260-992A-53BC09F30C60}"/>
            </a:ext>
          </a:extLst>
        </xdr:cNvPr>
        <xdr:cNvSpPr/>
      </xdr:nvSpPr>
      <xdr:spPr>
        <a:xfrm>
          <a:off x="1847850" y="482600"/>
          <a:ext cx="74965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19049</xdr:colOff>
      <xdr:row>2</xdr:row>
      <xdr:rowOff>146047</xdr:rowOff>
    </xdr:from>
    <xdr:to>
      <xdr:col>2</xdr:col>
      <xdr:colOff>46949</xdr:colOff>
      <xdr:row>4</xdr:row>
      <xdr:rowOff>21247</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51F33082-BB5C-4844-A959-57707195C2A7}"/>
            </a:ext>
          </a:extLst>
        </xdr:cNvPr>
        <xdr:cNvSpPr/>
      </xdr:nvSpPr>
      <xdr:spPr>
        <a:xfrm>
          <a:off x="276224" y="488947"/>
          <a:ext cx="828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39</xdr:col>
      <xdr:colOff>35944</xdr:colOff>
      <xdr:row>2</xdr:row>
      <xdr:rowOff>146045</xdr:rowOff>
    </xdr:from>
    <xdr:to>
      <xdr:col>40</xdr:col>
      <xdr:colOff>378169</xdr:colOff>
      <xdr:row>4</xdr:row>
      <xdr:rowOff>21245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C817AED2-7A10-4776-B8B5-5D05041AD4F3}"/>
            </a:ext>
          </a:extLst>
        </xdr:cNvPr>
        <xdr:cNvSpPr/>
      </xdr:nvSpPr>
      <xdr:spPr>
        <a:xfrm>
          <a:off x="2950594" y="488945"/>
          <a:ext cx="8184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40</xdr:col>
      <xdr:colOff>436334</xdr:colOff>
      <xdr:row>2</xdr:row>
      <xdr:rowOff>146047</xdr:rowOff>
    </xdr:from>
    <xdr:to>
      <xdr:col>43</xdr:col>
      <xdr:colOff>38784</xdr:colOff>
      <xdr:row>4</xdr:row>
      <xdr:rowOff>21247</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F31EE1C3-7662-45ED-9EB7-82F88AADA724}"/>
            </a:ext>
          </a:extLst>
        </xdr:cNvPr>
        <xdr:cNvSpPr/>
      </xdr:nvSpPr>
      <xdr:spPr>
        <a:xfrm>
          <a:off x="3827234" y="488947"/>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Net debt</a:t>
          </a:r>
        </a:p>
      </xdr:txBody>
    </xdr:sp>
    <xdr:clientData/>
  </xdr:twoCellAnchor>
  <xdr:twoCellAnchor>
    <xdr:from>
      <xdr:col>2</xdr:col>
      <xdr:colOff>1000804</xdr:colOff>
      <xdr:row>2</xdr:row>
      <xdr:rowOff>146047</xdr:rowOff>
    </xdr:from>
    <xdr:to>
      <xdr:col>2</xdr:col>
      <xdr:colOff>1838329</xdr:colOff>
      <xdr:row>4</xdr:row>
      <xdr:rowOff>21247</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3673DE40-E280-4BE8-AB58-59AC8A2466E4}"/>
            </a:ext>
          </a:extLst>
        </xdr:cNvPr>
        <xdr:cNvSpPr/>
      </xdr:nvSpPr>
      <xdr:spPr>
        <a:xfrm>
          <a:off x="2058079" y="488947"/>
          <a:ext cx="837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2</xdr:col>
      <xdr:colOff>105114</xdr:colOff>
      <xdr:row>2</xdr:row>
      <xdr:rowOff>146047</xdr:rowOff>
    </xdr:from>
    <xdr:to>
      <xdr:col>2</xdr:col>
      <xdr:colOff>942639</xdr:colOff>
      <xdr:row>4</xdr:row>
      <xdr:rowOff>21247</xdr:rowOff>
    </xdr:to>
    <xdr:sp macro="" textlink="">
      <xdr:nvSpPr>
        <xdr:cNvPr id="6" name="Rectangle: Top Corners Rounded 5">
          <a:hlinkClick xmlns:r="http://schemas.openxmlformats.org/officeDocument/2006/relationships" r:id="rId5"/>
          <a:extLst>
            <a:ext uri="{FF2B5EF4-FFF2-40B4-BE49-F238E27FC236}">
              <a16:creationId xmlns:a16="http://schemas.microsoft.com/office/drawing/2014/main" id="{59646F47-7E39-4E84-9ED1-148928C3D8C0}"/>
            </a:ext>
          </a:extLst>
        </xdr:cNvPr>
        <xdr:cNvSpPr/>
      </xdr:nvSpPr>
      <xdr:spPr>
        <a:xfrm>
          <a:off x="1162389" y="488947"/>
          <a:ext cx="837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15</xdr:col>
      <xdr:colOff>377825</xdr:colOff>
      <xdr:row>5</xdr:row>
      <xdr:rowOff>76200</xdr:rowOff>
    </xdr:from>
    <xdr:to>
      <xdr:col>22</xdr:col>
      <xdr:colOff>249149</xdr:colOff>
      <xdr:row>16</xdr:row>
      <xdr:rowOff>123190</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377825</xdr:colOff>
      <xdr:row>16</xdr:row>
      <xdr:rowOff>131763</xdr:rowOff>
    </xdr:from>
    <xdr:to>
      <xdr:col>22</xdr:col>
      <xdr:colOff>249149</xdr:colOff>
      <xdr:row>29</xdr:row>
      <xdr:rowOff>26353</xdr:rowOff>
    </xdr:to>
    <xdr:graphicFrame macro="">
      <xdr:nvGraphicFramePr>
        <xdr:cNvPr id="3" name="Chart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377825</xdr:colOff>
      <xdr:row>29</xdr:row>
      <xdr:rowOff>38100</xdr:rowOff>
    </xdr:from>
    <xdr:to>
      <xdr:col>22</xdr:col>
      <xdr:colOff>239624</xdr:colOff>
      <xdr:row>40</xdr:row>
      <xdr:rowOff>126365</xdr:rowOff>
    </xdr:to>
    <xdr:graphicFrame macro="">
      <xdr:nvGraphicFramePr>
        <xdr:cNvPr id="4" name="Chart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xdr:row>
      <xdr:rowOff>142875</xdr:rowOff>
    </xdr:from>
    <xdr:to>
      <xdr:col>2</xdr:col>
      <xdr:colOff>208875</xdr:colOff>
      <xdr:row>4</xdr:row>
      <xdr:rowOff>30775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FE51D24B-5B33-4086-ACCA-B2BAC6F619BC}"/>
            </a:ext>
          </a:extLst>
        </xdr:cNvPr>
        <xdr:cNvSpPr/>
      </xdr:nvSpPr>
      <xdr:spPr>
        <a:xfrm>
          <a:off x="276225" y="48577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1114425</xdr:colOff>
      <xdr:row>2</xdr:row>
      <xdr:rowOff>142875</xdr:rowOff>
    </xdr:from>
    <xdr:to>
      <xdr:col>3</xdr:col>
      <xdr:colOff>351750</xdr:colOff>
      <xdr:row>4</xdr:row>
      <xdr:rowOff>30775</xdr:rowOff>
    </xdr:to>
    <xdr:sp macro="" textlink="">
      <xdr:nvSpPr>
        <xdr:cNvPr id="6" name="Rectangle: Top Corners Rounded 5">
          <a:hlinkClick xmlns:r="http://schemas.openxmlformats.org/officeDocument/2006/relationships" r:id="rId5"/>
          <a:extLst>
            <a:ext uri="{FF2B5EF4-FFF2-40B4-BE49-F238E27FC236}">
              <a16:creationId xmlns:a16="http://schemas.microsoft.com/office/drawing/2014/main" id="{C8F9A1C6-4D2B-46B2-ABFC-B5175A1F7C82}"/>
            </a:ext>
          </a:extLst>
        </xdr:cNvPr>
        <xdr:cNvSpPr/>
      </xdr:nvSpPr>
      <xdr:spPr>
        <a:xfrm>
          <a:off x="2009775" y="48577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DSO</a:t>
          </a:r>
          <a:r>
            <a:rPr lang="en-GB" sz="900" baseline="0">
              <a:solidFill>
                <a:srgbClr val="00338D"/>
              </a:solidFill>
              <a:latin typeface="Arial" panose="020B0604020202020204" pitchFamily="34" charset="0"/>
              <a:cs typeface="Arial" panose="020B0604020202020204" pitchFamily="34" charset="0"/>
            </a:rPr>
            <a:t> calc.</a:t>
          </a:r>
          <a:endParaRPr lang="en-GB" sz="900">
            <a:solidFill>
              <a:srgbClr val="00338D"/>
            </a:solidFill>
            <a:latin typeface="Arial" panose="020B0604020202020204" pitchFamily="34" charset="0"/>
            <a:cs typeface="Arial" panose="020B0604020202020204" pitchFamily="34" charset="0"/>
          </a:endParaRPr>
        </a:p>
      </xdr:txBody>
    </xdr:sp>
    <xdr:clientData/>
  </xdr:twoCellAnchor>
  <xdr:twoCellAnchor>
    <xdr:from>
      <xdr:col>3</xdr:col>
      <xdr:colOff>390525</xdr:colOff>
      <xdr:row>2</xdr:row>
      <xdr:rowOff>142875</xdr:rowOff>
    </xdr:from>
    <xdr:to>
      <xdr:col>5</xdr:col>
      <xdr:colOff>208875</xdr:colOff>
      <xdr:row>4</xdr:row>
      <xdr:rowOff>30775</xdr:rowOff>
    </xdr:to>
    <xdr:sp macro="" textlink="">
      <xdr:nvSpPr>
        <xdr:cNvPr id="7" name="Rectangle: Top Corners Rounded 6">
          <a:hlinkClick xmlns:r="http://schemas.openxmlformats.org/officeDocument/2006/relationships" r:id="rId6"/>
          <a:extLst>
            <a:ext uri="{FF2B5EF4-FFF2-40B4-BE49-F238E27FC236}">
              <a16:creationId xmlns:a16="http://schemas.microsoft.com/office/drawing/2014/main" id="{2E4D9580-7D47-45B3-AF16-5F8F56E7E344}"/>
            </a:ext>
          </a:extLst>
        </xdr:cNvPr>
        <xdr:cNvSpPr/>
      </xdr:nvSpPr>
      <xdr:spPr>
        <a:xfrm>
          <a:off x="2876550" y="48577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DIO calc.</a:t>
          </a:r>
        </a:p>
      </xdr:txBody>
    </xdr:sp>
    <xdr:clientData/>
  </xdr:twoCellAnchor>
  <xdr:twoCellAnchor>
    <xdr:from>
      <xdr:col>2</xdr:col>
      <xdr:colOff>247650</xdr:colOff>
      <xdr:row>2</xdr:row>
      <xdr:rowOff>142875</xdr:rowOff>
    </xdr:from>
    <xdr:to>
      <xdr:col>2</xdr:col>
      <xdr:colOff>1075650</xdr:colOff>
      <xdr:row>4</xdr:row>
      <xdr:rowOff>30775</xdr:rowOff>
    </xdr:to>
    <xdr:sp macro="" textlink="">
      <xdr:nvSpPr>
        <xdr:cNvPr id="8" name="Rectangle: Top Corners Rounded 7">
          <a:hlinkClick xmlns:r="http://schemas.openxmlformats.org/officeDocument/2006/relationships" r:id="rId7"/>
          <a:extLst>
            <a:ext uri="{FF2B5EF4-FFF2-40B4-BE49-F238E27FC236}">
              <a16:creationId xmlns:a16="http://schemas.microsoft.com/office/drawing/2014/main" id="{F8F70360-C01B-4191-8F5C-5FCE9E0AAC2D}"/>
            </a:ext>
          </a:extLst>
        </xdr:cNvPr>
        <xdr:cNvSpPr/>
      </xdr:nvSpPr>
      <xdr:spPr>
        <a:xfrm>
          <a:off x="1143000" y="48577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5</xdr:col>
      <xdr:colOff>247650</xdr:colOff>
      <xdr:row>2</xdr:row>
      <xdr:rowOff>142875</xdr:rowOff>
    </xdr:from>
    <xdr:to>
      <xdr:col>7</xdr:col>
      <xdr:colOff>161250</xdr:colOff>
      <xdr:row>4</xdr:row>
      <xdr:rowOff>30775</xdr:rowOff>
    </xdr:to>
    <xdr:sp macro="" textlink="">
      <xdr:nvSpPr>
        <xdr:cNvPr id="9" name="Rectangle: Top Corners Rounded 8">
          <a:hlinkClick xmlns:r="http://schemas.openxmlformats.org/officeDocument/2006/relationships" r:id="rId8"/>
          <a:extLst>
            <a:ext uri="{FF2B5EF4-FFF2-40B4-BE49-F238E27FC236}">
              <a16:creationId xmlns:a16="http://schemas.microsoft.com/office/drawing/2014/main" id="{D5C89EA4-62C9-458F-8AD9-06551E6842DC}"/>
            </a:ext>
          </a:extLst>
        </xdr:cNvPr>
        <xdr:cNvSpPr/>
      </xdr:nvSpPr>
      <xdr:spPr>
        <a:xfrm>
          <a:off x="3743325" y="485775"/>
          <a:ext cx="8280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DPO calc.</a:t>
          </a:r>
        </a:p>
      </xdr:txBody>
    </xdr:sp>
    <xdr:clientData/>
  </xdr:twoCellAnchor>
</xdr:wsDr>
</file>

<file path=xl/drawings/drawing26.xml><?xml version="1.0" encoding="utf-8"?>
<c:userShapes xmlns:c="http://schemas.openxmlformats.org/drawingml/2006/chart">
  <cdr:relSizeAnchor xmlns:cdr="http://schemas.openxmlformats.org/drawingml/2006/chartDrawing">
    <cdr:from>
      <cdr:x>0.01522</cdr:x>
      <cdr:y>0.02565</cdr:y>
    </cdr:from>
    <cdr:to>
      <cdr:x>0.01522</cdr:x>
      <cdr:y>0.02565</cdr:y>
    </cdr:to>
    <cdr:sp macro="" textlink="">
      <cdr:nvSpPr>
        <cdr:cNvPr id="2" name="UpSlideExportSave" hidden="1">
          <a:extLst xmlns:a="http://schemas.openxmlformats.org/drawingml/2006/main">
            <a:ext uri="{FF2B5EF4-FFF2-40B4-BE49-F238E27FC236}">
              <a16:creationId xmlns:a16="http://schemas.microsoft.com/office/drawing/2014/main" id="{4B195BA2-923D-FE9A-4B13-FAFC6E57EC7A}"/>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7.xml><?xml version="1.0" encoding="utf-8"?>
<c:userShapes xmlns:c="http://schemas.openxmlformats.org/drawingml/2006/chart">
  <cdr:relSizeAnchor xmlns:cdr="http://schemas.openxmlformats.org/drawingml/2006/chartDrawing">
    <cdr:from>
      <cdr:x>0.01522</cdr:x>
      <cdr:y>0.0259</cdr:y>
    </cdr:from>
    <cdr:to>
      <cdr:x>0.01522</cdr:x>
      <cdr:y>0.0259</cdr:y>
    </cdr:to>
    <cdr:sp macro="" textlink="">
      <cdr:nvSpPr>
        <cdr:cNvPr id="2" name="UpSlideExportSave" hidden="1">
          <a:extLst xmlns:a="http://schemas.openxmlformats.org/drawingml/2006/main">
            <a:ext uri="{FF2B5EF4-FFF2-40B4-BE49-F238E27FC236}">
              <a16:creationId xmlns:a16="http://schemas.microsoft.com/office/drawing/2014/main" id="{B56339EA-76BC-F8EE-4E6D-739DECA6F15C}"/>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8.xml><?xml version="1.0" encoding="utf-8"?>
<c:userShapes xmlns:c="http://schemas.openxmlformats.org/drawingml/2006/chart">
  <cdr:relSizeAnchor xmlns:cdr="http://schemas.openxmlformats.org/drawingml/2006/chartDrawing">
    <cdr:from>
      <cdr:x>0.01526</cdr:x>
      <cdr:y>0.02561</cdr:y>
    </cdr:from>
    <cdr:to>
      <cdr:x>0.01526</cdr:x>
      <cdr:y>0.02561</cdr:y>
    </cdr:to>
    <cdr:sp macro="" textlink="">
      <cdr:nvSpPr>
        <cdr:cNvPr id="2" name="UpSlideExportSave" hidden="1">
          <a:extLst xmlns:a="http://schemas.openxmlformats.org/drawingml/2006/main">
            <a:ext uri="{FF2B5EF4-FFF2-40B4-BE49-F238E27FC236}">
              <a16:creationId xmlns:a16="http://schemas.microsoft.com/office/drawing/2014/main" id="{004687AC-C419-5801-F273-D7183E6C5742}"/>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9.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212050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0FE1EA55-8655-4F85-8478-CEA11BADAD08}"/>
            </a:ext>
          </a:extLst>
        </xdr:cNvPr>
        <xdr:cNvSpPr/>
      </xdr:nvSpPr>
      <xdr:spPr>
        <a:xfrm>
          <a:off x="276225" y="485775"/>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1162730</xdr:colOff>
      <xdr:row>2</xdr:row>
      <xdr:rowOff>142875</xdr:rowOff>
    </xdr:from>
    <xdr:to>
      <xdr:col>3</xdr:col>
      <xdr:colOff>349255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C87758AE-1F40-4248-8F22-DC14AAFF35FA}"/>
            </a:ext>
          </a:extLst>
        </xdr:cNvPr>
        <xdr:cNvSpPr/>
      </xdr:nvSpPr>
      <xdr:spPr>
        <a:xfrm>
          <a:off x="2058080" y="485775"/>
          <a:ext cx="834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2</xdr:col>
      <xdr:colOff>263865</xdr:colOff>
      <xdr:row>2</xdr:row>
      <xdr:rowOff>142875</xdr:rowOff>
    </xdr:from>
    <xdr:to>
      <xdr:col>2</xdr:col>
      <xdr:colOff>1104565</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9940A38F-3148-459E-BC5E-16C005336FE0}"/>
            </a:ext>
          </a:extLst>
        </xdr:cNvPr>
        <xdr:cNvSpPr/>
      </xdr:nvSpPr>
      <xdr:spPr>
        <a:xfrm>
          <a:off x="1159215" y="485775"/>
          <a:ext cx="8407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212050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BE2CD8FE-E1B2-4E71-A0F1-A90A15A0F452}"/>
            </a:ext>
          </a:extLst>
        </xdr:cNvPr>
        <xdr:cNvSpPr/>
      </xdr:nvSpPr>
      <xdr:spPr>
        <a:xfrm>
          <a:off x="276225" y="485775"/>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1162730</xdr:colOff>
      <xdr:row>2</xdr:row>
      <xdr:rowOff>142875</xdr:rowOff>
    </xdr:from>
    <xdr:to>
      <xdr:col>3</xdr:col>
      <xdr:colOff>476255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4CEB54AA-0BF9-4540-A34E-C2A7667C7E38}"/>
            </a:ext>
          </a:extLst>
        </xdr:cNvPr>
        <xdr:cNvSpPr/>
      </xdr:nvSpPr>
      <xdr:spPr>
        <a:xfrm>
          <a:off x="2058080" y="485775"/>
          <a:ext cx="837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2</xdr:col>
      <xdr:colOff>263865</xdr:colOff>
      <xdr:row>2</xdr:row>
      <xdr:rowOff>142875</xdr:rowOff>
    </xdr:from>
    <xdr:to>
      <xdr:col>2</xdr:col>
      <xdr:colOff>1104565</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10A5C987-109E-464E-BBA8-5DD2DF76F828}"/>
            </a:ext>
          </a:extLst>
        </xdr:cNvPr>
        <xdr:cNvSpPr/>
      </xdr:nvSpPr>
      <xdr:spPr>
        <a:xfrm>
          <a:off x="1159215" y="485775"/>
          <a:ext cx="8407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212050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C5BA64EA-E3E1-4090-B740-B8B6D4553158}"/>
            </a:ext>
          </a:extLst>
        </xdr:cNvPr>
        <xdr:cNvSpPr/>
      </xdr:nvSpPr>
      <xdr:spPr>
        <a:xfrm>
          <a:off x="276225" y="485775"/>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1162730</xdr:colOff>
      <xdr:row>2</xdr:row>
      <xdr:rowOff>142875</xdr:rowOff>
    </xdr:from>
    <xdr:to>
      <xdr:col>3</xdr:col>
      <xdr:colOff>476255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E964F8E9-DCE6-4ECB-ACCB-9E6C27EF5977}"/>
            </a:ext>
          </a:extLst>
        </xdr:cNvPr>
        <xdr:cNvSpPr/>
      </xdr:nvSpPr>
      <xdr:spPr>
        <a:xfrm>
          <a:off x="2058080" y="485775"/>
          <a:ext cx="837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2</xdr:col>
      <xdr:colOff>263865</xdr:colOff>
      <xdr:row>2</xdr:row>
      <xdr:rowOff>142875</xdr:rowOff>
    </xdr:from>
    <xdr:to>
      <xdr:col>2</xdr:col>
      <xdr:colOff>1104565</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3C8C3D9E-F7B0-4E43-917A-BA675FF18CAD}"/>
            </a:ext>
          </a:extLst>
        </xdr:cNvPr>
        <xdr:cNvSpPr/>
      </xdr:nvSpPr>
      <xdr:spPr>
        <a:xfrm>
          <a:off x="1159215" y="485775"/>
          <a:ext cx="8407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212050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44185ABC-5EC2-4188-8A4B-C6AE90F1EB44}"/>
            </a:ext>
          </a:extLst>
        </xdr:cNvPr>
        <xdr:cNvSpPr/>
      </xdr:nvSpPr>
      <xdr:spPr>
        <a:xfrm>
          <a:off x="276225" y="485775"/>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1162730</xdr:colOff>
      <xdr:row>2</xdr:row>
      <xdr:rowOff>142875</xdr:rowOff>
    </xdr:from>
    <xdr:to>
      <xdr:col>4</xdr:col>
      <xdr:colOff>158755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45FBD069-8494-441B-AD32-1D0D91B7EAB1}"/>
            </a:ext>
          </a:extLst>
        </xdr:cNvPr>
        <xdr:cNvSpPr/>
      </xdr:nvSpPr>
      <xdr:spPr>
        <a:xfrm>
          <a:off x="2058080" y="485775"/>
          <a:ext cx="834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source</a:t>
          </a:r>
        </a:p>
      </xdr:txBody>
    </xdr:sp>
    <xdr:clientData/>
  </xdr:twoCellAnchor>
  <xdr:twoCellAnchor>
    <xdr:from>
      <xdr:col>2</xdr:col>
      <xdr:colOff>263865</xdr:colOff>
      <xdr:row>2</xdr:row>
      <xdr:rowOff>142875</xdr:rowOff>
    </xdr:from>
    <xdr:to>
      <xdr:col>2</xdr:col>
      <xdr:colOff>1104565</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9A81A030-A032-4189-B610-217166630755}"/>
            </a:ext>
          </a:extLst>
        </xdr:cNvPr>
        <xdr:cNvSpPr/>
      </xdr:nvSpPr>
      <xdr:spPr>
        <a:xfrm>
          <a:off x="1159215" y="485775"/>
          <a:ext cx="8407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19050</xdr:colOff>
      <xdr:row>2</xdr:row>
      <xdr:rowOff>142875</xdr:rowOff>
    </xdr:from>
    <xdr:to>
      <xdr:col>2</xdr:col>
      <xdr:colOff>212050</xdr:colOff>
      <xdr:row>4</xdr:row>
      <xdr:rowOff>27600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DE2D73A5-AE94-48C9-9013-30CF338E40BA}"/>
            </a:ext>
          </a:extLst>
        </xdr:cNvPr>
        <xdr:cNvSpPr/>
      </xdr:nvSpPr>
      <xdr:spPr>
        <a:xfrm>
          <a:off x="276225" y="485775"/>
          <a:ext cx="831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1162730</xdr:colOff>
      <xdr:row>2</xdr:row>
      <xdr:rowOff>142875</xdr:rowOff>
    </xdr:from>
    <xdr:to>
      <xdr:col>2</xdr:col>
      <xdr:colOff>2000255</xdr:colOff>
      <xdr:row>4</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5FAF8CB2-1DE5-43A1-BB9D-7118B69AB2CE}"/>
            </a:ext>
          </a:extLst>
        </xdr:cNvPr>
        <xdr:cNvSpPr/>
      </xdr:nvSpPr>
      <xdr:spPr>
        <a:xfrm>
          <a:off x="2058080" y="485775"/>
          <a:ext cx="837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Cash flows</a:t>
          </a:r>
        </a:p>
      </xdr:txBody>
    </xdr:sp>
    <xdr:clientData/>
  </xdr:twoCellAnchor>
  <xdr:twoCellAnchor>
    <xdr:from>
      <xdr:col>2</xdr:col>
      <xdr:colOff>267040</xdr:colOff>
      <xdr:row>2</xdr:row>
      <xdr:rowOff>139700</xdr:rowOff>
    </xdr:from>
    <xdr:to>
      <xdr:col>2</xdr:col>
      <xdr:colOff>1107740</xdr:colOff>
      <xdr:row>4</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8F257DB1-0D9F-473C-A3EE-F867FB781453}"/>
            </a:ext>
          </a:extLst>
        </xdr:cNvPr>
        <xdr:cNvSpPr/>
      </xdr:nvSpPr>
      <xdr:spPr>
        <a:xfrm>
          <a:off x="1162390" y="482600"/>
          <a:ext cx="8407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15875</xdr:colOff>
      <xdr:row>2</xdr:row>
      <xdr:rowOff>12698</xdr:rowOff>
    </xdr:from>
    <xdr:to>
      <xdr:col>2</xdr:col>
      <xdr:colOff>143225</xdr:colOff>
      <xdr:row>3</xdr:row>
      <xdr:rowOff>40298</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1C5C4A98-B591-4605-B835-884F643A3E14}"/>
            </a:ext>
          </a:extLst>
        </xdr:cNvPr>
        <xdr:cNvSpPr/>
      </xdr:nvSpPr>
      <xdr:spPr>
        <a:xfrm>
          <a:off x="273050" y="355598"/>
          <a:ext cx="7655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191900</xdr:colOff>
      <xdr:row>2</xdr:row>
      <xdr:rowOff>9525</xdr:rowOff>
    </xdr:from>
    <xdr:to>
      <xdr:col>2</xdr:col>
      <xdr:colOff>932025</xdr:colOff>
      <xdr:row>3</xdr:row>
      <xdr:rowOff>37125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7681C3CF-BD3B-444C-B952-9DEDD93D816D}"/>
            </a:ext>
          </a:extLst>
        </xdr:cNvPr>
        <xdr:cNvSpPr/>
      </xdr:nvSpPr>
      <xdr:spPr>
        <a:xfrm>
          <a:off x="1087250" y="352425"/>
          <a:ext cx="74012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993400</xdr:colOff>
      <xdr:row>2</xdr:row>
      <xdr:rowOff>9525</xdr:rowOff>
    </xdr:from>
    <xdr:to>
      <xdr:col>2</xdr:col>
      <xdr:colOff>1827750</xdr:colOff>
      <xdr:row>3</xdr:row>
      <xdr:rowOff>37125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C5A441C5-AA40-4859-8C21-AF232497472E}"/>
            </a:ext>
          </a:extLst>
        </xdr:cNvPr>
        <xdr:cNvSpPr/>
      </xdr:nvSpPr>
      <xdr:spPr>
        <a:xfrm>
          <a:off x="1888750" y="352425"/>
          <a:ext cx="834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3</xdr:col>
      <xdr:colOff>19050</xdr:colOff>
      <xdr:row>2</xdr:row>
      <xdr:rowOff>9525</xdr:rowOff>
    </xdr:from>
    <xdr:to>
      <xdr:col>4</xdr:col>
      <xdr:colOff>202525</xdr:colOff>
      <xdr:row>3</xdr:row>
      <xdr:rowOff>40300</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1A9E5A9B-5D81-4995-9630-0BB32C3BC1C2}"/>
            </a:ext>
          </a:extLst>
        </xdr:cNvPr>
        <xdr:cNvSpPr/>
      </xdr:nvSpPr>
      <xdr:spPr>
        <a:xfrm>
          <a:off x="2781300" y="352425"/>
          <a:ext cx="840700"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Days output</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19050</xdr:colOff>
      <xdr:row>2</xdr:row>
      <xdr:rowOff>3173</xdr:rowOff>
    </xdr:from>
    <xdr:to>
      <xdr:col>2</xdr:col>
      <xdr:colOff>140050</xdr:colOff>
      <xdr:row>3</xdr:row>
      <xdr:rowOff>30773</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791CF4CA-58CB-4C44-976E-895B47775D06}"/>
            </a:ext>
          </a:extLst>
        </xdr:cNvPr>
        <xdr:cNvSpPr/>
      </xdr:nvSpPr>
      <xdr:spPr>
        <a:xfrm>
          <a:off x="276225" y="346073"/>
          <a:ext cx="759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198250</xdr:colOff>
      <xdr:row>2</xdr:row>
      <xdr:rowOff>0</xdr:rowOff>
    </xdr:from>
    <xdr:to>
      <xdr:col>2</xdr:col>
      <xdr:colOff>932025</xdr:colOff>
      <xdr:row>3</xdr:row>
      <xdr:rowOff>27600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F7B9F8AB-EAE1-424A-86A8-B2ECB405E5B9}"/>
            </a:ext>
          </a:extLst>
        </xdr:cNvPr>
        <xdr:cNvSpPr/>
      </xdr:nvSpPr>
      <xdr:spPr>
        <a:xfrm>
          <a:off x="1093600" y="342900"/>
          <a:ext cx="7337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993400</xdr:colOff>
      <xdr:row>2</xdr:row>
      <xdr:rowOff>0</xdr:rowOff>
    </xdr:from>
    <xdr:to>
      <xdr:col>2</xdr:col>
      <xdr:colOff>1827750</xdr:colOff>
      <xdr:row>3</xdr:row>
      <xdr:rowOff>27600</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D422E3F7-7A0F-49FB-AD54-4EC0585DF0AD}"/>
            </a:ext>
          </a:extLst>
        </xdr:cNvPr>
        <xdr:cNvSpPr/>
      </xdr:nvSpPr>
      <xdr:spPr>
        <a:xfrm>
          <a:off x="1888750" y="342900"/>
          <a:ext cx="834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3</xdr:col>
      <xdr:colOff>19050</xdr:colOff>
      <xdr:row>2</xdr:row>
      <xdr:rowOff>0</xdr:rowOff>
    </xdr:from>
    <xdr:to>
      <xdr:col>4</xdr:col>
      <xdr:colOff>199350</xdr:colOff>
      <xdr:row>3</xdr:row>
      <xdr:rowOff>30775</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629D04FA-35E2-4BFF-8256-350F772B1C5F}"/>
            </a:ext>
          </a:extLst>
        </xdr:cNvPr>
        <xdr:cNvSpPr/>
      </xdr:nvSpPr>
      <xdr:spPr>
        <a:xfrm>
          <a:off x="2781300" y="342900"/>
          <a:ext cx="837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Days output</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19050</xdr:colOff>
      <xdr:row>1</xdr:row>
      <xdr:rowOff>146048</xdr:rowOff>
    </xdr:from>
    <xdr:to>
      <xdr:col>2</xdr:col>
      <xdr:colOff>140050</xdr:colOff>
      <xdr:row>3</xdr:row>
      <xdr:rowOff>21248</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17337320-1ED5-425D-84FE-721E6073BF03}"/>
            </a:ext>
          </a:extLst>
        </xdr:cNvPr>
        <xdr:cNvSpPr/>
      </xdr:nvSpPr>
      <xdr:spPr>
        <a:xfrm>
          <a:off x="276225" y="336548"/>
          <a:ext cx="7591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198250</xdr:colOff>
      <xdr:row>1</xdr:row>
      <xdr:rowOff>142875</xdr:rowOff>
    </xdr:from>
    <xdr:to>
      <xdr:col>2</xdr:col>
      <xdr:colOff>932025</xdr:colOff>
      <xdr:row>3</xdr:row>
      <xdr:rowOff>18075</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9886BBB3-076E-4FCF-9E39-41775B53CBD7}"/>
            </a:ext>
          </a:extLst>
        </xdr:cNvPr>
        <xdr:cNvSpPr/>
      </xdr:nvSpPr>
      <xdr:spPr>
        <a:xfrm>
          <a:off x="1093600" y="333375"/>
          <a:ext cx="733775"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2</xdr:col>
      <xdr:colOff>993400</xdr:colOff>
      <xdr:row>1</xdr:row>
      <xdr:rowOff>142875</xdr:rowOff>
    </xdr:from>
    <xdr:to>
      <xdr:col>2</xdr:col>
      <xdr:colOff>1827750</xdr:colOff>
      <xdr:row>3</xdr:row>
      <xdr:rowOff>18075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BCDC8856-E81B-4F97-AE3E-88BD285DCE2E}"/>
            </a:ext>
          </a:extLst>
        </xdr:cNvPr>
        <xdr:cNvSpPr/>
      </xdr:nvSpPr>
      <xdr:spPr>
        <a:xfrm>
          <a:off x="1888750" y="333375"/>
          <a:ext cx="83435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twoCellAnchor>
    <xdr:from>
      <xdr:col>3</xdr:col>
      <xdr:colOff>19050</xdr:colOff>
      <xdr:row>1</xdr:row>
      <xdr:rowOff>142875</xdr:rowOff>
    </xdr:from>
    <xdr:to>
      <xdr:col>4</xdr:col>
      <xdr:colOff>199350</xdr:colOff>
      <xdr:row>3</xdr:row>
      <xdr:rowOff>21250</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213BDF82-B769-44F8-8E28-5CA3EBBB7600}"/>
            </a:ext>
          </a:extLst>
        </xdr:cNvPr>
        <xdr:cNvSpPr/>
      </xdr:nvSpPr>
      <xdr:spPr>
        <a:xfrm>
          <a:off x="2781300" y="333375"/>
          <a:ext cx="837525" cy="1831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Days output</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19051</xdr:colOff>
      <xdr:row>2</xdr:row>
      <xdr:rowOff>142875</xdr:rowOff>
    </xdr:from>
    <xdr:to>
      <xdr:col>2</xdr:col>
      <xdr:colOff>371476</xdr:colOff>
      <xdr:row>4</xdr:row>
      <xdr:rowOff>19050</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9445E587-A226-4065-838F-40F9A1CF7B06}"/>
            </a:ext>
          </a:extLst>
        </xdr:cNvPr>
        <xdr:cNvSpPr/>
      </xdr:nvSpPr>
      <xdr:spPr>
        <a:xfrm>
          <a:off x="276226" y="485775"/>
          <a:ext cx="990600" cy="1714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2</xdr:col>
      <xdr:colOff>398009</xdr:colOff>
      <xdr:row>2</xdr:row>
      <xdr:rowOff>139700</xdr:rowOff>
    </xdr:from>
    <xdr:to>
      <xdr:col>3</xdr:col>
      <xdr:colOff>211034</xdr:colOff>
      <xdr:row>4</xdr:row>
      <xdr:rowOff>21250</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2D782781-5A35-4933-A30C-C52E4504DEA1}"/>
            </a:ext>
          </a:extLst>
        </xdr:cNvPr>
        <xdr:cNvSpPr/>
      </xdr:nvSpPr>
      <xdr:spPr>
        <a:xfrm>
          <a:off x="1293359" y="482600"/>
          <a:ext cx="765525" cy="17682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P&amp;L analysis</a:t>
          </a:r>
        </a:p>
      </xdr:txBody>
    </xdr:sp>
    <xdr:clientData/>
  </xdr:twoCellAnchor>
  <xdr:twoCellAnchor>
    <xdr:from>
      <xdr:col>3</xdr:col>
      <xdr:colOff>237217</xdr:colOff>
      <xdr:row>2</xdr:row>
      <xdr:rowOff>142875</xdr:rowOff>
    </xdr:from>
    <xdr:to>
      <xdr:col>4</xdr:col>
      <xdr:colOff>316942</xdr:colOff>
      <xdr:row>4</xdr:row>
      <xdr:rowOff>18075</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58860576-D066-4417-B02B-1A0ED4BEBDE1}"/>
            </a:ext>
          </a:extLst>
        </xdr:cNvPr>
        <xdr:cNvSpPr/>
      </xdr:nvSpPr>
      <xdr:spPr>
        <a:xfrm>
          <a:off x="2085067" y="485775"/>
          <a:ext cx="736950" cy="170475"/>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QoE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19050</xdr:colOff>
      <xdr:row>2</xdr:row>
      <xdr:rowOff>142877</xdr:rowOff>
    </xdr:from>
    <xdr:to>
      <xdr:col>2</xdr:col>
      <xdr:colOff>676875</xdr:colOff>
      <xdr:row>4</xdr:row>
      <xdr:rowOff>27602</xdr:rowOff>
    </xdr:to>
    <xdr:sp macro="" textlink="">
      <xdr:nvSpPr>
        <xdr:cNvPr id="2" name="Rectangle: Top Corners Rounded 1">
          <a:hlinkClick xmlns:r="http://schemas.openxmlformats.org/officeDocument/2006/relationships" r:id="rId1"/>
          <a:extLst>
            <a:ext uri="{FF2B5EF4-FFF2-40B4-BE49-F238E27FC236}">
              <a16:creationId xmlns:a16="http://schemas.microsoft.com/office/drawing/2014/main" id="{17AA8A1C-2946-4D75-8BB5-DCC37B9B12C1}"/>
            </a:ext>
          </a:extLst>
        </xdr:cNvPr>
        <xdr:cNvSpPr/>
      </xdr:nvSpPr>
      <xdr:spPr>
        <a:xfrm>
          <a:off x="276225" y="485777"/>
          <a:ext cx="1296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Index</a:t>
          </a:r>
        </a:p>
      </xdr:txBody>
    </xdr:sp>
    <xdr:clientData/>
  </xdr:twoCellAnchor>
  <xdr:twoCellAnchor>
    <xdr:from>
      <xdr:col>3</xdr:col>
      <xdr:colOff>582990</xdr:colOff>
      <xdr:row>2</xdr:row>
      <xdr:rowOff>139702</xdr:rowOff>
    </xdr:from>
    <xdr:to>
      <xdr:col>4</xdr:col>
      <xdr:colOff>724115</xdr:colOff>
      <xdr:row>4</xdr:row>
      <xdr:rowOff>30777</xdr:rowOff>
    </xdr:to>
    <xdr:sp macro="" textlink="">
      <xdr:nvSpPr>
        <xdr:cNvPr id="3" name="Rectangle: Top Corners Rounded 2">
          <a:hlinkClick xmlns:r="http://schemas.openxmlformats.org/officeDocument/2006/relationships" r:id="rId2"/>
          <a:extLst>
            <a:ext uri="{FF2B5EF4-FFF2-40B4-BE49-F238E27FC236}">
              <a16:creationId xmlns:a16="http://schemas.microsoft.com/office/drawing/2014/main" id="{77502F41-DBCA-4660-822C-0628D74CB1DB}"/>
            </a:ext>
          </a:extLst>
        </xdr:cNvPr>
        <xdr:cNvSpPr/>
      </xdr:nvSpPr>
      <xdr:spPr>
        <a:xfrm>
          <a:off x="2430840" y="482602"/>
          <a:ext cx="798350" cy="1863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NWC</a:t>
          </a:r>
        </a:p>
      </xdr:txBody>
    </xdr:sp>
    <xdr:clientData/>
  </xdr:twoCellAnchor>
  <xdr:twoCellAnchor>
    <xdr:from>
      <xdr:col>4</xdr:col>
      <xdr:colOff>750660</xdr:colOff>
      <xdr:row>2</xdr:row>
      <xdr:rowOff>142877</xdr:rowOff>
    </xdr:from>
    <xdr:to>
      <xdr:col>4</xdr:col>
      <xdr:colOff>1542660</xdr:colOff>
      <xdr:row>4</xdr:row>
      <xdr:rowOff>27602</xdr:rowOff>
    </xdr:to>
    <xdr:sp macro="" textlink="">
      <xdr:nvSpPr>
        <xdr:cNvPr id="4" name="Rectangle: Top Corners Rounded 3">
          <a:hlinkClick xmlns:r="http://schemas.openxmlformats.org/officeDocument/2006/relationships" r:id="rId3"/>
          <a:extLst>
            <a:ext uri="{FF2B5EF4-FFF2-40B4-BE49-F238E27FC236}">
              <a16:creationId xmlns:a16="http://schemas.microsoft.com/office/drawing/2014/main" id="{39F6C1B8-28B9-49A0-94FD-90AC4983385E}"/>
            </a:ext>
          </a:extLst>
        </xdr:cNvPr>
        <xdr:cNvSpPr/>
      </xdr:nvSpPr>
      <xdr:spPr>
        <a:xfrm>
          <a:off x="3255735" y="485777"/>
          <a:ext cx="792000" cy="18000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Net debt</a:t>
          </a:r>
        </a:p>
      </xdr:txBody>
    </xdr:sp>
    <xdr:clientData/>
  </xdr:twoCellAnchor>
  <xdr:twoCellAnchor>
    <xdr:from>
      <xdr:col>2</xdr:col>
      <xdr:colOff>704245</xdr:colOff>
      <xdr:row>2</xdr:row>
      <xdr:rowOff>139702</xdr:rowOff>
    </xdr:from>
    <xdr:to>
      <xdr:col>3</xdr:col>
      <xdr:colOff>550095</xdr:colOff>
      <xdr:row>4</xdr:row>
      <xdr:rowOff>30777</xdr:rowOff>
    </xdr:to>
    <xdr:sp macro="" textlink="">
      <xdr:nvSpPr>
        <xdr:cNvPr id="5" name="Rectangle: Top Corners Rounded 4">
          <a:hlinkClick xmlns:r="http://schemas.openxmlformats.org/officeDocument/2006/relationships" r:id="rId4"/>
          <a:extLst>
            <a:ext uri="{FF2B5EF4-FFF2-40B4-BE49-F238E27FC236}">
              <a16:creationId xmlns:a16="http://schemas.microsoft.com/office/drawing/2014/main" id="{70C9EFBA-A0D9-4082-BA94-CF802C1EB362}"/>
            </a:ext>
          </a:extLst>
        </xdr:cNvPr>
        <xdr:cNvSpPr/>
      </xdr:nvSpPr>
      <xdr:spPr>
        <a:xfrm>
          <a:off x="1599595" y="482602"/>
          <a:ext cx="798350" cy="186350"/>
        </a:xfrm>
        <a:prstGeom prst="round2SameRect">
          <a:avLst/>
        </a:prstGeom>
        <a:solidFill>
          <a:sysClr val="window" lastClr="FFFFFF"/>
        </a:solidFill>
        <a:ln>
          <a:solidFill>
            <a:srgbClr val="00338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ctr"/>
        <a:lstStyle/>
        <a:p>
          <a:pPr algn="ctr"/>
          <a:r>
            <a:rPr lang="en-GB" sz="900">
              <a:solidFill>
                <a:srgbClr val="00338D"/>
              </a:solidFill>
              <a:latin typeface="Arial" panose="020B0604020202020204" pitchFamily="34" charset="0"/>
              <a:cs typeface="Arial" panose="020B0604020202020204" pitchFamily="34" charset="0"/>
            </a:rPr>
            <a:t>BS analysis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pmgcan.sharepoint.com/sites/CA-KGSCanada/Shared%20Documents/Project%20Deal%2052/ULS%20Deal%2052_Draft%20databook_(09.05.2024).xlsb" TargetMode="External"/><Relationship Id="rId1" Type="http://schemas.openxmlformats.org/officeDocument/2006/relationships/externalLinkPath" Target="https://kpmgcan.sharepoint.com/sites/CA-KGSCanada/Shared%20Documents/Project%20Deal%2052/ULS%20Deal%2052_Draft%20databook_(09.05.202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of Contents"/>
      <sheetName val="Overview"/>
      <sheetName val="Highlights"/>
      <sheetName val="QofE &gt;&gt;"/>
      <sheetName val="QofE | Detail"/>
      <sheetName val="QofE | Mgmt adjustments"/>
      <sheetName val="QofE | Diligence adjustments"/>
      <sheetName val="QofE | Pf adjustments"/>
      <sheetName val="Adjusted income statement"/>
      <sheetName val="Adjusted EBITDA bridge"/>
      <sheetName val="Adjustments vouched"/>
      <sheetName val="QofE support &gt;&gt;"/>
      <sheetName val="Revenue and billings timing"/>
      <sheetName val="Closed proj. revenue|Profitable"/>
      <sheetName val="Closed proj. revenue|Loss"/>
      <sheetName val="Active projs. revenue"/>
      <sheetName val="NWC &gt;&gt;"/>
      <sheetName val="Stratified balance sheet"/>
      <sheetName val="NWC | Detail"/>
      <sheetName val="NWC | Adjusted"/>
      <sheetName val="NWC | Diligence adjustments"/>
      <sheetName val="NWC | Days"/>
      <sheetName val="NWC | Seasonality"/>
      <sheetName val="NWC | Recon to Mgmt"/>
      <sheetName val="Net debt&gt;&gt;"/>
      <sheetName val="Net debt"/>
      <sheetName val="Financials&gt;&gt;"/>
      <sheetName val="Income statement"/>
      <sheetName val="Balance sheet"/>
      <sheetName val="Year end adj entries &gt;&gt;"/>
      <sheetName val="IS ADJE"/>
      <sheetName val="BS ADJE"/>
      <sheetName val="Adjusting entries"/>
      <sheetName val="Recon &gt;&gt;"/>
      <sheetName val="Recon BS"/>
      <sheetName val="Recon IS"/>
      <sheetName val="Recon IS Monthly"/>
      <sheetName val="Recon BS Monthly"/>
      <sheetName val="Project analysis&gt;&gt;"/>
      <sheetName val="Gross margin by project"/>
      <sheetName val="Top 10 customers"/>
      <sheetName val="Top customers strata"/>
      <sheetName val="Top 10 projects"/>
      <sheetName val="Top active projects"/>
      <sheetName val="Top closed project"/>
      <sheetName val="Project distribution"/>
      <sheetName val="Billings by customer"/>
      <sheetName val="Pipeline"/>
      <sheetName val="Cost estimation analysis"/>
      <sheetName val="Personnel&gt;&gt;"/>
      <sheetName val="Payroll analysis | IS"/>
      <sheetName val="Payroll reconciliation"/>
      <sheetName val="Payroll by employee"/>
      <sheetName val="Organization chart"/>
      <sheetName val="Bonus summary"/>
      <sheetName val="Aging&gt;&gt;"/>
      <sheetName val="AP aging"/>
      <sheetName val="AR aging"/>
      <sheetName val="Holdbacks aging"/>
      <sheetName val="Holdback receivables"/>
      <sheetName val="Vendor tables &gt;&gt;"/>
      <sheetName val="Vendor tables | BS"/>
      <sheetName val="Vendor tables | IS"/>
      <sheetName val="Lease &gt;&gt;"/>
      <sheetName val="Lease summary"/>
      <sheetName val="Lease reconciliation"/>
      <sheetName val="Other &gt;&gt;"/>
      <sheetName val="Bank Reconciliation"/>
      <sheetName val="Vendor purchases"/>
      <sheetName val="Subcontractors"/>
      <sheetName val="Shared costs"/>
      <sheetName val="Related party transactions"/>
      <sheetName val="To delete &gt;&gt;"/>
      <sheetName val="FIN-54 Monthly P&amp;L with addback"/>
      <sheetName val="Top closed project (old)"/>
      <sheetName val="Agenda"/>
      <sheetName val="Peter Ghinn salary adj"/>
      <sheetName val="Job assessment analysis"/>
      <sheetName val="IS ADJE(new)"/>
      <sheetName val="Net debt summary"/>
      <sheetName val="Employee census"/>
      <sheetName val="Headcount (active)"/>
      <sheetName val="QofE | Summary"/>
      <sheetName val="NWC | Summary"/>
      <sheetName val="UPSLIDE_StackedWaterfall"/>
      <sheetName val="UPSLIDE_Undo"/>
      <sheetName val="UPSLIDE_UndoFormatting"/>
    </sheetNames>
    <sheetDataSet>
      <sheetData sheetId="0" refreshError="1"/>
      <sheetData sheetId="1" refreshError="1"/>
      <sheetData sheetId="2">
        <row r="83">
          <cell r="F83" t="str">
            <v>Largest</v>
          </cell>
          <cell r="G83">
            <v>0.1</v>
          </cell>
        </row>
        <row r="84">
          <cell r="F84" t="str">
            <v>Top 5</v>
          </cell>
          <cell r="G84">
            <v>0.18</v>
          </cell>
        </row>
        <row r="85">
          <cell r="F85" t="str">
            <v>Top 10</v>
          </cell>
          <cell r="G85">
            <v>0.22</v>
          </cell>
        </row>
        <row r="86">
          <cell r="F86" t="str">
            <v>Top 15</v>
          </cell>
          <cell r="G86">
            <v>0.25</v>
          </cell>
        </row>
        <row r="87">
          <cell r="F87" t="str">
            <v>Top 20</v>
          </cell>
          <cell r="G87">
            <v>0.27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1.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4.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5.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6.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7.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8.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9.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0.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3.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4.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7.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8.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4">
    <tabColor indexed="8"/>
    <pageSetUpPr fitToPage="1"/>
  </sheetPr>
  <dimension ref="B1:P216"/>
  <sheetViews>
    <sheetView showGridLines="0" zoomScaleNormal="100" workbookViewId="0">
      <selection activeCell="H190" sqref="H190"/>
    </sheetView>
  </sheetViews>
  <sheetFormatPr defaultColWidth="9.140625" defaultRowHeight="15" outlineLevelRow="1"/>
  <cols>
    <col min="1" max="1" width="3.42578125" style="118" customWidth="1"/>
    <col min="2" max="2" width="3.140625" style="118" customWidth="1"/>
    <col min="3" max="3" width="35.28515625" style="118" customWidth="1"/>
    <col min="4" max="4" width="2.140625" customWidth="1"/>
    <col min="5" max="5" width="16.140625" style="118" bestFit="1" customWidth="1"/>
    <col min="6" max="8" width="14.42578125" style="118" customWidth="1"/>
    <col min="9" max="9" width="3.140625" style="118" customWidth="1"/>
    <col min="10" max="10" width="0.85546875" style="118" customWidth="1"/>
    <col min="11" max="11" width="3.140625" style="118" customWidth="1"/>
    <col min="12" max="16" width="9.5703125" style="118" customWidth="1"/>
    <col min="17" max="16384" width="9.140625" style="118"/>
  </cols>
  <sheetData>
    <row r="1" spans="2:16" ht="8.4499999999999993" customHeight="1" thickBot="1"/>
    <row r="2" spans="2:16" ht="15" customHeight="1" thickBot="1">
      <c r="C2" s="1084" t="s">
        <v>0</v>
      </c>
      <c r="D2" s="1085"/>
      <c r="E2" s="1085"/>
      <c r="F2" s="1085"/>
      <c r="G2" s="1086"/>
      <c r="H2" s="458"/>
      <c r="I2" s="458"/>
    </row>
    <row r="3" spans="2:16" ht="8.4499999999999993" customHeight="1"/>
    <row r="4" spans="2:16" ht="3.6" customHeight="1">
      <c r="B4" s="417"/>
      <c r="C4" s="414"/>
      <c r="D4" s="416"/>
      <c r="E4" s="414"/>
      <c r="F4" s="415"/>
      <c r="G4" s="417"/>
      <c r="H4" s="417"/>
      <c r="I4" s="417"/>
      <c r="J4" s="417"/>
      <c r="K4" s="423"/>
      <c r="L4" s="414"/>
      <c r="M4" s="414"/>
      <c r="N4" s="414"/>
      <c r="O4" s="414"/>
      <c r="P4" s="414"/>
    </row>
    <row r="5" spans="2:16" ht="18">
      <c r="B5" s="437">
        <v>1</v>
      </c>
      <c r="C5" s="413" t="s">
        <v>1</v>
      </c>
      <c r="D5" s="416"/>
      <c r="E5" s="414"/>
      <c r="F5" s="415"/>
      <c r="G5" s="439"/>
      <c r="H5" s="439"/>
      <c r="I5" s="439"/>
      <c r="J5" s="417"/>
      <c r="K5" s="423"/>
      <c r="L5" s="413" t="s">
        <v>2</v>
      </c>
      <c r="M5" s="414"/>
      <c r="N5" s="414"/>
      <c r="O5" s="414"/>
      <c r="P5" s="414"/>
    </row>
    <row r="6" spans="2:16" ht="3.6" customHeight="1">
      <c r="B6" s="417"/>
      <c r="C6" s="413"/>
      <c r="D6" s="416"/>
      <c r="E6" s="414"/>
      <c r="F6" s="415"/>
      <c r="G6" s="439"/>
      <c r="H6" s="439"/>
      <c r="I6" s="439"/>
      <c r="J6" s="417"/>
      <c r="K6" s="423"/>
      <c r="L6" s="414"/>
      <c r="M6" s="414"/>
      <c r="N6" s="414"/>
      <c r="O6" s="414"/>
      <c r="P6" s="414"/>
    </row>
    <row r="7" spans="2:16" s="420" customFormat="1" ht="15" customHeight="1">
      <c r="B7" s="418"/>
      <c r="C7" s="421" t="s">
        <v>3</v>
      </c>
      <c r="D7" s="419"/>
      <c r="E7" s="1089" t="s">
        <v>4</v>
      </c>
      <c r="F7" s="1090"/>
      <c r="G7" s="426"/>
      <c r="H7" s="426"/>
      <c r="I7" s="426"/>
      <c r="J7" s="418"/>
      <c r="K7" s="423"/>
      <c r="L7" s="499" t="s">
        <v>5</v>
      </c>
      <c r="M7" s="418"/>
      <c r="N7" s="418"/>
      <c r="O7" s="418"/>
      <c r="P7" s="418"/>
    </row>
    <row r="8" spans="2:16" customFormat="1" ht="3.6" customHeight="1">
      <c r="B8" s="416"/>
      <c r="C8" s="422"/>
      <c r="D8" s="416"/>
      <c r="E8" s="416"/>
      <c r="F8" s="416"/>
      <c r="G8" s="439"/>
      <c r="H8" s="443"/>
      <c r="I8" s="443"/>
      <c r="J8" s="416"/>
      <c r="K8" s="423"/>
      <c r="L8" s="416"/>
      <c r="M8" s="416"/>
      <c r="N8" s="416"/>
      <c r="O8" s="416"/>
      <c r="P8" s="416"/>
    </row>
    <row r="9" spans="2:16" s="420" customFormat="1" ht="15" customHeight="1">
      <c r="B9" s="418"/>
      <c r="C9" s="421" t="s">
        <v>6</v>
      </c>
      <c r="D9" s="419"/>
      <c r="E9" s="1089" t="s">
        <v>7</v>
      </c>
      <c r="F9" s="1090"/>
      <c r="G9" s="426"/>
      <c r="H9" s="426"/>
      <c r="I9" s="426"/>
      <c r="J9" s="418"/>
      <c r="K9" s="423"/>
      <c r="L9" s="499" t="s">
        <v>8</v>
      </c>
      <c r="M9" s="418"/>
      <c r="N9" s="418"/>
      <c r="O9" s="418"/>
      <c r="P9" s="418"/>
    </row>
    <row r="10" spans="2:16" customFormat="1" ht="3.6" customHeight="1">
      <c r="B10" s="416"/>
      <c r="C10" s="422"/>
      <c r="D10" s="416"/>
      <c r="E10" s="416"/>
      <c r="F10" s="416"/>
      <c r="G10" s="426"/>
      <c r="H10" s="426"/>
      <c r="I10" s="443"/>
      <c r="J10" s="416"/>
      <c r="K10" s="423"/>
      <c r="L10" s="416"/>
      <c r="M10" s="416"/>
      <c r="N10" s="416"/>
      <c r="O10" s="416"/>
      <c r="P10" s="416"/>
    </row>
    <row r="11" spans="2:16" s="420" customFormat="1" ht="15" customHeight="1">
      <c r="B11" s="418"/>
      <c r="C11" s="421" t="s">
        <v>9</v>
      </c>
      <c r="D11" s="419"/>
      <c r="E11" s="1089" t="s">
        <v>10</v>
      </c>
      <c r="F11" s="1090"/>
      <c r="G11" s="426"/>
      <c r="H11" s="426"/>
      <c r="I11" s="426"/>
      <c r="J11" s="418"/>
      <c r="K11" s="423"/>
      <c r="L11" s="499" t="s">
        <v>11</v>
      </c>
      <c r="M11" s="418"/>
      <c r="N11" s="418"/>
      <c r="O11" s="418"/>
      <c r="P11" s="418"/>
    </row>
    <row r="12" spans="2:16" customFormat="1" ht="3.6" customHeight="1">
      <c r="B12" s="416"/>
      <c r="C12" s="422"/>
      <c r="D12" s="416"/>
      <c r="E12" s="416"/>
      <c r="F12" s="416"/>
      <c r="G12" s="426"/>
      <c r="H12" s="426"/>
      <c r="I12" s="443"/>
      <c r="J12" s="416"/>
      <c r="K12" s="423"/>
      <c r="L12" s="416"/>
      <c r="M12" s="416"/>
      <c r="N12" s="416"/>
      <c r="O12" s="416"/>
      <c r="P12" s="416"/>
    </row>
    <row r="13" spans="2:16" s="420" customFormat="1" ht="15" customHeight="1">
      <c r="B13" s="418"/>
      <c r="C13" s="421" t="s">
        <v>12</v>
      </c>
      <c r="D13" s="419"/>
      <c r="E13" s="1089"/>
      <c r="F13" s="1090"/>
      <c r="G13" s="426"/>
      <c r="H13" s="426"/>
      <c r="I13" s="426"/>
      <c r="J13" s="418"/>
      <c r="K13" s="423"/>
      <c r="L13" s="499" t="s">
        <v>13</v>
      </c>
      <c r="M13" s="418"/>
      <c r="N13" s="418"/>
      <c r="O13" s="418"/>
      <c r="P13" s="418"/>
    </row>
    <row r="14" spans="2:16" customFormat="1" ht="3.6" customHeight="1">
      <c r="B14" s="416"/>
      <c r="C14" s="422"/>
      <c r="D14" s="416"/>
      <c r="E14" s="416"/>
      <c r="F14" s="416"/>
      <c r="G14" s="426"/>
      <c r="H14" s="426"/>
      <c r="I14" s="443"/>
      <c r="J14" s="416"/>
      <c r="K14" s="423"/>
      <c r="L14" s="499"/>
      <c r="M14" s="416"/>
      <c r="N14" s="416"/>
      <c r="O14" s="416"/>
      <c r="P14" s="416"/>
    </row>
    <row r="15" spans="2:16" s="420" customFormat="1" ht="15" customHeight="1">
      <c r="B15" s="418"/>
      <c r="C15" s="421" t="s">
        <v>14</v>
      </c>
      <c r="D15" s="419"/>
      <c r="E15" s="1089"/>
      <c r="F15" s="1090"/>
      <c r="G15" s="426"/>
      <c r="H15" s="426"/>
      <c r="I15" s="426"/>
      <c r="J15" s="418"/>
      <c r="K15" s="423"/>
      <c r="L15" s="499" t="s">
        <v>15</v>
      </c>
      <c r="M15" s="418"/>
      <c r="N15" s="418"/>
      <c r="O15" s="418"/>
      <c r="P15" s="418"/>
    </row>
    <row r="16" spans="2:16" customFormat="1" ht="3.6" customHeight="1">
      <c r="B16" s="416"/>
      <c r="C16" s="422"/>
      <c r="D16" s="416"/>
      <c r="E16" s="416"/>
      <c r="F16" s="416"/>
      <c r="G16" s="443"/>
      <c r="H16" s="443"/>
      <c r="I16" s="443"/>
      <c r="J16" s="416"/>
      <c r="K16" s="423"/>
      <c r="L16" s="499"/>
      <c r="M16" s="416"/>
      <c r="N16" s="416"/>
      <c r="O16" s="416"/>
      <c r="P16" s="416"/>
    </row>
    <row r="17" spans="2:16" s="420" customFormat="1" ht="15" customHeight="1">
      <c r="B17" s="418"/>
      <c r="C17" s="421" t="s">
        <v>16</v>
      </c>
      <c r="D17" s="419"/>
      <c r="E17" s="1072" t="s">
        <v>17</v>
      </c>
      <c r="F17" s="1073"/>
      <c r="G17" s="456"/>
      <c r="H17" s="426"/>
      <c r="I17" s="426"/>
      <c r="J17" s="418"/>
      <c r="K17" s="423"/>
      <c r="L17" s="499" t="s">
        <v>18</v>
      </c>
      <c r="M17" s="418"/>
      <c r="N17" s="418"/>
      <c r="O17" s="418"/>
      <c r="P17" s="418"/>
    </row>
    <row r="18" spans="2:16" customFormat="1" ht="3.6" customHeight="1">
      <c r="B18" s="416"/>
      <c r="C18" s="422"/>
      <c r="D18" s="416"/>
      <c r="E18" s="416"/>
      <c r="F18" s="416"/>
      <c r="G18" s="443"/>
      <c r="H18" s="443"/>
      <c r="I18" s="443"/>
      <c r="J18" s="416"/>
      <c r="K18" s="423"/>
      <c r="L18" s="499"/>
      <c r="M18" s="416"/>
      <c r="N18" s="416"/>
      <c r="O18" s="416"/>
      <c r="P18" s="416"/>
    </row>
    <row r="19" spans="2:16" s="420" customFormat="1" ht="15" customHeight="1">
      <c r="B19" s="418"/>
      <c r="C19" s="421" t="s">
        <v>19</v>
      </c>
      <c r="D19" s="419"/>
      <c r="E19" s="1072" t="s">
        <v>20</v>
      </c>
      <c r="F19" s="1073"/>
      <c r="G19" s="456"/>
      <c r="H19" s="426"/>
      <c r="I19" s="426"/>
      <c r="J19" s="418"/>
      <c r="K19" s="423"/>
      <c r="L19" s="499" t="s">
        <v>21</v>
      </c>
      <c r="M19" s="418"/>
      <c r="N19" s="418"/>
      <c r="O19" s="418"/>
      <c r="P19" s="418"/>
    </row>
    <row r="20" spans="2:16" customFormat="1" ht="3.6" customHeight="1">
      <c r="B20" s="416"/>
      <c r="C20" s="422"/>
      <c r="D20" s="416"/>
      <c r="E20" s="416"/>
      <c r="F20" s="416"/>
      <c r="G20" s="443"/>
      <c r="H20" s="443"/>
      <c r="I20" s="443"/>
      <c r="J20" s="416"/>
      <c r="K20" s="423"/>
      <c r="L20" s="499"/>
      <c r="M20" s="416"/>
      <c r="N20" s="416"/>
      <c r="O20" s="416"/>
      <c r="P20" s="416"/>
    </row>
    <row r="21" spans="2:16" customFormat="1" ht="15" customHeight="1">
      <c r="B21" s="416"/>
      <c r="C21" s="421" t="s">
        <v>22</v>
      </c>
      <c r="D21" s="419"/>
      <c r="E21" s="1072" t="s">
        <v>23</v>
      </c>
      <c r="F21" s="1073"/>
      <c r="G21" s="443"/>
      <c r="H21" s="443"/>
      <c r="I21" s="443"/>
      <c r="J21" s="416"/>
      <c r="K21" s="423"/>
      <c r="L21" s="499" t="s">
        <v>24</v>
      </c>
      <c r="M21" s="416"/>
      <c r="N21" s="416"/>
      <c r="O21" s="416"/>
      <c r="P21" s="416"/>
    </row>
    <row r="22" spans="2:16" customFormat="1" ht="3.6" customHeight="1">
      <c r="B22" s="416"/>
      <c r="C22" s="422"/>
      <c r="D22" s="416"/>
      <c r="E22" s="416"/>
      <c r="F22" s="416"/>
      <c r="G22" s="443"/>
      <c r="H22" s="443"/>
      <c r="I22" s="443"/>
      <c r="J22" s="416"/>
      <c r="K22" s="423"/>
      <c r="L22" s="499"/>
      <c r="M22" s="416"/>
      <c r="N22" s="416"/>
      <c r="O22" s="416"/>
      <c r="P22" s="416"/>
    </row>
    <row r="23" spans="2:16" s="420" customFormat="1" ht="15" customHeight="1">
      <c r="B23" s="418"/>
      <c r="C23" s="421" t="s">
        <v>25</v>
      </c>
      <c r="D23" s="419"/>
      <c r="E23" s="1072" t="s">
        <v>26</v>
      </c>
      <c r="F23" s="1073"/>
      <c r="G23" s="456"/>
      <c r="H23" s="426"/>
      <c r="I23" s="426"/>
      <c r="J23" s="418"/>
      <c r="K23" s="423"/>
      <c r="L23" s="499" t="s">
        <v>27</v>
      </c>
      <c r="M23" s="418"/>
      <c r="N23" s="418"/>
      <c r="O23" s="418"/>
      <c r="P23" s="418"/>
    </row>
    <row r="24" spans="2:16" ht="3.6" customHeight="1" thickBot="1">
      <c r="B24" s="452"/>
      <c r="C24" s="452"/>
      <c r="D24" s="453"/>
      <c r="E24" s="452"/>
      <c r="F24" s="452"/>
      <c r="G24" s="452"/>
      <c r="H24" s="452"/>
      <c r="I24" s="452"/>
      <c r="J24" s="452"/>
      <c r="K24" s="454"/>
      <c r="L24" s="500"/>
      <c r="M24" s="452"/>
      <c r="N24" s="452"/>
      <c r="O24" s="452"/>
      <c r="P24" s="452"/>
    </row>
    <row r="25" spans="2:16" ht="3.6" customHeight="1">
      <c r="B25" s="417"/>
      <c r="C25" s="417"/>
      <c r="D25" s="416"/>
      <c r="E25" s="417"/>
      <c r="F25" s="417"/>
      <c r="G25" s="417"/>
      <c r="H25" s="417"/>
      <c r="I25" s="417"/>
      <c r="J25" s="417"/>
      <c r="K25" s="423"/>
      <c r="L25" s="499"/>
      <c r="M25" s="417"/>
      <c r="N25" s="417"/>
      <c r="O25" s="417"/>
      <c r="P25" s="417"/>
    </row>
    <row r="26" spans="2:16" ht="18" customHeight="1">
      <c r="B26" s="437">
        <v>2</v>
      </c>
      <c r="C26" s="413" t="s">
        <v>28</v>
      </c>
      <c r="D26" s="416"/>
      <c r="E26" s="417"/>
      <c r="F26" s="417"/>
      <c r="G26" s="417"/>
      <c r="H26" s="417"/>
      <c r="I26" s="417"/>
      <c r="J26" s="417"/>
      <c r="K26" s="423"/>
      <c r="L26" s="499"/>
      <c r="M26" s="417"/>
      <c r="N26" s="417"/>
      <c r="O26" s="417"/>
      <c r="P26" s="417"/>
    </row>
    <row r="27" spans="2:16" ht="3.6" customHeight="1">
      <c r="B27" s="437"/>
      <c r="C27" s="413"/>
      <c r="D27" s="416"/>
      <c r="E27" s="417"/>
      <c r="F27" s="417"/>
      <c r="G27" s="417"/>
      <c r="H27" s="417"/>
      <c r="I27" s="417"/>
      <c r="J27" s="417"/>
      <c r="K27" s="423"/>
      <c r="L27" s="499"/>
      <c r="M27" s="417"/>
      <c r="N27" s="417"/>
      <c r="O27" s="417"/>
      <c r="P27" s="417"/>
    </row>
    <row r="28" spans="2:16" ht="15" customHeight="1">
      <c r="B28" s="437"/>
      <c r="C28" s="421" t="s">
        <v>29</v>
      </c>
      <c r="D28" s="416"/>
      <c r="E28" s="444">
        <v>43861</v>
      </c>
      <c r="F28" s="439"/>
      <c r="G28" s="439"/>
      <c r="H28" s="439"/>
      <c r="I28" s="439"/>
      <c r="J28" s="417"/>
      <c r="K28" s="423"/>
      <c r="L28" s="501" t="s">
        <v>30</v>
      </c>
      <c r="M28" s="417"/>
      <c r="N28" s="417"/>
      <c r="O28" s="417"/>
      <c r="P28" s="417"/>
    </row>
    <row r="29" spans="2:16" ht="3.6" customHeight="1">
      <c r="B29" s="437"/>
      <c r="C29" s="413"/>
      <c r="D29" s="416"/>
      <c r="E29" s="418"/>
      <c r="F29" s="439"/>
      <c r="G29" s="439"/>
      <c r="H29" s="439"/>
      <c r="I29" s="439"/>
      <c r="J29" s="417"/>
      <c r="K29" s="423"/>
      <c r="L29" s="499"/>
      <c r="M29" s="417"/>
      <c r="N29" s="417"/>
      <c r="O29" s="417"/>
      <c r="P29" s="417"/>
    </row>
    <row r="30" spans="2:16" ht="15" customHeight="1">
      <c r="B30" s="437"/>
      <c r="C30" s="421" t="s">
        <v>31</v>
      </c>
      <c r="D30" s="416"/>
      <c r="E30" s="445" t="s">
        <v>32</v>
      </c>
      <c r="F30" s="439"/>
      <c r="G30" s="439"/>
      <c r="H30" s="439"/>
      <c r="I30" s="439"/>
      <c r="J30" s="417"/>
      <c r="K30" s="423"/>
      <c r="L30" s="501" t="s">
        <v>33</v>
      </c>
      <c r="M30" s="417"/>
      <c r="N30" s="417"/>
      <c r="O30" s="417"/>
      <c r="P30" s="417"/>
    </row>
    <row r="31" spans="2:16" ht="3.6" customHeight="1">
      <c r="B31" s="437"/>
      <c r="C31" s="413"/>
      <c r="D31" s="416"/>
      <c r="E31" s="418"/>
      <c r="F31" s="439"/>
      <c r="G31" s="439"/>
      <c r="H31" s="439"/>
      <c r="I31" s="439"/>
      <c r="J31" s="417"/>
      <c r="K31" s="423"/>
      <c r="L31" s="499"/>
      <c r="M31" s="417"/>
      <c r="N31" s="417"/>
      <c r="O31" s="417"/>
      <c r="P31" s="417"/>
    </row>
    <row r="32" spans="2:16" ht="15" customHeight="1">
      <c r="B32" s="437"/>
      <c r="C32" s="421" t="s">
        <v>34</v>
      </c>
      <c r="D32" s="416"/>
      <c r="E32" s="445" t="s">
        <v>35</v>
      </c>
      <c r="F32" s="439"/>
      <c r="G32" s="439"/>
      <c r="H32" s="439"/>
      <c r="I32" s="439"/>
      <c r="J32" s="417"/>
      <c r="K32" s="423"/>
      <c r="L32" s="501" t="s">
        <v>36</v>
      </c>
      <c r="M32" s="417"/>
      <c r="N32" s="417"/>
      <c r="O32" s="417"/>
      <c r="P32" s="417"/>
    </row>
    <row r="33" spans="2:16" ht="3.6" customHeight="1">
      <c r="B33" s="437"/>
      <c r="C33" s="413"/>
      <c r="D33" s="416"/>
      <c r="E33" s="418"/>
      <c r="F33" s="439"/>
      <c r="G33" s="439"/>
      <c r="H33" s="439"/>
      <c r="I33" s="439"/>
      <c r="J33" s="417"/>
      <c r="K33" s="423"/>
      <c r="L33" s="499"/>
      <c r="M33" s="417"/>
      <c r="N33" s="417"/>
      <c r="O33" s="417"/>
      <c r="P33" s="417"/>
    </row>
    <row r="34" spans="2:16" ht="15" customHeight="1">
      <c r="B34" s="437"/>
      <c r="C34" s="421" t="s">
        <v>37</v>
      </c>
      <c r="D34" s="416"/>
      <c r="E34" s="214">
        <v>11</v>
      </c>
      <c r="F34" s="439"/>
      <c r="G34" s="439"/>
      <c r="H34" s="439"/>
      <c r="I34" s="439"/>
      <c r="J34" s="417"/>
      <c r="K34" s="423"/>
      <c r="L34" s="501" t="s">
        <v>38</v>
      </c>
      <c r="M34" s="417"/>
      <c r="N34" s="417"/>
      <c r="O34" s="417"/>
      <c r="P34" s="417"/>
    </row>
    <row r="35" spans="2:16" ht="3.6" customHeight="1">
      <c r="B35" s="437"/>
      <c r="C35" s="413"/>
      <c r="D35" s="416"/>
      <c r="E35" s="417"/>
      <c r="F35" s="417"/>
      <c r="G35" s="417"/>
      <c r="H35" s="417"/>
      <c r="I35" s="417"/>
      <c r="J35" s="417"/>
      <c r="K35" s="423"/>
      <c r="L35" s="424"/>
      <c r="M35" s="417"/>
      <c r="N35" s="417"/>
      <c r="O35" s="417"/>
      <c r="P35" s="417"/>
    </row>
    <row r="36" spans="2:16" ht="15" customHeight="1">
      <c r="B36" s="417"/>
      <c r="C36" s="417"/>
      <c r="D36" s="416"/>
      <c r="E36" s="425" t="s">
        <v>39</v>
      </c>
      <c r="F36" s="425" t="s">
        <v>40</v>
      </c>
      <c r="G36" s="425" t="s">
        <v>41</v>
      </c>
      <c r="H36" s="1005" t="s">
        <v>42</v>
      </c>
      <c r="I36" s="417"/>
      <c r="J36" s="417"/>
      <c r="K36" s="423"/>
      <c r="L36" s="417"/>
      <c r="M36" s="417"/>
      <c r="N36" s="417"/>
      <c r="O36" s="417"/>
      <c r="P36" s="417"/>
    </row>
    <row r="37" spans="2:16" ht="15" customHeight="1">
      <c r="B37" s="417"/>
      <c r="C37" s="1071" t="s">
        <v>43</v>
      </c>
      <c r="D37" s="416"/>
      <c r="E37" s="446" t="str">
        <f>IF($E$79=1,"FY"&amp;YEAR($E$28)-2000,"FY"&amp;YEAR($E$28)-2000&amp;"/"&amp;YEAR($E$28)-1999)</f>
        <v>FY20</v>
      </c>
      <c r="F37" s="446" t="str">
        <f>IF($E$79=1,"FY"&amp;YEAR($E$28)-1999,"FY"&amp;YEAR($E$28)-1999&amp;"/"&amp;YEAR($E$28)-1998)</f>
        <v>FY21</v>
      </c>
      <c r="G37" s="447" t="str">
        <f>IF(E34=12,IF($E$79=1,"FY"&amp;YEAR($E$28)-1998,"FY"&amp;YEAR($E$28)-1998&amp;"/"&amp;YEAR($E$28)-1997),"LTM  "&amp;VLOOKUP(F79,$E$82:$F$103,2)&amp;"-"&amp;G39-2000)</f>
        <v>LTM  Nov-22</v>
      </c>
      <c r="H37" s="447" t="str">
        <f>IF(E34=12,IF($E$79=1,"FY"&amp;YEAR($E$28)-1997&amp;"B","FY"&amp;YEAR($E$28)-1997&amp;"/"&amp;YEAR($E$28)-1996&amp;"B"),IF($E$79=1,"FY"&amp;YEAR(E28)-1998&amp;"LE","FY"&amp;YEAR($E$28)-1998&amp;"/"&amp;YEAR(E28)-1997&amp;"LE"))</f>
        <v>FY22LE</v>
      </c>
      <c r="I37" s="418"/>
      <c r="J37" s="418"/>
      <c r="K37" s="423"/>
      <c r="L37" s="1074" t="s">
        <v>44</v>
      </c>
      <c r="M37" s="1075"/>
      <c r="N37" s="1075"/>
      <c r="O37" s="1076"/>
      <c r="P37" s="417"/>
    </row>
    <row r="38" spans="2:16" ht="15" customHeight="1" outlineLevel="1">
      <c r="B38" s="417"/>
      <c r="C38" s="1071"/>
      <c r="D38" s="416"/>
      <c r="E38" s="446" t="str">
        <f>E37</f>
        <v>FY20</v>
      </c>
      <c r="F38" s="446" t="str">
        <f>F37</f>
        <v>FY21</v>
      </c>
      <c r="G38" s="447" t="str">
        <f>IF($E$79=1,"FY"&amp;YEAR($E$28)-1998,"FY"&amp;YEAR($E$28)-1998&amp;"/"&amp;YEAR($E$28)-1997)</f>
        <v>FY22</v>
      </c>
      <c r="H38" s="503"/>
      <c r="I38" s="418"/>
      <c r="J38" s="418"/>
      <c r="K38" s="423"/>
      <c r="L38" s="1077"/>
      <c r="M38" s="1078"/>
      <c r="N38" s="1078"/>
      <c r="O38" s="1079"/>
      <c r="P38" s="417"/>
    </row>
    <row r="39" spans="2:16" ht="12" customHeight="1" outlineLevel="1">
      <c r="B39" s="417"/>
      <c r="C39" s="1071"/>
      <c r="D39" s="416"/>
      <c r="E39" s="446">
        <f>YEAR(E28)</f>
        <v>2020</v>
      </c>
      <c r="F39" s="446">
        <f>E39+1</f>
        <v>2021</v>
      </c>
      <c r="G39" s="446">
        <f>IF(F79&gt;12,F39+2,F39+1)</f>
        <v>2022</v>
      </c>
      <c r="H39" s="457"/>
      <c r="I39" s="418"/>
      <c r="J39" s="418"/>
      <c r="K39" s="423"/>
      <c r="L39" s="1080"/>
      <c r="M39" s="1078"/>
      <c r="N39" s="1078"/>
      <c r="O39" s="1079"/>
      <c r="P39" s="417"/>
    </row>
    <row r="40" spans="2:16" ht="3.6" customHeight="1">
      <c r="B40" s="416"/>
      <c r="C40" s="422"/>
      <c r="D40" s="416"/>
      <c r="E40" s="419"/>
      <c r="F40" s="419"/>
      <c r="G40" s="419"/>
      <c r="H40" s="449"/>
      <c r="I40" s="418"/>
      <c r="J40" s="418"/>
      <c r="K40" s="423"/>
      <c r="L40" s="1080"/>
      <c r="M40" s="1078"/>
      <c r="N40" s="1078"/>
      <c r="O40" s="1079"/>
      <c r="P40" s="417"/>
    </row>
    <row r="41" spans="2:16" ht="15" customHeight="1">
      <c r="B41" s="417"/>
      <c r="C41" s="421" t="s">
        <v>45</v>
      </c>
      <c r="D41" s="416"/>
      <c r="E41" s="447" t="str">
        <f>IF($E$34=12,"n/a",IF($E$79=1,"YTD  "&amp;VLOOKUP($E$34,$E$82:$F$103,2)&amp;"-"&amp;YEAR($E$28)-2000,IF($E$34+$E$79&gt;13,"YTD  "&amp;VLOOKUP($F$79,$E$82:$F$103,2)&amp;"-"&amp;YEAR($E$28)-1999,"YTD  "&amp;VLOOKUP($F$79,$E$82:$F$103,2)&amp;"-"&amp;YEAR($E$28)-2000)))</f>
        <v>YTD  Nov-20</v>
      </c>
      <c r="F41" s="447" t="str">
        <f>IF($E$34=12,"n/a",IF($E$79=1,"YTD  "&amp;VLOOKUP($E$34,$E$82:$F$103,2)&amp;"-"&amp;YEAR($E$28)-1999,IF($E$34+$E$79&gt;13,"YTD  "&amp;VLOOKUP($F$79,$E$82:$F$103,2)&amp;"-"&amp;YEAR($E$28)-1998,"YTD  "&amp;VLOOKUP($F$79,$E$82:$F$103,2)&amp;"-"&amp;YEAR($E$28)-1999)))</f>
        <v>YTD  Nov-21</v>
      </c>
      <c r="G41" s="447" t="str">
        <f>IF($E$34=12,"n/a",IF($E$79=1,"YTD  "&amp;VLOOKUP($E$34,$E$82:$F$103,2)&amp;"-"&amp;YEAR($E$28)-1998,IF($E$34+$E$79&gt;13,"YTD  "&amp;VLOOKUP($F$79,$E$82:$F$103,2)&amp;"-"&amp;YEAR($E$28)-1997,"YTD  "&amp;VLOOKUP($F$79,$E$82:$F$103,2)&amp;"-"&amp;YEAR($E$28)-1998)))</f>
        <v>YTD  Nov-22</v>
      </c>
      <c r="H41" s="426"/>
      <c r="I41" s="418"/>
      <c r="J41" s="418"/>
      <c r="K41" s="423"/>
      <c r="L41" s="1080"/>
      <c r="M41" s="1078"/>
      <c r="N41" s="1078"/>
      <c r="O41" s="1079"/>
      <c r="P41" s="417"/>
    </row>
    <row r="42" spans="2:16" ht="3.6" customHeight="1">
      <c r="B42" s="416"/>
      <c r="C42" s="422"/>
      <c r="D42" s="416"/>
      <c r="E42" s="419"/>
      <c r="F42" s="419"/>
      <c r="G42" s="419"/>
      <c r="H42" s="449"/>
      <c r="I42" s="418"/>
      <c r="J42" s="418"/>
      <c r="K42" s="423"/>
      <c r="L42" s="1080"/>
      <c r="M42" s="1078"/>
      <c r="N42" s="1078"/>
      <c r="O42" s="1079"/>
      <c r="P42" s="417"/>
    </row>
    <row r="43" spans="2:16" ht="15" customHeight="1">
      <c r="B43" s="417"/>
      <c r="C43" s="421" t="s">
        <v>46</v>
      </c>
      <c r="D43" s="416"/>
      <c r="E43" s="448">
        <f>EOMONTH(E28,11)</f>
        <v>44196</v>
      </c>
      <c r="F43" s="448">
        <f>EOMONTH(E43,12)</f>
        <v>44561</v>
      </c>
      <c r="G43" s="448">
        <f>EOMONTH(F43,E34)</f>
        <v>44895</v>
      </c>
      <c r="H43" s="426"/>
      <c r="I43" s="418"/>
      <c r="J43" s="418"/>
      <c r="K43" s="423"/>
      <c r="L43" s="1081"/>
      <c r="M43" s="1082"/>
      <c r="N43" s="1082"/>
      <c r="O43" s="1083"/>
      <c r="P43" s="417"/>
    </row>
    <row r="44" spans="2:16" ht="3.6" customHeight="1" thickBot="1">
      <c r="B44" s="452"/>
      <c r="C44" s="452"/>
      <c r="D44" s="453"/>
      <c r="E44" s="452"/>
      <c r="F44" s="452"/>
      <c r="G44" s="452"/>
      <c r="H44" s="452"/>
      <c r="I44" s="452"/>
      <c r="J44" s="452"/>
      <c r="K44" s="454"/>
      <c r="L44" s="455"/>
      <c r="M44" s="452"/>
      <c r="N44" s="452"/>
      <c r="O44" s="452"/>
      <c r="P44" s="452"/>
    </row>
    <row r="45" spans="2:16" ht="3.6" customHeight="1">
      <c r="B45" s="417"/>
      <c r="C45" s="417"/>
      <c r="D45" s="417"/>
      <c r="E45" s="417"/>
      <c r="F45" s="417"/>
      <c r="G45" s="439"/>
      <c r="H45" s="440"/>
      <c r="I45" s="417"/>
      <c r="J45" s="417"/>
      <c r="K45" s="423"/>
      <c r="L45" s="417"/>
      <c r="M45" s="417"/>
      <c r="N45" s="417"/>
      <c r="O45" s="417"/>
      <c r="P45" s="417"/>
    </row>
    <row r="46" spans="2:16" ht="18">
      <c r="B46" s="437">
        <v>3</v>
      </c>
      <c r="C46" s="413" t="s">
        <v>47</v>
      </c>
      <c r="D46" s="416"/>
      <c r="E46" s="417"/>
      <c r="F46" s="417"/>
      <c r="G46" s="439"/>
      <c r="H46" s="439"/>
      <c r="I46" s="417"/>
      <c r="J46" s="417"/>
      <c r="K46" s="423"/>
      <c r="L46" s="417"/>
      <c r="M46" s="417"/>
      <c r="N46" s="417"/>
      <c r="O46" s="417"/>
      <c r="P46" s="417"/>
    </row>
    <row r="47" spans="2:16" ht="3.6" customHeight="1">
      <c r="B47" s="417"/>
      <c r="C47" s="417"/>
      <c r="D47" s="416"/>
      <c r="E47" s="417"/>
      <c r="F47" s="417"/>
      <c r="G47" s="439"/>
      <c r="H47" s="439"/>
      <c r="I47" s="417"/>
      <c r="J47" s="417"/>
      <c r="K47" s="423"/>
      <c r="L47" s="417"/>
      <c r="M47" s="417"/>
      <c r="N47" s="417"/>
      <c r="O47" s="417"/>
      <c r="P47" s="417"/>
    </row>
    <row r="48" spans="2:16" ht="15" customHeight="1">
      <c r="B48" s="417"/>
      <c r="C48" s="421" t="s">
        <v>48</v>
      </c>
      <c r="D48" s="417"/>
      <c r="E48" s="214" t="s">
        <v>49</v>
      </c>
      <c r="F48" s="1087" t="s">
        <v>50</v>
      </c>
      <c r="G48" s="439"/>
      <c r="H48" s="439"/>
      <c r="I48" s="439"/>
      <c r="J48" s="439"/>
      <c r="K48" s="423"/>
      <c r="L48" s="499" t="s">
        <v>51</v>
      </c>
      <c r="M48" s="417"/>
      <c r="N48" s="417"/>
      <c r="O48" s="417"/>
      <c r="P48" s="417"/>
    </row>
    <row r="49" spans="2:16" customFormat="1" ht="3.6" customHeight="1">
      <c r="B49" s="416"/>
      <c r="C49" s="416"/>
      <c r="D49" s="416"/>
      <c r="E49" s="419"/>
      <c r="F49" s="1088"/>
      <c r="G49" s="443"/>
      <c r="H49" s="443"/>
      <c r="I49" s="443"/>
      <c r="J49" s="443"/>
      <c r="K49" s="423"/>
      <c r="L49" s="416"/>
      <c r="M49" s="416"/>
      <c r="N49" s="416"/>
      <c r="O49" s="416"/>
      <c r="P49" s="416"/>
    </row>
    <row r="50" spans="2:16" ht="15" customHeight="1">
      <c r="B50" s="417"/>
      <c r="C50" s="421" t="s">
        <v>52</v>
      </c>
      <c r="D50" s="416"/>
      <c r="E50" s="214" t="s">
        <v>53</v>
      </c>
      <c r="F50" s="446" t="str">
        <f>IF(E48="EUR",G119,E48&amp;G120)</f>
        <v>€'000</v>
      </c>
      <c r="G50" s="426" t="s">
        <v>54</v>
      </c>
      <c r="H50" s="439"/>
      <c r="I50" s="439"/>
      <c r="J50" s="439"/>
      <c r="K50" s="423"/>
      <c r="L50" s="499" t="s">
        <v>55</v>
      </c>
      <c r="M50" s="417"/>
      <c r="N50" s="417"/>
      <c r="O50" s="417"/>
      <c r="P50" s="417"/>
    </row>
    <row r="51" spans="2:16" customFormat="1" ht="3.6" customHeight="1">
      <c r="B51" s="416"/>
      <c r="C51" s="416"/>
      <c r="D51" s="416"/>
      <c r="E51" s="419"/>
      <c r="F51" s="449"/>
      <c r="G51" s="443"/>
      <c r="H51" s="443"/>
      <c r="I51" s="443"/>
      <c r="J51" s="443"/>
      <c r="K51" s="423"/>
      <c r="L51" s="416"/>
      <c r="M51" s="416"/>
      <c r="N51" s="416"/>
      <c r="O51" s="416"/>
      <c r="P51" s="416"/>
    </row>
    <row r="52" spans="2:16" ht="15" customHeight="1">
      <c r="B52" s="417"/>
      <c r="C52" s="421" t="s">
        <v>56</v>
      </c>
      <c r="D52" s="416"/>
      <c r="E52" s="214" t="s">
        <v>57</v>
      </c>
      <c r="F52" s="417"/>
      <c r="G52" s="439"/>
      <c r="H52" s="439"/>
      <c r="I52" s="439"/>
      <c r="J52" s="439"/>
      <c r="K52" s="423"/>
      <c r="L52" s="499" t="s">
        <v>55</v>
      </c>
      <c r="M52" s="417"/>
      <c r="N52" s="417"/>
      <c r="O52" s="417"/>
      <c r="P52" s="417"/>
    </row>
    <row r="53" spans="2:16" customFormat="1" ht="3.6" customHeight="1">
      <c r="B53" s="416"/>
      <c r="C53" s="416"/>
      <c r="D53" s="416"/>
      <c r="E53" s="419"/>
      <c r="F53" s="417"/>
      <c r="G53" s="443"/>
      <c r="H53" s="443"/>
      <c r="I53" s="443"/>
      <c r="J53" s="443"/>
      <c r="K53" s="423"/>
      <c r="L53" s="416"/>
      <c r="M53" s="416"/>
      <c r="N53" s="416"/>
      <c r="O53" s="416"/>
      <c r="P53" s="416"/>
    </row>
    <row r="54" spans="2:16" ht="15" customHeight="1">
      <c r="B54" s="417"/>
      <c r="C54" s="421" t="s">
        <v>58</v>
      </c>
      <c r="D54" s="416"/>
      <c r="E54" s="214" t="s">
        <v>59</v>
      </c>
      <c r="F54" s="417"/>
      <c r="G54" s="439"/>
      <c r="H54" s="439"/>
      <c r="I54" s="439"/>
      <c r="J54" s="439"/>
      <c r="K54" s="423"/>
      <c r="L54" s="499" t="s">
        <v>55</v>
      </c>
      <c r="M54" s="417"/>
      <c r="N54" s="417"/>
      <c r="O54" s="417"/>
      <c r="P54" s="417"/>
    </row>
    <row r="55" spans="2:16" ht="3.6" customHeight="1" thickBot="1">
      <c r="B55" s="452"/>
      <c r="C55" s="452"/>
      <c r="D55" s="453"/>
      <c r="E55" s="452"/>
      <c r="F55" s="452"/>
      <c r="G55" s="452"/>
      <c r="H55" s="452"/>
      <c r="I55" s="452"/>
      <c r="J55" s="452"/>
      <c r="K55" s="454"/>
      <c r="L55" s="455"/>
      <c r="M55" s="452"/>
      <c r="N55" s="452"/>
      <c r="O55" s="452"/>
      <c r="P55" s="452"/>
    </row>
    <row r="56" spans="2:16" ht="3.6" customHeight="1">
      <c r="B56" s="417"/>
      <c r="C56" s="417"/>
      <c r="D56" s="417"/>
      <c r="E56" s="417"/>
      <c r="F56" s="417"/>
      <c r="G56" s="439"/>
      <c r="H56" s="440"/>
      <c r="I56" s="417"/>
      <c r="J56" s="417"/>
      <c r="K56" s="423"/>
      <c r="L56" s="417"/>
      <c r="M56" s="417"/>
      <c r="N56" s="417"/>
      <c r="O56" s="417"/>
      <c r="P56" s="417"/>
    </row>
    <row r="57" spans="2:16" customFormat="1" ht="15" customHeight="1">
      <c r="B57" s="437">
        <v>4</v>
      </c>
      <c r="C57" s="413" t="s">
        <v>60</v>
      </c>
      <c r="D57" s="416"/>
      <c r="E57" s="416"/>
      <c r="F57" s="416"/>
      <c r="G57" s="416"/>
      <c r="H57" s="416"/>
      <c r="I57" s="416"/>
      <c r="J57" s="416"/>
      <c r="K57" s="423"/>
      <c r="L57" s="416"/>
      <c r="M57" s="416"/>
      <c r="N57" s="416"/>
      <c r="O57" s="416"/>
      <c r="P57" s="416"/>
    </row>
    <row r="58" spans="2:16" customFormat="1" ht="3.6" customHeight="1">
      <c r="B58" s="416"/>
      <c r="C58" s="416"/>
      <c r="D58" s="416"/>
      <c r="E58" s="416"/>
      <c r="F58" s="416"/>
      <c r="G58" s="416"/>
      <c r="H58" s="416"/>
      <c r="I58" s="416"/>
      <c r="J58" s="416"/>
      <c r="K58" s="423"/>
      <c r="L58" s="416"/>
      <c r="M58" s="416"/>
      <c r="N58" s="416"/>
      <c r="O58" s="416"/>
      <c r="P58" s="416"/>
    </row>
    <row r="59" spans="2:16" s="420" customFormat="1" ht="15" customHeight="1">
      <c r="B59" s="418"/>
      <c r="C59" s="421" t="s">
        <v>61</v>
      </c>
      <c r="D59" s="419"/>
      <c r="E59" s="1072"/>
      <c r="F59" s="1073"/>
      <c r="G59" s="426"/>
      <c r="H59" s="426"/>
      <c r="I59" s="426"/>
      <c r="J59" s="418"/>
      <c r="K59" s="423"/>
      <c r="L59" s="499" t="s">
        <v>62</v>
      </c>
      <c r="M59" s="418"/>
      <c r="N59" s="418"/>
      <c r="O59" s="418"/>
      <c r="P59" s="418"/>
    </row>
    <row r="60" spans="2:16" customFormat="1" ht="15" hidden="1" customHeight="1">
      <c r="B60" s="416"/>
      <c r="C60" s="416"/>
      <c r="D60" s="416"/>
      <c r="E60" s="416"/>
      <c r="F60" s="416"/>
      <c r="G60" s="416"/>
      <c r="H60" s="416"/>
      <c r="I60" s="416"/>
      <c r="J60" s="416"/>
      <c r="K60" s="423"/>
      <c r="L60" s="499"/>
      <c r="M60" s="416"/>
      <c r="N60" s="416"/>
      <c r="O60" s="416"/>
      <c r="P60" s="416"/>
    </row>
    <row r="61" spans="2:16" customFormat="1" ht="15" hidden="1" customHeight="1">
      <c r="B61" s="416"/>
      <c r="C61" s="416"/>
      <c r="D61" s="416"/>
      <c r="E61" s="416"/>
      <c r="F61" s="416"/>
      <c r="G61" s="416"/>
      <c r="H61" s="416"/>
      <c r="I61" s="416"/>
      <c r="J61" s="416"/>
      <c r="K61" s="423"/>
      <c r="L61" s="499"/>
      <c r="M61" s="416"/>
      <c r="N61" s="416"/>
      <c r="O61" s="416"/>
      <c r="P61" s="416"/>
    </row>
    <row r="62" spans="2:16" customFormat="1" ht="15" hidden="1" customHeight="1">
      <c r="B62" s="416"/>
      <c r="C62" s="416"/>
      <c r="D62" s="416"/>
      <c r="E62" s="416"/>
      <c r="F62" s="416"/>
      <c r="G62" s="416"/>
      <c r="H62" s="416"/>
      <c r="I62" s="416"/>
      <c r="J62" s="416"/>
      <c r="K62" s="423"/>
      <c r="L62" s="499"/>
      <c r="M62" s="416"/>
      <c r="N62" s="416"/>
      <c r="O62" s="416"/>
      <c r="P62" s="416"/>
    </row>
    <row r="63" spans="2:16" customFormat="1" ht="15" hidden="1" customHeight="1">
      <c r="B63" s="416"/>
      <c r="C63" s="416"/>
      <c r="D63" s="416"/>
      <c r="E63" s="416"/>
      <c r="F63" s="416"/>
      <c r="G63" s="416"/>
      <c r="H63" s="416"/>
      <c r="I63" s="416"/>
      <c r="J63" s="416"/>
      <c r="K63" s="423"/>
      <c r="L63" s="499"/>
      <c r="M63" s="416"/>
      <c r="N63" s="416"/>
      <c r="O63" s="416"/>
      <c r="P63" s="416"/>
    </row>
    <row r="64" spans="2:16" customFormat="1" ht="15" hidden="1" customHeight="1">
      <c r="B64" s="416"/>
      <c r="C64" s="416"/>
      <c r="D64" s="416"/>
      <c r="E64" s="416"/>
      <c r="F64" s="416"/>
      <c r="G64" s="416"/>
      <c r="H64" s="416"/>
      <c r="I64" s="416"/>
      <c r="J64" s="416"/>
      <c r="K64" s="423"/>
      <c r="L64" s="416"/>
      <c r="M64" s="416"/>
      <c r="N64" s="416"/>
      <c r="O64" s="416"/>
      <c r="P64" s="416"/>
    </row>
    <row r="65" spans="2:16" customFormat="1" ht="15" hidden="1" customHeight="1">
      <c r="B65" s="416"/>
      <c r="C65" s="416"/>
      <c r="D65" s="416"/>
      <c r="E65" s="416"/>
      <c r="F65" s="416"/>
      <c r="G65" s="416"/>
      <c r="H65" s="416"/>
      <c r="I65" s="416"/>
      <c r="J65" s="416"/>
      <c r="K65" s="423"/>
      <c r="L65" s="416"/>
      <c r="M65" s="416"/>
      <c r="N65" s="416"/>
      <c r="O65" s="416"/>
      <c r="P65" s="416"/>
    </row>
    <row r="66" spans="2:16" customFormat="1" ht="15" hidden="1" customHeight="1">
      <c r="B66" s="416"/>
      <c r="C66" s="416"/>
      <c r="D66" s="416"/>
      <c r="E66" s="416"/>
      <c r="F66" s="416"/>
      <c r="G66" s="416"/>
      <c r="H66" s="416"/>
      <c r="I66" s="416"/>
      <c r="J66" s="416"/>
      <c r="K66" s="423"/>
      <c r="L66" s="416"/>
      <c r="M66" s="416"/>
      <c r="N66" s="416"/>
      <c r="O66" s="416"/>
      <c r="P66" s="416"/>
    </row>
    <row r="67" spans="2:16" customFormat="1" ht="15" hidden="1" customHeight="1">
      <c r="B67" s="416"/>
      <c r="C67" s="416"/>
      <c r="D67" s="416"/>
      <c r="E67" s="416"/>
      <c r="F67" s="416"/>
      <c r="G67" s="416"/>
      <c r="H67" s="416"/>
      <c r="I67" s="416"/>
      <c r="J67" s="416"/>
      <c r="K67" s="423"/>
      <c r="L67" s="416"/>
      <c r="M67" s="416"/>
      <c r="N67" s="416"/>
      <c r="O67" s="416"/>
      <c r="P67" s="416"/>
    </row>
    <row r="68" spans="2:16" customFormat="1" ht="15" hidden="1" customHeight="1">
      <c r="B68" s="416"/>
      <c r="C68" s="416"/>
      <c r="D68" s="416"/>
      <c r="E68" s="416"/>
      <c r="F68" s="416"/>
      <c r="G68" s="416"/>
      <c r="H68" s="416"/>
      <c r="I68" s="416"/>
      <c r="J68" s="416"/>
      <c r="K68" s="423"/>
      <c r="L68" s="416"/>
      <c r="M68" s="416"/>
      <c r="N68" s="416"/>
      <c r="O68" s="416"/>
      <c r="P68" s="416"/>
    </row>
    <row r="69" spans="2:16" customFormat="1" ht="3.95" customHeight="1">
      <c r="B69" s="416"/>
      <c r="C69" s="416"/>
      <c r="D69" s="416"/>
      <c r="E69" s="416"/>
      <c r="F69" s="416"/>
      <c r="G69" s="416"/>
      <c r="H69" s="416"/>
      <c r="I69" s="416"/>
      <c r="J69" s="416"/>
      <c r="K69" s="423"/>
      <c r="L69" s="416"/>
      <c r="M69" s="416"/>
      <c r="N69" s="416"/>
      <c r="O69" s="416"/>
      <c r="P69" s="416"/>
    </row>
    <row r="70" spans="2:16" customFormat="1" ht="11.1" customHeight="1"/>
    <row r="71" spans="2:16" customFormat="1" hidden="1" outlineLevel="1">
      <c r="C71" s="435" t="s">
        <v>63</v>
      </c>
      <c r="D71" s="436"/>
      <c r="E71" s="432"/>
      <c r="F71" s="432"/>
      <c r="G71" s="433"/>
      <c r="H71" s="411"/>
    </row>
    <row r="72" spans="2:16" customFormat="1" hidden="1" outlineLevel="1">
      <c r="C72" s="428" t="s">
        <v>64</v>
      </c>
      <c r="D72" s="954"/>
      <c r="E72" s="429" t="e">
        <f>VLOOKUP($E$13,$C$142:$G$203,3,FALSE)</f>
        <v>#N/A</v>
      </c>
      <c r="F72" s="429" t="e">
        <f>VLOOKUP($E$13,$C$142:$G$203,4,FALSE)</f>
        <v>#N/A</v>
      </c>
      <c r="G72" s="430" t="e">
        <f>VLOOKUP($E$13,$C$142:$G$203,5,FALSE)</f>
        <v>#N/A</v>
      </c>
      <c r="H72" s="411"/>
    </row>
    <row r="73" spans="2:16" customFormat="1" hidden="1" outlineLevel="1">
      <c r="C73" s="1006" t="s">
        <v>65</v>
      </c>
      <c r="D73" s="1007"/>
      <c r="E73" s="1008" t="e">
        <f>VLOOKUP($E$15,$C$142:$G$203,3,FALSE)</f>
        <v>#N/A</v>
      </c>
      <c r="F73" s="1008" t="e">
        <f>VLOOKUP($E$15,$C$142:$G$203,4,FALSE)</f>
        <v>#N/A</v>
      </c>
      <c r="G73" s="1009" t="e">
        <f>VLOOKUP($E$15,$C$142:$G$203,5,FALSE)</f>
        <v>#N/A</v>
      </c>
      <c r="H73" s="411"/>
    </row>
    <row r="74" spans="2:16" customFormat="1" hidden="1" outlineLevel="1"/>
    <row r="75" spans="2:16" customFormat="1" hidden="1" outlineLevel="1">
      <c r="C75" s="435" t="s">
        <v>63</v>
      </c>
      <c r="D75" s="436"/>
      <c r="E75" s="433"/>
    </row>
    <row r="76" spans="2:16" customFormat="1" hidden="1" outlineLevel="1">
      <c r="C76" s="434" t="s">
        <v>41</v>
      </c>
      <c r="D76" s="1007"/>
      <c r="E76" s="1009" t="str">
        <f>IF(E34=12,IF($E$79=1,"FY"&amp;YEAR($E$28)-1998,"FY"&amp;YEAR($E$28)-1998&amp;"/"&amp;YEAR($E$28)-1997),"LTM "&amp;VLOOKUP(F79,$E$82:$F$103,2)&amp;"-"&amp;G39-2000)</f>
        <v>LTM Nov-22</v>
      </c>
    </row>
    <row r="77" spans="2:16" customFormat="1" hidden="1" outlineLevel="1"/>
    <row r="78" spans="2:16" customFormat="1" hidden="1" outlineLevel="1">
      <c r="C78" s="435" t="s">
        <v>63</v>
      </c>
      <c r="D78" s="436"/>
      <c r="E78" s="433"/>
      <c r="F78" s="433"/>
    </row>
    <row r="79" spans="2:16" customFormat="1" hidden="1" outlineLevel="1">
      <c r="C79" s="434" t="s">
        <v>66</v>
      </c>
      <c r="D79" s="1007"/>
      <c r="E79" s="1010">
        <f>MONTH(E28)</f>
        <v>1</v>
      </c>
      <c r="F79" s="451">
        <f>E79+E34-1</f>
        <v>11</v>
      </c>
    </row>
    <row r="80" spans="2:16" customFormat="1" hidden="1" outlineLevel="1"/>
    <row r="81" spans="3:8" customFormat="1" hidden="1" outlineLevel="1">
      <c r="C81" s="435" t="s">
        <v>63</v>
      </c>
      <c r="D81" s="436"/>
      <c r="E81" s="432"/>
      <c r="F81" s="432"/>
      <c r="G81" s="432"/>
      <c r="H81" s="433"/>
    </row>
    <row r="82" spans="3:8" customFormat="1" hidden="1" outlineLevel="1">
      <c r="C82" s="428"/>
      <c r="D82" s="954"/>
      <c r="E82" s="441">
        <v>1</v>
      </c>
      <c r="F82" s="955" t="s">
        <v>67</v>
      </c>
      <c r="G82" s="441" t="s">
        <v>68</v>
      </c>
      <c r="H82" s="955">
        <v>17</v>
      </c>
    </row>
    <row r="83" spans="3:8" customFormat="1" hidden="1" outlineLevel="1">
      <c r="C83" s="484"/>
      <c r="D83" s="954"/>
      <c r="E83" s="442">
        <f>+E82+1</f>
        <v>2</v>
      </c>
      <c r="F83" s="955" t="s">
        <v>69</v>
      </c>
      <c r="G83" s="442" t="s">
        <v>70</v>
      </c>
      <c r="H83" s="955">
        <v>18</v>
      </c>
    </row>
    <row r="84" spans="3:8" customFormat="1" hidden="1" outlineLevel="1">
      <c r="C84" s="484"/>
      <c r="D84" s="954"/>
      <c r="E84" s="442">
        <f t="shared" ref="E84:E104" si="0">+E83+1</f>
        <v>3</v>
      </c>
      <c r="F84" s="955" t="s">
        <v>71</v>
      </c>
      <c r="G84" s="442" t="s">
        <v>72</v>
      </c>
      <c r="H84" s="955">
        <v>19</v>
      </c>
    </row>
    <row r="85" spans="3:8" customFormat="1" hidden="1" outlineLevel="1">
      <c r="C85" s="484"/>
      <c r="D85" s="954"/>
      <c r="E85" s="442">
        <f t="shared" si="0"/>
        <v>4</v>
      </c>
      <c r="F85" s="955" t="s">
        <v>73</v>
      </c>
      <c r="G85" s="442" t="s">
        <v>74</v>
      </c>
      <c r="H85" s="955">
        <v>20</v>
      </c>
    </row>
    <row r="86" spans="3:8" customFormat="1" hidden="1" outlineLevel="1">
      <c r="C86" s="484"/>
      <c r="D86" s="954"/>
      <c r="E86" s="442">
        <f t="shared" si="0"/>
        <v>5</v>
      </c>
      <c r="F86" s="955" t="s">
        <v>75</v>
      </c>
      <c r="G86" s="442" t="s">
        <v>76</v>
      </c>
      <c r="H86" s="955">
        <v>21</v>
      </c>
    </row>
    <row r="87" spans="3:8" customFormat="1" hidden="1" outlineLevel="1">
      <c r="C87" s="484"/>
      <c r="D87" s="954"/>
      <c r="E87" s="442">
        <f t="shared" si="0"/>
        <v>6</v>
      </c>
      <c r="F87" s="955" t="s">
        <v>77</v>
      </c>
      <c r="G87" s="442" t="s">
        <v>78</v>
      </c>
      <c r="H87" s="955">
        <v>22</v>
      </c>
    </row>
    <row r="88" spans="3:8" customFormat="1" hidden="1" outlineLevel="1">
      <c r="C88" s="484"/>
      <c r="D88" s="954"/>
      <c r="E88" s="442">
        <f t="shared" si="0"/>
        <v>7</v>
      </c>
      <c r="F88" s="955" t="s">
        <v>79</v>
      </c>
      <c r="G88" s="442" t="s">
        <v>80</v>
      </c>
      <c r="H88" s="955">
        <v>23</v>
      </c>
    </row>
    <row r="89" spans="3:8" customFormat="1" hidden="1" outlineLevel="1">
      <c r="C89" s="484"/>
      <c r="D89" s="954"/>
      <c r="E89" s="442">
        <f t="shared" si="0"/>
        <v>8</v>
      </c>
      <c r="F89" s="955" t="s">
        <v>81</v>
      </c>
      <c r="G89" s="442" t="s">
        <v>82</v>
      </c>
      <c r="H89" s="955">
        <v>24</v>
      </c>
    </row>
    <row r="90" spans="3:8" customFormat="1" hidden="1" outlineLevel="1">
      <c r="C90" s="484"/>
      <c r="D90" s="954"/>
      <c r="E90" s="442">
        <f t="shared" si="0"/>
        <v>9</v>
      </c>
      <c r="F90" s="955" t="s">
        <v>83</v>
      </c>
      <c r="G90" s="442" t="s">
        <v>84</v>
      </c>
      <c r="H90" s="955">
        <v>25</v>
      </c>
    </row>
    <row r="91" spans="3:8" customFormat="1" hidden="1" outlineLevel="1">
      <c r="C91" s="484"/>
      <c r="D91" s="954"/>
      <c r="E91" s="442">
        <f t="shared" si="0"/>
        <v>10</v>
      </c>
      <c r="F91" s="955" t="s">
        <v>85</v>
      </c>
      <c r="G91" s="442" t="s">
        <v>86</v>
      </c>
      <c r="H91" s="955">
        <v>26</v>
      </c>
    </row>
    <row r="92" spans="3:8" customFormat="1" hidden="1" outlineLevel="1">
      <c r="C92" s="484"/>
      <c r="D92" s="954"/>
      <c r="E92" s="442">
        <f t="shared" si="0"/>
        <v>11</v>
      </c>
      <c r="F92" s="955" t="s">
        <v>87</v>
      </c>
      <c r="G92" s="442" t="s">
        <v>88</v>
      </c>
      <c r="H92" s="955">
        <v>27</v>
      </c>
    </row>
    <row r="93" spans="3:8" customFormat="1" hidden="1" outlineLevel="1">
      <c r="C93" s="484"/>
      <c r="D93" s="954"/>
      <c r="E93" s="442">
        <f t="shared" si="0"/>
        <v>12</v>
      </c>
      <c r="F93" s="955" t="s">
        <v>89</v>
      </c>
      <c r="G93" s="442" t="s">
        <v>90</v>
      </c>
      <c r="H93" s="955">
        <v>28</v>
      </c>
    </row>
    <row r="94" spans="3:8" customFormat="1" hidden="1" outlineLevel="1">
      <c r="C94" s="484"/>
      <c r="D94" s="954"/>
      <c r="E94" s="442">
        <f t="shared" si="0"/>
        <v>13</v>
      </c>
      <c r="F94" s="955" t="s">
        <v>67</v>
      </c>
      <c r="G94" s="442" t="s">
        <v>91</v>
      </c>
      <c r="H94" s="955">
        <v>29</v>
      </c>
    </row>
    <row r="95" spans="3:8" customFormat="1" hidden="1" outlineLevel="1">
      <c r="C95" s="484"/>
      <c r="D95" s="954"/>
      <c r="E95" s="442">
        <f t="shared" si="0"/>
        <v>14</v>
      </c>
      <c r="F95" s="955" t="s">
        <v>69</v>
      </c>
      <c r="G95" s="442" t="s">
        <v>92</v>
      </c>
      <c r="H95" s="955">
        <v>30</v>
      </c>
    </row>
    <row r="96" spans="3:8" customFormat="1" hidden="1" outlineLevel="1">
      <c r="C96" s="484"/>
      <c r="D96" s="954"/>
      <c r="E96" s="442">
        <f t="shared" si="0"/>
        <v>15</v>
      </c>
      <c r="F96" s="955" t="s">
        <v>71</v>
      </c>
      <c r="G96" s="442" t="s">
        <v>93</v>
      </c>
      <c r="H96" s="955">
        <v>31</v>
      </c>
    </row>
    <row r="97" spans="3:8" customFormat="1" hidden="1" outlineLevel="1">
      <c r="C97" s="484"/>
      <c r="D97" s="954"/>
      <c r="E97" s="442">
        <f t="shared" si="0"/>
        <v>16</v>
      </c>
      <c r="F97" s="955" t="s">
        <v>73</v>
      </c>
      <c r="G97" s="442" t="s">
        <v>94</v>
      </c>
      <c r="H97" s="955">
        <v>32</v>
      </c>
    </row>
    <row r="98" spans="3:8" customFormat="1" hidden="1" outlineLevel="1">
      <c r="C98" s="484"/>
      <c r="D98" s="954"/>
      <c r="E98" s="442">
        <f t="shared" si="0"/>
        <v>17</v>
      </c>
      <c r="F98" s="955" t="s">
        <v>75</v>
      </c>
      <c r="G98" s="442" t="s">
        <v>95</v>
      </c>
      <c r="H98" s="955">
        <v>33</v>
      </c>
    </row>
    <row r="99" spans="3:8" customFormat="1" hidden="1" outlineLevel="1">
      <c r="C99" s="484"/>
      <c r="D99" s="954"/>
      <c r="E99" s="442">
        <f t="shared" si="0"/>
        <v>18</v>
      </c>
      <c r="F99" s="955" t="s">
        <v>77</v>
      </c>
      <c r="G99" s="442" t="s">
        <v>96</v>
      </c>
      <c r="H99" s="955">
        <v>34</v>
      </c>
    </row>
    <row r="100" spans="3:8" customFormat="1" hidden="1" outlineLevel="1">
      <c r="C100" s="484"/>
      <c r="D100" s="954"/>
      <c r="E100" s="442">
        <f t="shared" si="0"/>
        <v>19</v>
      </c>
      <c r="F100" s="955" t="s">
        <v>79</v>
      </c>
      <c r="G100" s="442" t="s">
        <v>97</v>
      </c>
      <c r="H100" s="955">
        <v>35</v>
      </c>
    </row>
    <row r="101" spans="3:8" customFormat="1" hidden="1" outlineLevel="1">
      <c r="C101" s="484"/>
      <c r="D101" s="954"/>
      <c r="E101" s="442">
        <f t="shared" si="0"/>
        <v>20</v>
      </c>
      <c r="F101" s="955" t="s">
        <v>81</v>
      </c>
      <c r="G101" s="442" t="s">
        <v>98</v>
      </c>
      <c r="H101" s="955">
        <v>36</v>
      </c>
    </row>
    <row r="102" spans="3:8" customFormat="1" hidden="1" outlineLevel="1">
      <c r="C102" s="484"/>
      <c r="D102" s="954"/>
      <c r="E102" s="442">
        <f t="shared" si="0"/>
        <v>21</v>
      </c>
      <c r="F102" s="955" t="s">
        <v>83</v>
      </c>
      <c r="G102" s="442" t="s">
        <v>99</v>
      </c>
      <c r="H102" s="955">
        <v>37</v>
      </c>
    </row>
    <row r="103" spans="3:8" customFormat="1" hidden="1" outlineLevel="1">
      <c r="C103" s="484"/>
      <c r="D103" s="954"/>
      <c r="E103" s="442">
        <f t="shared" si="0"/>
        <v>22</v>
      </c>
      <c r="F103" s="955" t="s">
        <v>85</v>
      </c>
      <c r="G103" s="442" t="s">
        <v>100</v>
      </c>
      <c r="H103" s="955">
        <v>38</v>
      </c>
    </row>
    <row r="104" spans="3:8" customFormat="1" hidden="1" outlineLevel="1">
      <c r="C104" s="484"/>
      <c r="D104" s="954"/>
      <c r="E104" s="442">
        <f t="shared" si="0"/>
        <v>23</v>
      </c>
      <c r="F104" s="955" t="s">
        <v>87</v>
      </c>
      <c r="G104" s="442" t="s">
        <v>101</v>
      </c>
      <c r="H104" s="955">
        <v>39</v>
      </c>
    </row>
    <row r="105" spans="3:8" customFormat="1" hidden="1" outlineLevel="1">
      <c r="C105" s="1006"/>
      <c r="D105" s="1007"/>
      <c r="E105" s="1011"/>
      <c r="F105" s="1011"/>
      <c r="G105" s="1011"/>
      <c r="H105" s="1011"/>
    </row>
    <row r="106" spans="3:8" customFormat="1" hidden="1" outlineLevel="1"/>
    <row r="107" spans="3:8" customFormat="1" hidden="1" outlineLevel="1">
      <c r="C107" s="435" t="s">
        <v>63</v>
      </c>
      <c r="D107" s="436"/>
      <c r="E107" s="432"/>
      <c r="F107" s="432"/>
      <c r="G107" s="432"/>
      <c r="H107" s="433"/>
    </row>
    <row r="108" spans="3:8" customFormat="1" hidden="1" outlineLevel="1">
      <c r="C108" s="428" t="s">
        <v>102</v>
      </c>
      <c r="D108" s="431"/>
      <c r="E108" s="441" t="s">
        <v>57</v>
      </c>
      <c r="F108" s="450" t="s">
        <v>103</v>
      </c>
      <c r="G108" s="450">
        <v>1</v>
      </c>
      <c r="H108" s="450">
        <f>IF(E50=E108,1000000,IF(E50=E109,1000,1))</f>
        <v>1000</v>
      </c>
    </row>
    <row r="109" spans="3:8" customFormat="1" hidden="1" outlineLevel="1">
      <c r="C109" s="484" t="s">
        <v>104</v>
      </c>
      <c r="D109" s="954"/>
      <c r="E109" s="442" t="s">
        <v>53</v>
      </c>
      <c r="F109" s="955" t="s">
        <v>105</v>
      </c>
      <c r="G109" s="955">
        <v>1000</v>
      </c>
      <c r="H109" s="955"/>
    </row>
    <row r="110" spans="3:8" customFormat="1" hidden="1" outlineLevel="1">
      <c r="C110" s="484"/>
      <c r="D110" s="954"/>
      <c r="E110" s="442" t="s">
        <v>106</v>
      </c>
      <c r="F110" s="955" t="s">
        <v>107</v>
      </c>
      <c r="G110" s="955">
        <f>1000000</f>
        <v>1000000</v>
      </c>
      <c r="H110" s="955"/>
    </row>
    <row r="111" spans="3:8" customFormat="1" hidden="1" outlineLevel="1">
      <c r="C111" s="484"/>
      <c r="D111" s="954"/>
      <c r="E111" s="442"/>
      <c r="F111" s="955" t="s">
        <v>108</v>
      </c>
      <c r="G111" s="955">
        <f>1/1000</f>
        <v>1E-3</v>
      </c>
      <c r="H111" s="955"/>
    </row>
    <row r="112" spans="3:8" customFormat="1" hidden="1" outlineLevel="1">
      <c r="C112" s="484"/>
      <c r="D112" s="954"/>
      <c r="E112" s="442" t="str">
        <f>E52&amp;E50</f>
        <v>full valuethousands</v>
      </c>
      <c r="F112" s="955" t="s">
        <v>109</v>
      </c>
      <c r="G112" s="955">
        <v>1</v>
      </c>
      <c r="H112" s="955"/>
    </row>
    <row r="113" spans="3:8" customFormat="1" hidden="1" outlineLevel="1">
      <c r="C113" s="484"/>
      <c r="D113" s="954"/>
      <c r="E113" s="442"/>
      <c r="F113" s="955" t="s">
        <v>110</v>
      </c>
      <c r="G113" s="955">
        <v>1000</v>
      </c>
      <c r="H113" s="955"/>
    </row>
    <row r="114" spans="3:8" customFormat="1" hidden="1" outlineLevel="1">
      <c r="C114" s="484"/>
      <c r="D114" s="954"/>
      <c r="E114" s="442">
        <f>VLOOKUP(E112,F108:G116,2,FALSE)</f>
        <v>1000</v>
      </c>
      <c r="F114" s="955" t="s">
        <v>111</v>
      </c>
      <c r="G114" s="955">
        <v>9.9999999999999995E-7</v>
      </c>
      <c r="H114" s="955"/>
    </row>
    <row r="115" spans="3:8" customFormat="1" hidden="1" outlineLevel="1">
      <c r="C115" s="484"/>
      <c r="D115" s="954"/>
      <c r="E115" s="442"/>
      <c r="F115" s="955" t="s">
        <v>112</v>
      </c>
      <c r="G115" s="955">
        <v>1E-3</v>
      </c>
      <c r="H115" s="955"/>
    </row>
    <row r="116" spans="3:8" customFormat="1" hidden="1" outlineLevel="1">
      <c r="C116" s="1006"/>
      <c r="D116" s="1007"/>
      <c r="E116" s="1011"/>
      <c r="F116" s="1012" t="s">
        <v>113</v>
      </c>
      <c r="G116" s="1012">
        <v>1</v>
      </c>
      <c r="H116" s="1012"/>
    </row>
    <row r="117" spans="3:8" customFormat="1" hidden="1" outlineLevel="1"/>
    <row r="118" spans="3:8" customFormat="1" hidden="1" outlineLevel="1">
      <c r="C118" s="435" t="s">
        <v>63</v>
      </c>
      <c r="D118" s="436"/>
      <c r="E118" s="432"/>
      <c r="F118" s="432"/>
      <c r="G118" s="433"/>
    </row>
    <row r="119" spans="3:8" customFormat="1" hidden="1" outlineLevel="1">
      <c r="C119" s="431" t="s">
        <v>114</v>
      </c>
      <c r="D119" s="431"/>
      <c r="E119" s="441">
        <f>IF(E50=E108,1,0)</f>
        <v>0</v>
      </c>
      <c r="F119" s="441">
        <v>1</v>
      </c>
      <c r="G119" s="450" t="str">
        <f>IF(E119=1,"Euros",IF(E120=1,"€'000","€m"))</f>
        <v>€'000</v>
      </c>
    </row>
    <row r="120" spans="3:8" customFormat="1" hidden="1" outlineLevel="1">
      <c r="C120" s="954"/>
      <c r="D120" s="954"/>
      <c r="E120" s="442">
        <f>IF(E50=E109,1,0)</f>
        <v>1</v>
      </c>
      <c r="F120" s="442">
        <v>1000</v>
      </c>
      <c r="G120" s="955" t="str">
        <f>IF(E119=1,"",IF(E120=1,"'000","m"))</f>
        <v>'000</v>
      </c>
    </row>
    <row r="121" spans="3:8" customFormat="1" hidden="1" outlineLevel="1">
      <c r="C121" s="954"/>
      <c r="D121" s="954"/>
      <c r="E121" s="442">
        <f>IF(E50=E110,1,0)</f>
        <v>0</v>
      </c>
      <c r="F121" s="442">
        <v>1000000</v>
      </c>
      <c r="G121" s="955"/>
    </row>
    <row r="122" spans="3:8" customFormat="1" hidden="1" outlineLevel="1">
      <c r="C122" s="1007"/>
      <c r="D122" s="1007"/>
      <c r="E122" s="1011"/>
      <c r="F122" s="1011"/>
      <c r="G122" s="1012"/>
    </row>
    <row r="123" spans="3:8" customFormat="1" hidden="1" outlineLevel="1"/>
    <row r="124" spans="3:8" customFormat="1" hidden="1" outlineLevel="1">
      <c r="C124" s="435" t="s">
        <v>63</v>
      </c>
      <c r="D124" s="436"/>
      <c r="E124" s="432"/>
      <c r="F124" s="433"/>
    </row>
    <row r="125" spans="3:8" customFormat="1" hidden="1" outlineLevel="1">
      <c r="C125" s="428" t="s">
        <v>115</v>
      </c>
      <c r="D125" s="954"/>
      <c r="E125" s="442" t="s">
        <v>59</v>
      </c>
      <c r="F125" s="450">
        <f>IF(E54=E125,-1,1)</f>
        <v>-1</v>
      </c>
    </row>
    <row r="126" spans="3:8" customFormat="1" hidden="1" outlineLevel="1">
      <c r="C126" s="1006"/>
      <c r="D126" s="1007"/>
      <c r="E126" s="1011" t="s">
        <v>116</v>
      </c>
      <c r="F126" s="1011"/>
    </row>
    <row r="127" spans="3:8" customFormat="1" hidden="1" outlineLevel="1"/>
    <row r="128" spans="3:8" customFormat="1" hidden="1" outlineLevel="1">
      <c r="C128" s="427" t="s">
        <v>63</v>
      </c>
      <c r="F128" s="435" t="s">
        <v>63</v>
      </c>
      <c r="G128" s="434"/>
    </row>
    <row r="129" spans="3:8" customFormat="1" hidden="1" outlineLevel="1">
      <c r="C129" s="428" t="s">
        <v>117</v>
      </c>
      <c r="F129" s="431"/>
      <c r="G129" s="428"/>
    </row>
    <row r="130" spans="3:8" customFormat="1" hidden="1" outlineLevel="1">
      <c r="C130" s="484" t="s">
        <v>118</v>
      </c>
      <c r="F130" s="954"/>
      <c r="G130" s="484"/>
    </row>
    <row r="131" spans="3:8" customFormat="1" hidden="1" outlineLevel="1">
      <c r="C131" s="484" t="s">
        <v>26</v>
      </c>
      <c r="F131" s="954"/>
      <c r="G131" s="484"/>
    </row>
    <row r="132" spans="3:8" customFormat="1" hidden="1" outlineLevel="1">
      <c r="C132" s="484" t="s">
        <v>119</v>
      </c>
      <c r="F132" s="954"/>
      <c r="G132" s="484"/>
    </row>
    <row r="133" spans="3:8" customFormat="1" hidden="1" outlineLevel="1">
      <c r="C133" s="1006"/>
      <c r="F133" s="954"/>
      <c r="G133" s="484"/>
    </row>
    <row r="134" spans="3:8" customFormat="1" hidden="1" outlineLevel="1">
      <c r="F134" s="954"/>
      <c r="G134" s="484"/>
    </row>
    <row r="135" spans="3:8" customFormat="1" hidden="1" outlineLevel="1">
      <c r="F135" s="954"/>
      <c r="G135" s="484"/>
    </row>
    <row r="136" spans="3:8" customFormat="1" hidden="1" outlineLevel="1">
      <c r="F136" s="954"/>
      <c r="G136" s="484"/>
    </row>
    <row r="137" spans="3:8" customFormat="1" hidden="1" outlineLevel="1">
      <c r="F137" s="954"/>
      <c r="G137" s="484"/>
    </row>
    <row r="138" spans="3:8" customFormat="1" hidden="1" outlineLevel="1">
      <c r="F138" s="1007"/>
      <c r="G138" s="1006"/>
    </row>
    <row r="139" spans="3:8" customFormat="1" collapsed="1"/>
    <row r="140" spans="3:8" customFormat="1" hidden="1" outlineLevel="1">
      <c r="C140" s="435" t="s">
        <v>63</v>
      </c>
      <c r="D140" s="436"/>
      <c r="E140" s="432"/>
      <c r="F140" s="432"/>
      <c r="G140" s="433"/>
    </row>
    <row r="141" spans="3:8" ht="12" hidden="1" customHeight="1" outlineLevel="1">
      <c r="C141" s="2" t="s">
        <v>120</v>
      </c>
      <c r="E141" s="2" t="s">
        <v>121</v>
      </c>
      <c r="F141" s="2" t="s">
        <v>122</v>
      </c>
      <c r="G141" s="2" t="s">
        <v>123</v>
      </c>
      <c r="H141"/>
    </row>
    <row r="142" spans="3:8" ht="12" hidden="1" customHeight="1" outlineLevel="1">
      <c r="C142" s="411"/>
      <c r="E142" s="411"/>
      <c r="F142" s="412"/>
      <c r="G142" s="139"/>
    </row>
    <row r="143" spans="3:8" ht="12" hidden="1" customHeight="1" outlineLevel="1">
      <c r="C143" s="411"/>
      <c r="E143" s="411"/>
      <c r="F143" s="412"/>
      <c r="G143" s="139"/>
    </row>
    <row r="144" spans="3:8" ht="12" hidden="1" customHeight="1" outlineLevel="1">
      <c r="C144" s="411"/>
      <c r="E144" s="411"/>
      <c r="F144" s="412"/>
      <c r="G144" s="139"/>
    </row>
    <row r="145" spans="3:7" ht="12" hidden="1" customHeight="1" outlineLevel="1">
      <c r="C145" s="411"/>
      <c r="E145" s="411"/>
      <c r="F145" s="412"/>
      <c r="G145" s="139"/>
    </row>
    <row r="146" spans="3:7" ht="12" hidden="1" customHeight="1" outlineLevel="1">
      <c r="C146" s="411"/>
      <c r="E146" s="411"/>
      <c r="F146" s="412"/>
      <c r="G146" s="139"/>
    </row>
    <row r="147" spans="3:7" ht="12" hidden="1" customHeight="1" outlineLevel="1">
      <c r="C147" s="411"/>
      <c r="E147" s="411"/>
      <c r="F147" s="412"/>
      <c r="G147" s="139"/>
    </row>
    <row r="148" spans="3:7" ht="12" hidden="1" customHeight="1" outlineLevel="1">
      <c r="C148" s="411"/>
      <c r="E148" s="411"/>
      <c r="F148" s="412"/>
      <c r="G148" s="139"/>
    </row>
    <row r="149" spans="3:7" ht="12" hidden="1" customHeight="1" outlineLevel="1">
      <c r="C149" s="411"/>
      <c r="E149" s="411"/>
      <c r="F149" s="412"/>
      <c r="G149" s="139"/>
    </row>
    <row r="150" spans="3:7" ht="12" hidden="1" customHeight="1" outlineLevel="1">
      <c r="C150" s="411"/>
      <c r="E150" s="411"/>
      <c r="F150" s="412"/>
      <c r="G150" s="139"/>
    </row>
    <row r="151" spans="3:7" ht="12" hidden="1" customHeight="1" outlineLevel="1">
      <c r="C151" s="411"/>
      <c r="E151" s="411"/>
      <c r="F151" s="412"/>
      <c r="G151" s="139"/>
    </row>
    <row r="152" spans="3:7" ht="12" hidden="1" customHeight="1" outlineLevel="1">
      <c r="C152" s="411"/>
      <c r="E152" s="411"/>
      <c r="F152" s="412"/>
      <c r="G152" s="139"/>
    </row>
    <row r="153" spans="3:7" ht="12" hidden="1" customHeight="1" outlineLevel="1">
      <c r="C153" s="411"/>
      <c r="E153" s="411"/>
      <c r="F153" s="412"/>
      <c r="G153" s="139"/>
    </row>
    <row r="154" spans="3:7" ht="12" hidden="1" customHeight="1" outlineLevel="1">
      <c r="C154" s="411"/>
      <c r="E154" s="411"/>
      <c r="F154" s="412"/>
      <c r="G154" s="139"/>
    </row>
    <row r="155" spans="3:7" ht="12" hidden="1" customHeight="1" outlineLevel="1">
      <c r="C155" s="411"/>
      <c r="E155" s="411"/>
      <c r="F155" s="412"/>
      <c r="G155" s="139"/>
    </row>
    <row r="156" spans="3:7" ht="12" hidden="1" customHeight="1" outlineLevel="1">
      <c r="C156" s="411"/>
      <c r="E156" s="411"/>
      <c r="F156" s="412"/>
      <c r="G156" s="139"/>
    </row>
    <row r="157" spans="3:7" ht="12" hidden="1" customHeight="1" outlineLevel="1">
      <c r="C157" s="411"/>
      <c r="E157" s="411"/>
      <c r="F157" s="412"/>
      <c r="G157" s="139"/>
    </row>
    <row r="158" spans="3:7" ht="12" hidden="1" customHeight="1" outlineLevel="1">
      <c r="C158" s="411"/>
      <c r="E158" s="411"/>
      <c r="F158" s="412"/>
      <c r="G158" s="139"/>
    </row>
    <row r="159" spans="3:7" ht="12" hidden="1" customHeight="1" outlineLevel="1">
      <c r="C159" s="411"/>
      <c r="E159" s="411"/>
      <c r="F159" s="412"/>
      <c r="G159" s="139"/>
    </row>
    <row r="160" spans="3:7" ht="12" hidden="1" customHeight="1" outlineLevel="1">
      <c r="C160" s="411"/>
      <c r="E160" s="411"/>
      <c r="F160" s="412"/>
      <c r="G160" s="139"/>
    </row>
    <row r="161" spans="3:7" ht="12" hidden="1" customHeight="1" outlineLevel="1">
      <c r="C161" s="411"/>
      <c r="E161" s="411"/>
      <c r="F161" s="412"/>
      <c r="G161" s="139"/>
    </row>
    <row r="162" spans="3:7" ht="12" hidden="1" customHeight="1" outlineLevel="1">
      <c r="C162" s="411"/>
      <c r="E162" s="411"/>
      <c r="F162" s="412"/>
      <c r="G162" s="139"/>
    </row>
    <row r="163" spans="3:7" ht="12" hidden="1" customHeight="1" outlineLevel="1">
      <c r="C163" s="411"/>
      <c r="E163" s="411"/>
      <c r="F163" s="412"/>
      <c r="G163" s="139"/>
    </row>
    <row r="164" spans="3:7" ht="12" hidden="1" customHeight="1" outlineLevel="1">
      <c r="C164" s="411"/>
      <c r="E164" s="411"/>
      <c r="F164" s="412"/>
      <c r="G164" s="139"/>
    </row>
    <row r="165" spans="3:7" ht="12" hidden="1" customHeight="1" outlineLevel="1">
      <c r="C165" s="411"/>
      <c r="E165" s="411"/>
      <c r="F165" s="412"/>
      <c r="G165" s="139"/>
    </row>
    <row r="166" spans="3:7" ht="12" hidden="1" customHeight="1" outlineLevel="1">
      <c r="C166" s="411"/>
      <c r="E166" s="411"/>
      <c r="F166" s="412"/>
      <c r="G166" s="139"/>
    </row>
    <row r="167" spans="3:7" ht="12" hidden="1" customHeight="1" outlineLevel="1">
      <c r="C167" s="411"/>
      <c r="E167" s="411"/>
      <c r="F167" s="412"/>
      <c r="G167" s="139"/>
    </row>
    <row r="168" spans="3:7" ht="12" hidden="1" customHeight="1" outlineLevel="1">
      <c r="C168" s="411"/>
      <c r="E168" s="411"/>
      <c r="F168" s="412"/>
      <c r="G168" s="139"/>
    </row>
    <row r="169" spans="3:7" ht="12" hidden="1" customHeight="1" outlineLevel="1">
      <c r="C169" s="411"/>
      <c r="E169" s="411"/>
      <c r="F169" s="412"/>
      <c r="G169" s="139"/>
    </row>
    <row r="170" spans="3:7" ht="12" hidden="1" customHeight="1" outlineLevel="1">
      <c r="C170" s="411"/>
      <c r="E170" s="411"/>
      <c r="F170" s="412"/>
      <c r="G170" s="139"/>
    </row>
    <row r="171" spans="3:7" ht="12" hidden="1" customHeight="1" outlineLevel="1">
      <c r="C171" s="411"/>
      <c r="E171" s="411"/>
      <c r="F171" s="412"/>
      <c r="G171" s="139"/>
    </row>
    <row r="172" spans="3:7" ht="12" hidden="1" customHeight="1" outlineLevel="1">
      <c r="C172" s="411"/>
      <c r="E172" s="411"/>
      <c r="F172" s="412"/>
      <c r="G172" s="139"/>
    </row>
    <row r="173" spans="3:7" ht="12" hidden="1" customHeight="1" outlineLevel="1">
      <c r="C173" s="411"/>
      <c r="E173" s="411"/>
      <c r="F173" s="412"/>
      <c r="G173" s="139"/>
    </row>
    <row r="174" spans="3:7" ht="12" hidden="1" customHeight="1" outlineLevel="1">
      <c r="C174" s="411"/>
      <c r="E174" s="411"/>
      <c r="F174" s="412"/>
      <c r="G174" s="139"/>
    </row>
    <row r="175" spans="3:7" ht="12" hidden="1" customHeight="1" outlineLevel="1">
      <c r="C175" s="411"/>
      <c r="E175" s="411"/>
      <c r="F175" s="949"/>
      <c r="G175" s="139"/>
    </row>
    <row r="176" spans="3:7" ht="12" hidden="1" customHeight="1" outlineLevel="1">
      <c r="C176" s="411"/>
      <c r="E176" s="411"/>
      <c r="F176" s="949"/>
      <c r="G176" s="139"/>
    </row>
    <row r="177" spans="3:7" ht="12" hidden="1" customHeight="1" outlineLevel="1">
      <c r="C177" s="411"/>
      <c r="E177" s="411"/>
      <c r="F177" s="949"/>
      <c r="G177" s="139"/>
    </row>
    <row r="178" spans="3:7" ht="12" hidden="1" customHeight="1" outlineLevel="1">
      <c r="C178" s="411"/>
      <c r="E178" s="411"/>
      <c r="F178" s="412"/>
      <c r="G178" s="139"/>
    </row>
    <row r="179" spans="3:7" ht="12" hidden="1" customHeight="1" outlineLevel="1">
      <c r="C179" s="411"/>
      <c r="E179" s="411"/>
      <c r="F179" s="949"/>
      <c r="G179" s="139"/>
    </row>
    <row r="180" spans="3:7" ht="12" hidden="1" customHeight="1" outlineLevel="1">
      <c r="C180" s="411"/>
      <c r="E180" s="411"/>
      <c r="F180" s="949"/>
      <c r="G180" s="139"/>
    </row>
    <row r="181" spans="3:7" ht="12" hidden="1" customHeight="1" outlineLevel="1">
      <c r="C181" s="411"/>
      <c r="E181" s="411"/>
      <c r="F181" s="412"/>
      <c r="G181" s="139"/>
    </row>
    <row r="182" spans="3:7" ht="12" hidden="1" customHeight="1" outlineLevel="1">
      <c r="C182" s="411"/>
      <c r="E182" s="956"/>
    </row>
    <row r="183" spans="3:7" ht="12" hidden="1" customHeight="1" outlineLevel="1">
      <c r="C183" s="411"/>
      <c r="E183" s="956"/>
    </row>
    <row r="184" spans="3:7" ht="12" hidden="1" customHeight="1" outlineLevel="1">
      <c r="D184" s="118"/>
    </row>
    <row r="185" spans="3:7" ht="12" hidden="1" customHeight="1" outlineLevel="1">
      <c r="D185" s="118"/>
    </row>
    <row r="186" spans="3:7" ht="12" hidden="1" customHeight="1" outlineLevel="1" collapsed="1">
      <c r="D186" s="118"/>
    </row>
    <row r="187" spans="3:7" ht="12" hidden="1" customHeight="1" outlineLevel="1">
      <c r="D187" s="118"/>
    </row>
    <row r="188" spans="3:7" ht="12" hidden="1" customHeight="1" outlineLevel="1">
      <c r="D188" s="118"/>
    </row>
    <row r="189" spans="3:7" ht="12" hidden="1" customHeight="1" outlineLevel="1">
      <c r="D189" s="118"/>
    </row>
    <row r="190" spans="3:7" collapsed="1">
      <c r="C190" s="411"/>
      <c r="E190" s="956"/>
    </row>
    <row r="191" spans="3:7">
      <c r="C191" s="411"/>
      <c r="E191" s="956"/>
    </row>
    <row r="192" spans="3:7">
      <c r="C192" s="411"/>
      <c r="E192" s="956"/>
    </row>
    <row r="193" spans="3:5">
      <c r="C193" s="411"/>
      <c r="E193" s="956"/>
    </row>
    <row r="194" spans="3:5">
      <c r="C194" s="411"/>
      <c r="E194" s="956"/>
    </row>
    <row r="195" spans="3:5">
      <c r="C195" s="411"/>
      <c r="E195" s="956"/>
    </row>
    <row r="196" spans="3:5">
      <c r="C196" s="411"/>
      <c r="E196" s="956"/>
    </row>
    <row r="197" spans="3:5">
      <c r="C197" s="411"/>
      <c r="E197" s="956"/>
    </row>
    <row r="198" spans="3:5">
      <c r="C198" s="411"/>
      <c r="E198" s="956"/>
    </row>
    <row r="199" spans="3:5">
      <c r="C199" s="411"/>
      <c r="E199" s="956"/>
    </row>
    <row r="200" spans="3:5">
      <c r="C200" s="411"/>
      <c r="E200" s="956"/>
    </row>
    <row r="201" spans="3:5">
      <c r="C201" s="411"/>
      <c r="E201" s="956"/>
    </row>
    <row r="202" spans="3:5">
      <c r="C202" s="411"/>
      <c r="E202" s="956"/>
    </row>
    <row r="203" spans="3:5">
      <c r="C203" s="411"/>
      <c r="E203" s="956"/>
    </row>
    <row r="204" spans="3:5">
      <c r="C204" s="411"/>
      <c r="E204" s="956"/>
    </row>
    <row r="205" spans="3:5">
      <c r="C205" s="957"/>
      <c r="E205" s="956"/>
    </row>
    <row r="206" spans="3:5">
      <c r="C206" s="957"/>
      <c r="E206" s="956"/>
    </row>
    <row r="207" spans="3:5">
      <c r="C207" s="957"/>
      <c r="E207" s="956"/>
    </row>
    <row r="208" spans="3:5">
      <c r="C208" s="957"/>
      <c r="E208" s="956"/>
    </row>
    <row r="209" spans="3:5">
      <c r="C209" s="957"/>
      <c r="E209" s="956"/>
    </row>
    <row r="210" spans="3:5">
      <c r="C210" s="957"/>
      <c r="E210" s="956"/>
    </row>
    <row r="211" spans="3:5">
      <c r="C211" s="957"/>
      <c r="E211" s="956"/>
    </row>
    <row r="212" spans="3:5">
      <c r="C212" s="957"/>
      <c r="E212" s="956"/>
    </row>
    <row r="213" spans="3:5">
      <c r="C213" s="957"/>
      <c r="E213" s="956"/>
    </row>
    <row r="214" spans="3:5">
      <c r="C214" s="957"/>
      <c r="E214" s="956"/>
    </row>
    <row r="215" spans="3:5">
      <c r="C215" s="957"/>
      <c r="E215" s="956"/>
    </row>
    <row r="216" spans="3:5">
      <c r="C216" s="957"/>
      <c r="E216" s="956"/>
    </row>
  </sheetData>
  <mergeCells count="14">
    <mergeCell ref="C37:C39"/>
    <mergeCell ref="E59:F59"/>
    <mergeCell ref="L37:O43"/>
    <mergeCell ref="E21:F21"/>
    <mergeCell ref="C2:G2"/>
    <mergeCell ref="F48:F49"/>
    <mergeCell ref="E7:F7"/>
    <mergeCell ref="E13:F13"/>
    <mergeCell ref="E15:F15"/>
    <mergeCell ref="E9:F9"/>
    <mergeCell ref="E17:F17"/>
    <mergeCell ref="E11:F11"/>
    <mergeCell ref="E19:F19"/>
    <mergeCell ref="E23:F23"/>
  </mergeCells>
  <phoneticPr fontId="111" type="noConversion"/>
  <dataValidations count="4">
    <dataValidation type="list" allowBlank="1" showInputMessage="1" showErrorMessage="1" sqref="E52 E50" xr:uid="{00000000-0002-0000-0100-000000000000}">
      <formula1>$E$108:$E$110</formula1>
    </dataValidation>
    <dataValidation type="list" allowBlank="1" showInputMessage="1" showErrorMessage="1" sqref="E54" xr:uid="{00000000-0002-0000-0100-000001000000}">
      <formula1>$E$125:$E$126</formula1>
    </dataValidation>
    <dataValidation type="list" allowBlank="1" showInputMessage="1" showErrorMessage="1" sqref="E23:F23" xr:uid="{0D7EEF30-8868-4DBB-9367-694851643D0A}">
      <formula1>$C$129:$C$133</formula1>
    </dataValidation>
    <dataValidation type="list" allowBlank="1" showInputMessage="1" showErrorMessage="1" sqref="E40:F40 E42:F42" xr:uid="{00000000-0002-0000-0100-000003000000}">
      <formula1>$C$129:$C$190</formula1>
    </dataValidation>
  </dataValidations>
  <pageMargins left="0.7" right="0.7" top="0.75" bottom="0.75" header="0.3" footer="0.3"/>
  <pageSetup paperSize="9" orientation="landscape" r:id="rId1"/>
  <headerFooter>
    <oddFooter>&amp;C&amp;7&amp;B&amp;"Arial"Document Classification: KPMG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indexed="8"/>
    <pageSetUpPr fitToPage="1"/>
  </sheetPr>
  <dimension ref="A1:G33"/>
  <sheetViews>
    <sheetView showGridLines="0" zoomScale="115" zoomScaleNormal="115" workbookViewId="0"/>
  </sheetViews>
  <sheetFormatPr defaultRowHeight="15"/>
  <cols>
    <col min="2" max="2" width="69.85546875" customWidth="1"/>
    <col min="8" max="8" width="4.7109375" customWidth="1"/>
  </cols>
  <sheetData>
    <row r="1" spans="1:7" ht="15" customHeight="1">
      <c r="A1" s="585"/>
      <c r="B1" s="585"/>
      <c r="C1" s="585"/>
      <c r="D1" s="585"/>
      <c r="E1" s="585"/>
      <c r="F1" s="585"/>
      <c r="G1" s="585"/>
    </row>
    <row r="2" spans="1:7" ht="15" customHeight="1">
      <c r="A2" s="585"/>
      <c r="B2" s="585"/>
      <c r="C2" s="585"/>
      <c r="D2" s="585"/>
      <c r="E2" s="585"/>
      <c r="F2" s="585"/>
      <c r="G2" s="585"/>
    </row>
    <row r="3" spans="1:7" ht="15" customHeight="1">
      <c r="A3" s="585"/>
      <c r="B3" s="585"/>
      <c r="C3" s="585"/>
      <c r="D3" s="585"/>
      <c r="E3" s="585"/>
      <c r="F3" s="585"/>
      <c r="G3" s="585"/>
    </row>
    <row r="4" spans="1:7" ht="15" customHeight="1">
      <c r="A4" s="585"/>
      <c r="B4" s="585"/>
      <c r="C4" s="585"/>
      <c r="D4" s="585"/>
      <c r="E4" s="585"/>
      <c r="F4" s="585"/>
      <c r="G4" s="585"/>
    </row>
    <row r="5" spans="1:7" ht="15" customHeight="1">
      <c r="A5" s="585"/>
      <c r="B5" s="585"/>
      <c r="C5" s="585"/>
      <c r="D5" s="585"/>
      <c r="E5" s="585"/>
      <c r="F5" s="585"/>
      <c r="G5" s="585"/>
    </row>
    <row r="6" spans="1:7" ht="15" customHeight="1">
      <c r="A6" s="585"/>
      <c r="B6" s="586"/>
      <c r="C6" s="585"/>
      <c r="D6" s="585"/>
      <c r="E6" s="585"/>
      <c r="F6" s="585"/>
      <c r="G6" s="585"/>
    </row>
    <row r="7" spans="1:7" ht="15" customHeight="1">
      <c r="A7" s="585"/>
      <c r="B7" s="586"/>
      <c r="C7" s="585"/>
      <c r="D7" s="585"/>
      <c r="E7" s="585"/>
      <c r="F7" s="585"/>
      <c r="G7" s="585"/>
    </row>
    <row r="8" spans="1:7" ht="15" customHeight="1">
      <c r="A8" s="585"/>
      <c r="B8" s="1092" t="str">
        <f>'Key information'!E7</f>
        <v>Project Test</v>
      </c>
      <c r="C8" s="585"/>
      <c r="D8" s="585"/>
      <c r="E8" s="585"/>
      <c r="F8" s="585"/>
      <c r="G8" s="585"/>
    </row>
    <row r="9" spans="1:7" ht="15" customHeight="1">
      <c r="A9" s="585"/>
      <c r="B9" s="1092"/>
      <c r="C9" s="585"/>
      <c r="D9" s="585"/>
      <c r="E9" s="585"/>
      <c r="F9" s="585"/>
      <c r="G9" s="585"/>
    </row>
    <row r="10" spans="1:7" ht="15" customHeight="1">
      <c r="A10" s="585"/>
      <c r="B10" s="1092"/>
      <c r="C10" s="585"/>
      <c r="D10" s="585"/>
      <c r="E10" s="585"/>
      <c r="F10" s="585"/>
      <c r="G10" s="585"/>
    </row>
    <row r="11" spans="1:7" ht="15" customHeight="1">
      <c r="A11" s="585"/>
      <c r="B11" s="1092"/>
      <c r="C11" s="585"/>
      <c r="D11" s="585"/>
      <c r="E11" s="585"/>
      <c r="F11" s="585"/>
      <c r="G11" s="585"/>
    </row>
    <row r="12" spans="1:7" ht="15" customHeight="1">
      <c r="A12" s="585"/>
      <c r="B12" s="1091" t="str">
        <f>IF('Key information'!E23="","",'Key information'!E23)</f>
        <v>DRAFT</v>
      </c>
      <c r="C12" s="585"/>
      <c r="D12" s="585"/>
      <c r="E12" s="585"/>
      <c r="F12" s="585"/>
      <c r="G12" s="585"/>
    </row>
    <row r="13" spans="1:7" ht="15" customHeight="1">
      <c r="A13" s="585"/>
      <c r="B13" s="1091"/>
      <c r="C13" s="585"/>
      <c r="D13" s="585"/>
      <c r="E13" s="585"/>
      <c r="F13" s="585"/>
      <c r="G13" s="585"/>
    </row>
    <row r="14" spans="1:7" ht="15" customHeight="1">
      <c r="A14" s="585"/>
      <c r="B14" s="586"/>
      <c r="C14" s="585"/>
      <c r="D14" s="585"/>
      <c r="E14" s="585"/>
      <c r="F14" s="585"/>
      <c r="G14" s="585"/>
    </row>
    <row r="15" spans="1:7" ht="15" customHeight="1">
      <c r="A15" s="585"/>
      <c r="B15" s="586"/>
      <c r="C15" s="585"/>
      <c r="D15" s="585"/>
      <c r="E15" s="585"/>
      <c r="F15" s="585"/>
      <c r="G15" s="585"/>
    </row>
    <row r="16" spans="1:7" ht="15" customHeight="1">
      <c r="A16" s="585"/>
      <c r="B16" s="586"/>
      <c r="C16" s="585"/>
      <c r="D16" s="585"/>
      <c r="E16" s="585"/>
      <c r="F16" s="585"/>
      <c r="G16" s="585"/>
    </row>
    <row r="17" spans="1:7" ht="15" customHeight="1">
      <c r="A17" s="585"/>
      <c r="B17" s="586"/>
      <c r="C17" s="585"/>
      <c r="D17" s="585"/>
      <c r="E17" s="585"/>
      <c r="F17" s="585"/>
      <c r="G17" s="585"/>
    </row>
    <row r="18" spans="1:7" ht="15" customHeight="1">
      <c r="A18" s="585"/>
      <c r="B18" s="586"/>
      <c r="C18" s="585"/>
      <c r="D18" s="585"/>
      <c r="E18" s="585"/>
      <c r="F18" s="585"/>
      <c r="G18" s="585"/>
    </row>
    <row r="19" spans="1:7" ht="15" customHeight="1">
      <c r="A19" s="585"/>
      <c r="B19" s="586"/>
      <c r="C19" s="585"/>
      <c r="D19" s="585"/>
      <c r="E19" s="585"/>
      <c r="F19" s="585"/>
      <c r="G19" s="585"/>
    </row>
    <row r="20" spans="1:7" ht="15" customHeight="1">
      <c r="A20" s="585"/>
      <c r="B20" s="587" t="str">
        <f>'Key information'!E21</f>
        <v>Financial due diligence</v>
      </c>
      <c r="C20" s="585"/>
      <c r="D20" s="585"/>
      <c r="E20" s="585"/>
      <c r="F20" s="585"/>
      <c r="G20" s="585"/>
    </row>
    <row r="21" spans="1:7" ht="15" customHeight="1">
      <c r="A21" s="585"/>
      <c r="B21" s="590">
        <f ca="1">TODAY()</f>
        <v>45575</v>
      </c>
      <c r="C21" s="585"/>
      <c r="D21" s="585"/>
      <c r="E21" s="585"/>
      <c r="F21" s="585"/>
      <c r="G21" s="585"/>
    </row>
    <row r="22" spans="1:7" ht="15" customHeight="1">
      <c r="A22" s="585"/>
      <c r="B22" s="588"/>
      <c r="C22" s="585"/>
      <c r="D22" s="585"/>
      <c r="E22" s="585"/>
      <c r="F22" s="585"/>
      <c r="G22" s="585"/>
    </row>
    <row r="23" spans="1:7" ht="15" customHeight="1">
      <c r="A23" s="585"/>
      <c r="B23" s="589" t="s">
        <v>124</v>
      </c>
      <c r="C23" s="585"/>
      <c r="D23" s="585"/>
      <c r="E23" s="585"/>
      <c r="F23" s="585"/>
      <c r="G23" s="585"/>
    </row>
    <row r="24" spans="1:7" ht="15" customHeight="1">
      <c r="A24" s="585"/>
      <c r="B24" s="586"/>
      <c r="C24" s="585"/>
      <c r="D24" s="585"/>
      <c r="E24" s="585"/>
      <c r="F24" s="585"/>
      <c r="G24" s="585"/>
    </row>
    <row r="25" spans="1:7" ht="15" customHeight="1">
      <c r="A25" s="585"/>
      <c r="B25" s="585"/>
      <c r="C25" s="585"/>
      <c r="D25" s="585"/>
      <c r="E25" s="585"/>
      <c r="F25" s="585"/>
      <c r="G25" s="585"/>
    </row>
    <row r="26" spans="1:7" ht="15" customHeight="1">
      <c r="A26" s="585"/>
      <c r="B26" s="585"/>
      <c r="C26" s="585"/>
      <c r="D26" s="585"/>
      <c r="E26" s="585"/>
      <c r="F26" s="585"/>
      <c r="G26" s="585"/>
    </row>
    <row r="27" spans="1:7" ht="15" customHeight="1">
      <c r="A27" s="585"/>
      <c r="B27" s="585"/>
      <c r="C27" s="585"/>
      <c r="D27" s="585"/>
      <c r="E27" s="585"/>
      <c r="F27" s="585"/>
      <c r="G27" s="585"/>
    </row>
    <row r="28" spans="1:7" ht="15" customHeight="1">
      <c r="A28" s="585"/>
      <c r="B28" s="585"/>
      <c r="C28" s="585"/>
      <c r="D28" s="585"/>
      <c r="E28" s="585"/>
      <c r="F28" s="585"/>
      <c r="G28" s="585"/>
    </row>
    <row r="29" spans="1:7" ht="15" customHeight="1">
      <c r="A29" s="585"/>
      <c r="B29" s="585"/>
      <c r="C29" s="585"/>
      <c r="D29" s="585"/>
      <c r="E29" s="585"/>
      <c r="F29" s="585"/>
      <c r="G29" s="585"/>
    </row>
    <row r="30" spans="1:7" ht="15" customHeight="1"/>
    <row r="31" spans="1:7" ht="15" customHeight="1"/>
    <row r="32" spans="1:7" ht="15" customHeight="1"/>
    <row r="33" ht="15" customHeight="1"/>
  </sheetData>
  <mergeCells count="2">
    <mergeCell ref="B12:B13"/>
    <mergeCell ref="B8:B11"/>
  </mergeCells>
  <pageMargins left="0.7" right="0.7" top="0.75" bottom="0.75" header="0.3" footer="0.3"/>
  <pageSetup orientation="landscape" r:id="rId1"/>
  <headerFooter>
    <oddFooter>&amp;C&amp;7&amp;B&amp;"Arial"Document Classification: KPMG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EEEB3-A0D2-451C-B1E6-420543D19ED4}">
  <sheetPr>
    <tabColor indexed="8"/>
  </sheetPr>
  <dimension ref="A1:C51"/>
  <sheetViews>
    <sheetView showGridLines="0" workbookViewId="0"/>
  </sheetViews>
  <sheetFormatPr defaultRowHeight="15"/>
  <cols>
    <col min="1" max="1" width="5.5703125" customWidth="1"/>
    <col min="2" max="2" width="20.140625" bestFit="1" customWidth="1"/>
    <col min="3" max="3" width="42.5703125" bestFit="1" customWidth="1"/>
  </cols>
  <sheetData>
    <row r="1" spans="1:3" ht="24">
      <c r="A1" s="606" t="str">
        <f>'Key information'!E7</f>
        <v>Project Test</v>
      </c>
    </row>
    <row r="3" spans="1:3" ht="19.5" customHeight="1">
      <c r="B3" s="402" t="s">
        <v>125</v>
      </c>
      <c r="C3" s="402"/>
    </row>
    <row r="4" spans="1:3" ht="12" customHeight="1">
      <c r="B4" s="781" t="s">
        <v>126</v>
      </c>
      <c r="C4" s="782" t="s">
        <v>127</v>
      </c>
    </row>
    <row r="5" spans="1:3" ht="12" customHeight="1">
      <c r="B5" s="403" t="s">
        <v>128</v>
      </c>
      <c r="C5" s="579" t="s">
        <v>129</v>
      </c>
    </row>
    <row r="6" spans="1:3" ht="12" customHeight="1">
      <c r="B6" s="404" t="s">
        <v>130</v>
      </c>
      <c r="C6" s="580" t="s">
        <v>131</v>
      </c>
    </row>
    <row r="7" spans="1:3" ht="12" customHeight="1">
      <c r="B7" s="1093" t="s">
        <v>132</v>
      </c>
      <c r="C7" s="1094"/>
    </row>
    <row r="8" spans="1:3" ht="12" customHeight="1">
      <c r="B8" s="404" t="s">
        <v>133</v>
      </c>
      <c r="C8" s="580" t="s">
        <v>134</v>
      </c>
    </row>
    <row r="9" spans="1:3" ht="12" customHeight="1">
      <c r="B9" s="404" t="s">
        <v>135</v>
      </c>
      <c r="C9" s="580" t="s">
        <v>136</v>
      </c>
    </row>
    <row r="10" spans="1:3" ht="12" customHeight="1">
      <c r="B10" s="404" t="s">
        <v>137</v>
      </c>
      <c r="C10" s="580" t="s">
        <v>138</v>
      </c>
    </row>
    <row r="11" spans="1:3" ht="12" customHeight="1">
      <c r="B11" s="404" t="s">
        <v>139</v>
      </c>
      <c r="C11" s="580" t="s">
        <v>140</v>
      </c>
    </row>
    <row r="12" spans="1:3" ht="12" customHeight="1">
      <c r="B12" s="404" t="s">
        <v>141</v>
      </c>
      <c r="C12" s="580" t="s">
        <v>142</v>
      </c>
    </row>
    <row r="13" spans="1:3" ht="12" customHeight="1">
      <c r="B13" s="404" t="s">
        <v>143</v>
      </c>
      <c r="C13" s="580" t="s">
        <v>144</v>
      </c>
    </row>
    <row r="14" spans="1:3" ht="12" customHeight="1">
      <c r="B14" s="404" t="s">
        <v>145</v>
      </c>
      <c r="C14" s="580" t="s">
        <v>146</v>
      </c>
    </row>
    <row r="15" spans="1:3" ht="12" customHeight="1">
      <c r="B15" s="404" t="s">
        <v>147</v>
      </c>
      <c r="C15" s="580" t="s">
        <v>148</v>
      </c>
    </row>
    <row r="16" spans="1:3" ht="12" customHeight="1">
      <c r="B16" s="404" t="s">
        <v>149</v>
      </c>
      <c r="C16" s="580" t="s">
        <v>150</v>
      </c>
    </row>
    <row r="17" spans="2:3" ht="12" customHeight="1">
      <c r="B17" s="1093" t="s">
        <v>151</v>
      </c>
      <c r="C17" s="1094"/>
    </row>
    <row r="18" spans="2:3" ht="12" customHeight="1">
      <c r="B18" s="404" t="s">
        <v>152</v>
      </c>
      <c r="C18" s="580" t="s">
        <v>153</v>
      </c>
    </row>
    <row r="19" spans="2:3" ht="12" customHeight="1">
      <c r="B19" s="404" t="s">
        <v>154</v>
      </c>
      <c r="C19" s="580" t="s">
        <v>155</v>
      </c>
    </row>
    <row r="20" spans="2:3" ht="12" customHeight="1">
      <c r="B20" s="1093" t="s">
        <v>156</v>
      </c>
      <c r="C20" s="1094"/>
    </row>
    <row r="21" spans="2:3" ht="12" customHeight="1">
      <c r="B21" s="404" t="s">
        <v>157</v>
      </c>
      <c r="C21" s="580" t="s">
        <v>158</v>
      </c>
    </row>
    <row r="22" spans="2:3" ht="12" customHeight="1">
      <c r="B22" s="404" t="s">
        <v>159</v>
      </c>
      <c r="C22" s="580" t="s">
        <v>160</v>
      </c>
    </row>
    <row r="23" spans="2:3" ht="12" customHeight="1">
      <c r="B23" s="404" t="s">
        <v>161</v>
      </c>
      <c r="C23" s="580" t="s">
        <v>162</v>
      </c>
    </row>
    <row r="24" spans="2:3" ht="12" customHeight="1">
      <c r="B24" s="404" t="s">
        <v>163</v>
      </c>
      <c r="C24" s="580" t="s">
        <v>164</v>
      </c>
    </row>
    <row r="25" spans="2:3" ht="12" customHeight="1">
      <c r="B25" s="404" t="s">
        <v>165</v>
      </c>
      <c r="C25" s="580" t="s">
        <v>166</v>
      </c>
    </row>
    <row r="26" spans="2:3" ht="12" customHeight="1">
      <c r="B26" s="404" t="s">
        <v>167</v>
      </c>
      <c r="C26" s="580" t="s">
        <v>168</v>
      </c>
    </row>
    <row r="27" spans="2:3" ht="12" customHeight="1">
      <c r="B27" s="1093" t="s">
        <v>169</v>
      </c>
      <c r="C27" s="1094"/>
    </row>
    <row r="28" spans="2:3" ht="12" customHeight="1">
      <c r="B28" s="404" t="s">
        <v>170</v>
      </c>
      <c r="C28" s="580" t="s">
        <v>171</v>
      </c>
    </row>
    <row r="29" spans="2:3" ht="12" customHeight="1">
      <c r="B29" s="404" t="s">
        <v>172</v>
      </c>
      <c r="C29" s="580" t="s">
        <v>172</v>
      </c>
    </row>
    <row r="30" spans="2:3" ht="12" customHeight="1">
      <c r="B30" s="404" t="s">
        <v>173</v>
      </c>
      <c r="C30" s="580" t="s">
        <v>173</v>
      </c>
    </row>
    <row r="31" spans="2:3" ht="12" customHeight="1">
      <c r="B31" s="404" t="s">
        <v>174</v>
      </c>
      <c r="C31" s="580" t="s">
        <v>175</v>
      </c>
    </row>
    <row r="32" spans="2:3" ht="12" customHeight="1">
      <c r="B32" s="404" t="s">
        <v>176</v>
      </c>
      <c r="C32" s="580" t="s">
        <v>177</v>
      </c>
    </row>
    <row r="33" spans="2:3" ht="12" customHeight="1">
      <c r="B33" s="404" t="s">
        <v>178</v>
      </c>
      <c r="C33" s="580" t="s">
        <v>179</v>
      </c>
    </row>
    <row r="34" spans="2:3" ht="12" customHeight="1">
      <c r="B34" s="1093" t="s">
        <v>180</v>
      </c>
      <c r="C34" s="1094"/>
    </row>
    <row r="35" spans="2:3" ht="12" customHeight="1">
      <c r="B35" s="404" t="s">
        <v>181</v>
      </c>
      <c r="C35" s="580" t="s">
        <v>182</v>
      </c>
    </row>
    <row r="36" spans="2:3" ht="12" customHeight="1">
      <c r="B36" s="404" t="s">
        <v>183</v>
      </c>
      <c r="C36" s="580" t="s">
        <v>184</v>
      </c>
    </row>
    <row r="37" spans="2:3" ht="12" customHeight="1">
      <c r="B37" s="404" t="s">
        <v>185</v>
      </c>
      <c r="C37" s="580" t="s">
        <v>186</v>
      </c>
    </row>
    <row r="38" spans="2:3" ht="12" customHeight="1">
      <c r="B38" s="404" t="s">
        <v>187</v>
      </c>
      <c r="C38" s="580" t="s">
        <v>188</v>
      </c>
    </row>
    <row r="39" spans="2:3" ht="12" customHeight="1">
      <c r="B39" s="404" t="s">
        <v>189</v>
      </c>
      <c r="C39" s="580" t="s">
        <v>190</v>
      </c>
    </row>
    <row r="40" spans="2:3" ht="12" customHeight="1">
      <c r="B40" s="404" t="s">
        <v>191</v>
      </c>
      <c r="C40" s="580" t="s">
        <v>192</v>
      </c>
    </row>
    <row r="41" spans="2:3" ht="12" customHeight="1">
      <c r="B41" s="404" t="s">
        <v>193</v>
      </c>
      <c r="C41" s="580" t="s">
        <v>194</v>
      </c>
    </row>
    <row r="42" spans="2:3" ht="12" customHeight="1">
      <c r="B42" s="1093" t="s">
        <v>195</v>
      </c>
      <c r="C42" s="1094"/>
    </row>
    <row r="43" spans="2:3" ht="12" customHeight="1">
      <c r="B43" s="404" t="s">
        <v>196</v>
      </c>
      <c r="C43" s="580" t="s">
        <v>197</v>
      </c>
    </row>
    <row r="44" spans="2:3" ht="12" customHeight="1">
      <c r="B44" s="404" t="s">
        <v>198</v>
      </c>
      <c r="C44" s="580" t="s">
        <v>199</v>
      </c>
    </row>
    <row r="45" spans="2:3" ht="12" customHeight="1">
      <c r="B45" s="404" t="s">
        <v>200</v>
      </c>
      <c r="C45" s="580" t="s">
        <v>201</v>
      </c>
    </row>
    <row r="46" spans="2:3" ht="12" customHeight="1">
      <c r="B46" s="1093" t="s">
        <v>202</v>
      </c>
      <c r="C46" s="1094"/>
    </row>
    <row r="47" spans="2:3" ht="12" customHeight="1">
      <c r="B47" s="404" t="s">
        <v>203</v>
      </c>
      <c r="C47" s="580" t="s">
        <v>204</v>
      </c>
    </row>
    <row r="48" spans="2:3" ht="12" customHeight="1">
      <c r="B48" s="404" t="s">
        <v>205</v>
      </c>
      <c r="C48" s="580" t="s">
        <v>206</v>
      </c>
    </row>
    <row r="49" spans="2:3" ht="12" customHeight="1">
      <c r="B49" s="404" t="s">
        <v>207</v>
      </c>
      <c r="C49" s="580" t="s">
        <v>208</v>
      </c>
    </row>
    <row r="50" spans="2:3" ht="12" customHeight="1">
      <c r="B50" s="404" t="s">
        <v>209</v>
      </c>
      <c r="C50" s="580" t="s">
        <v>210</v>
      </c>
    </row>
    <row r="51" spans="2:3" ht="12" customHeight="1" thickBot="1">
      <c r="B51" s="405" t="s">
        <v>211</v>
      </c>
      <c r="C51" s="581" t="s">
        <v>212</v>
      </c>
    </row>
  </sheetData>
  <mergeCells count="7">
    <mergeCell ref="B46:C46"/>
    <mergeCell ref="B7:C7"/>
    <mergeCell ref="B17:C17"/>
    <mergeCell ref="B20:C20"/>
    <mergeCell ref="B27:C27"/>
    <mergeCell ref="B34:C34"/>
    <mergeCell ref="B42:C42"/>
  </mergeCells>
  <hyperlinks>
    <hyperlink ref="B5" location="'Key information'!A1" display="Key information" xr:uid="{2A83E199-BAA0-4764-B9C1-30BF7C4C983E}"/>
    <hyperlink ref="B6" location="'Disclaimer'!A1" display="Disclaimer" xr:uid="{F7B13601-8519-401A-BD84-C3BB6FF64CD9}"/>
    <hyperlink ref="B7" location="'Summary &gt;&gt;'!A1" display="Summary &gt;&gt;" xr:uid="{D74ED426-BEFD-4C83-89F5-90FDFFC5663E}"/>
    <hyperlink ref="B8" location="'Highlights'!A1" display="Highlights" xr:uid="{65449C15-E1ED-49D7-80ED-AC9AD0EFE853}"/>
    <hyperlink ref="B9" location="'PL_monthly'!A1" display="PL_monthly" xr:uid="{1A52DBEF-1C53-4D96-BBB8-964F286B4E7D}"/>
    <hyperlink ref="B10" location="'BS_monthly'!A1" display="BS_monthly" xr:uid="{C7D7844C-848E-4324-84EB-798E2C466C5C}"/>
    <hyperlink ref="B11" location="'QoE'!A1" display="QoE" xr:uid="{697FAC4A-1C03-4752-89A0-6269EA6C727C}"/>
    <hyperlink ref="B12" location="'PL adj'!A1" display="PL adj" xr:uid="{03196537-9D23-43A8-87BC-57F1481C8C51}"/>
    <hyperlink ref="B13" location="'Current trading'!A1" display="Current trading" xr:uid="{55E74AA4-6791-4550-8266-89E60964F862}"/>
    <hyperlink ref="B14" location="'NWC overview'!A1" display="NWC overview" xr:uid="{FD2F51E7-761D-4613-A7FD-207F348A9DAF}"/>
    <hyperlink ref="B15" location="'NWC adj'!A1" display="NWC adj" xr:uid="{D2C70C78-BEBC-46D4-8A50-D74D7B6417EA}"/>
    <hyperlink ref="B16" location="'Net debt'!A1" display="Net debt" xr:uid="{ED7F9CBA-3380-46C4-A362-FAFCF0FBFF4D}"/>
    <hyperlink ref="B17" location="'Rec &gt;&gt;'!A1" display="Rec &gt;&gt;" xr:uid="{AF32944F-E06B-4030-B49C-E1A9C151E2D4}"/>
    <hyperlink ref="B18" location="'PL rec'!A1" display="PL rec" xr:uid="{76571338-CF52-4D57-8A77-239B71E21022}"/>
    <hyperlink ref="B19" location="'BS rec'!A1" display="BS rec" xr:uid="{4A8E1C2C-6362-40A1-8931-DB01D816419C}"/>
    <hyperlink ref="B20" location="'Supporting analysis &gt;&gt;'!A1" display="Supporting analysis &gt;&gt;" xr:uid="{CE0C06DD-7057-4F9E-B3DD-4F91DFDE12CC}"/>
    <hyperlink ref="B21" location="'Seasonality'!A1" display="Seasonality" xr:uid="{2E8CAFDF-9B45-45F5-BAC9-D2C0ED2EE249}"/>
    <hyperlink ref="B22" location="'Top customers'!A1" display="Top customers" xr:uid="{EAF2CF5E-7B6C-470E-A579-814FCC393995}"/>
    <hyperlink ref="B23" location="'Cost base'!A1" display="Cost base" xr:uid="{EE65B6A4-401B-435D-AD0D-E73B19ACB15A}"/>
    <hyperlink ref="B24" location="'Personnel'!A1" display="Personnel" xr:uid="{063CAB79-4360-4366-BB85-8019E8B0E987}"/>
    <hyperlink ref="B25" location="'Top suppliers'!A1" display="Top suppliers" xr:uid="{0C662487-9054-42BB-B714-E3D8DB56EC99}"/>
    <hyperlink ref="B26" location="'Op. cash flows'!A1" display="Op. cash flows" xr:uid="{17DE9972-0FD1-4478-A1D4-ABD761D0466D}"/>
    <hyperlink ref="B27" location="'PL templates &gt;&gt;'!A1" display="PL templates &gt;&gt;" xr:uid="{2FEA32B4-3147-4F36-BD09-AB0177D67B84}"/>
    <hyperlink ref="B28" location="'PL_FC'!A1" display="PL_FC" xr:uid="{B195FC6D-DAE5-481E-8FA8-7ECA9763A7FA}"/>
    <hyperlink ref="B29" location="'Net sales bridge'!A1" display="Net sales bridge" xr:uid="{D2BFEBB7-B894-4C30-A7CA-21372F2BEF99}"/>
    <hyperlink ref="B30" location="'EBITDA bridge'!A1" display="EBITDA bridge" xr:uid="{B5695195-39F6-4214-A6EB-7FEA7FB9DB68}"/>
    <hyperlink ref="B31" location="'Net sales by type'!A1" display="Net sales by type" xr:uid="{73498D07-4DDC-4D63-820C-452D6CC295D7}"/>
    <hyperlink ref="B32" location="'Net sales by region'!A1" display="Net sales by region" xr:uid="{03155136-45BA-4D28-B5EE-172BC682E011}"/>
    <hyperlink ref="B33" location="'Related parties'!A1" display="Related parties" xr:uid="{84C8B1C1-E128-46C8-AD3F-6E2C7EA4ABBA}"/>
    <hyperlink ref="B34" location="'BS templates &gt;&gt;'!A1" display="BS templates &gt;&gt;" xr:uid="{8924D208-15D7-4DCD-B333-945AD24815E9}"/>
    <hyperlink ref="B35" location="'BS_net assets'!A1" display="BS_net assets" xr:uid="{B2993C21-CD7D-4223-BA4B-36B97C86BBE3}"/>
    <hyperlink ref="B36" location="'NWC - days analysis'!A1" display="NWC - days analysis" xr:uid="{71536C9A-EB05-4F78-9E89-60391FDC45A3}"/>
    <hyperlink ref="B37" location="'Inventories'!A1" display="Inventories" xr:uid="{163D6C5A-4432-424D-80C3-4398D4836541}"/>
    <hyperlink ref="B38" location="'AR'!A1" display="AR" xr:uid="{E859FDF2-0FD0-4D90-AB49-808A05500CE1}"/>
    <hyperlink ref="B39" location="'AP'!A1" display="AP" xr:uid="{20EB6522-876B-47F8-97D6-BBD1B000B3AC}"/>
    <hyperlink ref="B40" location="'Fixed assets'!A1" display="Fixed assets" xr:uid="{50D2E96C-ACEE-44FB-8635-6D3B41D5FDA9}"/>
    <hyperlink ref="B41" location="'Capex'!A1" display="Capex" xr:uid="{84424222-E5A8-4228-A531-E8A8BF2A3D76}"/>
    <hyperlink ref="B42" location="'Calculations &gt;&gt;'!A1" display="Calculations &gt;&gt;" xr:uid="{46F9F9CC-00D4-4417-954B-D1D53F07E9C1}"/>
    <hyperlink ref="B43" location="'Count-back days - DSO'!A1" display="Count-back days - DSO" xr:uid="{C4EF7E63-872B-4DA4-8C95-833A43528A9D}"/>
    <hyperlink ref="B44" location="'Count-fwd days - DIO'!A1" display="Count-fwd days - DIO" xr:uid="{C62417F6-0798-46AF-870E-E508CE3347A6}"/>
    <hyperlink ref="B45" location="'Count-back days - DPO'!A1" display="Count-back days - DPO" xr:uid="{FFDEF573-D0DE-4BCC-8CA1-DDF56D6543E4}"/>
    <hyperlink ref="B46" location="'Source data &gt;&gt;'!A1" display="Source data &gt;&gt;" xr:uid="{F1487827-7D00-4328-972F-CCBAB2F4AE1B}"/>
    <hyperlink ref="B47" location="'PL'!A1" display="PL" xr:uid="{884BCC10-B118-4220-9F23-4A0D2432BE3C}"/>
    <hyperlink ref="B48" location="'BS'!A1" display="BS" xr:uid="{7F0EB766-50D8-4897-879B-9E472F4157EA}"/>
    <hyperlink ref="B49" location="'Valu8_data'!A1" display="Valu8_data" xr:uid="{3AF0274F-BFA4-4DBD-BB9F-37F3E4632007}"/>
    <hyperlink ref="B50" location="'Valu8_calc'!A1" display="Valu8_calc" xr:uid="{24B46F66-DAA9-4621-A22C-D3840A1EED9F}"/>
    <hyperlink ref="B51" location="'Accounts'!A1" display="Accounts" xr:uid="{78D9BEBD-C5CE-4E00-B599-9D693851422B}"/>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indexed="8"/>
  </sheetPr>
  <dimension ref="A1:E3"/>
  <sheetViews>
    <sheetView showGridLines="0" workbookViewId="0"/>
  </sheetViews>
  <sheetFormatPr defaultRowHeight="15"/>
  <sheetData>
    <row r="1" spans="1:5">
      <c r="A1" s="10" t="s">
        <v>213</v>
      </c>
      <c r="B1" s="10" t="s">
        <v>214</v>
      </c>
      <c r="C1" s="10" t="s">
        <v>215</v>
      </c>
      <c r="D1" s="10" t="s">
        <v>216</v>
      </c>
      <c r="E1" s="10" t="s">
        <v>217</v>
      </c>
    </row>
    <row r="2" spans="1:5">
      <c r="A2">
        <v>2</v>
      </c>
      <c r="B2">
        <v>2</v>
      </c>
      <c r="C2">
        <v>3</v>
      </c>
      <c r="D2">
        <v>37</v>
      </c>
      <c r="E2" t="s">
        <v>218</v>
      </c>
    </row>
    <row r="3" spans="1:5">
      <c r="A3">
        <v>6</v>
      </c>
      <c r="B3">
        <v>3</v>
      </c>
      <c r="C3">
        <v>6</v>
      </c>
      <c r="D3">
        <v>3</v>
      </c>
      <c r="E3" t="s">
        <v>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8"/>
  </sheetPr>
  <dimension ref="A1:E2"/>
  <sheetViews>
    <sheetView showGridLines="0" workbookViewId="0"/>
  </sheetViews>
  <sheetFormatPr defaultRowHeight="15"/>
  <sheetData>
    <row r="1" spans="1:5">
      <c r="A1" s="10" t="s">
        <v>213</v>
      </c>
      <c r="B1" s="10" t="s">
        <v>214</v>
      </c>
      <c r="C1" s="10" t="s">
        <v>215</v>
      </c>
      <c r="D1" s="10" t="s">
        <v>216</v>
      </c>
      <c r="E1" s="10" t="s">
        <v>217</v>
      </c>
    </row>
    <row r="2" spans="1:5">
      <c r="A2">
        <v>2</v>
      </c>
      <c r="B2">
        <v>2</v>
      </c>
      <c r="C2">
        <v>2</v>
      </c>
      <c r="D2">
        <v>32</v>
      </c>
      <c r="E2" t="s">
        <v>220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indexed="8"/>
    <pageSetUpPr autoPageBreaks="0" fitToPage="1"/>
  </sheetPr>
  <dimension ref="B2:E25"/>
  <sheetViews>
    <sheetView showGridLines="0" workbookViewId="0"/>
  </sheetViews>
  <sheetFormatPr defaultColWidth="9.140625" defaultRowHeight="11.25"/>
  <cols>
    <col min="1" max="1" width="2.5703125" style="120" customWidth="1"/>
    <col min="2" max="2" width="1" style="120" customWidth="1"/>
    <col min="3" max="3" width="131.28515625" style="120" customWidth="1"/>
    <col min="4" max="4" width="1" style="120" customWidth="1"/>
    <col min="5" max="5" width="3.140625" style="120" customWidth="1"/>
    <col min="6" max="16384" width="9.140625" style="120"/>
  </cols>
  <sheetData>
    <row r="2" spans="2:5" s="11" customFormat="1" ht="19.5" customHeight="1">
      <c r="B2" s="241" t="s">
        <v>221</v>
      </c>
      <c r="C2" s="248"/>
      <c r="D2" s="242"/>
      <c r="E2" s="956"/>
    </row>
    <row r="3" spans="2:5" s="11" customFormat="1" ht="4.5" customHeight="1">
      <c r="B3" s="958"/>
      <c r="C3" s="237"/>
      <c r="D3" s="238"/>
      <c r="E3" s="956"/>
    </row>
    <row r="4" spans="2:5" s="11" customFormat="1" ht="12" customHeight="1">
      <c r="B4" s="959"/>
      <c r="C4" s="22" t="s">
        <v>222</v>
      </c>
      <c r="D4" s="239"/>
      <c r="E4" s="956"/>
    </row>
    <row r="5" spans="2:5" s="11" customFormat="1" ht="4.5" customHeight="1">
      <c r="B5" s="958"/>
      <c r="C5" s="237"/>
      <c r="D5" s="238"/>
      <c r="E5" s="956"/>
    </row>
    <row r="6" spans="2:5" s="11" customFormat="1" ht="22.5" customHeight="1">
      <c r="B6" s="960"/>
      <c r="C6" s="246" t="str">
        <f>"This Excel Data Book is provided to "&amp;'Key information'!E9&amp;" ('the Client') pursuant to our engagement letter and is subject in all respects to the terms and conditions of that engagement letter dated "&amp;'Key information'!E17&amp;", including restrictions on disclosure of this to third parties."</f>
        <v>This Excel Data Book is provided to Client Oy ('the Client') pursuant to our engagement letter and is subject in all respects to the terms and conditions of that engagement letter dated 2 January 2023, including restrictions on disclosure of this to third parties.</v>
      </c>
      <c r="D6" s="243"/>
      <c r="E6" s="956"/>
    </row>
    <row r="7" spans="2:5" s="11" customFormat="1" ht="4.5" customHeight="1">
      <c r="B7" s="960"/>
      <c r="C7" s="246"/>
      <c r="D7" s="243"/>
      <c r="E7" s="956"/>
    </row>
    <row r="8" spans="2:5" s="11" customFormat="1" ht="22.5" customHeight="1">
      <c r="B8" s="960"/>
      <c r="C8" s="246" t="str">
        <f>"Our Excel Data Book has focused on the limited analysis on "&amp;'Key information'!E11&amp;" ('Target') for financial years ended "&amp;'Key information'!E30&amp;" "&amp;'Key information'!E39&amp;" and "&amp;'Key information'!F39&amp;" ('"&amp;'Key information'!E37&amp;"' and '"&amp;'Key information'!F37&amp;"') and the last twelve months ended "&amp;'Key information'!E32&amp;" ('"&amp;'Key information'!E76&amp;"')."</f>
        <v>Our Excel Data Book has focused on the limited analysis on Target Oy ('Target') for financial years ended 31 December 2020 and 2021 ('FY20' and 'FY21') and the last twelve months ended 30 Nobember 2022 ('LTM Nov-22').</v>
      </c>
      <c r="D8" s="243"/>
      <c r="E8" s="956"/>
    </row>
    <row r="9" spans="2:5" s="11" customFormat="1" ht="4.5" customHeight="1">
      <c r="B9" s="960"/>
      <c r="C9" s="246"/>
      <c r="D9" s="243"/>
      <c r="E9" s="956"/>
    </row>
    <row r="10" spans="2:5" s="11" customFormat="1" ht="44.25" customHeight="1">
      <c r="B10" s="960"/>
      <c r="C10" s="246" t="s">
        <v>223</v>
      </c>
      <c r="D10" s="243"/>
      <c r="E10" s="956"/>
    </row>
    <row r="11" spans="2:5" s="11" customFormat="1" ht="4.5" customHeight="1">
      <c r="B11" s="958"/>
      <c r="C11" s="247"/>
      <c r="D11" s="244"/>
      <c r="E11" s="956"/>
    </row>
    <row r="12" spans="2:5" s="11" customFormat="1" ht="22.5" customHeight="1">
      <c r="B12" s="958"/>
      <c r="C12" s="246" t="str">
        <f>"This Excel Data Book is to be used in conjunction with the "&amp;'Key information'!E21&amp;" report dated "&amp;'Key information'!E19&amp;". We have no obligation to update the Excel Data Book or to revise the information contained herein to reflect events and transactions occurring subsequent to "&amp;'Key information'!E19&amp;"."</f>
        <v>This Excel Data Book is to be used in conjunction with the Financial due diligence report dated 23 January 2023. We have no obligation to update the Excel Data Book or to revise the information contained herein to reflect events and transactions occurring subsequent to 23 January 2023.</v>
      </c>
      <c r="D12" s="244"/>
      <c r="E12" s="956"/>
    </row>
    <row r="13" spans="2:5" s="11" customFormat="1" ht="4.5" customHeight="1">
      <c r="B13" s="958"/>
      <c r="C13" s="247"/>
      <c r="D13" s="244"/>
      <c r="E13" s="956"/>
    </row>
    <row r="14" spans="2:5" s="11" customFormat="1" ht="12" customHeight="1">
      <c r="B14" s="958"/>
      <c r="C14" s="22" t="s">
        <v>224</v>
      </c>
      <c r="D14" s="239"/>
      <c r="E14" s="956"/>
    </row>
    <row r="15" spans="2:5" s="11" customFormat="1" ht="4.5" customHeight="1">
      <c r="B15" s="958"/>
      <c r="C15" s="247"/>
      <c r="D15" s="244"/>
      <c r="E15" s="956"/>
    </row>
    <row r="16" spans="2:5" s="11" customFormat="1" ht="45">
      <c r="B16" s="960"/>
      <c r="C16" s="246" t="s">
        <v>225</v>
      </c>
      <c r="D16" s="243"/>
      <c r="E16" s="956"/>
    </row>
    <row r="17" spans="2:5" s="11" customFormat="1" ht="4.5" customHeight="1">
      <c r="B17" s="960"/>
      <c r="C17" s="246"/>
      <c r="D17" s="243"/>
      <c r="E17" s="956"/>
    </row>
    <row r="18" spans="2:5" s="11" customFormat="1" ht="11.45" customHeight="1">
      <c r="B18" s="960"/>
      <c r="C18" s="246" t="s">
        <v>226</v>
      </c>
      <c r="D18" s="243"/>
      <c r="E18" s="956"/>
    </row>
    <row r="19" spans="2:5" s="11" customFormat="1" ht="4.5" customHeight="1">
      <c r="B19" s="960"/>
      <c r="C19" s="246"/>
      <c r="D19" s="243"/>
      <c r="E19" s="956"/>
    </row>
    <row r="20" spans="2:5" s="11" customFormat="1" ht="55.5" customHeight="1">
      <c r="B20" s="960"/>
      <c r="C20" s="246" t="s">
        <v>227</v>
      </c>
      <c r="D20" s="243"/>
      <c r="E20" s="956"/>
    </row>
    <row r="21" spans="2:5" s="11" customFormat="1" ht="4.5" customHeight="1">
      <c r="B21" s="960"/>
      <c r="C21" s="246"/>
      <c r="D21" s="243"/>
      <c r="E21" s="956"/>
    </row>
    <row r="22" spans="2:5" s="11" customFormat="1" ht="55.5" customHeight="1">
      <c r="B22" s="960"/>
      <c r="C22" s="246" t="s">
        <v>228</v>
      </c>
      <c r="D22" s="243"/>
      <c r="E22" s="956"/>
    </row>
    <row r="23" spans="2:5" s="11" customFormat="1" ht="4.5" customHeight="1">
      <c r="B23" s="960"/>
      <c r="C23" s="246"/>
      <c r="D23" s="243"/>
      <c r="E23" s="956"/>
    </row>
    <row r="24" spans="2:5" s="11" customFormat="1" ht="46.5" customHeight="1">
      <c r="B24" s="960"/>
      <c r="C24" s="246" t="s">
        <v>229</v>
      </c>
      <c r="D24" s="243"/>
      <c r="E24" s="956"/>
    </row>
    <row r="25" spans="2:5" s="11" customFormat="1" ht="4.5" customHeight="1" thickBot="1">
      <c r="B25" s="240"/>
      <c r="C25" s="249"/>
      <c r="D25" s="245"/>
      <c r="E25" s="956"/>
    </row>
  </sheetData>
  <pageMargins left="0.7" right="0.7" top="0.75" bottom="0.75" header="0.3" footer="0.3"/>
  <pageSetup orientation="landscape" r:id="rId1"/>
  <headerFooter>
    <oddFooter>&amp;C&amp;7&amp;B&amp;"Arial"Document Classification: KPMG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indexed="8"/>
  </sheetPr>
  <dimension ref="A1:E3"/>
  <sheetViews>
    <sheetView showGridLines="0" workbookViewId="0"/>
  </sheetViews>
  <sheetFormatPr defaultRowHeight="15"/>
  <sheetData>
    <row r="1" spans="1:5">
      <c r="A1" s="10" t="s">
        <v>213</v>
      </c>
      <c r="B1" s="10" t="s">
        <v>214</v>
      </c>
      <c r="C1" s="10" t="s">
        <v>215</v>
      </c>
      <c r="D1" s="10" t="s">
        <v>216</v>
      </c>
      <c r="E1" s="10" t="s">
        <v>217</v>
      </c>
    </row>
    <row r="2" spans="1:5">
      <c r="A2">
        <v>2</v>
      </c>
      <c r="B2">
        <v>21</v>
      </c>
      <c r="C2">
        <v>7</v>
      </c>
      <c r="D2">
        <v>35</v>
      </c>
      <c r="E2" t="s">
        <v>230</v>
      </c>
    </row>
    <row r="3" spans="1:5">
      <c r="A3">
        <v>9</v>
      </c>
      <c r="B3">
        <v>5</v>
      </c>
      <c r="C3">
        <v>9</v>
      </c>
      <c r="D3">
        <v>5</v>
      </c>
      <c r="E3" t="s">
        <v>231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indexed="9"/>
    <pageSetUpPr fitToPage="1"/>
  </sheetPr>
  <dimension ref="A1:E27"/>
  <sheetViews>
    <sheetView showGridLines="0" workbookViewId="0"/>
  </sheetViews>
  <sheetFormatPr defaultColWidth="9.140625" defaultRowHeight="12" customHeight="1"/>
  <cols>
    <col min="1" max="1" width="3.7109375" style="398" customWidth="1"/>
    <col min="2" max="2" width="4.28515625" style="398" customWidth="1"/>
    <col min="3" max="22" width="9.140625" style="398" customWidth="1"/>
    <col min="23" max="16384" width="9.140625" style="398"/>
  </cols>
  <sheetData>
    <row r="1" spans="1:5" ht="23.1" customHeight="1">
      <c r="A1" s="125"/>
      <c r="B1" s="613"/>
    </row>
    <row r="2" spans="1:5" ht="11.45" customHeight="1">
      <c r="A2" s="125"/>
      <c r="B2" s="617"/>
    </row>
    <row r="3" spans="1:5" ht="12" customHeight="1">
      <c r="A3" s="125"/>
    </row>
    <row r="4" spans="1:5" ht="12" customHeight="1">
      <c r="A4" s="125"/>
    </row>
    <row r="5" spans="1:5" ht="12" customHeight="1">
      <c r="A5" s="125"/>
    </row>
    <row r="6" spans="1:5" ht="12" customHeight="1">
      <c r="A6" s="125"/>
    </row>
    <row r="7" spans="1:5" ht="12" customHeight="1">
      <c r="A7" s="125"/>
    </row>
    <row r="8" spans="1:5" ht="12" customHeight="1">
      <c r="A8" s="125"/>
    </row>
    <row r="9" spans="1:5" ht="12" customHeight="1">
      <c r="A9" s="125"/>
    </row>
    <row r="10" spans="1:5" ht="12" customHeight="1">
      <c r="A10" s="125"/>
    </row>
    <row r="11" spans="1:5" ht="12" customHeight="1">
      <c r="A11" s="125"/>
    </row>
    <row r="12" spans="1:5" ht="12" customHeight="1">
      <c r="A12" s="125"/>
    </row>
    <row r="13" spans="1:5" ht="12" customHeight="1">
      <c r="A13" s="125"/>
    </row>
    <row r="14" spans="1:5" ht="12" customHeight="1">
      <c r="A14" s="125"/>
    </row>
    <row r="15" spans="1:5" ht="12" customHeight="1">
      <c r="A15" s="125"/>
      <c r="C15" s="1095" t="s">
        <v>232</v>
      </c>
      <c r="D15" s="1095"/>
      <c r="E15" s="1095"/>
    </row>
    <row r="16" spans="1:5" ht="12" customHeight="1">
      <c r="A16" s="125"/>
      <c r="C16" s="1095"/>
      <c r="D16" s="1095"/>
      <c r="E16" s="1095"/>
    </row>
    <row r="17" spans="1:5" ht="12" customHeight="1">
      <c r="A17" s="125"/>
      <c r="C17" s="1095"/>
      <c r="D17" s="1095"/>
      <c r="E17" s="1095"/>
    </row>
    <row r="18" spans="1:5" ht="12" customHeight="1">
      <c r="A18" s="125"/>
    </row>
    <row r="19" spans="1:5" ht="12" customHeight="1">
      <c r="A19" s="125"/>
      <c r="C19" s="399"/>
    </row>
    <row r="20" spans="1:5" ht="12" customHeight="1">
      <c r="A20" s="125"/>
    </row>
    <row r="21" spans="1:5" ht="12" customHeight="1">
      <c r="A21" s="125"/>
      <c r="C21" s="1096" t="str">
        <f>'Key information'!E7</f>
        <v>Project Test</v>
      </c>
      <c r="D21" s="1096"/>
    </row>
    <row r="22" spans="1:5" ht="12" customHeight="1">
      <c r="A22" s="125"/>
      <c r="C22" s="1096"/>
      <c r="D22" s="1096"/>
    </row>
    <row r="23" spans="1:5" ht="12" customHeight="1">
      <c r="A23" s="125"/>
    </row>
    <row r="24" spans="1:5" ht="12" customHeight="1">
      <c r="A24" s="125"/>
    </row>
    <row r="25" spans="1:5" ht="12" customHeight="1">
      <c r="A25" s="125"/>
    </row>
    <row r="26" spans="1:5" ht="12" customHeight="1">
      <c r="A26" s="125"/>
      <c r="C26" s="400" t="s">
        <v>233</v>
      </c>
    </row>
    <row r="27" spans="1:5" ht="12" customHeight="1">
      <c r="A27" s="125"/>
    </row>
  </sheetData>
  <mergeCells count="2">
    <mergeCell ref="C15:E17"/>
    <mergeCell ref="C21:D22"/>
  </mergeCells>
  <pageMargins left="0.7" right="0.7" top="0.75" bottom="0.75" header="0.3" footer="0.3"/>
  <pageSetup paperSize="9" orientation="landscape" r:id="rId1"/>
  <headerFooter>
    <oddFooter>&amp;C&amp;7&amp;B&amp;"Arial"Document Classification: KPMG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indexed="9"/>
  </sheetPr>
  <dimension ref="A1:E7"/>
  <sheetViews>
    <sheetView showGridLines="0" workbookViewId="0"/>
  </sheetViews>
  <sheetFormatPr defaultRowHeight="15"/>
  <sheetData>
    <row r="1" spans="1:5">
      <c r="A1" s="10" t="s">
        <v>213</v>
      </c>
      <c r="B1" s="10" t="s">
        <v>214</v>
      </c>
      <c r="C1" s="10" t="s">
        <v>215</v>
      </c>
      <c r="D1" s="10" t="s">
        <v>216</v>
      </c>
      <c r="E1" s="10" t="s">
        <v>217</v>
      </c>
    </row>
    <row r="2" spans="1:5">
      <c r="A2">
        <v>2</v>
      </c>
      <c r="B2">
        <v>7</v>
      </c>
      <c r="C2">
        <v>5</v>
      </c>
      <c r="D2">
        <v>13</v>
      </c>
      <c r="E2" t="s">
        <v>234</v>
      </c>
    </row>
    <row r="3" spans="1:5">
      <c r="A3">
        <v>7</v>
      </c>
      <c r="B3">
        <v>7</v>
      </c>
      <c r="C3">
        <v>10</v>
      </c>
      <c r="D3">
        <v>15</v>
      </c>
      <c r="E3" t="s">
        <v>235</v>
      </c>
    </row>
    <row r="4" spans="1:5">
      <c r="A4">
        <v>12</v>
      </c>
      <c r="B4">
        <v>7</v>
      </c>
      <c r="C4">
        <v>15</v>
      </c>
      <c r="D4">
        <v>15</v>
      </c>
      <c r="E4" t="s">
        <v>236</v>
      </c>
    </row>
    <row r="5" spans="1:5">
      <c r="A5">
        <v>17</v>
      </c>
      <c r="B5">
        <v>7</v>
      </c>
      <c r="C5">
        <v>20</v>
      </c>
      <c r="D5">
        <v>15</v>
      </c>
      <c r="E5" t="s">
        <v>237</v>
      </c>
    </row>
    <row r="6" spans="1:5">
      <c r="A6">
        <v>2</v>
      </c>
      <c r="B6">
        <v>17</v>
      </c>
      <c r="C6">
        <v>15</v>
      </c>
      <c r="D6">
        <v>22</v>
      </c>
      <c r="E6" t="s">
        <v>238</v>
      </c>
    </row>
    <row r="7" spans="1:5">
      <c r="A7">
        <v>22</v>
      </c>
      <c r="B7">
        <v>7</v>
      </c>
      <c r="C7">
        <v>22</v>
      </c>
      <c r="D7">
        <v>7</v>
      </c>
      <c r="E7" t="s">
        <v>239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indexed="9"/>
  </sheetPr>
  <dimension ref="A1:E5"/>
  <sheetViews>
    <sheetView showGridLines="0" workbookViewId="0"/>
  </sheetViews>
  <sheetFormatPr defaultRowHeight="15"/>
  <sheetData>
    <row r="1" spans="1:5">
      <c r="A1" s="10" t="s">
        <v>213</v>
      </c>
      <c r="B1" s="10" t="s">
        <v>214</v>
      </c>
      <c r="C1" s="10" t="s">
        <v>215</v>
      </c>
      <c r="D1" s="10" t="s">
        <v>216</v>
      </c>
      <c r="E1" s="10" t="s">
        <v>217</v>
      </c>
    </row>
    <row r="2" spans="1:5">
      <c r="A2">
        <v>2</v>
      </c>
      <c r="B2">
        <v>6</v>
      </c>
      <c r="C2">
        <v>5</v>
      </c>
      <c r="D2">
        <v>14</v>
      </c>
      <c r="E2" t="s">
        <v>240</v>
      </c>
    </row>
    <row r="3" spans="1:5">
      <c r="A3">
        <v>14</v>
      </c>
      <c r="B3">
        <v>6</v>
      </c>
      <c r="C3">
        <v>17</v>
      </c>
      <c r="D3">
        <v>13</v>
      </c>
      <c r="E3" t="s">
        <v>241</v>
      </c>
    </row>
    <row r="4" spans="1:5">
      <c r="A4">
        <v>14</v>
      </c>
      <c r="B4">
        <v>16</v>
      </c>
      <c r="C4">
        <v>17</v>
      </c>
      <c r="D4">
        <v>22</v>
      </c>
      <c r="E4" t="s">
        <v>242</v>
      </c>
    </row>
    <row r="5" spans="1:5">
      <c r="A5">
        <v>19</v>
      </c>
      <c r="B5">
        <v>6</v>
      </c>
      <c r="C5">
        <v>19</v>
      </c>
      <c r="D5">
        <v>6</v>
      </c>
      <c r="E5" t="s">
        <v>243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indexed="9"/>
    <pageSetUpPr fitToPage="1"/>
  </sheetPr>
  <dimension ref="A1:AA69"/>
  <sheetViews>
    <sheetView showGridLines="0" workbookViewId="0">
      <selection activeCell="M34" sqref="M34:O53"/>
    </sheetView>
  </sheetViews>
  <sheetFormatPr defaultRowHeight="15"/>
  <cols>
    <col min="1" max="1" width="3.7109375" style="390" customWidth="1"/>
    <col min="2" max="2" width="9.140625" customWidth="1"/>
    <col min="3" max="3" width="24.5703125" customWidth="1"/>
    <col min="4" max="6" width="7.140625" customWidth="1"/>
    <col min="7" max="9" width="4.5703125" customWidth="1"/>
    <col min="10" max="10" width="30.28515625" bestFit="1" customWidth="1"/>
    <col min="11" max="11" width="9.85546875" customWidth="1"/>
    <col min="12" max="12" width="4.5703125" customWidth="1"/>
    <col min="13" max="13" width="19.5703125" customWidth="1"/>
    <col min="14" max="14" width="10.28515625" customWidth="1"/>
    <col min="15" max="15" width="9.42578125" customWidth="1"/>
    <col min="16" max="16" width="3.42578125" customWidth="1"/>
    <col min="24" max="24" width="22.140625" bestFit="1" customWidth="1"/>
    <col min="25" max="27" width="7.140625" customWidth="1"/>
  </cols>
  <sheetData>
    <row r="1" spans="2:16" ht="23.1" customHeight="1">
      <c r="B1" s="606" t="str">
        <f>'Key information'!E7</f>
        <v>Project Test</v>
      </c>
    </row>
    <row r="2" spans="2:16" ht="11.45" customHeight="1">
      <c r="B2" s="607" t="s">
        <v>244</v>
      </c>
      <c r="J2" s="547"/>
      <c r="K2" s="547"/>
      <c r="L2" s="547"/>
      <c r="M2" s="547"/>
      <c r="N2" s="547"/>
      <c r="O2" s="547"/>
    </row>
    <row r="3" spans="2:16" ht="12" customHeight="1">
      <c r="B3" s="387" t="s">
        <v>245</v>
      </c>
      <c r="J3" s="547"/>
      <c r="K3" s="547"/>
      <c r="L3" s="547"/>
      <c r="M3" s="547"/>
      <c r="N3" s="547"/>
      <c r="O3" s="547"/>
    </row>
    <row r="4" spans="2:16" ht="12" customHeight="1">
      <c r="B4" s="123"/>
      <c r="C4" s="123"/>
      <c r="J4" s="547"/>
      <c r="K4" s="547"/>
      <c r="L4" s="547"/>
      <c r="M4" s="547"/>
      <c r="N4" s="547"/>
      <c r="O4" s="547"/>
    </row>
    <row r="5" spans="2:16" ht="6.95" customHeight="1"/>
    <row r="6" spans="2:16" ht="12.6" customHeight="1"/>
    <row r="7" spans="2:16" ht="12.6" customHeight="1">
      <c r="B7" s="1"/>
      <c r="C7" s="705"/>
      <c r="D7" s="284"/>
      <c r="E7" s="284"/>
      <c r="F7" s="284"/>
      <c r="G7" s="262"/>
      <c r="H7" s="262"/>
    </row>
    <row r="8" spans="2:16" ht="6.95" customHeight="1">
      <c r="B8" s="1"/>
      <c r="C8" s="705"/>
      <c r="D8" s="284"/>
      <c r="E8" s="284"/>
      <c r="F8" s="284"/>
    </row>
    <row r="9" spans="2:16" ht="22.5" customHeight="1">
      <c r="B9" s="1" t="s">
        <v>246</v>
      </c>
      <c r="C9" s="626" t="str">
        <f>IF('Key information'!E48="EUR","€m",'Key information'!E48&amp;"m")</f>
        <v>€m</v>
      </c>
      <c r="D9" s="793" t="str">
        <f>'Key information'!E37</f>
        <v>FY20</v>
      </c>
      <c r="E9" s="794" t="str">
        <f>'Key information'!F37</f>
        <v>FY21</v>
      </c>
      <c r="F9" s="798" t="str">
        <f>'Key information'!G37</f>
        <v>LTM  Nov-22</v>
      </c>
      <c r="G9" s="262"/>
    </row>
    <row r="10" spans="2:16" ht="12" customHeight="1">
      <c r="B10" s="1"/>
      <c r="C10" s="783" t="s">
        <v>247</v>
      </c>
      <c r="D10" s="324">
        <f>PL_monthly!AN15/'Key information'!$H$108</f>
        <v>0</v>
      </c>
      <c r="E10" s="324">
        <f>PL_monthly!AO15/'Key information'!$H$108</f>
        <v>0</v>
      </c>
      <c r="F10" s="324">
        <f ca="1">PL_monthly!AP15/'Key information'!$H$108</f>
        <v>0</v>
      </c>
      <c r="G10" s="262"/>
      <c r="H10" s="262"/>
      <c r="I10" s="262"/>
      <c r="P10" s="262"/>
    </row>
    <row r="11" spans="2:16" ht="12" customHeight="1">
      <c r="B11" s="1"/>
      <c r="C11" s="784" t="s">
        <v>248</v>
      </c>
      <c r="D11" s="324">
        <f>QoE!AO15/'Key information'!$H$108</f>
        <v>0</v>
      </c>
      <c r="E11" s="324">
        <f>QoE!AP15/'Key information'!$H$108</f>
        <v>0</v>
      </c>
      <c r="F11" s="324">
        <f ca="1">QoE!AQ15/'Key information'!$H$108</f>
        <v>0</v>
      </c>
      <c r="G11" s="262"/>
      <c r="H11" s="262"/>
      <c r="I11" s="262"/>
      <c r="P11" s="262"/>
    </row>
    <row r="12" spans="2:16" ht="12" customHeight="1">
      <c r="B12" s="1"/>
      <c r="C12" s="785" t="s">
        <v>249</v>
      </c>
      <c r="D12" s="786">
        <f>D10+D11</f>
        <v>0</v>
      </c>
      <c r="E12" s="786">
        <f>E10+E11</f>
        <v>0</v>
      </c>
      <c r="F12" s="786">
        <f ca="1">F10+F11</f>
        <v>0</v>
      </c>
      <c r="G12" s="262"/>
      <c r="H12" s="262"/>
      <c r="I12" s="262"/>
      <c r="P12" s="262"/>
    </row>
    <row r="13" spans="2:16" ht="12" customHeight="1">
      <c r="B13" s="1"/>
      <c r="C13" s="783" t="s">
        <v>250</v>
      </c>
      <c r="D13" s="324">
        <f>PL_monthly!AN50/'Key information'!$H$108</f>
        <v>0</v>
      </c>
      <c r="E13" s="324">
        <f>PL_monthly!AO50/'Key information'!$H$108</f>
        <v>0</v>
      </c>
      <c r="F13" s="324">
        <f ca="1">PL_monthly!AP50/'Key information'!$H$108</f>
        <v>0</v>
      </c>
      <c r="G13" s="150"/>
      <c r="H13" s="262"/>
      <c r="I13" s="262"/>
      <c r="P13" s="262"/>
    </row>
    <row r="14" spans="2:16" ht="12" customHeight="1">
      <c r="B14" s="1"/>
      <c r="C14" s="787" t="s">
        <v>248</v>
      </c>
      <c r="D14" s="324">
        <f>(QoE!AO20+QoE!AO28)/'Key information'!$H$108</f>
        <v>0</v>
      </c>
      <c r="E14" s="324">
        <f>(QoE!AP20+QoE!AP28)/'Key information'!$H$108</f>
        <v>0</v>
      </c>
      <c r="F14" s="324">
        <f ca="1">(QoE!AQ20+QoE!AQ28)/'Key information'!$H$108</f>
        <v>0</v>
      </c>
      <c r="G14" s="262"/>
      <c r="H14" s="150"/>
      <c r="I14" s="262"/>
      <c r="P14" s="262"/>
    </row>
    <row r="15" spans="2:16" ht="12" customHeight="1" thickBot="1">
      <c r="B15" s="1"/>
      <c r="C15" s="604" t="s">
        <v>251</v>
      </c>
      <c r="D15" s="788">
        <f>D13+D14</f>
        <v>0</v>
      </c>
      <c r="E15" s="788">
        <f>E13+E14</f>
        <v>0</v>
      </c>
      <c r="F15" s="788">
        <f ca="1">F13+F14</f>
        <v>0</v>
      </c>
      <c r="G15" s="262"/>
      <c r="H15" s="262"/>
      <c r="I15" s="262"/>
      <c r="P15" s="262"/>
    </row>
    <row r="16" spans="2:16" ht="3.6" customHeight="1">
      <c r="B16" s="1"/>
      <c r="C16" s="796"/>
      <c r="D16" s="797"/>
      <c r="E16" s="797"/>
      <c r="F16" s="797"/>
      <c r="G16" s="262"/>
      <c r="H16" s="262"/>
      <c r="I16" s="262"/>
      <c r="P16" s="262"/>
    </row>
    <row r="17" spans="2:27" ht="12" customHeight="1">
      <c r="B17" s="795"/>
      <c r="C17" s="671" t="s">
        <v>252</v>
      </c>
      <c r="D17" s="262"/>
      <c r="E17" s="262"/>
      <c r="F17" s="262"/>
      <c r="G17" s="262"/>
      <c r="H17" s="262"/>
    </row>
    <row r="18" spans="2:27" ht="12" customHeight="1">
      <c r="B18" s="795"/>
      <c r="C18" s="672" t="s">
        <v>253</v>
      </c>
      <c r="D18" s="801">
        <f>IFERROR(D13/#REF!,0)</f>
        <v>0</v>
      </c>
      <c r="E18" s="801">
        <f>IFERROR(E13/#REF!,0)</f>
        <v>0</v>
      </c>
      <c r="F18" s="801">
        <f ca="1">IFERROR(F13/#REF!,0)</f>
        <v>0</v>
      </c>
      <c r="G18" s="262"/>
      <c r="H18" s="262"/>
    </row>
    <row r="19" spans="2:27" ht="12" customHeight="1">
      <c r="B19" s="1"/>
      <c r="C19" s="672" t="s">
        <v>254</v>
      </c>
      <c r="D19" s="801">
        <f>IFERROR(D15/D12,0)</f>
        <v>0</v>
      </c>
      <c r="E19" s="801">
        <f>IFERROR(E15/E12,0)</f>
        <v>0</v>
      </c>
      <c r="F19" s="801">
        <f ca="1">IFERROR(F15/F12,0)</f>
        <v>0</v>
      </c>
      <c r="G19" s="262"/>
      <c r="H19" s="262"/>
      <c r="I19" s="262"/>
      <c r="P19" s="262"/>
    </row>
    <row r="20" spans="2:27" ht="12" customHeight="1">
      <c r="B20" s="1"/>
      <c r="C20" s="672"/>
      <c r="D20" s="284"/>
      <c r="E20" s="284"/>
      <c r="F20" s="284"/>
      <c r="G20" s="262"/>
      <c r="H20" s="262"/>
      <c r="I20" s="262"/>
      <c r="P20" s="262"/>
    </row>
    <row r="21" spans="2:27" ht="12" customHeight="1">
      <c r="B21" s="1"/>
      <c r="H21" s="262"/>
      <c r="I21" s="262"/>
      <c r="P21" s="262"/>
    </row>
    <row r="22" spans="2:27" ht="22.5" customHeight="1">
      <c r="B22" s="1" t="s">
        <v>255</v>
      </c>
      <c r="C22" s="597" t="str">
        <f>C9</f>
        <v>€m</v>
      </c>
      <c r="D22" s="793" t="str">
        <f>D9</f>
        <v>FY20</v>
      </c>
      <c r="E22" s="794" t="str">
        <f>E9</f>
        <v>FY21</v>
      </c>
      <c r="F22" s="798" t="str">
        <f>F9</f>
        <v>LTM  Nov-22</v>
      </c>
      <c r="I22" s="262"/>
      <c r="P22" s="262"/>
    </row>
    <row r="23" spans="2:27" ht="12" customHeight="1">
      <c r="C23" s="460" t="s">
        <v>256</v>
      </c>
      <c r="D23" s="802">
        <f>'NWC adj'!D34/'Key information'!$H$108</f>
        <v>0</v>
      </c>
      <c r="E23" s="802">
        <f>'NWC adj'!E34/'Key information'!$H$108</f>
        <v>0</v>
      </c>
      <c r="F23" s="802">
        <f>'NWC adj'!F34/'Key information'!$H$108</f>
        <v>0</v>
      </c>
      <c r="I23" s="262"/>
      <c r="P23" s="262"/>
    </row>
    <row r="24" spans="2:27" ht="12" customHeight="1">
      <c r="B24" s="1"/>
      <c r="C24" s="460" t="s">
        <v>257</v>
      </c>
      <c r="D24" s="802">
        <f>'NWC adj'!D32/'Key information'!$H$108</f>
        <v>0</v>
      </c>
      <c r="E24" s="802">
        <f>'NWC adj'!E32/'Key information'!$H$108</f>
        <v>0</v>
      </c>
      <c r="F24" s="802">
        <f ca="1">'NWC adj'!F32/'Key information'!$H$108</f>
        <v>0</v>
      </c>
      <c r="I24" s="262"/>
      <c r="P24" s="262"/>
    </row>
    <row r="25" spans="2:27" ht="12" customHeight="1">
      <c r="B25" s="1"/>
      <c r="C25" s="783" t="s">
        <v>258</v>
      </c>
      <c r="D25" s="802">
        <f>'NWC adj'!D30/'Key information'!$H$108</f>
        <v>0</v>
      </c>
      <c r="E25" s="802">
        <f>'NWC adj'!E30/'Key information'!$H$108</f>
        <v>0</v>
      </c>
      <c r="F25" s="802">
        <f ca="1">'NWC adj'!F30/'Key information'!$H$108</f>
        <v>0</v>
      </c>
      <c r="I25" s="150"/>
      <c r="P25" s="262"/>
    </row>
    <row r="26" spans="2:27" ht="12" customHeight="1" thickBot="1">
      <c r="B26" s="1"/>
      <c r="C26" s="789" t="s">
        <v>259</v>
      </c>
      <c r="D26" s="803">
        <f>'NWC adj'!D31/'Key information'!$H$108</f>
        <v>0</v>
      </c>
      <c r="E26" s="803">
        <f>'NWC adj'!E31/'Key information'!$H$108</f>
        <v>0</v>
      </c>
      <c r="F26" s="803">
        <f ca="1">'NWC adj'!F31/'Key information'!$H$108</f>
        <v>0</v>
      </c>
      <c r="I26" s="262"/>
      <c r="P26" s="262"/>
    </row>
    <row r="27" spans="2:27" ht="3.6" customHeight="1">
      <c r="B27" s="1"/>
      <c r="C27" s="783"/>
      <c r="D27" s="802"/>
      <c r="E27" s="802"/>
      <c r="F27" s="802"/>
      <c r="I27" s="262"/>
      <c r="P27" s="262"/>
    </row>
    <row r="28" spans="2:27" ht="12" customHeight="1">
      <c r="B28" s="1"/>
      <c r="C28" s="671" t="s">
        <v>252</v>
      </c>
      <c r="D28" s="802"/>
      <c r="E28" s="802"/>
      <c r="F28" s="802"/>
      <c r="I28" s="262"/>
      <c r="P28" s="262"/>
    </row>
    <row r="29" spans="2:27" ht="12" customHeight="1" thickBot="1">
      <c r="B29" s="1"/>
      <c r="C29" s="672" t="s">
        <v>260</v>
      </c>
      <c r="D29" s="804">
        <f>'NWC overview'!AO41</f>
        <v>0</v>
      </c>
      <c r="E29" s="804">
        <f>'NWC overview'!AP41</f>
        <v>0</v>
      </c>
      <c r="F29" s="804">
        <f>'NWC overview'!AQ41</f>
        <v>0</v>
      </c>
      <c r="I29" s="262"/>
      <c r="P29" s="262"/>
    </row>
    <row r="30" spans="2:27" ht="12" customHeight="1">
      <c r="B30" s="1"/>
      <c r="C30" s="672" t="s">
        <v>261</v>
      </c>
      <c r="D30" s="804">
        <f>'NWC overview'!AR41</f>
        <v>0</v>
      </c>
      <c r="E30" s="804">
        <f>'NWC overview'!AS41</f>
        <v>0</v>
      </c>
      <c r="F30" s="804">
        <f ca="1">'NWC overview'!AT41</f>
        <v>0</v>
      </c>
      <c r="I30" s="262"/>
      <c r="J30" s="1097" t="s">
        <v>262</v>
      </c>
      <c r="K30" s="1098"/>
      <c r="L30" s="1098"/>
      <c r="M30" s="1098"/>
      <c r="N30" s="1098"/>
      <c r="O30" s="1099"/>
      <c r="P30" s="262"/>
    </row>
    <row r="31" spans="2:27" ht="12" customHeight="1" thickBot="1">
      <c r="B31" s="1"/>
      <c r="C31" s="672" t="s">
        <v>263</v>
      </c>
      <c r="D31" s="802">
        <f>D26-D25</f>
        <v>0</v>
      </c>
      <c r="E31" s="802">
        <f>E26-E25</f>
        <v>0</v>
      </c>
      <c r="F31" s="802">
        <f ca="1">F26-F25</f>
        <v>0</v>
      </c>
      <c r="I31" s="262"/>
      <c r="J31" s="1100"/>
      <c r="K31" s="1101"/>
      <c r="L31" s="1101"/>
      <c r="M31" s="1101"/>
      <c r="N31" s="1101"/>
      <c r="O31" s="1102"/>
      <c r="P31" s="262"/>
    </row>
    <row r="32" spans="2:27" ht="12" customHeight="1">
      <c r="B32" s="1"/>
      <c r="I32" s="262"/>
      <c r="J32" s="262"/>
      <c r="K32" s="262"/>
      <c r="L32" s="262"/>
      <c r="M32" s="262"/>
      <c r="N32" s="262"/>
      <c r="O32" s="262"/>
      <c r="P32" s="262"/>
      <c r="X32" s="672"/>
      <c r="Y32" s="790"/>
      <c r="Z32" s="790"/>
      <c r="AA32" s="790"/>
    </row>
    <row r="33" spans="2:27" ht="12" customHeight="1">
      <c r="B33" s="1"/>
      <c r="C33" s="1"/>
      <c r="D33" s="1"/>
      <c r="E33" s="1"/>
      <c r="F33" s="1"/>
      <c r="G33" s="1"/>
      <c r="H33" s="1"/>
      <c r="I33" s="262"/>
      <c r="J33" s="262"/>
      <c r="K33" s="262"/>
      <c r="L33" s="262"/>
      <c r="M33" s="262"/>
      <c r="N33" s="262"/>
      <c r="O33" s="262"/>
      <c r="P33" s="262"/>
      <c r="X33" s="672"/>
      <c r="Y33" s="790"/>
      <c r="Z33" s="790"/>
      <c r="AA33" s="790"/>
    </row>
    <row r="34" spans="2:27" ht="22.5" customHeight="1">
      <c r="B34" s="1" t="s">
        <v>264</v>
      </c>
      <c r="C34" s="597" t="str">
        <f>C9</f>
        <v>€m</v>
      </c>
      <c r="D34" s="793" t="str">
        <f>D9</f>
        <v>FY20</v>
      </c>
      <c r="E34" s="794" t="str">
        <f>E9</f>
        <v>FY21</v>
      </c>
      <c r="F34" s="798" t="str">
        <f>F9</f>
        <v>LTM  Nov-22</v>
      </c>
      <c r="J34" s="799" t="str">
        <f>"Net sales by location"&amp;IF('Key information'!E59="",""," - "&amp;'Key information'!E59)</f>
        <v>Net sales by location</v>
      </c>
      <c r="K34" s="799"/>
      <c r="X34" s="672"/>
      <c r="Y34" s="791"/>
      <c r="Z34" s="791"/>
      <c r="AA34" s="791"/>
    </row>
    <row r="35" spans="2:27" ht="12" customHeight="1">
      <c r="C35" s="460" t="s">
        <v>265</v>
      </c>
      <c r="D35" s="324">
        <f>'Net debt'!AO10/'Key information'!$H$108</f>
        <v>0</v>
      </c>
      <c r="E35" s="324">
        <f>'Net debt'!AP10/'Key information'!$H$108</f>
        <v>0</v>
      </c>
      <c r="F35" s="324">
        <f>'Net debt'!AQ10/'Key information'!$H$108</f>
        <v>0</v>
      </c>
      <c r="J35" s="626" t="str">
        <f>+C9</f>
        <v>€m</v>
      </c>
      <c r="K35" s="800" t="str">
        <f>+F9</f>
        <v>LTM  Nov-22</v>
      </c>
      <c r="L35" s="262"/>
      <c r="Q35" s="411"/>
      <c r="R35" s="549" t="str">
        <f>[1]Highlights!F83</f>
        <v>Largest</v>
      </c>
      <c r="S35" s="549" t="str">
        <f>[1]Highlights!F84</f>
        <v>Top 5</v>
      </c>
      <c r="T35" s="549" t="str">
        <f>[1]Highlights!F85</f>
        <v>Top 10</v>
      </c>
      <c r="U35" s="549" t="str">
        <f>[1]Highlights!F86</f>
        <v>Top 15</v>
      </c>
      <c r="V35" s="549" t="str">
        <f>[1]Highlights!F87</f>
        <v>Top 20</v>
      </c>
      <c r="X35" s="514"/>
      <c r="Y35" s="514"/>
      <c r="Z35" s="514"/>
      <c r="AA35" s="514"/>
    </row>
    <row r="36" spans="2:27" ht="12" customHeight="1">
      <c r="C36" s="783" t="s">
        <v>266</v>
      </c>
      <c r="D36" s="324">
        <f>'Net debt'!AO12/'Key information'!$H$108</f>
        <v>0</v>
      </c>
      <c r="E36" s="324">
        <f>'Net debt'!AP12/'Key information'!$H$108</f>
        <v>0</v>
      </c>
      <c r="F36" s="324">
        <f>'Net debt'!AQ12/'Key information'!$H$108</f>
        <v>0</v>
      </c>
      <c r="J36" s="703"/>
      <c r="K36" s="706"/>
      <c r="L36" s="262"/>
      <c r="Q36" s="411"/>
      <c r="R36" s="411"/>
      <c r="S36" s="411"/>
      <c r="T36" s="411"/>
      <c r="U36" s="411"/>
      <c r="V36" s="411"/>
      <c r="X36" s="514"/>
      <c r="Y36" s="514"/>
      <c r="Z36" s="514"/>
      <c r="AA36" s="514"/>
    </row>
    <row r="37" spans="2:27" ht="12" customHeight="1">
      <c r="C37" s="783" t="s">
        <v>267</v>
      </c>
      <c r="D37" s="324">
        <f>'Net debt'!AO11/'Key information'!$H$108</f>
        <v>0</v>
      </c>
      <c r="E37" s="324">
        <f>'Net debt'!AP11/'Key information'!$H$108</f>
        <v>0</v>
      </c>
      <c r="F37" s="324">
        <f>'Net debt'!AQ11/'Key information'!$H$108</f>
        <v>0</v>
      </c>
      <c r="J37" s="704" t="s">
        <v>268</v>
      </c>
      <c r="K37" s="285">
        <v>200</v>
      </c>
      <c r="L37" s="262"/>
      <c r="Q37" s="411"/>
      <c r="R37" s="548">
        <f>[1]Highlights!G83</f>
        <v>0.1</v>
      </c>
      <c r="S37" s="548">
        <f>[1]Highlights!G84</f>
        <v>0.18</v>
      </c>
      <c r="T37" s="548">
        <f>[1]Highlights!G85</f>
        <v>0.22</v>
      </c>
      <c r="U37" s="548">
        <f>[1]Highlights!G86</f>
        <v>0.25</v>
      </c>
      <c r="V37" s="548">
        <f>[1]Highlights!G87</f>
        <v>0.27</v>
      </c>
      <c r="X37" s="514"/>
      <c r="Y37" s="514"/>
      <c r="Z37" s="514"/>
      <c r="AA37" s="514"/>
    </row>
    <row r="38" spans="2:27" ht="12" customHeight="1">
      <c r="C38" s="783" t="s">
        <v>269</v>
      </c>
      <c r="D38" s="324">
        <f>('Net debt'!AO13+'Net debt'!AO15+'Net debt'!AO17)/'Key information'!$H$108</f>
        <v>0</v>
      </c>
      <c r="E38" s="324">
        <f>('Net debt'!AP13+'Net debt'!AP15+'Net debt'!AP17)/'Key information'!$H$108</f>
        <v>0</v>
      </c>
      <c r="F38" s="324">
        <f>('Net debt'!AQ13+'Net debt'!AQ15+'Net debt'!AQ17)/'Key information'!$H$108</f>
        <v>0</v>
      </c>
      <c r="J38" s="704" t="s">
        <v>270</v>
      </c>
      <c r="K38" s="285">
        <v>180</v>
      </c>
      <c r="L38" s="262"/>
      <c r="X38" s="514"/>
      <c r="Y38" s="514"/>
      <c r="Z38" s="514"/>
      <c r="AA38" s="514"/>
    </row>
    <row r="39" spans="2:27" ht="12" customHeight="1">
      <c r="B39" s="1"/>
      <c r="C39" s="792" t="s">
        <v>271</v>
      </c>
      <c r="D39" s="459">
        <f>('Net debt'!AO14+'Net debt'!AO16+'Net debt'!AO18+'Net debt'!AO19)/'Key information'!$H$108</f>
        <v>0</v>
      </c>
      <c r="E39" s="459">
        <f>('Net debt'!AP14+'Net debt'!AP16+'Net debt'!AP18+'Net debt'!AP19)/'Key information'!$H$108</f>
        <v>0</v>
      </c>
      <c r="F39" s="459">
        <f>('Net debt'!AQ14+'Net debt'!AQ16+'Net debt'!AQ18+'Net debt'!AQ19)/'Key information'!$H$108</f>
        <v>0</v>
      </c>
      <c r="J39" s="704" t="s">
        <v>272</v>
      </c>
      <c r="K39" s="285">
        <v>150</v>
      </c>
      <c r="L39" s="262"/>
      <c r="X39" s="514"/>
      <c r="Y39" s="514"/>
      <c r="Z39" s="514"/>
      <c r="AA39" s="514"/>
    </row>
    <row r="40" spans="2:27" ht="12" customHeight="1">
      <c r="B40" s="1"/>
      <c r="C40" s="785" t="str">
        <f>'Net debt'!C20</f>
        <v>Net cash, reported</v>
      </c>
      <c r="D40" s="786">
        <f>SUM(D35:D39)</f>
        <v>0</v>
      </c>
      <c r="E40" s="786">
        <f>SUM(E35:E39)</f>
        <v>0</v>
      </c>
      <c r="F40" s="786">
        <f>SUM(F35:F39)</f>
        <v>0</v>
      </c>
      <c r="J40" s="704" t="s">
        <v>273</v>
      </c>
      <c r="K40" s="285">
        <v>100</v>
      </c>
      <c r="L40" s="262"/>
      <c r="X40" s="514"/>
      <c r="Y40" s="514"/>
      <c r="Z40" s="514"/>
      <c r="AA40" s="514"/>
    </row>
    <row r="41" spans="2:27" ht="12" customHeight="1">
      <c r="B41" s="1"/>
      <c r="C41" s="787" t="s">
        <v>248</v>
      </c>
      <c r="D41" s="324">
        <f>SUM('Net debt'!AO25,'Net debt'!AO31)/'Key information'!$H$108</f>
        <v>0</v>
      </c>
      <c r="E41" s="324">
        <f>SUM('Net debt'!AP25,'Net debt'!AP31)/'Key information'!$H$108</f>
        <v>0</v>
      </c>
      <c r="F41" s="324">
        <f>SUM('Net debt'!AQ25,'Net debt'!AQ31)/'Key information'!$H$108</f>
        <v>0</v>
      </c>
      <c r="J41" s="704" t="s">
        <v>274</v>
      </c>
      <c r="K41" s="285">
        <v>40</v>
      </c>
      <c r="L41" s="262"/>
      <c r="X41" s="514"/>
      <c r="Y41" s="514"/>
      <c r="Z41" s="514"/>
      <c r="AA41" s="514"/>
    </row>
    <row r="42" spans="2:27" ht="12" customHeight="1" thickBot="1">
      <c r="B42" s="1"/>
      <c r="C42" s="604" t="str">
        <f>'Net debt'!C32</f>
        <v>Net cash, adjusted</v>
      </c>
      <c r="D42" s="788">
        <f>D40+D41</f>
        <v>0</v>
      </c>
      <c r="E42" s="788">
        <f>E40+E41</f>
        <v>0</v>
      </c>
      <c r="F42" s="788">
        <f>F40+F41</f>
        <v>0</v>
      </c>
      <c r="J42" s="604" t="s">
        <v>275</v>
      </c>
      <c r="K42" s="605">
        <f>SUM(K37:K41)</f>
        <v>670</v>
      </c>
      <c r="L42" s="262"/>
      <c r="X42" s="514"/>
      <c r="Y42" s="514"/>
      <c r="Z42" s="514"/>
      <c r="AA42" s="514"/>
    </row>
    <row r="43" spans="2:27" ht="12" customHeight="1">
      <c r="B43" s="1"/>
      <c r="J43" s="262"/>
      <c r="K43" s="262"/>
      <c r="X43" s="514"/>
      <c r="Y43" s="514"/>
      <c r="Z43" s="514"/>
      <c r="AA43" s="514"/>
    </row>
    <row r="44" spans="2:27" ht="22.5" customHeight="1">
      <c r="B44" s="1"/>
      <c r="C44" s="1"/>
      <c r="D44" s="1"/>
      <c r="E44" s="1"/>
      <c r="F44" s="1"/>
      <c r="G44" s="1"/>
      <c r="H44" s="1"/>
      <c r="J44" s="799" t="str">
        <f>"Net sales by type"&amp;IF('Key information'!E59="",""," - "&amp;'Key information'!E59)</f>
        <v>Net sales by type</v>
      </c>
      <c r="K44" s="799"/>
      <c r="X44" s="514"/>
      <c r="Y44" s="514"/>
      <c r="Z44" s="514"/>
      <c r="AA44" s="514"/>
    </row>
    <row r="45" spans="2:27" ht="12" customHeight="1">
      <c r="B45" s="1"/>
      <c r="C45" s="1"/>
      <c r="D45" s="1"/>
      <c r="E45" s="1"/>
      <c r="F45" s="1"/>
      <c r="G45" s="1"/>
      <c r="H45" s="1"/>
      <c r="J45" s="626" t="str">
        <f>C9</f>
        <v>€m</v>
      </c>
      <c r="K45" s="800" t="str">
        <f>+F9</f>
        <v>LTM  Nov-22</v>
      </c>
      <c r="L45" s="262"/>
      <c r="X45" s="514"/>
      <c r="Y45" s="514"/>
      <c r="Z45" s="514"/>
      <c r="AA45" s="514"/>
    </row>
    <row r="46" spans="2:27" ht="12" customHeight="1">
      <c r="B46" s="1"/>
      <c r="C46" s="1"/>
      <c r="D46" s="1"/>
      <c r="E46" s="1"/>
      <c r="F46" s="1"/>
      <c r="G46" s="1"/>
      <c r="H46" s="1"/>
      <c r="J46" s="703"/>
      <c r="K46" s="706"/>
      <c r="L46" s="262"/>
      <c r="X46" s="514"/>
      <c r="Y46" s="514"/>
      <c r="Z46" s="514"/>
      <c r="AA46" s="514"/>
    </row>
    <row r="47" spans="2:27" ht="12" customHeight="1">
      <c r="B47" s="1"/>
      <c r="C47" s="1"/>
      <c r="D47" s="1"/>
      <c r="E47" s="1"/>
      <c r="F47" s="1"/>
      <c r="G47" s="1"/>
      <c r="H47" s="1"/>
      <c r="J47" s="704" t="s">
        <v>277</v>
      </c>
      <c r="K47" s="285">
        <v>300</v>
      </c>
      <c r="L47" s="262"/>
    </row>
    <row r="48" spans="2:27" ht="12" customHeight="1">
      <c r="B48" s="1"/>
      <c r="C48" s="1"/>
      <c r="D48" s="1"/>
      <c r="E48" s="1"/>
      <c r="F48" s="1"/>
      <c r="G48" s="1"/>
      <c r="H48" s="1"/>
      <c r="J48" s="704" t="s">
        <v>278</v>
      </c>
      <c r="K48" s="285">
        <v>170</v>
      </c>
      <c r="L48" s="262"/>
    </row>
    <row r="49" spans="2:12" ht="12" customHeight="1">
      <c r="B49" s="1"/>
      <c r="C49" s="1"/>
      <c r="D49" s="1"/>
      <c r="E49" s="1"/>
      <c r="F49" s="1"/>
      <c r="G49" s="1"/>
      <c r="H49" s="1"/>
      <c r="J49" s="704" t="s">
        <v>279</v>
      </c>
      <c r="K49" s="285">
        <v>100</v>
      </c>
      <c r="L49" s="262"/>
    </row>
    <row r="50" spans="2:12" ht="12" customHeight="1">
      <c r="B50" s="1"/>
      <c r="C50" s="1"/>
      <c r="D50" s="1"/>
      <c r="E50" s="1"/>
      <c r="F50" s="1"/>
      <c r="G50" s="1"/>
      <c r="H50" s="1"/>
      <c r="J50" s="704" t="s">
        <v>280</v>
      </c>
      <c r="K50" s="285">
        <v>60</v>
      </c>
      <c r="L50" s="262"/>
    </row>
    <row r="51" spans="2:12" ht="12" customHeight="1">
      <c r="J51" s="704" t="s">
        <v>281</v>
      </c>
      <c r="K51" s="285">
        <v>30</v>
      </c>
      <c r="L51" s="262"/>
    </row>
    <row r="52" spans="2:12" ht="12" customHeight="1">
      <c r="J52" s="704" t="s">
        <v>282</v>
      </c>
      <c r="K52" s="285">
        <f>K53-SUM(K47:K51)</f>
        <v>10</v>
      </c>
      <c r="L52" s="262"/>
    </row>
    <row r="53" spans="2:12" ht="12" customHeight="1" thickBot="1">
      <c r="J53" s="604" t="s">
        <v>275</v>
      </c>
      <c r="K53" s="605">
        <f>K42</f>
        <v>670</v>
      </c>
      <c r="L53" s="262"/>
    </row>
    <row r="54" spans="2:12" ht="12" customHeight="1">
      <c r="I54" s="1"/>
    </row>
    <row r="55" spans="2:12" ht="12" customHeight="1"/>
    <row r="56" spans="2:12" ht="12" customHeight="1"/>
    <row r="57" spans="2:12" ht="12" customHeight="1"/>
    <row r="58" spans="2:12" ht="12" customHeight="1"/>
    <row r="59" spans="2:12" ht="12" customHeight="1"/>
    <row r="60" spans="2:12" ht="12" customHeight="1"/>
    <row r="61" spans="2:12" ht="12" customHeight="1"/>
    <row r="62" spans="2:12" ht="12" customHeight="1"/>
    <row r="63" spans="2:12" ht="12" customHeight="1"/>
    <row r="64" spans="2:12" ht="12" customHeight="1"/>
    <row r="65" ht="12" customHeight="1"/>
    <row r="66" ht="12" customHeight="1"/>
    <row r="67" ht="12" customHeight="1"/>
    <row r="68" ht="12" customHeight="1"/>
    <row r="69" ht="12" customHeight="1"/>
  </sheetData>
  <mergeCells count="1">
    <mergeCell ref="J30:O31"/>
  </mergeCells>
  <pageMargins left="0.7" right="0.7" top="0.75" bottom="0.75" header="0.3" footer="0.3"/>
  <pageSetup scale="78" orientation="landscape" r:id="rId1"/>
  <headerFooter>
    <oddFooter>&amp;C&amp;7&amp;B&amp;"Arial"Document Classification: KPMG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indexed="9"/>
    <pageSetUpPr fitToPage="1"/>
  </sheetPr>
  <dimension ref="A1:CK155"/>
  <sheetViews>
    <sheetView showGridLines="0" zoomScaleNormal="100" workbookViewId="0">
      <pane xSplit="3" ySplit="9" topLeftCell="X121" activePane="bottomRight" state="frozen"/>
      <selection pane="topRight"/>
      <selection pane="bottomLeft"/>
      <selection pane="bottomRight" activeCell="O18" sqref="O18"/>
    </sheetView>
  </sheetViews>
  <sheetFormatPr defaultColWidth="9.140625" defaultRowHeight="12" customHeight="1" outlineLevelRow="1" outlineLevelCol="1"/>
  <cols>
    <col min="1" max="1" width="3.7109375" style="390" customWidth="1"/>
    <col min="2" max="2" width="11.28515625" style="146" customWidth="1"/>
    <col min="3" max="3" width="23.5703125" style="146" customWidth="1"/>
    <col min="4" max="39" width="6.7109375" customWidth="1" outlineLevel="1"/>
    <col min="40" max="42" width="6.140625" style="146" customWidth="1"/>
    <col min="43" max="43" width="6.7109375" style="146" customWidth="1" outlineLevel="1"/>
    <col min="44" max="44" width="1.28515625" style="146" customWidth="1"/>
    <col min="45" max="46" width="6.140625" style="146" customWidth="1"/>
    <col min="47" max="47" width="1.7109375" style="146" customWidth="1"/>
    <col min="48" max="48" width="37.5703125" style="146" customWidth="1"/>
    <col min="49" max="49" width="1.7109375" style="146" customWidth="1"/>
    <col min="50" max="50" width="27.140625" style="146" customWidth="1"/>
    <col min="51" max="86" width="9.140625" style="146" customWidth="1" outlineLevel="1"/>
    <col min="87" max="87" width="10.28515625" style="146" customWidth="1" outlineLevel="1"/>
    <col min="88" max="88" width="9.140625" style="146" customWidth="1" outlineLevel="1"/>
    <col min="89" max="89" width="11.7109375" style="146" customWidth="1"/>
    <col min="90" max="16384" width="9.140625" style="146"/>
  </cols>
  <sheetData>
    <row r="1" spans="1:89" s="262" customFormat="1" ht="23.1" customHeight="1">
      <c r="A1" s="390"/>
      <c r="B1" s="606" t="str">
        <f>'Key information'!E7</f>
        <v>Project Test</v>
      </c>
    </row>
    <row r="2" spans="1:89" s="262" customFormat="1" ht="11.45" customHeight="1">
      <c r="A2" s="390"/>
      <c r="B2" s="607" t="str">
        <f>C8</f>
        <v>Profit and loss accounts</v>
      </c>
    </row>
    <row r="3" spans="1:89" s="262" customFormat="1" ht="12" customHeight="1">
      <c r="A3" s="390"/>
      <c r="B3" s="387" t="str">
        <f>IF(AQ15=0,"Source: Management accounts, KPMG analysis","Source: Management accounts, Management forecast, KPMG analysis")</f>
        <v>Source: Management accounts, KPMG analysis</v>
      </c>
    </row>
    <row r="4" spans="1:89" s="354" customFormat="1" ht="12" customHeight="1">
      <c r="A4" s="394"/>
    </row>
    <row r="5" spans="1:89" s="176" customFormat="1" ht="12" customHeight="1">
      <c r="A5" s="391"/>
      <c r="B5" s="123"/>
      <c r="C5" s="123"/>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X5" s="543" t="s">
        <v>283</v>
      </c>
      <c r="CK5" s="542">
        <v>100</v>
      </c>
    </row>
    <row r="6" spans="1:89" s="176" customFormat="1" ht="13.5" customHeight="1">
      <c r="A6" s="391"/>
      <c r="B6" s="123"/>
      <c r="C6" s="123"/>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X6" s="543" t="s">
        <v>284</v>
      </c>
      <c r="CK6" s="542">
        <v>15</v>
      </c>
    </row>
    <row r="7" spans="1:89" s="176" customFormat="1" ht="12" customHeight="1">
      <c r="A7" s="391"/>
      <c r="B7" s="123"/>
      <c r="C7" s="123"/>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89" s="174" customFormat="1" ht="19.5" customHeight="1">
      <c r="A8" s="392"/>
      <c r="C8" s="402" t="str">
        <f>"Profit and loss accounts"&amp;IF('Key information'!E59="",""," - "&amp;'Key information'!E59)</f>
        <v>Profit and loss accounts</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961"/>
      <c r="AS8" s="402"/>
      <c r="AT8" s="402"/>
      <c r="AU8" s="961"/>
      <c r="AV8" s="186" t="s">
        <v>285</v>
      </c>
      <c r="AX8" s="162" t="s">
        <v>286</v>
      </c>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45"/>
      <c r="CK8" s="163"/>
    </row>
    <row r="9" spans="1:89" s="174" customFormat="1" ht="22.5" customHeight="1">
      <c r="A9" s="392"/>
      <c r="B9" s="175" t="s">
        <v>287</v>
      </c>
      <c r="C9" s="597" t="str">
        <f>'Key information'!F50</f>
        <v>€'000</v>
      </c>
      <c r="D9" s="598">
        <f>'Key information'!E28</f>
        <v>43861</v>
      </c>
      <c r="E9" s="598">
        <f>EOMONTH(D9,1)</f>
        <v>43890</v>
      </c>
      <c r="F9" s="598">
        <f t="shared" ref="F9:AM9" si="0">EOMONTH(E9,1)</f>
        <v>43921</v>
      </c>
      <c r="G9" s="598">
        <f t="shared" si="0"/>
        <v>43951</v>
      </c>
      <c r="H9" s="598">
        <f t="shared" si="0"/>
        <v>43982</v>
      </c>
      <c r="I9" s="598">
        <f t="shared" si="0"/>
        <v>44012</v>
      </c>
      <c r="J9" s="598">
        <f t="shared" si="0"/>
        <v>44043</v>
      </c>
      <c r="K9" s="598">
        <f t="shared" si="0"/>
        <v>44074</v>
      </c>
      <c r="L9" s="598">
        <f t="shared" si="0"/>
        <v>44104</v>
      </c>
      <c r="M9" s="598">
        <f t="shared" si="0"/>
        <v>44135</v>
      </c>
      <c r="N9" s="598">
        <f t="shared" si="0"/>
        <v>44165</v>
      </c>
      <c r="O9" s="598">
        <f t="shared" si="0"/>
        <v>44196</v>
      </c>
      <c r="P9" s="598">
        <f t="shared" si="0"/>
        <v>44227</v>
      </c>
      <c r="Q9" s="598">
        <f t="shared" si="0"/>
        <v>44255</v>
      </c>
      <c r="R9" s="598">
        <f t="shared" si="0"/>
        <v>44286</v>
      </c>
      <c r="S9" s="598">
        <f t="shared" si="0"/>
        <v>44316</v>
      </c>
      <c r="T9" s="598">
        <f t="shared" si="0"/>
        <v>44347</v>
      </c>
      <c r="U9" s="598">
        <f t="shared" si="0"/>
        <v>44377</v>
      </c>
      <c r="V9" s="598">
        <f t="shared" si="0"/>
        <v>44408</v>
      </c>
      <c r="W9" s="598">
        <f t="shared" si="0"/>
        <v>44439</v>
      </c>
      <c r="X9" s="598">
        <f t="shared" si="0"/>
        <v>44469</v>
      </c>
      <c r="Y9" s="598">
        <f t="shared" si="0"/>
        <v>44500</v>
      </c>
      <c r="Z9" s="598">
        <f t="shared" si="0"/>
        <v>44530</v>
      </c>
      <c r="AA9" s="598">
        <f t="shared" si="0"/>
        <v>44561</v>
      </c>
      <c r="AB9" s="598">
        <f t="shared" si="0"/>
        <v>44592</v>
      </c>
      <c r="AC9" s="598">
        <f t="shared" si="0"/>
        <v>44620</v>
      </c>
      <c r="AD9" s="598">
        <f t="shared" si="0"/>
        <v>44651</v>
      </c>
      <c r="AE9" s="598">
        <f t="shared" si="0"/>
        <v>44681</v>
      </c>
      <c r="AF9" s="598">
        <f t="shared" si="0"/>
        <v>44712</v>
      </c>
      <c r="AG9" s="598">
        <f t="shared" si="0"/>
        <v>44742</v>
      </c>
      <c r="AH9" s="598">
        <f t="shared" si="0"/>
        <v>44773</v>
      </c>
      <c r="AI9" s="598">
        <f t="shared" si="0"/>
        <v>44804</v>
      </c>
      <c r="AJ9" s="598">
        <f t="shared" si="0"/>
        <v>44834</v>
      </c>
      <c r="AK9" s="598">
        <f t="shared" si="0"/>
        <v>44865</v>
      </c>
      <c r="AL9" s="598">
        <f t="shared" si="0"/>
        <v>44895</v>
      </c>
      <c r="AM9" s="598">
        <f t="shared" si="0"/>
        <v>44926</v>
      </c>
      <c r="AN9" s="600" t="str">
        <f>'Key information'!E37</f>
        <v>FY20</v>
      </c>
      <c r="AO9" s="600" t="str">
        <f>'Key information'!F37</f>
        <v>FY21</v>
      </c>
      <c r="AP9" s="601" t="str">
        <f>'Key information'!G37</f>
        <v>LTM  Nov-22</v>
      </c>
      <c r="AQ9" s="950" t="str">
        <f>'Key information'!H37</f>
        <v>FY22LE</v>
      </c>
      <c r="AR9" s="961"/>
      <c r="AS9" s="599" t="str">
        <f>'Key information'!F41</f>
        <v>YTD  Nov-21</v>
      </c>
      <c r="AT9" s="601" t="str">
        <f>'Key information'!G41</f>
        <v>YTD  Nov-22</v>
      </c>
      <c r="AU9" s="961"/>
      <c r="AV9" s="962"/>
      <c r="AX9" s="1013" t="str">
        <f>C9</f>
        <v>€'000</v>
      </c>
      <c r="AY9" s="1014">
        <f>D9</f>
        <v>43861</v>
      </c>
      <c r="AZ9" s="1014">
        <f t="shared" ref="AZ9:CH9" si="1">E9</f>
        <v>43890</v>
      </c>
      <c r="BA9" s="1014">
        <f t="shared" si="1"/>
        <v>43921</v>
      </c>
      <c r="BB9" s="1014">
        <f t="shared" si="1"/>
        <v>43951</v>
      </c>
      <c r="BC9" s="1014">
        <f t="shared" si="1"/>
        <v>43982</v>
      </c>
      <c r="BD9" s="1014">
        <f t="shared" si="1"/>
        <v>44012</v>
      </c>
      <c r="BE9" s="1014">
        <f t="shared" si="1"/>
        <v>44043</v>
      </c>
      <c r="BF9" s="1014">
        <f t="shared" si="1"/>
        <v>44074</v>
      </c>
      <c r="BG9" s="1014">
        <f t="shared" si="1"/>
        <v>44104</v>
      </c>
      <c r="BH9" s="1014">
        <f t="shared" si="1"/>
        <v>44135</v>
      </c>
      <c r="BI9" s="1014">
        <f t="shared" si="1"/>
        <v>44165</v>
      </c>
      <c r="BJ9" s="1015">
        <f t="shared" si="1"/>
        <v>44196</v>
      </c>
      <c r="BK9" s="1014">
        <f t="shared" si="1"/>
        <v>44227</v>
      </c>
      <c r="BL9" s="1014">
        <f t="shared" si="1"/>
        <v>44255</v>
      </c>
      <c r="BM9" s="1014">
        <f t="shared" si="1"/>
        <v>44286</v>
      </c>
      <c r="BN9" s="1014">
        <f t="shared" si="1"/>
        <v>44316</v>
      </c>
      <c r="BO9" s="1014">
        <f t="shared" si="1"/>
        <v>44347</v>
      </c>
      <c r="BP9" s="1014">
        <f t="shared" si="1"/>
        <v>44377</v>
      </c>
      <c r="BQ9" s="1014">
        <f t="shared" si="1"/>
        <v>44408</v>
      </c>
      <c r="BR9" s="1014">
        <f t="shared" si="1"/>
        <v>44439</v>
      </c>
      <c r="BS9" s="1014">
        <f t="shared" si="1"/>
        <v>44469</v>
      </c>
      <c r="BT9" s="1014">
        <f t="shared" si="1"/>
        <v>44500</v>
      </c>
      <c r="BU9" s="1014">
        <f t="shared" si="1"/>
        <v>44530</v>
      </c>
      <c r="BV9" s="1015">
        <f t="shared" si="1"/>
        <v>44561</v>
      </c>
      <c r="BW9" s="1014">
        <f t="shared" si="1"/>
        <v>44592</v>
      </c>
      <c r="BX9" s="1014">
        <f t="shared" si="1"/>
        <v>44620</v>
      </c>
      <c r="BY9" s="1014">
        <f t="shared" si="1"/>
        <v>44651</v>
      </c>
      <c r="BZ9" s="1014">
        <f t="shared" si="1"/>
        <v>44681</v>
      </c>
      <c r="CA9" s="1014">
        <f t="shared" si="1"/>
        <v>44712</v>
      </c>
      <c r="CB9" s="1014">
        <f t="shared" si="1"/>
        <v>44742</v>
      </c>
      <c r="CC9" s="1014">
        <f t="shared" si="1"/>
        <v>44773</v>
      </c>
      <c r="CD9" s="1014">
        <f t="shared" si="1"/>
        <v>44804</v>
      </c>
      <c r="CE9" s="1014">
        <f t="shared" si="1"/>
        <v>44834</v>
      </c>
      <c r="CF9" s="1014">
        <f t="shared" si="1"/>
        <v>44865</v>
      </c>
      <c r="CG9" s="1014">
        <f t="shared" si="1"/>
        <v>44895</v>
      </c>
      <c r="CH9" s="1015">
        <f t="shared" si="1"/>
        <v>44926</v>
      </c>
      <c r="CI9" s="1016" t="s">
        <v>288</v>
      </c>
      <c r="CJ9" s="526" t="s">
        <v>289</v>
      </c>
      <c r="CK9" s="1017" t="s">
        <v>290</v>
      </c>
    </row>
    <row r="10" spans="1:89" s="24" customFormat="1" ht="12" hidden="1" customHeight="1" outlineLevel="1">
      <c r="A10" s="392"/>
      <c r="B10" s="128" t="s">
        <v>291</v>
      </c>
      <c r="C10" s="591" t="s">
        <v>292</v>
      </c>
      <c r="D10" s="252">
        <f>SUMIFS(PL!F:F,PL!$B:$B,$B10)/'Key information'!$E$114</f>
        <v>0</v>
      </c>
      <c r="E10" s="252">
        <f>SUMIFS(PL!G:G,PL!$B:$B,$B10)/'Key information'!$E$114</f>
        <v>0</v>
      </c>
      <c r="F10" s="252">
        <f>SUMIFS(PL!H:H,PL!$B:$B,$B10)/'Key information'!$E$114</f>
        <v>0</v>
      </c>
      <c r="G10" s="252">
        <f>SUMIFS(PL!I:I,PL!$B:$B,$B10)/'Key information'!$E$114</f>
        <v>0</v>
      </c>
      <c r="H10" s="252">
        <f>SUMIFS(PL!J:J,PL!$B:$B,$B10)/'Key information'!$E$114</f>
        <v>0</v>
      </c>
      <c r="I10" s="252">
        <f>SUMIFS(PL!K:K,PL!$B:$B,$B10)/'Key information'!$E$114</f>
        <v>0</v>
      </c>
      <c r="J10" s="252">
        <f>SUMIFS(PL!L:L,PL!$B:$B,$B10)/'Key information'!$E$114</f>
        <v>0</v>
      </c>
      <c r="K10" s="252">
        <f>SUMIFS(PL!M:M,PL!$B:$B,$B10)/'Key information'!$E$114</f>
        <v>0</v>
      </c>
      <c r="L10" s="252">
        <f>SUMIFS(PL!N:N,PL!$B:$B,$B10)/'Key information'!$E$114</f>
        <v>0</v>
      </c>
      <c r="M10" s="252">
        <f>SUMIFS(PL!O:O,PL!$B:$B,$B10)/'Key information'!$E$114</f>
        <v>0</v>
      </c>
      <c r="N10" s="252">
        <f>SUMIFS(PL!P:P,PL!$B:$B,$B10)/'Key information'!$E$114</f>
        <v>0</v>
      </c>
      <c r="O10" s="252">
        <f>SUMIFS(PL!Q:Q,PL!$B:$B,$B10)/'Key information'!$E$114</f>
        <v>0</v>
      </c>
      <c r="P10" s="252">
        <f>SUMIFS(PL!R:R,PL!$B:$B,$B10)/'Key information'!$E$114</f>
        <v>0</v>
      </c>
      <c r="Q10" s="252">
        <f>SUMIFS(PL!S:S,PL!$B:$B,$B10)/'Key information'!$E$114</f>
        <v>0</v>
      </c>
      <c r="R10" s="252">
        <f>SUMIFS(PL!T:T,PL!$B:$B,$B10)/'Key information'!$E$114</f>
        <v>0</v>
      </c>
      <c r="S10" s="252">
        <f>SUMIFS(PL!U:U,PL!$B:$B,$B10)/'Key information'!$E$114</f>
        <v>0</v>
      </c>
      <c r="T10" s="252">
        <f>SUMIFS(PL!V:V,PL!$B:$B,$B10)/'Key information'!$E$114</f>
        <v>0</v>
      </c>
      <c r="U10" s="252">
        <f>SUMIFS(PL!W:W,PL!$B:$B,$B10)/'Key information'!$E$114</f>
        <v>0</v>
      </c>
      <c r="V10" s="252">
        <f>SUMIFS(PL!X:X,PL!$B:$B,$B10)/'Key information'!$E$114</f>
        <v>0</v>
      </c>
      <c r="W10" s="252">
        <f>SUMIFS(PL!Y:Y,PL!$B:$B,$B10)/'Key information'!$E$114</f>
        <v>0</v>
      </c>
      <c r="X10" s="252">
        <f>SUMIFS(PL!Z:Z,PL!$B:$B,$B10)/'Key information'!$E$114</f>
        <v>0</v>
      </c>
      <c r="Y10" s="252">
        <f>SUMIFS(PL!AA:AA,PL!$B:$B,$B10)/'Key information'!$E$114</f>
        <v>0</v>
      </c>
      <c r="Z10" s="252">
        <f>SUMIFS(PL!AB:AB,PL!$B:$B,$B10)/'Key information'!$E$114</f>
        <v>0</v>
      </c>
      <c r="AA10" s="252">
        <f>SUMIFS(PL!AC:AC,PL!$B:$B,$B10)/'Key information'!$E$114</f>
        <v>0</v>
      </c>
      <c r="AB10" s="252">
        <f>SUMIFS(PL!AD:AD,PL!$B:$B,$B10)/'Key information'!$E$114</f>
        <v>0</v>
      </c>
      <c r="AC10" s="252">
        <f>SUMIFS(PL!AE:AE,PL!$B:$B,$B10)/'Key information'!$E$114</f>
        <v>0</v>
      </c>
      <c r="AD10" s="252">
        <f>SUMIFS(PL!AF:AF,PL!$B:$B,$B10)/'Key information'!$E$114</f>
        <v>0</v>
      </c>
      <c r="AE10" s="252">
        <f>SUMIFS(PL!AG:AG,PL!$B:$B,$B10)/'Key information'!$E$114</f>
        <v>0</v>
      </c>
      <c r="AF10" s="252">
        <f>SUMIFS(PL!AH:AH,PL!$B:$B,$B10)/'Key information'!$E$114</f>
        <v>0</v>
      </c>
      <c r="AG10" s="252">
        <f>SUMIFS(PL!AI:AI,PL!$B:$B,$B10)/'Key information'!$E$114</f>
        <v>0</v>
      </c>
      <c r="AH10" s="252">
        <f>SUMIFS(PL!AJ:AJ,PL!$B:$B,$B10)/'Key information'!$E$114</f>
        <v>0</v>
      </c>
      <c r="AI10" s="252">
        <f>SUMIFS(PL!AK:AK,PL!$B:$B,$B10)/'Key information'!$E$114</f>
        <v>0</v>
      </c>
      <c r="AJ10" s="252">
        <f>SUMIFS(PL!AL:AL,PL!$B:$B,$B10)/'Key information'!$E$114</f>
        <v>0</v>
      </c>
      <c r="AK10" s="252">
        <f>SUMIFS(PL!AM:AM,PL!$B:$B,$B10)/'Key information'!$E$114</f>
        <v>0</v>
      </c>
      <c r="AL10" s="252">
        <f>SUMIFS(PL!AN:AN,PL!$B:$B,$B10)/'Key information'!$E$114</f>
        <v>0</v>
      </c>
      <c r="AM10" s="252">
        <f>SUMIFS(PL!AO:AO,PL!$B:$B,$B10)/'Key information'!$E$114</f>
        <v>0</v>
      </c>
      <c r="AN10" s="252">
        <f>SUM(D10:O10)</f>
        <v>0</v>
      </c>
      <c r="AO10" s="252">
        <f>SUM(P10:AA10)</f>
        <v>0</v>
      </c>
      <c r="AP10" s="252">
        <f ca="1">SUM(OFFSET(AM10,0,(-12+'Key information'!$E$34)):OFFSET(AA10,0,(-11+'Key information'!$E$34)))</f>
        <v>0</v>
      </c>
      <c r="AQ10" s="252">
        <f>SUMIF(PL!$B:$B,PL_monthly!B10,PL!$AP:$AP)/'Key information'!$E$114</f>
        <v>0</v>
      </c>
      <c r="AR10" s="411"/>
      <c r="AS10" s="153">
        <f ca="1">SUM(OFFSET(AA10,0,(-12+'Key information'!$E$34)):P10)</f>
        <v>0</v>
      </c>
      <c r="AT10" s="153">
        <f ca="1">SUM(OFFSET(AM10,0,(-12+'Key information'!$E$34)):AB10)</f>
        <v>0</v>
      </c>
      <c r="AU10" s="411"/>
      <c r="AV10" s="341"/>
      <c r="AX10" s="963" t="s">
        <v>292</v>
      </c>
      <c r="AY10" s="252">
        <f t="shared" ref="AY10:BJ14" si="2">IF(ABS(D10)&gt;ABS(SUM($D10:$O10)/8),IF(ABS(D10)&gt;=$CK$5,D10,0),0)</f>
        <v>0</v>
      </c>
      <c r="AZ10" s="252">
        <f t="shared" si="2"/>
        <v>0</v>
      </c>
      <c r="BA10" s="252">
        <f t="shared" si="2"/>
        <v>0</v>
      </c>
      <c r="BB10" s="252">
        <f t="shared" si="2"/>
        <v>0</v>
      </c>
      <c r="BC10" s="252">
        <f t="shared" si="2"/>
        <v>0</v>
      </c>
      <c r="BD10" s="252">
        <f t="shared" si="2"/>
        <v>0</v>
      </c>
      <c r="BE10" s="252">
        <f t="shared" si="2"/>
        <v>0</v>
      </c>
      <c r="BF10" s="252">
        <f t="shared" si="2"/>
        <v>0</v>
      </c>
      <c r="BG10" s="252">
        <f t="shared" si="2"/>
        <v>0</v>
      </c>
      <c r="BH10" s="252">
        <f t="shared" si="2"/>
        <v>0</v>
      </c>
      <c r="BI10" s="252">
        <f t="shared" si="2"/>
        <v>0</v>
      </c>
      <c r="BJ10" s="264">
        <f t="shared" si="2"/>
        <v>0</v>
      </c>
      <c r="BK10" s="252">
        <f t="shared" ref="BK10:BV14" si="3">IF(ABS(P10)&gt;ABS(SUM($P10:$AA10)/8),IF(ABS(P10)&gt;=$CK$5,P10,0),0)</f>
        <v>0</v>
      </c>
      <c r="BL10" s="252">
        <f t="shared" si="3"/>
        <v>0</v>
      </c>
      <c r="BM10" s="252">
        <f t="shared" si="3"/>
        <v>0</v>
      </c>
      <c r="BN10" s="252">
        <f t="shared" si="3"/>
        <v>0</v>
      </c>
      <c r="BO10" s="252">
        <f t="shared" si="3"/>
        <v>0</v>
      </c>
      <c r="BP10" s="252">
        <f t="shared" si="3"/>
        <v>0</v>
      </c>
      <c r="BQ10" s="252">
        <f t="shared" si="3"/>
        <v>0</v>
      </c>
      <c r="BR10" s="252">
        <f t="shared" si="3"/>
        <v>0</v>
      </c>
      <c r="BS10" s="252">
        <f t="shared" si="3"/>
        <v>0</v>
      </c>
      <c r="BT10" s="252">
        <f t="shared" si="3"/>
        <v>0</v>
      </c>
      <c r="BU10" s="252">
        <f t="shared" si="3"/>
        <v>0</v>
      </c>
      <c r="BV10" s="252">
        <f t="shared" si="3"/>
        <v>0</v>
      </c>
      <c r="BW10" s="265">
        <f>IF(ABS(AB10)&gt;ABS(SUM($AB10:$AM10)/'Key information'!$E$34*12/8),IF(ABS(AB10)&gt;=$CK$5,AB10,0),0)</f>
        <v>0</v>
      </c>
      <c r="BX10" s="266">
        <f>IF(ABS(AC10)&gt;ABS(SUM($AB10:$AM10)/'Key information'!$E$34*12/8),IF(ABS(AC10)&gt;=$CK$5,AC10,0),0)</f>
        <v>0</v>
      </c>
      <c r="BY10" s="266">
        <f>IF(ABS(AD10)&gt;ABS(SUM($AB10:$AM10)/'Key information'!$E$34*12/8),IF(ABS(AD10)&gt;=$CK$5,AD10,0),0)</f>
        <v>0</v>
      </c>
      <c r="BZ10" s="266">
        <f>IF(ABS(AE10)&gt;ABS(SUM($AB10:$AM10)/'Key information'!$E$34*12/8),IF(ABS(AE10)&gt;=$CK$5,AE10,0),0)</f>
        <v>0</v>
      </c>
      <c r="CA10" s="266">
        <f>IF(ABS(AF10)&gt;ABS(SUM($AB10:$AM10)/'Key information'!$E$34*12/8),IF(ABS(AF10)&gt;=$CK$5,AF10,0),0)</f>
        <v>0</v>
      </c>
      <c r="CB10" s="266">
        <f>IF(ABS(AG10)&gt;ABS(SUM($AB10:$AM10)/'Key information'!$E$34*12/8),IF(ABS(AG10)&gt;=$CK$5,AG10,0),0)</f>
        <v>0</v>
      </c>
      <c r="CC10" s="266">
        <f>IF(ABS(AH10)&gt;ABS(SUM($AB10:$AM10)/'Key information'!$E$34*12/8),IF(ABS(AH10)&gt;=$CK$5,AH10,0),0)</f>
        <v>0</v>
      </c>
      <c r="CD10" s="266">
        <f>IF(ABS(AI10)&gt;ABS(SUM($AB10:$AM10)/'Key information'!$E$34*12/8),IF(ABS(AI10)&gt;=$CK$5,AI10,0),0)</f>
        <v>0</v>
      </c>
      <c r="CE10" s="266">
        <f>IF(ABS(AJ10)&gt;ABS(SUM($AB10:$AM10)/'Key information'!$E$34*12/8),IF(ABS(AJ10)&gt;=$CK$5,AJ10,0),0)</f>
        <v>0</v>
      </c>
      <c r="CF10" s="266">
        <f>IF(ABS(AK10)&gt;ABS(SUM($AB10:$AM10)/'Key information'!$E$34*12/8),IF(ABS(AK10)&gt;=$CK$5,AK10,0),0)</f>
        <v>0</v>
      </c>
      <c r="CG10" s="266">
        <f>IF(ABS(AL10)&gt;ABS(SUM($AB10:$AM10)/'Key information'!$E$34*12/8),IF(ABS(AL10)&gt;=$CK$5,AL10,0),0)</f>
        <v>0</v>
      </c>
      <c r="CH10" s="264">
        <f>IF(ABS(AM10)&gt;ABS(SUM($AB10:$AM10)/'Key information'!$E$34*12/8),IF(ABS(AM10)&gt;=$CK$5,AM10,0),0)</f>
        <v>0</v>
      </c>
      <c r="CI10" s="530">
        <f ca="1">COUNTIF(AY10:OFFSET(CH10,0,(-12+'Key information'!$E$34)),"&gt;0")</f>
        <v>0</v>
      </c>
      <c r="CJ10" s="530">
        <f ca="1">COUNTIF(AY10:OFFSET(CH10,0,(-12+'Key information'!$E$34)),"&lt;0")</f>
        <v>0</v>
      </c>
      <c r="CK10" s="530">
        <f ca="1">SUM(CI10:CJ10)</f>
        <v>0</v>
      </c>
    </row>
    <row r="11" spans="1:89" s="24" customFormat="1" ht="12" hidden="1" customHeight="1" outlineLevel="1">
      <c r="A11" s="392"/>
      <c r="B11" s="128" t="s">
        <v>293</v>
      </c>
      <c r="C11" s="591" t="s">
        <v>294</v>
      </c>
      <c r="D11" s="252">
        <f>SUMIFS(PL!F:F,PL!$B:$B,$B11)/'Key information'!$E$114</f>
        <v>0</v>
      </c>
      <c r="E11" s="252">
        <f>SUMIFS(PL!G:G,PL!$B:$B,$B11)/'Key information'!$E$114</f>
        <v>0</v>
      </c>
      <c r="F11" s="252">
        <f>SUMIFS(PL!H:H,PL!$B:$B,$B11)/'Key information'!$E$114</f>
        <v>0</v>
      </c>
      <c r="G11" s="252">
        <f>SUMIFS(PL!I:I,PL!$B:$B,$B11)/'Key information'!$E$114</f>
        <v>0</v>
      </c>
      <c r="H11" s="252">
        <f>SUMIFS(PL!J:J,PL!$B:$B,$B11)/'Key information'!$E$114</f>
        <v>0</v>
      </c>
      <c r="I11" s="252">
        <f>SUMIFS(PL!K:K,PL!$B:$B,$B11)/'Key information'!$E$114</f>
        <v>0</v>
      </c>
      <c r="J11" s="252">
        <f>SUMIFS(PL!L:L,PL!$B:$B,$B11)/'Key information'!$E$114</f>
        <v>0</v>
      </c>
      <c r="K11" s="252">
        <f>SUMIFS(PL!M:M,PL!$B:$B,$B11)/'Key information'!$E$114</f>
        <v>0</v>
      </c>
      <c r="L11" s="252">
        <f>SUMIFS(PL!N:N,PL!$B:$B,$B11)/'Key information'!$E$114</f>
        <v>0</v>
      </c>
      <c r="M11" s="252">
        <f>SUMIFS(PL!O:O,PL!$B:$B,$B11)/'Key information'!$E$114</f>
        <v>0</v>
      </c>
      <c r="N11" s="252">
        <f>SUMIFS(PL!P:P,PL!$B:$B,$B11)/'Key information'!$E$114</f>
        <v>0</v>
      </c>
      <c r="O11" s="252">
        <f>SUMIFS(PL!Q:Q,PL!$B:$B,$B11)/'Key information'!$E$114</f>
        <v>0</v>
      </c>
      <c r="P11" s="252">
        <f>SUMIFS(PL!R:R,PL!$B:$B,$B11)/'Key information'!$E$114</f>
        <v>0</v>
      </c>
      <c r="Q11" s="252">
        <f>SUMIFS(PL!S:S,PL!$B:$B,$B11)/'Key information'!$E$114</f>
        <v>0</v>
      </c>
      <c r="R11" s="252">
        <f>SUMIFS(PL!T:T,PL!$B:$B,$B11)/'Key information'!$E$114</f>
        <v>0</v>
      </c>
      <c r="S11" s="252">
        <f>SUMIFS(PL!U:U,PL!$B:$B,$B11)/'Key information'!$E$114</f>
        <v>0</v>
      </c>
      <c r="T11" s="252">
        <f>SUMIFS(PL!V:V,PL!$B:$B,$B11)/'Key information'!$E$114</f>
        <v>0</v>
      </c>
      <c r="U11" s="252">
        <f>SUMIFS(PL!W:W,PL!$B:$B,$B11)/'Key information'!$E$114</f>
        <v>0</v>
      </c>
      <c r="V11" s="252">
        <f>SUMIFS(PL!X:X,PL!$B:$B,$B11)/'Key information'!$E$114</f>
        <v>0</v>
      </c>
      <c r="W11" s="252">
        <f>SUMIFS(PL!Y:Y,PL!$B:$B,$B11)/'Key information'!$E$114</f>
        <v>0</v>
      </c>
      <c r="X11" s="252">
        <f>SUMIFS(PL!Z:Z,PL!$B:$B,$B11)/'Key information'!$E$114</f>
        <v>0</v>
      </c>
      <c r="Y11" s="252">
        <f>SUMIFS(PL!AA:AA,PL!$B:$B,$B11)/'Key information'!$E$114</f>
        <v>0</v>
      </c>
      <c r="Z11" s="252">
        <f>SUMIFS(PL!AB:AB,PL!$B:$B,$B11)/'Key information'!$E$114</f>
        <v>0</v>
      </c>
      <c r="AA11" s="252">
        <f>SUMIFS(PL!AC:AC,PL!$B:$B,$B11)/'Key information'!$E$114</f>
        <v>0</v>
      </c>
      <c r="AB11" s="252">
        <f>SUMIFS(PL!AD:AD,PL!$B:$B,$B11)/'Key information'!$E$114</f>
        <v>0</v>
      </c>
      <c r="AC11" s="252">
        <f>SUMIFS(PL!AE:AE,PL!$B:$B,$B11)/'Key information'!$E$114</f>
        <v>0</v>
      </c>
      <c r="AD11" s="252">
        <f>SUMIFS(PL!AF:AF,PL!$B:$B,$B11)/'Key information'!$E$114</f>
        <v>0</v>
      </c>
      <c r="AE11" s="252">
        <f>SUMIFS(PL!AG:AG,PL!$B:$B,$B11)/'Key information'!$E$114</f>
        <v>0</v>
      </c>
      <c r="AF11" s="252">
        <f>SUMIFS(PL!AH:AH,PL!$B:$B,$B11)/'Key information'!$E$114</f>
        <v>0</v>
      </c>
      <c r="AG11" s="252">
        <f>SUMIFS(PL!AI:AI,PL!$B:$B,$B11)/'Key information'!$E$114</f>
        <v>0</v>
      </c>
      <c r="AH11" s="252">
        <f>SUMIFS(PL!AJ:AJ,PL!$B:$B,$B11)/'Key information'!$E$114</f>
        <v>0</v>
      </c>
      <c r="AI11" s="252">
        <f>SUMIFS(PL!AK:AK,PL!$B:$B,$B11)/'Key information'!$E$114</f>
        <v>0</v>
      </c>
      <c r="AJ11" s="252">
        <f>SUMIFS(PL!AL:AL,PL!$B:$B,$B11)/'Key information'!$E$114</f>
        <v>0</v>
      </c>
      <c r="AK11" s="252">
        <f>SUMIFS(PL!AM:AM,PL!$B:$B,$B11)/'Key information'!$E$114</f>
        <v>0</v>
      </c>
      <c r="AL11" s="252">
        <f>SUMIFS(PL!AN:AN,PL!$B:$B,$B11)/'Key information'!$E$114</f>
        <v>0</v>
      </c>
      <c r="AM11" s="252">
        <f>SUMIFS(PL!AO:AO,PL!$B:$B,$B11)/'Key information'!$E$114</f>
        <v>0</v>
      </c>
      <c r="AN11" s="252">
        <f t="shared" ref="AN11:AN14" si="4">SUM(D11:O11)</f>
        <v>0</v>
      </c>
      <c r="AO11" s="252">
        <f t="shared" ref="AO11:AO14" si="5">SUM(P11:AA11)</f>
        <v>0</v>
      </c>
      <c r="AP11" s="252">
        <f ca="1">SUM(OFFSET(AM11,0,(-12+'Key information'!$E$34)):OFFSET(AA11,0,(-11+'Key information'!$E$34)))</f>
        <v>0</v>
      </c>
      <c r="AQ11" s="252">
        <f>SUMIF(PL!$B:$B,PL_monthly!B11,PL!$AP:$AP)/'Key information'!$E$114</f>
        <v>0</v>
      </c>
      <c r="AR11" s="411"/>
      <c r="AS11" s="252">
        <f ca="1">SUM(OFFSET(AA11,0,(-12+'Key information'!$E$34)):P11)</f>
        <v>0</v>
      </c>
      <c r="AT11" s="252">
        <f ca="1">SUM(OFFSET(AM11,0,(-12+'Key information'!$E$34)):AB11)</f>
        <v>0</v>
      </c>
      <c r="AU11" s="411"/>
      <c r="AV11" s="340"/>
      <c r="AX11" s="963" t="s">
        <v>294</v>
      </c>
      <c r="AY11" s="252">
        <f t="shared" si="2"/>
        <v>0</v>
      </c>
      <c r="AZ11" s="252">
        <f t="shared" si="2"/>
        <v>0</v>
      </c>
      <c r="BA11" s="252">
        <f t="shared" si="2"/>
        <v>0</v>
      </c>
      <c r="BB11" s="252">
        <f t="shared" si="2"/>
        <v>0</v>
      </c>
      <c r="BC11" s="252">
        <f t="shared" si="2"/>
        <v>0</v>
      </c>
      <c r="BD11" s="252">
        <f t="shared" si="2"/>
        <v>0</v>
      </c>
      <c r="BE11" s="252">
        <f t="shared" si="2"/>
        <v>0</v>
      </c>
      <c r="BF11" s="252">
        <f t="shared" si="2"/>
        <v>0</v>
      </c>
      <c r="BG11" s="252">
        <f t="shared" si="2"/>
        <v>0</v>
      </c>
      <c r="BH11" s="252">
        <f t="shared" si="2"/>
        <v>0</v>
      </c>
      <c r="BI11" s="252">
        <f t="shared" si="2"/>
        <v>0</v>
      </c>
      <c r="BJ11" s="267">
        <f t="shared" si="2"/>
        <v>0</v>
      </c>
      <c r="BK11" s="252">
        <f t="shared" si="3"/>
        <v>0</v>
      </c>
      <c r="BL11" s="252">
        <f t="shared" si="3"/>
        <v>0</v>
      </c>
      <c r="BM11" s="252">
        <f t="shared" si="3"/>
        <v>0</v>
      </c>
      <c r="BN11" s="252">
        <f t="shared" si="3"/>
        <v>0</v>
      </c>
      <c r="BO11" s="252">
        <f t="shared" si="3"/>
        <v>0</v>
      </c>
      <c r="BP11" s="252">
        <f t="shared" si="3"/>
        <v>0</v>
      </c>
      <c r="BQ11" s="252">
        <f t="shared" si="3"/>
        <v>0</v>
      </c>
      <c r="BR11" s="252">
        <f t="shared" si="3"/>
        <v>0</v>
      </c>
      <c r="BS11" s="252">
        <f t="shared" si="3"/>
        <v>0</v>
      </c>
      <c r="BT11" s="252">
        <f t="shared" si="3"/>
        <v>0</v>
      </c>
      <c r="BU11" s="252">
        <f t="shared" si="3"/>
        <v>0</v>
      </c>
      <c r="BV11" s="252">
        <f t="shared" si="3"/>
        <v>0</v>
      </c>
      <c r="BW11" s="268">
        <f>IF(ABS(AB11)&gt;ABS(SUM($AB11:$AM11)/'Key information'!$E$34*12/8),IF(ABS(AB11)&gt;=$CK$5,AB11,0),0)</f>
        <v>0</v>
      </c>
      <c r="BX11" s="252">
        <f>IF(ABS(AC11)&gt;ABS(SUM($AB11:$AM11)/'Key information'!$E$34*12/8),IF(ABS(AC11)&gt;=$CK$5,AC11,0),0)</f>
        <v>0</v>
      </c>
      <c r="BY11" s="252">
        <f>IF(ABS(AD11)&gt;ABS(SUM($AB11:$AM11)/'Key information'!$E$34*12/8),IF(ABS(AD11)&gt;=$CK$5,AD11,0),0)</f>
        <v>0</v>
      </c>
      <c r="BZ11" s="252">
        <f>IF(ABS(AE11)&gt;ABS(SUM($AB11:$AM11)/'Key information'!$E$34*12/8),IF(ABS(AE11)&gt;=$CK$5,AE11,0),0)</f>
        <v>0</v>
      </c>
      <c r="CA11" s="252">
        <f>IF(ABS(AF11)&gt;ABS(SUM($AB11:$AM11)/'Key information'!$E$34*12/8),IF(ABS(AF11)&gt;=$CK$5,AF11,0),0)</f>
        <v>0</v>
      </c>
      <c r="CB11" s="252">
        <f>IF(ABS(AG11)&gt;ABS(SUM($AB11:$AM11)/'Key information'!$E$34*12/8),IF(ABS(AG11)&gt;=$CK$5,AG11,0),0)</f>
        <v>0</v>
      </c>
      <c r="CC11" s="252">
        <f>IF(ABS(AH11)&gt;ABS(SUM($AB11:$AM11)/'Key information'!$E$34*12/8),IF(ABS(AH11)&gt;=$CK$5,AH11,0),0)</f>
        <v>0</v>
      </c>
      <c r="CD11" s="252">
        <f>IF(ABS(AI11)&gt;ABS(SUM($AB11:$AM11)/'Key information'!$E$34*12/8),IF(ABS(AI11)&gt;=$CK$5,AI11,0),0)</f>
        <v>0</v>
      </c>
      <c r="CE11" s="252">
        <f>IF(ABS(AJ11)&gt;ABS(SUM($AB11:$AM11)/'Key information'!$E$34*12/8),IF(ABS(AJ11)&gt;=$CK$5,AJ11,0),0)</f>
        <v>0</v>
      </c>
      <c r="CF11" s="252">
        <f>IF(ABS(AK11)&gt;ABS(SUM($AB11:$AM11)/'Key information'!$E$34*12/8),IF(ABS(AK11)&gt;=$CK$5,AK11,0),0)</f>
        <v>0</v>
      </c>
      <c r="CG11" s="252">
        <f>IF(ABS(AL11)&gt;ABS(SUM($AB11:$AM11)/'Key information'!$E$34*12/8),IF(ABS(AL11)&gt;=$CK$5,AL11,0),0)</f>
        <v>0</v>
      </c>
      <c r="CH11" s="267">
        <f>IF(ABS(AM11)&gt;ABS(SUM($AB11:$AM11)/'Key information'!$E$34*12/8),IF(ABS(AM11)&gt;=$CK$5,AM11,0),0)</f>
        <v>0</v>
      </c>
      <c r="CI11" s="525">
        <f ca="1">COUNTIF(AY11:OFFSET(CH11,0,(-12+'Key information'!$E$34)),"&gt;0")</f>
        <v>0</v>
      </c>
      <c r="CJ11" s="531">
        <f ca="1">COUNTIF(AY11:OFFSET(CH11,0,(-12+'Key information'!$E$34)),"&lt;0")</f>
        <v>0</v>
      </c>
      <c r="CK11" s="532">
        <f t="shared" ref="CK11:CK61" ca="1" si="6">SUM(CI11:CJ11)</f>
        <v>0</v>
      </c>
    </row>
    <row r="12" spans="1:89" s="24" customFormat="1" ht="12" hidden="1" customHeight="1" outlineLevel="1">
      <c r="A12" s="392"/>
      <c r="B12" s="128" t="s">
        <v>295</v>
      </c>
      <c r="C12" s="591" t="s">
        <v>296</v>
      </c>
      <c r="D12" s="252">
        <f>SUMIFS(PL!F:F,PL!$B:$B,$B12)/'Key information'!$E$114</f>
        <v>0</v>
      </c>
      <c r="E12" s="252">
        <f>SUMIFS(PL!G:G,PL!$B:$B,$B12)/'Key information'!$E$114</f>
        <v>0</v>
      </c>
      <c r="F12" s="252">
        <f>SUMIFS(PL!H:H,PL!$B:$B,$B12)/'Key information'!$E$114</f>
        <v>0</v>
      </c>
      <c r="G12" s="252">
        <f>SUMIFS(PL!I:I,PL!$B:$B,$B12)/'Key information'!$E$114</f>
        <v>0</v>
      </c>
      <c r="H12" s="252">
        <f>SUMIFS(PL!J:J,PL!$B:$B,$B12)/'Key information'!$E$114</f>
        <v>0</v>
      </c>
      <c r="I12" s="252">
        <f>SUMIFS(PL!K:K,PL!$B:$B,$B12)/'Key information'!$E$114</f>
        <v>0</v>
      </c>
      <c r="J12" s="252">
        <f>SUMIFS(PL!L:L,PL!$B:$B,$B12)/'Key information'!$E$114</f>
        <v>0</v>
      </c>
      <c r="K12" s="252">
        <f>SUMIFS(PL!M:M,PL!$B:$B,$B12)/'Key information'!$E$114</f>
        <v>0</v>
      </c>
      <c r="L12" s="252">
        <f>SUMIFS(PL!N:N,PL!$B:$B,$B12)/'Key information'!$E$114</f>
        <v>0</v>
      </c>
      <c r="M12" s="252">
        <f>SUMIFS(PL!O:O,PL!$B:$B,$B12)/'Key information'!$E$114</f>
        <v>0</v>
      </c>
      <c r="N12" s="252">
        <f>SUMIFS(PL!P:P,PL!$B:$B,$B12)/'Key information'!$E$114</f>
        <v>0</v>
      </c>
      <c r="O12" s="252">
        <f>SUMIFS(PL!Q:Q,PL!$B:$B,$B12)/'Key information'!$E$114</f>
        <v>0</v>
      </c>
      <c r="P12" s="252">
        <f>SUMIFS(PL!R:R,PL!$B:$B,$B12)/'Key information'!$E$114</f>
        <v>0</v>
      </c>
      <c r="Q12" s="252">
        <f>SUMIFS(PL!S:S,PL!$B:$B,$B12)/'Key information'!$E$114</f>
        <v>0</v>
      </c>
      <c r="R12" s="252">
        <f>SUMIFS(PL!T:T,PL!$B:$B,$B12)/'Key information'!$E$114</f>
        <v>0</v>
      </c>
      <c r="S12" s="252">
        <f>SUMIFS(PL!U:U,PL!$B:$B,$B12)/'Key information'!$E$114</f>
        <v>0</v>
      </c>
      <c r="T12" s="252">
        <f>SUMIFS(PL!V:V,PL!$B:$B,$B12)/'Key information'!$E$114</f>
        <v>0</v>
      </c>
      <c r="U12" s="252">
        <f>SUMIFS(PL!W:W,PL!$B:$B,$B12)/'Key information'!$E$114</f>
        <v>0</v>
      </c>
      <c r="V12" s="252">
        <f>SUMIFS(PL!X:X,PL!$B:$B,$B12)/'Key information'!$E$114</f>
        <v>0</v>
      </c>
      <c r="W12" s="252">
        <f>SUMIFS(PL!Y:Y,PL!$B:$B,$B12)/'Key information'!$E$114</f>
        <v>0</v>
      </c>
      <c r="X12" s="252">
        <f>SUMIFS(PL!Z:Z,PL!$B:$B,$B12)/'Key information'!$E$114</f>
        <v>0</v>
      </c>
      <c r="Y12" s="252">
        <f>SUMIFS(PL!AA:AA,PL!$B:$B,$B12)/'Key information'!$E$114</f>
        <v>0</v>
      </c>
      <c r="Z12" s="252">
        <f>SUMIFS(PL!AB:AB,PL!$B:$B,$B12)/'Key information'!$E$114</f>
        <v>0</v>
      </c>
      <c r="AA12" s="252">
        <f>SUMIFS(PL!AC:AC,PL!$B:$B,$B12)/'Key information'!$E$114</f>
        <v>0</v>
      </c>
      <c r="AB12" s="252">
        <f>SUMIFS(PL!AD:AD,PL!$B:$B,$B12)/'Key information'!$E$114</f>
        <v>0</v>
      </c>
      <c r="AC12" s="252">
        <f>SUMIFS(PL!AE:AE,PL!$B:$B,$B12)/'Key information'!$E$114</f>
        <v>0</v>
      </c>
      <c r="AD12" s="252">
        <f>SUMIFS(PL!AF:AF,PL!$B:$B,$B12)/'Key information'!$E$114</f>
        <v>0</v>
      </c>
      <c r="AE12" s="252">
        <f>SUMIFS(PL!AG:AG,PL!$B:$B,$B12)/'Key information'!$E$114</f>
        <v>0</v>
      </c>
      <c r="AF12" s="252">
        <f>SUMIFS(PL!AH:AH,PL!$B:$B,$B12)/'Key information'!$E$114</f>
        <v>0</v>
      </c>
      <c r="AG12" s="252">
        <f>SUMIFS(PL!AI:AI,PL!$B:$B,$B12)/'Key information'!$E$114</f>
        <v>0</v>
      </c>
      <c r="AH12" s="252">
        <f>SUMIFS(PL!AJ:AJ,PL!$B:$B,$B12)/'Key information'!$E$114</f>
        <v>0</v>
      </c>
      <c r="AI12" s="252">
        <f>SUMIFS(PL!AK:AK,PL!$B:$B,$B12)/'Key information'!$E$114</f>
        <v>0</v>
      </c>
      <c r="AJ12" s="252">
        <f>SUMIFS(PL!AL:AL,PL!$B:$B,$B12)/'Key information'!$E$114</f>
        <v>0</v>
      </c>
      <c r="AK12" s="252">
        <f>SUMIFS(PL!AM:AM,PL!$B:$B,$B12)/'Key information'!$E$114</f>
        <v>0</v>
      </c>
      <c r="AL12" s="252">
        <f>SUMIFS(PL!AN:AN,PL!$B:$B,$B12)/'Key information'!$E$114</f>
        <v>0</v>
      </c>
      <c r="AM12" s="252">
        <f>SUMIFS(PL!AO:AO,PL!$B:$B,$B12)/'Key information'!$E$114</f>
        <v>0</v>
      </c>
      <c r="AN12" s="252">
        <f t="shared" si="4"/>
        <v>0</v>
      </c>
      <c r="AO12" s="252">
        <f t="shared" si="5"/>
        <v>0</v>
      </c>
      <c r="AP12" s="252">
        <f ca="1">SUM(OFFSET(AM12,0,(-12+'Key information'!$E$34)):OFFSET(AA12,0,(-11+'Key information'!$E$34)))</f>
        <v>0</v>
      </c>
      <c r="AQ12" s="252">
        <f>SUMIF(PL!$B:$B,PL_monthly!B12,PL!$AP:$AP)/'Key information'!$E$114</f>
        <v>0</v>
      </c>
      <c r="AR12" s="411"/>
      <c r="AS12" s="252">
        <f ca="1">SUM(OFFSET(AA12,0,(-12+'Key information'!$E$34)):P12)</f>
        <v>0</v>
      </c>
      <c r="AT12" s="252">
        <f ca="1">SUM(OFFSET(AM12,0,(-12+'Key information'!$E$34)):AB12)</f>
        <v>0</v>
      </c>
      <c r="AU12" s="411"/>
      <c r="AV12" s="131"/>
      <c r="AX12" s="963" t="s">
        <v>296</v>
      </c>
      <c r="AY12" s="252">
        <f t="shared" si="2"/>
        <v>0</v>
      </c>
      <c r="AZ12" s="252">
        <f t="shared" si="2"/>
        <v>0</v>
      </c>
      <c r="BA12" s="252">
        <f t="shared" si="2"/>
        <v>0</v>
      </c>
      <c r="BB12" s="252">
        <f t="shared" si="2"/>
        <v>0</v>
      </c>
      <c r="BC12" s="252">
        <f t="shared" si="2"/>
        <v>0</v>
      </c>
      <c r="BD12" s="252">
        <f t="shared" si="2"/>
        <v>0</v>
      </c>
      <c r="BE12" s="252">
        <f t="shared" si="2"/>
        <v>0</v>
      </c>
      <c r="BF12" s="252">
        <f t="shared" si="2"/>
        <v>0</v>
      </c>
      <c r="BG12" s="252">
        <f t="shared" si="2"/>
        <v>0</v>
      </c>
      <c r="BH12" s="252">
        <f t="shared" si="2"/>
        <v>0</v>
      </c>
      <c r="BI12" s="252">
        <f t="shared" si="2"/>
        <v>0</v>
      </c>
      <c r="BJ12" s="267">
        <f t="shared" si="2"/>
        <v>0</v>
      </c>
      <c r="BK12" s="252">
        <f t="shared" si="3"/>
        <v>0</v>
      </c>
      <c r="BL12" s="252">
        <f t="shared" si="3"/>
        <v>0</v>
      </c>
      <c r="BM12" s="252">
        <f t="shared" si="3"/>
        <v>0</v>
      </c>
      <c r="BN12" s="252">
        <f t="shared" si="3"/>
        <v>0</v>
      </c>
      <c r="BO12" s="252">
        <f t="shared" si="3"/>
        <v>0</v>
      </c>
      <c r="BP12" s="252">
        <f t="shared" si="3"/>
        <v>0</v>
      </c>
      <c r="BQ12" s="252">
        <f t="shared" si="3"/>
        <v>0</v>
      </c>
      <c r="BR12" s="252">
        <f t="shared" si="3"/>
        <v>0</v>
      </c>
      <c r="BS12" s="252">
        <f t="shared" si="3"/>
        <v>0</v>
      </c>
      <c r="BT12" s="252">
        <f t="shared" si="3"/>
        <v>0</v>
      </c>
      <c r="BU12" s="252">
        <f t="shared" si="3"/>
        <v>0</v>
      </c>
      <c r="BV12" s="252">
        <f t="shared" si="3"/>
        <v>0</v>
      </c>
      <c r="BW12" s="268">
        <f>IF(ABS(AB12)&gt;ABS(SUM($AB12:$AM12)/'Key information'!$E$34*12/8),IF(ABS(AB12)&gt;=$CK$5,AB12,0),0)</f>
        <v>0</v>
      </c>
      <c r="BX12" s="252">
        <f>IF(ABS(AC12)&gt;ABS(SUM($AB12:$AM12)/'Key information'!$E$34*12/8),IF(ABS(AC12)&gt;=$CK$5,AC12,0),0)</f>
        <v>0</v>
      </c>
      <c r="BY12" s="252">
        <f>IF(ABS(AD12)&gt;ABS(SUM($AB12:$AM12)/'Key information'!$E$34*12/8),IF(ABS(AD12)&gt;=$CK$5,AD12,0),0)</f>
        <v>0</v>
      </c>
      <c r="BZ12" s="252">
        <f>IF(ABS(AE12)&gt;ABS(SUM($AB12:$AM12)/'Key information'!$E$34*12/8),IF(ABS(AE12)&gt;=$CK$5,AE12,0),0)</f>
        <v>0</v>
      </c>
      <c r="CA12" s="252">
        <f>IF(ABS(AF12)&gt;ABS(SUM($AB12:$AM12)/'Key information'!$E$34*12/8),IF(ABS(AF12)&gt;=$CK$5,AF12,0),0)</f>
        <v>0</v>
      </c>
      <c r="CB12" s="252">
        <f>IF(ABS(AG12)&gt;ABS(SUM($AB12:$AM12)/'Key information'!$E$34*12/8),IF(ABS(AG12)&gt;=$CK$5,AG12,0),0)</f>
        <v>0</v>
      </c>
      <c r="CC12" s="252">
        <f>IF(ABS(AH12)&gt;ABS(SUM($AB12:$AM12)/'Key information'!$E$34*12/8),IF(ABS(AH12)&gt;=$CK$5,AH12,0),0)</f>
        <v>0</v>
      </c>
      <c r="CD12" s="252">
        <f>IF(ABS(AI12)&gt;ABS(SUM($AB12:$AM12)/'Key information'!$E$34*12/8),IF(ABS(AI12)&gt;=$CK$5,AI12,0),0)</f>
        <v>0</v>
      </c>
      <c r="CE12" s="252">
        <f>IF(ABS(AJ12)&gt;ABS(SUM($AB12:$AM12)/'Key information'!$E$34*12/8),IF(ABS(AJ12)&gt;=$CK$5,AJ12,0),0)</f>
        <v>0</v>
      </c>
      <c r="CF12" s="252">
        <f>IF(ABS(AK12)&gt;ABS(SUM($AB12:$AM12)/'Key information'!$E$34*12/8),IF(ABS(AK12)&gt;=$CK$5,AK12,0),0)</f>
        <v>0</v>
      </c>
      <c r="CG12" s="252">
        <f>IF(ABS(AL12)&gt;ABS(SUM($AB12:$AM12)/'Key information'!$E$34*12/8),IF(ABS(AL12)&gt;=$CK$5,AL12,0),0)</f>
        <v>0</v>
      </c>
      <c r="CH12" s="267">
        <f>IF(ABS(AM12)&gt;ABS(SUM($AB12:$AM12)/'Key information'!$E$34*12/8),IF(ABS(AM12)&gt;=$CK$5,AM12,0),0)</f>
        <v>0</v>
      </c>
      <c r="CI12" s="525">
        <f ca="1">COUNTIF(AY12:OFFSET(CH12,0,(-12+'Key information'!$E$34)),"&gt;0")</f>
        <v>0</v>
      </c>
      <c r="CJ12" s="531">
        <f ca="1">COUNTIF(AY12:OFFSET(CH12,0,(-12+'Key information'!$E$34)),"&lt;0")</f>
        <v>0</v>
      </c>
      <c r="CK12" s="532">
        <f t="shared" ca="1" si="6"/>
        <v>0</v>
      </c>
    </row>
    <row r="13" spans="1:89" s="24" customFormat="1" ht="12" hidden="1" customHeight="1" outlineLevel="1">
      <c r="A13" s="392"/>
      <c r="B13" s="128" t="s">
        <v>297</v>
      </c>
      <c r="C13" s="591" t="s">
        <v>298</v>
      </c>
      <c r="D13" s="252">
        <f>SUMIFS(PL!F:F,PL!$B:$B,$B13)/'Key information'!$E$114</f>
        <v>0</v>
      </c>
      <c r="E13" s="252">
        <f>SUMIFS(PL!G:G,PL!$B:$B,$B13)/'Key information'!$E$114</f>
        <v>0</v>
      </c>
      <c r="F13" s="252">
        <f>SUMIFS(PL!H:H,PL!$B:$B,$B13)/'Key information'!$E$114</f>
        <v>0</v>
      </c>
      <c r="G13" s="252">
        <f>SUMIFS(PL!I:I,PL!$B:$B,$B13)/'Key information'!$E$114</f>
        <v>0</v>
      </c>
      <c r="H13" s="252">
        <f>SUMIFS(PL!J:J,PL!$B:$B,$B13)/'Key information'!$E$114</f>
        <v>0</v>
      </c>
      <c r="I13" s="252">
        <f>SUMIFS(PL!K:K,PL!$B:$B,$B13)/'Key information'!$E$114</f>
        <v>0</v>
      </c>
      <c r="J13" s="252">
        <f>SUMIFS(PL!L:L,PL!$B:$B,$B13)/'Key information'!$E$114</f>
        <v>0</v>
      </c>
      <c r="K13" s="252">
        <f>SUMIFS(PL!M:M,PL!$B:$B,$B13)/'Key information'!$E$114</f>
        <v>0</v>
      </c>
      <c r="L13" s="252">
        <f>SUMIFS(PL!N:N,PL!$B:$B,$B13)/'Key information'!$E$114</f>
        <v>0</v>
      </c>
      <c r="M13" s="252">
        <f>SUMIFS(PL!O:O,PL!$B:$B,$B13)/'Key information'!$E$114</f>
        <v>0</v>
      </c>
      <c r="N13" s="252">
        <f>SUMIFS(PL!P:P,PL!$B:$B,$B13)/'Key information'!$E$114</f>
        <v>0</v>
      </c>
      <c r="O13" s="252">
        <f>SUMIFS(PL!Q:Q,PL!$B:$B,$B13)/'Key information'!$E$114</f>
        <v>0</v>
      </c>
      <c r="P13" s="252">
        <f>SUMIFS(PL!R:R,PL!$B:$B,$B13)/'Key information'!$E$114</f>
        <v>0</v>
      </c>
      <c r="Q13" s="252">
        <f>SUMIFS(PL!S:S,PL!$B:$B,$B13)/'Key information'!$E$114</f>
        <v>0</v>
      </c>
      <c r="R13" s="252">
        <f>SUMIFS(PL!T:T,PL!$B:$B,$B13)/'Key information'!$E$114</f>
        <v>0</v>
      </c>
      <c r="S13" s="252">
        <f>SUMIFS(PL!U:U,PL!$B:$B,$B13)/'Key information'!$E$114</f>
        <v>0</v>
      </c>
      <c r="T13" s="252">
        <f>SUMIFS(PL!V:V,PL!$B:$B,$B13)/'Key information'!$E$114</f>
        <v>0</v>
      </c>
      <c r="U13" s="252">
        <f>SUMIFS(PL!W:W,PL!$B:$B,$B13)/'Key information'!$E$114</f>
        <v>0</v>
      </c>
      <c r="V13" s="252">
        <f>SUMIFS(PL!X:X,PL!$B:$B,$B13)/'Key information'!$E$114</f>
        <v>0</v>
      </c>
      <c r="W13" s="252">
        <f>SUMIFS(PL!Y:Y,PL!$B:$B,$B13)/'Key information'!$E$114</f>
        <v>0</v>
      </c>
      <c r="X13" s="252">
        <f>SUMIFS(PL!Z:Z,PL!$B:$B,$B13)/'Key information'!$E$114</f>
        <v>0</v>
      </c>
      <c r="Y13" s="252">
        <f>SUMIFS(PL!AA:AA,PL!$B:$B,$B13)/'Key information'!$E$114</f>
        <v>0</v>
      </c>
      <c r="Z13" s="252">
        <f>SUMIFS(PL!AB:AB,PL!$B:$B,$B13)/'Key information'!$E$114</f>
        <v>0</v>
      </c>
      <c r="AA13" s="252">
        <f>SUMIFS(PL!AC:AC,PL!$B:$B,$B13)/'Key information'!$E$114</f>
        <v>0</v>
      </c>
      <c r="AB13" s="252">
        <f>SUMIFS(PL!AD:AD,PL!$B:$B,$B13)/'Key information'!$E$114</f>
        <v>0</v>
      </c>
      <c r="AC13" s="252">
        <f>SUMIFS(PL!AE:AE,PL!$B:$B,$B13)/'Key information'!$E$114</f>
        <v>0</v>
      </c>
      <c r="AD13" s="252">
        <f>SUMIFS(PL!AF:AF,PL!$B:$B,$B13)/'Key information'!$E$114</f>
        <v>0</v>
      </c>
      <c r="AE13" s="252">
        <f>SUMIFS(PL!AG:AG,PL!$B:$B,$B13)/'Key information'!$E$114</f>
        <v>0</v>
      </c>
      <c r="AF13" s="252">
        <f>SUMIFS(PL!AH:AH,PL!$B:$B,$B13)/'Key information'!$E$114</f>
        <v>0</v>
      </c>
      <c r="AG13" s="252">
        <f>SUMIFS(PL!AI:AI,PL!$B:$B,$B13)/'Key information'!$E$114</f>
        <v>0</v>
      </c>
      <c r="AH13" s="252">
        <f>SUMIFS(PL!AJ:AJ,PL!$B:$B,$B13)/'Key information'!$E$114</f>
        <v>0</v>
      </c>
      <c r="AI13" s="252">
        <f>SUMIFS(PL!AK:AK,PL!$B:$B,$B13)/'Key information'!$E$114</f>
        <v>0</v>
      </c>
      <c r="AJ13" s="252">
        <f>SUMIFS(PL!AL:AL,PL!$B:$B,$B13)/'Key information'!$E$114</f>
        <v>0</v>
      </c>
      <c r="AK13" s="252">
        <f>SUMIFS(PL!AM:AM,PL!$B:$B,$B13)/'Key information'!$E$114</f>
        <v>0</v>
      </c>
      <c r="AL13" s="252">
        <f>SUMIFS(PL!AN:AN,PL!$B:$B,$B13)/'Key information'!$E$114</f>
        <v>0</v>
      </c>
      <c r="AM13" s="252">
        <f>SUMIFS(PL!AO:AO,PL!$B:$B,$B13)/'Key information'!$E$114</f>
        <v>0</v>
      </c>
      <c r="AN13" s="252">
        <f t="shared" si="4"/>
        <v>0</v>
      </c>
      <c r="AO13" s="252">
        <f t="shared" si="5"/>
        <v>0</v>
      </c>
      <c r="AP13" s="252">
        <f ca="1">SUM(OFFSET(AM13,0,(-12+'Key information'!$E$34)):OFFSET(AA13,0,(-11+'Key information'!$E$34)))</f>
        <v>0</v>
      </c>
      <c r="AQ13" s="252">
        <f>SUMIF(PL!$B:$B,PL_monthly!B13,PL!$AP:$AP)/'Key information'!$E$114</f>
        <v>0</v>
      </c>
      <c r="AR13" s="411"/>
      <c r="AS13" s="252">
        <f ca="1">SUM(OFFSET(AA13,0,(-12+'Key information'!$E$34)):P13)</f>
        <v>0</v>
      </c>
      <c r="AT13" s="252">
        <f ca="1">SUM(OFFSET(AM13,0,(-12+'Key information'!$E$34)):AB13)</f>
        <v>0</v>
      </c>
      <c r="AU13" s="411"/>
      <c r="AV13" s="131"/>
      <c r="AX13" s="963" t="s">
        <v>298</v>
      </c>
      <c r="AY13" s="252">
        <f t="shared" si="2"/>
        <v>0</v>
      </c>
      <c r="AZ13" s="252">
        <f t="shared" si="2"/>
        <v>0</v>
      </c>
      <c r="BA13" s="252">
        <f t="shared" si="2"/>
        <v>0</v>
      </c>
      <c r="BB13" s="252">
        <f t="shared" si="2"/>
        <v>0</v>
      </c>
      <c r="BC13" s="252">
        <f t="shared" si="2"/>
        <v>0</v>
      </c>
      <c r="BD13" s="252">
        <f t="shared" si="2"/>
        <v>0</v>
      </c>
      <c r="BE13" s="252">
        <f t="shared" si="2"/>
        <v>0</v>
      </c>
      <c r="BF13" s="252">
        <f t="shared" si="2"/>
        <v>0</v>
      </c>
      <c r="BG13" s="252">
        <f t="shared" si="2"/>
        <v>0</v>
      </c>
      <c r="BH13" s="252">
        <f t="shared" si="2"/>
        <v>0</v>
      </c>
      <c r="BI13" s="252">
        <f t="shared" si="2"/>
        <v>0</v>
      </c>
      <c r="BJ13" s="267">
        <f t="shared" si="2"/>
        <v>0</v>
      </c>
      <c r="BK13" s="252">
        <f t="shared" si="3"/>
        <v>0</v>
      </c>
      <c r="BL13" s="252">
        <f t="shared" si="3"/>
        <v>0</v>
      </c>
      <c r="BM13" s="252">
        <f t="shared" si="3"/>
        <v>0</v>
      </c>
      <c r="BN13" s="252">
        <f t="shared" si="3"/>
        <v>0</v>
      </c>
      <c r="BO13" s="252">
        <f t="shared" si="3"/>
        <v>0</v>
      </c>
      <c r="BP13" s="252">
        <f t="shared" si="3"/>
        <v>0</v>
      </c>
      <c r="BQ13" s="252">
        <f t="shared" si="3"/>
        <v>0</v>
      </c>
      <c r="BR13" s="252">
        <f t="shared" si="3"/>
        <v>0</v>
      </c>
      <c r="BS13" s="252">
        <f t="shared" si="3"/>
        <v>0</v>
      </c>
      <c r="BT13" s="252">
        <f t="shared" si="3"/>
        <v>0</v>
      </c>
      <c r="BU13" s="252">
        <f t="shared" si="3"/>
        <v>0</v>
      </c>
      <c r="BV13" s="252">
        <f t="shared" si="3"/>
        <v>0</v>
      </c>
      <c r="BW13" s="268">
        <f>IF(ABS(AB13)&gt;ABS(SUM($AB13:$AM13)/'Key information'!$E$34*12/8),IF(ABS(AB13)&gt;=$CK$5,AB13,0),0)</f>
        <v>0</v>
      </c>
      <c r="BX13" s="252">
        <f>IF(ABS(AC13)&gt;ABS(SUM($AB13:$AM13)/'Key information'!$E$34*12/8),IF(ABS(AC13)&gt;=$CK$5,AC13,0),0)</f>
        <v>0</v>
      </c>
      <c r="BY13" s="252">
        <f>IF(ABS(AD13)&gt;ABS(SUM($AB13:$AM13)/'Key information'!$E$34*12/8),IF(ABS(AD13)&gt;=$CK$5,AD13,0),0)</f>
        <v>0</v>
      </c>
      <c r="BZ13" s="252">
        <f>IF(ABS(AE13)&gt;ABS(SUM($AB13:$AM13)/'Key information'!$E$34*12/8),IF(ABS(AE13)&gt;=$CK$5,AE13,0),0)</f>
        <v>0</v>
      </c>
      <c r="CA13" s="252">
        <f>IF(ABS(AF13)&gt;ABS(SUM($AB13:$AM13)/'Key information'!$E$34*12/8),IF(ABS(AF13)&gt;=$CK$5,AF13,0),0)</f>
        <v>0</v>
      </c>
      <c r="CB13" s="252">
        <f>IF(ABS(AG13)&gt;ABS(SUM($AB13:$AM13)/'Key information'!$E$34*12/8),IF(ABS(AG13)&gt;=$CK$5,AG13,0),0)</f>
        <v>0</v>
      </c>
      <c r="CC13" s="252">
        <f>IF(ABS(AH13)&gt;ABS(SUM($AB13:$AM13)/'Key information'!$E$34*12/8),IF(ABS(AH13)&gt;=$CK$5,AH13,0),0)</f>
        <v>0</v>
      </c>
      <c r="CD13" s="252">
        <f>IF(ABS(AI13)&gt;ABS(SUM($AB13:$AM13)/'Key information'!$E$34*12/8),IF(ABS(AI13)&gt;=$CK$5,AI13,0),0)</f>
        <v>0</v>
      </c>
      <c r="CE13" s="252">
        <f>IF(ABS(AJ13)&gt;ABS(SUM($AB13:$AM13)/'Key information'!$E$34*12/8),IF(ABS(AJ13)&gt;=$CK$5,AJ13,0),0)</f>
        <v>0</v>
      </c>
      <c r="CF13" s="252">
        <f>IF(ABS(AK13)&gt;ABS(SUM($AB13:$AM13)/'Key information'!$E$34*12/8),IF(ABS(AK13)&gt;=$CK$5,AK13,0),0)</f>
        <v>0</v>
      </c>
      <c r="CG13" s="252">
        <f>IF(ABS(AL13)&gt;ABS(SUM($AB13:$AM13)/'Key information'!$E$34*12/8),IF(ABS(AL13)&gt;=$CK$5,AL13,0),0)</f>
        <v>0</v>
      </c>
      <c r="CH13" s="267">
        <f>IF(ABS(AM13)&gt;ABS(SUM($AB13:$AM13)/'Key information'!$E$34*12/8),IF(ABS(AM13)&gt;=$CK$5,AM13,0),0)</f>
        <v>0</v>
      </c>
      <c r="CI13" s="525">
        <f ca="1">COUNTIF(AY13:OFFSET(CH13,0,(-12+'Key information'!$E$34)),"&gt;0")</f>
        <v>0</v>
      </c>
      <c r="CJ13" s="531">
        <f ca="1">COUNTIF(AY13:OFFSET(CH13,0,(-12+'Key information'!$E$34)),"&lt;0")</f>
        <v>0</v>
      </c>
      <c r="CK13" s="532">
        <f t="shared" ca="1" si="6"/>
        <v>0</v>
      </c>
    </row>
    <row r="14" spans="1:89" s="24" customFormat="1" ht="12" hidden="1" customHeight="1" outlineLevel="1">
      <c r="A14" s="392"/>
      <c r="B14" s="128" t="s">
        <v>299</v>
      </c>
      <c r="C14" s="591" t="s">
        <v>300</v>
      </c>
      <c r="D14" s="252">
        <f>SUMIFS(PL!F:F,PL!$B:$B,$B14)/'Key information'!$E$114</f>
        <v>0</v>
      </c>
      <c r="E14" s="252">
        <f>SUMIFS(PL!G:G,PL!$B:$B,$B14)/'Key information'!$E$114</f>
        <v>0</v>
      </c>
      <c r="F14" s="252">
        <f>SUMIFS(PL!H:H,PL!$B:$B,$B14)/'Key information'!$E$114</f>
        <v>0</v>
      </c>
      <c r="G14" s="252">
        <f>SUMIFS(PL!I:I,PL!$B:$B,$B14)/'Key information'!$E$114</f>
        <v>0</v>
      </c>
      <c r="H14" s="252">
        <f>SUMIFS(PL!J:J,PL!$B:$B,$B14)/'Key information'!$E$114</f>
        <v>0</v>
      </c>
      <c r="I14" s="252">
        <f>SUMIFS(PL!K:K,PL!$B:$B,$B14)/'Key information'!$E$114</f>
        <v>0</v>
      </c>
      <c r="J14" s="252">
        <f>SUMIFS(PL!L:L,PL!$B:$B,$B14)/'Key information'!$E$114</f>
        <v>0</v>
      </c>
      <c r="K14" s="252">
        <f>SUMIFS(PL!M:M,PL!$B:$B,$B14)/'Key information'!$E$114</f>
        <v>0</v>
      </c>
      <c r="L14" s="252">
        <f>SUMIFS(PL!N:N,PL!$B:$B,$B14)/'Key information'!$E$114</f>
        <v>0</v>
      </c>
      <c r="M14" s="252">
        <f>SUMIFS(PL!O:O,PL!$B:$B,$B14)/'Key information'!$E$114</f>
        <v>0</v>
      </c>
      <c r="N14" s="252">
        <f>SUMIFS(PL!P:P,PL!$B:$B,$B14)/'Key information'!$E$114</f>
        <v>0</v>
      </c>
      <c r="O14" s="252">
        <f>SUMIFS(PL!Q:Q,PL!$B:$B,$B14)/'Key information'!$E$114</f>
        <v>0</v>
      </c>
      <c r="P14" s="252">
        <f>SUMIFS(PL!R:R,PL!$B:$B,$B14)/'Key information'!$E$114</f>
        <v>0</v>
      </c>
      <c r="Q14" s="252">
        <f>SUMIFS(PL!S:S,PL!$B:$B,$B14)/'Key information'!$E$114</f>
        <v>0</v>
      </c>
      <c r="R14" s="252">
        <f>SUMIFS(PL!T:T,PL!$B:$B,$B14)/'Key information'!$E$114</f>
        <v>0</v>
      </c>
      <c r="S14" s="252">
        <f>SUMIFS(PL!U:U,PL!$B:$B,$B14)/'Key information'!$E$114</f>
        <v>0</v>
      </c>
      <c r="T14" s="252">
        <f>SUMIFS(PL!V:V,PL!$B:$B,$B14)/'Key information'!$E$114</f>
        <v>0</v>
      </c>
      <c r="U14" s="252">
        <f>SUMIFS(PL!W:W,PL!$B:$B,$B14)/'Key information'!$E$114</f>
        <v>0</v>
      </c>
      <c r="V14" s="252">
        <f>SUMIFS(PL!X:X,PL!$B:$B,$B14)/'Key information'!$E$114</f>
        <v>0</v>
      </c>
      <c r="W14" s="252">
        <f>SUMIFS(PL!Y:Y,PL!$B:$B,$B14)/'Key information'!$E$114</f>
        <v>0</v>
      </c>
      <c r="X14" s="252">
        <f>SUMIFS(PL!Z:Z,PL!$B:$B,$B14)/'Key information'!$E$114</f>
        <v>0</v>
      </c>
      <c r="Y14" s="252">
        <f>SUMIFS(PL!AA:AA,PL!$B:$B,$B14)/'Key information'!$E$114</f>
        <v>0</v>
      </c>
      <c r="Z14" s="252">
        <f>SUMIFS(PL!AB:AB,PL!$B:$B,$B14)/'Key information'!$E$114</f>
        <v>0</v>
      </c>
      <c r="AA14" s="252">
        <f>SUMIFS(PL!AC:AC,PL!$B:$B,$B14)/'Key information'!$E$114</f>
        <v>0</v>
      </c>
      <c r="AB14" s="252">
        <f>SUMIFS(PL!AD:AD,PL!$B:$B,$B14)/'Key information'!$E$114</f>
        <v>0</v>
      </c>
      <c r="AC14" s="252">
        <f>SUMIFS(PL!AE:AE,PL!$B:$B,$B14)/'Key information'!$E$114</f>
        <v>0</v>
      </c>
      <c r="AD14" s="252">
        <f>SUMIFS(PL!AF:AF,PL!$B:$B,$B14)/'Key information'!$E$114</f>
        <v>0</v>
      </c>
      <c r="AE14" s="252">
        <f>SUMIFS(PL!AG:AG,PL!$B:$B,$B14)/'Key information'!$E$114</f>
        <v>0</v>
      </c>
      <c r="AF14" s="252">
        <f>SUMIFS(PL!AH:AH,PL!$B:$B,$B14)/'Key information'!$E$114</f>
        <v>0</v>
      </c>
      <c r="AG14" s="252">
        <f>SUMIFS(PL!AI:AI,PL!$B:$B,$B14)/'Key information'!$E$114</f>
        <v>0</v>
      </c>
      <c r="AH14" s="252">
        <f>SUMIFS(PL!AJ:AJ,PL!$B:$B,$B14)/'Key information'!$E$114</f>
        <v>0</v>
      </c>
      <c r="AI14" s="252">
        <f>SUMIFS(PL!AK:AK,PL!$B:$B,$B14)/'Key information'!$E$114</f>
        <v>0</v>
      </c>
      <c r="AJ14" s="252">
        <f>SUMIFS(PL!AL:AL,PL!$B:$B,$B14)/'Key information'!$E$114</f>
        <v>0</v>
      </c>
      <c r="AK14" s="252">
        <f>SUMIFS(PL!AM:AM,PL!$B:$B,$B14)/'Key information'!$E$114</f>
        <v>0</v>
      </c>
      <c r="AL14" s="252">
        <f>SUMIFS(PL!AN:AN,PL!$B:$B,$B14)/'Key information'!$E$114</f>
        <v>0</v>
      </c>
      <c r="AM14" s="252">
        <f>SUMIFS(PL!AO:AO,PL!$B:$B,$B14)/'Key information'!$E$114</f>
        <v>0</v>
      </c>
      <c r="AN14" s="252">
        <f t="shared" si="4"/>
        <v>0</v>
      </c>
      <c r="AO14" s="252">
        <f t="shared" si="5"/>
        <v>0</v>
      </c>
      <c r="AP14" s="252">
        <f ca="1">SUM(OFFSET(AM14,0,(-12+'Key information'!$E$34)):OFFSET(AA14,0,(-11+'Key information'!$E$34)))</f>
        <v>0</v>
      </c>
      <c r="AQ14" s="252">
        <f>SUMIF(PL!$B:$B,PL_monthly!B14,PL!$AP:$AP)/'Key information'!$E$114</f>
        <v>0</v>
      </c>
      <c r="AR14" s="411"/>
      <c r="AS14" s="252">
        <f ca="1">SUM(OFFSET(AA14,0,(-12+'Key information'!$E$34)):P14)</f>
        <v>0</v>
      </c>
      <c r="AT14" s="252">
        <f ca="1">SUM(OFFSET(AM14,0,(-12+'Key information'!$E$34)):AB14)</f>
        <v>0</v>
      </c>
      <c r="AU14" s="411"/>
      <c r="AV14" s="131"/>
      <c r="AX14" s="1018" t="s">
        <v>300</v>
      </c>
      <c r="AY14" s="1019">
        <f t="shared" si="2"/>
        <v>0</v>
      </c>
      <c r="AZ14" s="1019">
        <f t="shared" si="2"/>
        <v>0</v>
      </c>
      <c r="BA14" s="1019">
        <f t="shared" si="2"/>
        <v>0</v>
      </c>
      <c r="BB14" s="1019">
        <f t="shared" si="2"/>
        <v>0</v>
      </c>
      <c r="BC14" s="1019">
        <f t="shared" si="2"/>
        <v>0</v>
      </c>
      <c r="BD14" s="1019">
        <f t="shared" si="2"/>
        <v>0</v>
      </c>
      <c r="BE14" s="1019">
        <f t="shared" si="2"/>
        <v>0</v>
      </c>
      <c r="BF14" s="1019">
        <f t="shared" si="2"/>
        <v>0</v>
      </c>
      <c r="BG14" s="1019">
        <f t="shared" si="2"/>
        <v>0</v>
      </c>
      <c r="BH14" s="1019">
        <f t="shared" si="2"/>
        <v>0</v>
      </c>
      <c r="BI14" s="1019">
        <f t="shared" si="2"/>
        <v>0</v>
      </c>
      <c r="BJ14" s="1020">
        <f t="shared" si="2"/>
        <v>0</v>
      </c>
      <c r="BK14" s="1019">
        <f t="shared" si="3"/>
        <v>0</v>
      </c>
      <c r="BL14" s="1019">
        <f t="shared" si="3"/>
        <v>0</v>
      </c>
      <c r="BM14" s="1019">
        <f t="shared" si="3"/>
        <v>0</v>
      </c>
      <c r="BN14" s="1019">
        <f t="shared" si="3"/>
        <v>0</v>
      </c>
      <c r="BO14" s="1019">
        <f t="shared" si="3"/>
        <v>0</v>
      </c>
      <c r="BP14" s="1019">
        <f t="shared" si="3"/>
        <v>0</v>
      </c>
      <c r="BQ14" s="1019">
        <f t="shared" si="3"/>
        <v>0</v>
      </c>
      <c r="BR14" s="1019">
        <f t="shared" si="3"/>
        <v>0</v>
      </c>
      <c r="BS14" s="1019">
        <f t="shared" si="3"/>
        <v>0</v>
      </c>
      <c r="BT14" s="1019">
        <f t="shared" si="3"/>
        <v>0</v>
      </c>
      <c r="BU14" s="1019">
        <f t="shared" si="3"/>
        <v>0</v>
      </c>
      <c r="BV14" s="1019">
        <f t="shared" si="3"/>
        <v>0</v>
      </c>
      <c r="BW14" s="1021">
        <f>IF(ABS(AB14)&gt;ABS(SUM($AB14:$AM14)/'Key information'!$E$34*12/8),IF(ABS(AB14)&gt;=$CK$5,AB14,0),0)</f>
        <v>0</v>
      </c>
      <c r="BX14" s="1019">
        <f>IF(ABS(AC14)&gt;ABS(SUM($AB14:$AM14)/'Key information'!$E$34*12/8),IF(ABS(AC14)&gt;=$CK$5,AC14,0),0)</f>
        <v>0</v>
      </c>
      <c r="BY14" s="1019">
        <f>IF(ABS(AD14)&gt;ABS(SUM($AB14:$AM14)/'Key information'!$E$34*12/8),IF(ABS(AD14)&gt;=$CK$5,AD14,0),0)</f>
        <v>0</v>
      </c>
      <c r="BZ14" s="1019">
        <f>IF(ABS(AE14)&gt;ABS(SUM($AB14:$AM14)/'Key information'!$E$34*12/8),IF(ABS(AE14)&gt;=$CK$5,AE14,0),0)</f>
        <v>0</v>
      </c>
      <c r="CA14" s="1019">
        <f>IF(ABS(AF14)&gt;ABS(SUM($AB14:$AM14)/'Key information'!$E$34*12/8),IF(ABS(AF14)&gt;=$CK$5,AF14,0),0)</f>
        <v>0</v>
      </c>
      <c r="CB14" s="1019">
        <f>IF(ABS(AG14)&gt;ABS(SUM($AB14:$AM14)/'Key information'!$E$34*12/8),IF(ABS(AG14)&gt;=$CK$5,AG14,0),0)</f>
        <v>0</v>
      </c>
      <c r="CC14" s="1019">
        <f>IF(ABS(AH14)&gt;ABS(SUM($AB14:$AM14)/'Key information'!$E$34*12/8),IF(ABS(AH14)&gt;=$CK$5,AH14,0),0)</f>
        <v>0</v>
      </c>
      <c r="CD14" s="1019">
        <f>IF(ABS(AI14)&gt;ABS(SUM($AB14:$AM14)/'Key information'!$E$34*12/8),IF(ABS(AI14)&gt;=$CK$5,AI14,0),0)</f>
        <v>0</v>
      </c>
      <c r="CE14" s="1019">
        <f>IF(ABS(AJ14)&gt;ABS(SUM($AB14:$AM14)/'Key information'!$E$34*12/8),IF(ABS(AJ14)&gt;=$CK$5,AJ14,0),0)</f>
        <v>0</v>
      </c>
      <c r="CF14" s="1019">
        <f>IF(ABS(AK14)&gt;ABS(SUM($AB14:$AM14)/'Key information'!$E$34*12/8),IF(ABS(AK14)&gt;=$CK$5,AK14,0),0)</f>
        <v>0</v>
      </c>
      <c r="CG14" s="1019">
        <f>IF(ABS(AL14)&gt;ABS(SUM($AB14:$AM14)/'Key information'!$E$34*12/8),IF(ABS(AL14)&gt;=$CK$5,AL14,0),0)</f>
        <v>0</v>
      </c>
      <c r="CH14" s="1020">
        <f>IF(ABS(AM14)&gt;ABS(SUM($AB14:$AM14)/'Key information'!$E$34*12/8),IF(ABS(AM14)&gt;=$CK$5,AM14,0),0)</f>
        <v>0</v>
      </c>
      <c r="CI14" s="1022">
        <f ca="1">COUNTIF(AY14:OFFSET(CH14,0,(-12+'Key information'!$E$34)),"&gt;0")</f>
        <v>0</v>
      </c>
      <c r="CJ14" s="1023">
        <f ca="1">COUNTIF(AY14:OFFSET(CH14,0,(-12+'Key information'!$E$34)),"&lt;0")</f>
        <v>0</v>
      </c>
      <c r="CK14" s="1024">
        <f t="shared" ca="1" si="6"/>
        <v>0</v>
      </c>
    </row>
    <row r="15" spans="1:89" s="174" customFormat="1" ht="12" customHeight="1" collapsed="1">
      <c r="A15" s="392"/>
      <c r="B15" s="178"/>
      <c r="C15" s="592" t="s">
        <v>301</v>
      </c>
      <c r="D15" s="253">
        <f>SUM(D10:D14)</f>
        <v>0</v>
      </c>
      <c r="E15" s="253">
        <f>SUM(E10:E14)</f>
        <v>0</v>
      </c>
      <c r="F15" s="253">
        <f>SUM(F10:F14)</f>
        <v>0</v>
      </c>
      <c r="G15" s="253">
        <f t="shared" ref="G15:AM15" si="7">SUM(G10:G14)</f>
        <v>0</v>
      </c>
      <c r="H15" s="253">
        <f t="shared" si="7"/>
        <v>0</v>
      </c>
      <c r="I15" s="253">
        <f t="shared" si="7"/>
        <v>0</v>
      </c>
      <c r="J15" s="253">
        <f t="shared" si="7"/>
        <v>0</v>
      </c>
      <c r="K15" s="253">
        <f t="shared" si="7"/>
        <v>0</v>
      </c>
      <c r="L15" s="253">
        <f t="shared" si="7"/>
        <v>0</v>
      </c>
      <c r="M15" s="253">
        <f t="shared" si="7"/>
        <v>0</v>
      </c>
      <c r="N15" s="253">
        <f t="shared" si="7"/>
        <v>0</v>
      </c>
      <c r="O15" s="253">
        <f t="shared" si="7"/>
        <v>0</v>
      </c>
      <c r="P15" s="253">
        <f t="shared" si="7"/>
        <v>0</v>
      </c>
      <c r="Q15" s="253">
        <f t="shared" si="7"/>
        <v>0</v>
      </c>
      <c r="R15" s="253">
        <f t="shared" si="7"/>
        <v>0</v>
      </c>
      <c r="S15" s="253">
        <f t="shared" si="7"/>
        <v>0</v>
      </c>
      <c r="T15" s="253">
        <f t="shared" si="7"/>
        <v>0</v>
      </c>
      <c r="U15" s="253">
        <f t="shared" si="7"/>
        <v>0</v>
      </c>
      <c r="V15" s="253">
        <f t="shared" si="7"/>
        <v>0</v>
      </c>
      <c r="W15" s="253">
        <f t="shared" si="7"/>
        <v>0</v>
      </c>
      <c r="X15" s="253">
        <f t="shared" si="7"/>
        <v>0</v>
      </c>
      <c r="Y15" s="253">
        <f t="shared" si="7"/>
        <v>0</v>
      </c>
      <c r="Z15" s="253">
        <f t="shared" si="7"/>
        <v>0</v>
      </c>
      <c r="AA15" s="253">
        <f t="shared" si="7"/>
        <v>0</v>
      </c>
      <c r="AB15" s="253">
        <f t="shared" si="7"/>
        <v>0</v>
      </c>
      <c r="AC15" s="253">
        <f t="shared" si="7"/>
        <v>0</v>
      </c>
      <c r="AD15" s="253">
        <f t="shared" si="7"/>
        <v>0</v>
      </c>
      <c r="AE15" s="253">
        <f t="shared" si="7"/>
        <v>0</v>
      </c>
      <c r="AF15" s="253">
        <f t="shared" si="7"/>
        <v>0</v>
      </c>
      <c r="AG15" s="253">
        <f t="shared" si="7"/>
        <v>0</v>
      </c>
      <c r="AH15" s="253">
        <f t="shared" si="7"/>
        <v>0</v>
      </c>
      <c r="AI15" s="253">
        <f t="shared" si="7"/>
        <v>0</v>
      </c>
      <c r="AJ15" s="253">
        <f t="shared" si="7"/>
        <v>0</v>
      </c>
      <c r="AK15" s="253">
        <f t="shared" si="7"/>
        <v>0</v>
      </c>
      <c r="AL15" s="253">
        <f t="shared" si="7"/>
        <v>0</v>
      </c>
      <c r="AM15" s="253">
        <f t="shared" si="7"/>
        <v>0</v>
      </c>
      <c r="AN15" s="253">
        <f t="shared" ref="AN15" si="8">SUM(AN10:AN14)</f>
        <v>0</v>
      </c>
      <c r="AO15" s="253">
        <f t="shared" ref="AO15" si="9">SUM(AO10:AO14)</f>
        <v>0</v>
      </c>
      <c r="AP15" s="253">
        <f ca="1">SUM(AP10:AP14)</f>
        <v>0</v>
      </c>
      <c r="AQ15" s="343">
        <f>SUM(AQ10:AQ14)</f>
        <v>0</v>
      </c>
      <c r="AR15" s="961"/>
      <c r="AS15" s="253">
        <f ca="1">SUM(AS10:AS14)</f>
        <v>0</v>
      </c>
      <c r="AT15" s="253">
        <f ca="1">SUM(AT10:AT14)</f>
        <v>0</v>
      </c>
      <c r="AU15" s="961"/>
      <c r="AV15" s="131"/>
      <c r="AX15" s="964" t="s">
        <v>301</v>
      </c>
      <c r="AY15" s="253"/>
      <c r="AZ15" s="253"/>
      <c r="BA15" s="253"/>
      <c r="BB15" s="253"/>
      <c r="BC15" s="253"/>
      <c r="BD15" s="253"/>
      <c r="BE15" s="253"/>
      <c r="BF15" s="253"/>
      <c r="BG15" s="253"/>
      <c r="BH15" s="253"/>
      <c r="BI15" s="253"/>
      <c r="BJ15" s="292"/>
      <c r="BK15" s="253"/>
      <c r="BL15" s="253"/>
      <c r="BM15" s="253"/>
      <c r="BN15" s="253"/>
      <c r="BO15" s="253"/>
      <c r="BP15" s="253"/>
      <c r="BQ15" s="253"/>
      <c r="BR15" s="253"/>
      <c r="BS15" s="253"/>
      <c r="BT15" s="253"/>
      <c r="BU15" s="253"/>
      <c r="BV15" s="292"/>
      <c r="BW15" s="253"/>
      <c r="BX15" s="253"/>
      <c r="BY15" s="253"/>
      <c r="BZ15" s="253"/>
      <c r="CA15" s="253"/>
      <c r="CB15" s="253"/>
      <c r="CC15" s="253"/>
      <c r="CD15" s="253"/>
      <c r="CE15" s="253"/>
      <c r="CF15" s="253"/>
      <c r="CG15" s="253"/>
      <c r="CH15" s="292"/>
      <c r="CI15" s="533">
        <f ca="1">SUM(CI10:CI14)</f>
        <v>0</v>
      </c>
      <c r="CJ15" s="534">
        <f t="shared" ref="CJ15:CK15" ca="1" si="10">SUM(CJ10:CJ14)</f>
        <v>0</v>
      </c>
      <c r="CK15" s="535">
        <f t="shared" ca="1" si="10"/>
        <v>0</v>
      </c>
    </row>
    <row r="16" spans="1:89" s="174" customFormat="1" ht="12" customHeight="1" outlineLevel="1" collapsed="1">
      <c r="A16" s="392"/>
      <c r="B16" s="178" t="s">
        <v>302</v>
      </c>
      <c r="C16" s="593" t="s">
        <v>303</v>
      </c>
      <c r="D16" s="252">
        <f>SUMIFS(PL!F:F,PL!$B:$B,$B16)/'Key information'!$E$114</f>
        <v>0</v>
      </c>
      <c r="E16" s="252">
        <f>SUMIFS(PL!G:G,PL!$B:$B,$B16)/'Key information'!$E$114</f>
        <v>0</v>
      </c>
      <c r="F16" s="252">
        <f>SUMIFS(PL!H:H,PL!$B:$B,$B16)/'Key information'!$E$114</f>
        <v>0</v>
      </c>
      <c r="G16" s="252">
        <f>SUMIFS(PL!I:I,PL!$B:$B,$B16)/'Key information'!$E$114</f>
        <v>0</v>
      </c>
      <c r="H16" s="252">
        <f>SUMIFS(PL!J:J,PL!$B:$B,$B16)/'Key information'!$E$114</f>
        <v>0</v>
      </c>
      <c r="I16" s="252">
        <f>SUMIFS(PL!K:K,PL!$B:$B,$B16)/'Key information'!$E$114</f>
        <v>0</v>
      </c>
      <c r="J16" s="252">
        <f>SUMIFS(PL!L:L,PL!$B:$B,$B16)/'Key information'!$E$114</f>
        <v>0</v>
      </c>
      <c r="K16" s="252">
        <f>SUMIFS(PL!M:M,PL!$B:$B,$B16)/'Key information'!$E$114</f>
        <v>0</v>
      </c>
      <c r="L16" s="252">
        <f>SUMIFS(PL!N:N,PL!$B:$B,$B16)/'Key information'!$E$114</f>
        <v>0</v>
      </c>
      <c r="M16" s="252">
        <f>SUMIFS(PL!O:O,PL!$B:$B,$B16)/'Key information'!$E$114</f>
        <v>0</v>
      </c>
      <c r="N16" s="252">
        <f>SUMIFS(PL!P:P,PL!$B:$B,$B16)/'Key information'!$E$114</f>
        <v>0</v>
      </c>
      <c r="O16" s="252">
        <f>SUMIFS(PL!Q:Q,PL!$B:$B,$B16)/'Key information'!$E$114</f>
        <v>0</v>
      </c>
      <c r="P16" s="252">
        <f>SUMIFS(PL!R:R,PL!$B:$B,$B16)/'Key information'!$E$114</f>
        <v>0</v>
      </c>
      <c r="Q16" s="252">
        <f>SUMIFS(PL!S:S,PL!$B:$B,$B16)/'Key information'!$E$114</f>
        <v>0</v>
      </c>
      <c r="R16" s="252">
        <f>SUMIFS(PL!T:T,PL!$B:$B,$B16)/'Key information'!$E$114</f>
        <v>0</v>
      </c>
      <c r="S16" s="252">
        <f>SUMIFS(PL!U:U,PL!$B:$B,$B16)/'Key information'!$E$114</f>
        <v>0</v>
      </c>
      <c r="T16" s="252">
        <f>SUMIFS(PL!V:V,PL!$B:$B,$B16)/'Key information'!$E$114</f>
        <v>0</v>
      </c>
      <c r="U16" s="252">
        <f>SUMIFS(PL!W:W,PL!$B:$B,$B16)/'Key information'!$E$114</f>
        <v>0</v>
      </c>
      <c r="V16" s="252">
        <f>SUMIFS(PL!X:X,PL!$B:$B,$B16)/'Key information'!$E$114</f>
        <v>0</v>
      </c>
      <c r="W16" s="252">
        <f>SUMIFS(PL!Y:Y,PL!$B:$B,$B16)/'Key information'!$E$114</f>
        <v>0</v>
      </c>
      <c r="X16" s="252">
        <f>SUMIFS(PL!Z:Z,PL!$B:$B,$B16)/'Key information'!$E$114</f>
        <v>0</v>
      </c>
      <c r="Y16" s="252">
        <f>SUMIFS(PL!AA:AA,PL!$B:$B,$B16)/'Key information'!$E$114</f>
        <v>0</v>
      </c>
      <c r="Z16" s="252">
        <f>SUMIFS(PL!AB:AB,PL!$B:$B,$B16)/'Key information'!$E$114</f>
        <v>0</v>
      </c>
      <c r="AA16" s="252">
        <f>SUMIFS(PL!AC:AC,PL!$B:$B,$B16)/'Key information'!$E$114</f>
        <v>0</v>
      </c>
      <c r="AB16" s="252">
        <f>SUMIFS(PL!AD:AD,PL!$B:$B,$B16)/'Key information'!$E$114</f>
        <v>0</v>
      </c>
      <c r="AC16" s="252">
        <f>SUMIFS(PL!AE:AE,PL!$B:$B,$B16)/'Key information'!$E$114</f>
        <v>0</v>
      </c>
      <c r="AD16" s="252">
        <f>SUMIFS(PL!AF:AF,PL!$B:$B,$B16)/'Key information'!$E$114</f>
        <v>0</v>
      </c>
      <c r="AE16" s="252">
        <f>SUMIFS(PL!AG:AG,PL!$B:$B,$B16)/'Key information'!$E$114</f>
        <v>0</v>
      </c>
      <c r="AF16" s="252">
        <f>SUMIFS(PL!AH:AH,PL!$B:$B,$B16)/'Key information'!$E$114</f>
        <v>0</v>
      </c>
      <c r="AG16" s="252">
        <f>SUMIFS(PL!AI:AI,PL!$B:$B,$B16)/'Key information'!$E$114</f>
        <v>0</v>
      </c>
      <c r="AH16" s="252">
        <f>SUMIFS(PL!AJ:AJ,PL!$B:$B,$B16)/'Key information'!$E$114</f>
        <v>0</v>
      </c>
      <c r="AI16" s="252">
        <f>SUMIFS(PL!AK:AK,PL!$B:$B,$B16)/'Key information'!$E$114</f>
        <v>0</v>
      </c>
      <c r="AJ16" s="252">
        <f>SUMIFS(PL!AL:AL,PL!$B:$B,$B16)/'Key information'!$E$114</f>
        <v>0</v>
      </c>
      <c r="AK16" s="252">
        <f>SUMIFS(PL!AM:AM,PL!$B:$B,$B16)/'Key information'!$E$114</f>
        <v>0</v>
      </c>
      <c r="AL16" s="252">
        <f>SUMIFS(PL!AN:AN,PL!$B:$B,$B16)/'Key information'!$E$114</f>
        <v>0</v>
      </c>
      <c r="AM16" s="252">
        <f>SUMIFS(PL!AO:AO,PL!$B:$B,$B16)/'Key information'!$E$114</f>
        <v>0</v>
      </c>
      <c r="AN16" s="252">
        <f t="shared" ref="AN16:AN17" si="11">SUM(D16:O16)</f>
        <v>0</v>
      </c>
      <c r="AO16" s="252">
        <f t="shared" ref="AO16:AO17" si="12">SUM(P16:AA16)</f>
        <v>0</v>
      </c>
      <c r="AP16" s="252">
        <f ca="1">SUM(OFFSET(AM16,0,(-12+'Key information'!$E$34)):OFFSET(AA16,0,(-11+'Key information'!$E$34)))</f>
        <v>0</v>
      </c>
      <c r="AQ16" s="342">
        <f>SUMIF(PL!$B:$B,PL_monthly!B16,PL!$AP:$AP)/'Key information'!$E$114</f>
        <v>0</v>
      </c>
      <c r="AR16" s="411"/>
      <c r="AS16" s="252">
        <f ca="1">SUM(OFFSET(AA16,0,(-12+'Key information'!$E$34)):P16)</f>
        <v>0</v>
      </c>
      <c r="AT16" s="252">
        <f ca="1">SUM(OFFSET(AM16,0,(-12+'Key information'!$E$34)):AB16)</f>
        <v>0</v>
      </c>
      <c r="AU16" s="961"/>
      <c r="AV16" s="131"/>
      <c r="AX16" s="965" t="s">
        <v>303</v>
      </c>
      <c r="AY16" s="252">
        <f t="shared" ref="AY16:BJ19" si="13">IF(ABS(D16)&gt;ABS(SUM($D16:$O16)/8),IF(ABS(D16)&gt;=$CK$5,D16,0),0)</f>
        <v>0</v>
      </c>
      <c r="AZ16" s="252">
        <f t="shared" si="13"/>
        <v>0</v>
      </c>
      <c r="BA16" s="252">
        <f t="shared" si="13"/>
        <v>0</v>
      </c>
      <c r="BB16" s="252">
        <f t="shared" si="13"/>
        <v>0</v>
      </c>
      <c r="BC16" s="252">
        <f t="shared" si="13"/>
        <v>0</v>
      </c>
      <c r="BD16" s="252">
        <f t="shared" si="13"/>
        <v>0</v>
      </c>
      <c r="BE16" s="252">
        <f t="shared" si="13"/>
        <v>0</v>
      </c>
      <c r="BF16" s="252">
        <f t="shared" si="13"/>
        <v>0</v>
      </c>
      <c r="BG16" s="252">
        <f t="shared" si="13"/>
        <v>0</v>
      </c>
      <c r="BH16" s="252">
        <f t="shared" si="13"/>
        <v>0</v>
      </c>
      <c r="BI16" s="252">
        <f t="shared" si="13"/>
        <v>0</v>
      </c>
      <c r="BJ16" s="267">
        <f t="shared" si="13"/>
        <v>0</v>
      </c>
      <c r="BK16" s="252">
        <f t="shared" ref="BK16:BV19" si="14">IF(ABS(P16)&gt;ABS(SUM($P16:$AA16)/8),IF(ABS(P16)&gt;=$CK$5,P16,0),0)</f>
        <v>0</v>
      </c>
      <c r="BL16" s="252">
        <f t="shared" si="14"/>
        <v>0</v>
      </c>
      <c r="BM16" s="252">
        <f t="shared" si="14"/>
        <v>0</v>
      </c>
      <c r="BN16" s="252">
        <f t="shared" si="14"/>
        <v>0</v>
      </c>
      <c r="BO16" s="252">
        <f t="shared" si="14"/>
        <v>0</v>
      </c>
      <c r="BP16" s="252">
        <f t="shared" si="14"/>
        <v>0</v>
      </c>
      <c r="BQ16" s="252">
        <f t="shared" si="14"/>
        <v>0</v>
      </c>
      <c r="BR16" s="252">
        <f t="shared" si="14"/>
        <v>0</v>
      </c>
      <c r="BS16" s="252">
        <f t="shared" si="14"/>
        <v>0</v>
      </c>
      <c r="BT16" s="252">
        <f t="shared" si="14"/>
        <v>0</v>
      </c>
      <c r="BU16" s="252">
        <f t="shared" si="14"/>
        <v>0</v>
      </c>
      <c r="BV16" s="267">
        <f t="shared" si="14"/>
        <v>0</v>
      </c>
      <c r="BW16" s="252">
        <f>IF(ABS(AB16)&gt;ABS(SUM($AB16:$AM16)/'Key information'!$E$34*12/8),IF(ABS(AB16)&gt;=$CK$5,AB16,0),0)</f>
        <v>0</v>
      </c>
      <c r="BX16" s="252">
        <f>IF(ABS(AC16)&gt;ABS(SUM($AB16:$AM16)/'Key information'!$E$34*12/8),IF(ABS(AC16)&gt;=$CK$5,AC16,0),0)</f>
        <v>0</v>
      </c>
      <c r="BY16" s="252">
        <f>IF(ABS(AD16)&gt;ABS(SUM($AB16:$AM16)/'Key information'!$E$34*12/8),IF(ABS(AD16)&gt;=$CK$5,AD16,0),0)</f>
        <v>0</v>
      </c>
      <c r="BZ16" s="252">
        <f>IF(ABS(AE16)&gt;ABS(SUM($AB16:$AM16)/'Key information'!$E$34*12/8),IF(ABS(AE16)&gt;=$CK$5,AE16,0),0)</f>
        <v>0</v>
      </c>
      <c r="CA16" s="252">
        <f>IF(ABS(AF16)&gt;ABS(SUM($AB16:$AM16)/'Key information'!$E$34*12/8),IF(ABS(AF16)&gt;=$CK$5,AF16,0),0)</f>
        <v>0</v>
      </c>
      <c r="CB16" s="252">
        <f>IF(ABS(AG16)&gt;ABS(SUM($AB16:$AM16)/'Key information'!$E$34*12/8),IF(ABS(AG16)&gt;=$CK$5,AG16,0),0)</f>
        <v>0</v>
      </c>
      <c r="CC16" s="252">
        <f>IF(ABS(AH16)&gt;ABS(SUM($AB16:$AM16)/'Key information'!$E$34*12/8),IF(ABS(AH16)&gt;=$CK$5,AH16,0),0)</f>
        <v>0</v>
      </c>
      <c r="CD16" s="252">
        <f>IF(ABS(AI16)&gt;ABS(SUM($AB16:$AM16)/'Key information'!$E$34*12/8),IF(ABS(AI16)&gt;=$CK$5,AI16,0),0)</f>
        <v>0</v>
      </c>
      <c r="CE16" s="252">
        <f>IF(ABS(AJ16)&gt;ABS(SUM($AB16:$AM16)/'Key information'!$E$34*12/8),IF(ABS(AJ16)&gt;=$CK$5,AJ16,0),0)</f>
        <v>0</v>
      </c>
      <c r="CF16" s="252">
        <f>IF(ABS(AK16)&gt;ABS(SUM($AB16:$AM16)/'Key information'!$E$34*12/8),IF(ABS(AK16)&gt;=$CK$5,AK16,0),0)</f>
        <v>0</v>
      </c>
      <c r="CG16" s="252">
        <f>IF(ABS(AL16)&gt;ABS(SUM($AB16:$AM16)/'Key information'!$E$34*12/8),IF(ABS(AL16)&gt;=$CK$5,AL16,0),0)</f>
        <v>0</v>
      </c>
      <c r="CH16" s="267">
        <f>IF(ABS(AM16)&gt;ABS(SUM($AB16:$AM16)/'Key information'!$E$34*12/8),IF(ABS(AM16)&gt;=$CK$5,AM16,0),0)</f>
        <v>0</v>
      </c>
      <c r="CI16" s="525">
        <f ca="1">COUNTIF(AY16:OFFSET(CH16,0,(-12+'Key information'!$E$34)),"&gt;0")</f>
        <v>0</v>
      </c>
      <c r="CJ16" s="531">
        <f ca="1">COUNTIF(AY16:OFFSET(CH16,0,(-12+'Key information'!$E$34)),"&lt;0")</f>
        <v>0</v>
      </c>
      <c r="CK16" s="532">
        <f t="shared" ca="1" si="6"/>
        <v>0</v>
      </c>
    </row>
    <row r="17" spans="1:89" s="174" customFormat="1" ht="12" customHeight="1" outlineLevel="1">
      <c r="A17" s="392"/>
      <c r="B17" s="178" t="s">
        <v>304</v>
      </c>
      <c r="C17" s="593" t="s">
        <v>305</v>
      </c>
      <c r="D17" s="252">
        <f>SUMIFS(PL!F:F,PL!$B:$B,$B17)/'Key information'!$E$114</f>
        <v>0</v>
      </c>
      <c r="E17" s="252">
        <f>SUMIFS(PL!G:G,PL!$B:$B,$B17)/'Key information'!$E$114</f>
        <v>0</v>
      </c>
      <c r="F17" s="252">
        <f>SUMIFS(PL!H:H,PL!$B:$B,$B17)/'Key information'!$E$114</f>
        <v>0</v>
      </c>
      <c r="G17" s="252">
        <f>SUMIFS(PL!I:I,PL!$B:$B,$B17)/'Key information'!$E$114</f>
        <v>0</v>
      </c>
      <c r="H17" s="252">
        <f>SUMIFS(PL!J:J,PL!$B:$B,$B17)/'Key information'!$E$114</f>
        <v>0</v>
      </c>
      <c r="I17" s="252">
        <f>SUMIFS(PL!K:K,PL!$B:$B,$B17)/'Key information'!$E$114</f>
        <v>0</v>
      </c>
      <c r="J17" s="252">
        <f>SUMIFS(PL!L:L,PL!$B:$B,$B17)/'Key information'!$E$114</f>
        <v>0</v>
      </c>
      <c r="K17" s="252">
        <f>SUMIFS(PL!M:M,PL!$B:$B,$B17)/'Key information'!$E$114</f>
        <v>0</v>
      </c>
      <c r="L17" s="252">
        <f>SUMIFS(PL!N:N,PL!$B:$B,$B17)/'Key information'!$E$114</f>
        <v>0</v>
      </c>
      <c r="M17" s="252">
        <f>SUMIFS(PL!O:O,PL!$B:$B,$B17)/'Key information'!$E$114</f>
        <v>0</v>
      </c>
      <c r="N17" s="252">
        <f>SUMIFS(PL!P:P,PL!$B:$B,$B17)/'Key information'!$E$114</f>
        <v>0</v>
      </c>
      <c r="O17" s="252">
        <f>SUMIFS(PL!Q:Q,PL!$B:$B,$B17)/'Key information'!$E$114</f>
        <v>0</v>
      </c>
      <c r="P17" s="252">
        <f>SUMIFS(PL!R:R,PL!$B:$B,$B17)/'Key information'!$E$114</f>
        <v>0</v>
      </c>
      <c r="Q17" s="252">
        <f>SUMIFS(PL!S:S,PL!$B:$B,$B17)/'Key information'!$E$114</f>
        <v>0</v>
      </c>
      <c r="R17" s="252">
        <f>SUMIFS(PL!T:T,PL!$B:$B,$B17)/'Key information'!$E$114</f>
        <v>0</v>
      </c>
      <c r="S17" s="252">
        <f>SUMIFS(PL!U:U,PL!$B:$B,$B17)/'Key information'!$E$114</f>
        <v>0</v>
      </c>
      <c r="T17" s="252">
        <f>SUMIFS(PL!V:V,PL!$B:$B,$B17)/'Key information'!$E$114</f>
        <v>0</v>
      </c>
      <c r="U17" s="252">
        <f>SUMIFS(PL!W:W,PL!$B:$B,$B17)/'Key information'!$E$114</f>
        <v>0</v>
      </c>
      <c r="V17" s="252">
        <f>SUMIFS(PL!X:X,PL!$B:$B,$B17)/'Key information'!$E$114</f>
        <v>0</v>
      </c>
      <c r="W17" s="252">
        <f>SUMIFS(PL!Y:Y,PL!$B:$B,$B17)/'Key information'!$E$114</f>
        <v>0</v>
      </c>
      <c r="X17" s="252">
        <f>SUMIFS(PL!Z:Z,PL!$B:$B,$B17)/'Key information'!$E$114</f>
        <v>0</v>
      </c>
      <c r="Y17" s="252">
        <f>SUMIFS(PL!AA:AA,PL!$B:$B,$B17)/'Key information'!$E$114</f>
        <v>0</v>
      </c>
      <c r="Z17" s="252">
        <f>SUMIFS(PL!AB:AB,PL!$B:$B,$B17)/'Key information'!$E$114</f>
        <v>0</v>
      </c>
      <c r="AA17" s="252">
        <f>SUMIFS(PL!AC:AC,PL!$B:$B,$B17)/'Key information'!$E$114</f>
        <v>0</v>
      </c>
      <c r="AB17" s="252">
        <f>SUMIFS(PL!AD:AD,PL!$B:$B,$B17)/'Key information'!$E$114</f>
        <v>0</v>
      </c>
      <c r="AC17" s="252">
        <f>SUMIFS(PL!AE:AE,PL!$B:$B,$B17)/'Key information'!$E$114</f>
        <v>0</v>
      </c>
      <c r="AD17" s="252">
        <f>SUMIFS(PL!AF:AF,PL!$B:$B,$B17)/'Key information'!$E$114</f>
        <v>0</v>
      </c>
      <c r="AE17" s="252">
        <f>SUMIFS(PL!AG:AG,PL!$B:$B,$B17)/'Key information'!$E$114</f>
        <v>0</v>
      </c>
      <c r="AF17" s="252">
        <f>SUMIFS(PL!AH:AH,PL!$B:$B,$B17)/'Key information'!$E$114</f>
        <v>0</v>
      </c>
      <c r="AG17" s="252">
        <f>SUMIFS(PL!AI:AI,PL!$B:$B,$B17)/'Key information'!$E$114</f>
        <v>0</v>
      </c>
      <c r="AH17" s="252">
        <f>SUMIFS(PL!AJ:AJ,PL!$B:$B,$B17)/'Key information'!$E$114</f>
        <v>0</v>
      </c>
      <c r="AI17" s="252">
        <f>SUMIFS(PL!AK:AK,PL!$B:$B,$B17)/'Key information'!$E$114</f>
        <v>0</v>
      </c>
      <c r="AJ17" s="252">
        <f>SUMIFS(PL!AL:AL,PL!$B:$B,$B17)/'Key information'!$E$114</f>
        <v>0</v>
      </c>
      <c r="AK17" s="252">
        <f>SUMIFS(PL!AM:AM,PL!$B:$B,$B17)/'Key information'!$E$114</f>
        <v>0</v>
      </c>
      <c r="AL17" s="252">
        <f>SUMIFS(PL!AN:AN,PL!$B:$B,$B17)/'Key information'!$E$114</f>
        <v>0</v>
      </c>
      <c r="AM17" s="252">
        <f>SUMIFS(PL!AO:AO,PL!$B:$B,$B17)/'Key information'!$E$114</f>
        <v>0</v>
      </c>
      <c r="AN17" s="252">
        <f t="shared" si="11"/>
        <v>0</v>
      </c>
      <c r="AO17" s="252">
        <f t="shared" si="12"/>
        <v>0</v>
      </c>
      <c r="AP17" s="252">
        <f ca="1">SUM(OFFSET(AM17,0,(-12+'Key information'!$E$34)):OFFSET(AA17,0,(-11+'Key information'!$E$34)))</f>
        <v>0</v>
      </c>
      <c r="AQ17" s="342">
        <f>SUMIF(PL!$B:$B,PL_monthly!B17,PL!$AP:$AP)/'Key information'!$E$114</f>
        <v>0</v>
      </c>
      <c r="AR17" s="411"/>
      <c r="AS17" s="252">
        <f ca="1">SUM(OFFSET(AA17,0,(-12+'Key information'!$E$34)):P17)</f>
        <v>0</v>
      </c>
      <c r="AT17" s="252">
        <f ca="1">SUM(OFFSET(AM17,0,(-12+'Key information'!$E$34)):AB17)</f>
        <v>0</v>
      </c>
      <c r="AU17" s="961"/>
      <c r="AV17" s="131"/>
      <c r="AX17" s="965" t="s">
        <v>305</v>
      </c>
      <c r="AY17" s="252">
        <f t="shared" si="13"/>
        <v>0</v>
      </c>
      <c r="AZ17" s="252">
        <f t="shared" si="13"/>
        <v>0</v>
      </c>
      <c r="BA17" s="252">
        <f t="shared" si="13"/>
        <v>0</v>
      </c>
      <c r="BB17" s="252">
        <f t="shared" si="13"/>
        <v>0</v>
      </c>
      <c r="BC17" s="252">
        <f t="shared" si="13"/>
        <v>0</v>
      </c>
      <c r="BD17" s="252">
        <f t="shared" si="13"/>
        <v>0</v>
      </c>
      <c r="BE17" s="252">
        <f t="shared" si="13"/>
        <v>0</v>
      </c>
      <c r="BF17" s="252">
        <f t="shared" si="13"/>
        <v>0</v>
      </c>
      <c r="BG17" s="252">
        <f t="shared" si="13"/>
        <v>0</v>
      </c>
      <c r="BH17" s="252">
        <f t="shared" si="13"/>
        <v>0</v>
      </c>
      <c r="BI17" s="252">
        <f t="shared" si="13"/>
        <v>0</v>
      </c>
      <c r="BJ17" s="267">
        <f t="shared" si="13"/>
        <v>0</v>
      </c>
      <c r="BK17" s="252">
        <f t="shared" si="14"/>
        <v>0</v>
      </c>
      <c r="BL17" s="252">
        <f t="shared" si="14"/>
        <v>0</v>
      </c>
      <c r="BM17" s="252">
        <f t="shared" si="14"/>
        <v>0</v>
      </c>
      <c r="BN17" s="252">
        <f t="shared" si="14"/>
        <v>0</v>
      </c>
      <c r="BO17" s="252">
        <f t="shared" si="14"/>
        <v>0</v>
      </c>
      <c r="BP17" s="252">
        <f t="shared" si="14"/>
        <v>0</v>
      </c>
      <c r="BQ17" s="252">
        <f t="shared" si="14"/>
        <v>0</v>
      </c>
      <c r="BR17" s="252">
        <f t="shared" si="14"/>
        <v>0</v>
      </c>
      <c r="BS17" s="252">
        <f t="shared" si="14"/>
        <v>0</v>
      </c>
      <c r="BT17" s="252">
        <f t="shared" si="14"/>
        <v>0</v>
      </c>
      <c r="BU17" s="252">
        <f t="shared" si="14"/>
        <v>0</v>
      </c>
      <c r="BV17" s="267">
        <f t="shared" si="14"/>
        <v>0</v>
      </c>
      <c r="BW17" s="252">
        <f>IF(ABS(AB17)&gt;ABS(SUM($AB17:$AM17)/'Key information'!$E$34*12/8),IF(ABS(AB17)&gt;=$CK$5,AB17,0),0)</f>
        <v>0</v>
      </c>
      <c r="BX17" s="252">
        <f>IF(ABS(AC17)&gt;ABS(SUM($AB17:$AM17)/'Key information'!$E$34*12/8),IF(ABS(AC17)&gt;=$CK$5,AC17,0),0)</f>
        <v>0</v>
      </c>
      <c r="BY17" s="252">
        <f>IF(ABS(AD17)&gt;ABS(SUM($AB17:$AM17)/'Key information'!$E$34*12/8),IF(ABS(AD17)&gt;=$CK$5,AD17,0),0)</f>
        <v>0</v>
      </c>
      <c r="BZ17" s="252">
        <f>IF(ABS(AE17)&gt;ABS(SUM($AB17:$AM17)/'Key information'!$E$34*12/8),IF(ABS(AE17)&gt;=$CK$5,AE17,0),0)</f>
        <v>0</v>
      </c>
      <c r="CA17" s="252">
        <f>IF(ABS(AF17)&gt;ABS(SUM($AB17:$AM17)/'Key information'!$E$34*12/8),IF(ABS(AF17)&gt;=$CK$5,AF17,0),0)</f>
        <v>0</v>
      </c>
      <c r="CB17" s="252">
        <f>IF(ABS(AG17)&gt;ABS(SUM($AB17:$AM17)/'Key information'!$E$34*12/8),IF(ABS(AG17)&gt;=$CK$5,AG17,0),0)</f>
        <v>0</v>
      </c>
      <c r="CC17" s="252">
        <f>IF(ABS(AH17)&gt;ABS(SUM($AB17:$AM17)/'Key information'!$E$34*12/8),IF(ABS(AH17)&gt;=$CK$5,AH17,0),0)</f>
        <v>0</v>
      </c>
      <c r="CD17" s="252">
        <f>IF(ABS(AI17)&gt;ABS(SUM($AB17:$AM17)/'Key information'!$E$34*12/8),IF(ABS(AI17)&gt;=$CK$5,AI17,0),0)</f>
        <v>0</v>
      </c>
      <c r="CE17" s="252">
        <f>IF(ABS(AJ17)&gt;ABS(SUM($AB17:$AM17)/'Key information'!$E$34*12/8),IF(ABS(AJ17)&gt;=$CK$5,AJ17,0),0)</f>
        <v>0</v>
      </c>
      <c r="CF17" s="252">
        <f>IF(ABS(AK17)&gt;ABS(SUM($AB17:$AM17)/'Key information'!$E$34*12/8),IF(ABS(AK17)&gt;=$CK$5,AK17,0),0)</f>
        <v>0</v>
      </c>
      <c r="CG17" s="252">
        <f>IF(ABS(AL17)&gt;ABS(SUM($AB17:$AM17)/'Key information'!$E$34*12/8),IF(ABS(AL17)&gt;=$CK$5,AL17,0),0)</f>
        <v>0</v>
      </c>
      <c r="CH17" s="267">
        <f>IF(ABS(AM17)&gt;ABS(SUM($AB17:$AM17)/'Key information'!$E$34*12/8),IF(ABS(AM17)&gt;=$CK$5,AM17,0),0)</f>
        <v>0</v>
      </c>
      <c r="CI17" s="525">
        <f ca="1">COUNTIF(AY17:OFFSET(CH17,0,(-12+'Key information'!$E$34)),"&gt;0")</f>
        <v>0</v>
      </c>
      <c r="CJ17" s="531">
        <f ca="1">COUNTIF(AY17:OFFSET(CH17,0,(-12+'Key information'!$E$34)),"&lt;0")</f>
        <v>0</v>
      </c>
      <c r="CK17" s="532">
        <f t="shared" ca="1" si="6"/>
        <v>0</v>
      </c>
    </row>
    <row r="18" spans="1:89" s="24" customFormat="1" ht="12" customHeight="1" outlineLevel="1">
      <c r="A18" s="392"/>
      <c r="B18" s="128"/>
      <c r="C18" s="593" t="s">
        <v>306</v>
      </c>
      <c r="D18" s="252">
        <f>SUMIFS(PL!F:F,PL!$B:$B,$B18)/'Key information'!$E$114</f>
        <v>0</v>
      </c>
      <c r="E18" s="252">
        <f>SUMIFS(PL!G:G,PL!$B:$B,$B18)/'Key information'!$E$114</f>
        <v>0</v>
      </c>
      <c r="F18" s="252">
        <f>SUMIFS(PL!H:H,PL!$B:$B,$B18)/'Key information'!$E$114</f>
        <v>0</v>
      </c>
      <c r="G18" s="252">
        <f>SUMIFS(PL!I:I,PL!$B:$B,$B18)/'Key information'!$E$114</f>
        <v>0</v>
      </c>
      <c r="H18" s="252">
        <f>SUMIFS(PL!J:J,PL!$B:$B,$B18)/'Key information'!$E$114</f>
        <v>0</v>
      </c>
      <c r="I18" s="252">
        <f>SUMIFS(PL!K:K,PL!$B:$B,$B18)/'Key information'!$E$114</f>
        <v>0</v>
      </c>
      <c r="J18" s="252">
        <f>SUMIFS(PL!L:L,PL!$B:$B,$B18)/'Key information'!$E$114</f>
        <v>0</v>
      </c>
      <c r="K18" s="252">
        <f>SUMIFS(PL!M:M,PL!$B:$B,$B18)/'Key information'!$E$114</f>
        <v>0</v>
      </c>
      <c r="L18" s="252">
        <f>SUMIFS(PL!N:N,PL!$B:$B,$B18)/'Key information'!$E$114</f>
        <v>0</v>
      </c>
      <c r="M18" s="252">
        <f>SUMIFS(PL!O:O,PL!$B:$B,$B18)/'Key information'!$E$114</f>
        <v>0</v>
      </c>
      <c r="N18" s="252">
        <f>SUMIFS(PL!P:P,PL!$B:$B,$B18)/'Key information'!$E$114</f>
        <v>0</v>
      </c>
      <c r="O18" s="252">
        <f>SUMIFS(PL!Q:Q,PL!$B:$B,$B18)/'Key information'!$E$114</f>
        <v>0</v>
      </c>
      <c r="P18" s="252">
        <f>SUMIFS(PL!R:R,PL!$B:$B,$B18)/'Key information'!$E$114</f>
        <v>0</v>
      </c>
      <c r="Q18" s="252">
        <f>SUMIFS(PL!S:S,PL!$B:$B,$B18)/'Key information'!$E$114</f>
        <v>0</v>
      </c>
      <c r="R18" s="252">
        <f>SUMIFS(PL!T:T,PL!$B:$B,$B18)/'Key information'!$E$114</f>
        <v>0</v>
      </c>
      <c r="S18" s="252">
        <f>SUMIFS(PL!U:U,PL!$B:$B,$B18)/'Key information'!$E$114</f>
        <v>0</v>
      </c>
      <c r="T18" s="252">
        <f>SUMIFS(PL!V:V,PL!$B:$B,$B18)/'Key information'!$E$114</f>
        <v>0</v>
      </c>
      <c r="U18" s="252">
        <f>SUMIFS(PL!W:W,PL!$B:$B,$B18)/'Key information'!$E$114</f>
        <v>0</v>
      </c>
      <c r="V18" s="252">
        <f>SUMIFS(PL!X:X,PL!$B:$B,$B18)/'Key information'!$E$114</f>
        <v>0</v>
      </c>
      <c r="W18" s="252">
        <f>SUMIFS(PL!Y:Y,PL!$B:$B,$B18)/'Key information'!$E$114</f>
        <v>0</v>
      </c>
      <c r="X18" s="252">
        <f>SUMIFS(PL!Z:Z,PL!$B:$B,$B18)/'Key information'!$E$114</f>
        <v>0</v>
      </c>
      <c r="Y18" s="252">
        <f>SUMIFS(PL!AA:AA,PL!$B:$B,$B18)/'Key information'!$E$114</f>
        <v>0</v>
      </c>
      <c r="Z18" s="252">
        <f>SUMIFS(PL!AB:AB,PL!$B:$B,$B18)/'Key information'!$E$114</f>
        <v>0</v>
      </c>
      <c r="AA18" s="252">
        <f>SUMIFS(PL!AC:AC,PL!$B:$B,$B18)/'Key information'!$E$114</f>
        <v>0</v>
      </c>
      <c r="AB18" s="252">
        <f>SUMIFS(PL!AD:AD,PL!$B:$B,$B18)/'Key information'!$E$114</f>
        <v>0</v>
      </c>
      <c r="AC18" s="252">
        <f>SUMIFS(PL!AE:AE,PL!$B:$B,$B18)/'Key information'!$E$114</f>
        <v>0</v>
      </c>
      <c r="AD18" s="252">
        <f>SUMIFS(PL!AF:AF,PL!$B:$B,$B18)/'Key information'!$E$114</f>
        <v>0</v>
      </c>
      <c r="AE18" s="252">
        <f>SUMIFS(PL!AG:AG,PL!$B:$B,$B18)/'Key information'!$E$114</f>
        <v>0</v>
      </c>
      <c r="AF18" s="252">
        <f>SUMIFS(PL!AH:AH,PL!$B:$B,$B18)/'Key information'!$E$114</f>
        <v>0</v>
      </c>
      <c r="AG18" s="252">
        <f>SUMIFS(PL!AI:AI,PL!$B:$B,$B18)/'Key information'!$E$114</f>
        <v>0</v>
      </c>
      <c r="AH18" s="252">
        <f>SUMIFS(PL!AJ:AJ,PL!$B:$B,$B18)/'Key information'!$E$114</f>
        <v>0</v>
      </c>
      <c r="AI18" s="252">
        <f>SUMIFS(PL!AK:AK,PL!$B:$B,$B18)/'Key information'!$E$114</f>
        <v>0</v>
      </c>
      <c r="AJ18" s="252">
        <f>SUMIFS(PL!AL:AL,PL!$B:$B,$B18)/'Key information'!$E$114</f>
        <v>0</v>
      </c>
      <c r="AK18" s="252">
        <f>SUMIFS(PL!AM:AM,PL!$B:$B,$B18)/'Key information'!$E$114</f>
        <v>0</v>
      </c>
      <c r="AL18" s="252">
        <f>SUMIFS(PL!AN:AN,PL!$B:$B,$B18)/'Key information'!$E$114</f>
        <v>0</v>
      </c>
      <c r="AM18" s="252">
        <f>SUMIFS(PL!AO:AO,PL!$B:$B,$B18)/'Key information'!$E$114</f>
        <v>0</v>
      </c>
      <c r="AN18" s="252">
        <f>SUM(D18:O18)</f>
        <v>0</v>
      </c>
      <c r="AO18" s="252">
        <f>SUM(P18:AA18)</f>
        <v>0</v>
      </c>
      <c r="AP18" s="252">
        <f ca="1">SUM(OFFSET(AM18,0,(-12+'Key information'!$E$34)):OFFSET(AA18,0,(-11+'Key information'!$E$34)))</f>
        <v>0</v>
      </c>
      <c r="AQ18" s="342">
        <f>SUMIF(PL!$B:$B,PL_monthly!B18,PL!$AP:$AP)/'Key information'!$E$114</f>
        <v>0</v>
      </c>
      <c r="AR18" s="411"/>
      <c r="AS18" s="252">
        <f ca="1">SUM(OFFSET(AA18,0,(-12+'Key information'!$E$34)):P18)</f>
        <v>0</v>
      </c>
      <c r="AT18" s="252">
        <f ca="1">SUM(OFFSET(AM18,0,(-12+'Key information'!$E$34)):AB18)</f>
        <v>0</v>
      </c>
      <c r="AU18" s="411"/>
      <c r="AV18" s="131"/>
      <c r="AX18" s="965" t="s">
        <v>306</v>
      </c>
      <c r="AY18" s="252">
        <f t="shared" si="13"/>
        <v>0</v>
      </c>
      <c r="AZ18" s="252">
        <f t="shared" si="13"/>
        <v>0</v>
      </c>
      <c r="BA18" s="252">
        <f t="shared" si="13"/>
        <v>0</v>
      </c>
      <c r="BB18" s="252">
        <f t="shared" si="13"/>
        <v>0</v>
      </c>
      <c r="BC18" s="252">
        <f t="shared" si="13"/>
        <v>0</v>
      </c>
      <c r="BD18" s="252">
        <f t="shared" si="13"/>
        <v>0</v>
      </c>
      <c r="BE18" s="252">
        <f t="shared" si="13"/>
        <v>0</v>
      </c>
      <c r="BF18" s="252">
        <f t="shared" si="13"/>
        <v>0</v>
      </c>
      <c r="BG18" s="252">
        <f t="shared" si="13"/>
        <v>0</v>
      </c>
      <c r="BH18" s="252">
        <f t="shared" si="13"/>
        <v>0</v>
      </c>
      <c r="BI18" s="252">
        <f t="shared" si="13"/>
        <v>0</v>
      </c>
      <c r="BJ18" s="267">
        <f t="shared" si="13"/>
        <v>0</v>
      </c>
      <c r="BK18" s="252">
        <f t="shared" si="14"/>
        <v>0</v>
      </c>
      <c r="BL18" s="252">
        <f t="shared" si="14"/>
        <v>0</v>
      </c>
      <c r="BM18" s="252">
        <f t="shared" si="14"/>
        <v>0</v>
      </c>
      <c r="BN18" s="252">
        <f t="shared" si="14"/>
        <v>0</v>
      </c>
      <c r="BO18" s="252">
        <f t="shared" si="14"/>
        <v>0</v>
      </c>
      <c r="BP18" s="252">
        <f t="shared" si="14"/>
        <v>0</v>
      </c>
      <c r="BQ18" s="252">
        <f t="shared" si="14"/>
        <v>0</v>
      </c>
      <c r="BR18" s="252">
        <f t="shared" si="14"/>
        <v>0</v>
      </c>
      <c r="BS18" s="252">
        <f t="shared" si="14"/>
        <v>0</v>
      </c>
      <c r="BT18" s="252">
        <f t="shared" si="14"/>
        <v>0</v>
      </c>
      <c r="BU18" s="252">
        <f t="shared" si="14"/>
        <v>0</v>
      </c>
      <c r="BV18" s="267">
        <f t="shared" si="14"/>
        <v>0</v>
      </c>
      <c r="BW18" s="252">
        <f>IF(ABS(AB18)&gt;ABS(SUM($AB18:$AM18)/'Key information'!$E$34*12/8),IF(ABS(AB18)&gt;=$CK$5,AB18,0),0)</f>
        <v>0</v>
      </c>
      <c r="BX18" s="252">
        <f>IF(ABS(AC18)&gt;ABS(SUM($AB18:$AM18)/'Key information'!$E$34*12/8),IF(ABS(AC18)&gt;=$CK$5,AC18,0),0)</f>
        <v>0</v>
      </c>
      <c r="BY18" s="252">
        <f>IF(ABS(AD18)&gt;ABS(SUM($AB18:$AM18)/'Key information'!$E$34*12/8),IF(ABS(AD18)&gt;=$CK$5,AD18,0),0)</f>
        <v>0</v>
      </c>
      <c r="BZ18" s="252">
        <f>IF(ABS(AE18)&gt;ABS(SUM($AB18:$AM18)/'Key information'!$E$34*12/8),IF(ABS(AE18)&gt;=$CK$5,AE18,0),0)</f>
        <v>0</v>
      </c>
      <c r="CA18" s="252">
        <f>IF(ABS(AF18)&gt;ABS(SUM($AB18:$AM18)/'Key information'!$E$34*12/8),IF(ABS(AF18)&gt;=$CK$5,AF18,0),0)</f>
        <v>0</v>
      </c>
      <c r="CB18" s="252">
        <f>IF(ABS(AG18)&gt;ABS(SUM($AB18:$AM18)/'Key information'!$E$34*12/8),IF(ABS(AG18)&gt;=$CK$5,AG18,0),0)</f>
        <v>0</v>
      </c>
      <c r="CC18" s="252">
        <f>IF(ABS(AH18)&gt;ABS(SUM($AB18:$AM18)/'Key information'!$E$34*12/8),IF(ABS(AH18)&gt;=$CK$5,AH18,0),0)</f>
        <v>0</v>
      </c>
      <c r="CD18" s="252">
        <f>IF(ABS(AI18)&gt;ABS(SUM($AB18:$AM18)/'Key information'!$E$34*12/8),IF(ABS(AI18)&gt;=$CK$5,AI18,0),0)</f>
        <v>0</v>
      </c>
      <c r="CE18" s="252">
        <f>IF(ABS(AJ18)&gt;ABS(SUM($AB18:$AM18)/'Key information'!$E$34*12/8),IF(ABS(AJ18)&gt;=$CK$5,AJ18,0),0)</f>
        <v>0</v>
      </c>
      <c r="CF18" s="252">
        <f>IF(ABS(AK18)&gt;ABS(SUM($AB18:$AM18)/'Key information'!$E$34*12/8),IF(ABS(AK18)&gt;=$CK$5,AK18,0),0)</f>
        <v>0</v>
      </c>
      <c r="CG18" s="252">
        <f>IF(ABS(AL18)&gt;ABS(SUM($AB18:$AM18)/'Key information'!$E$34*12/8),IF(ABS(AL18)&gt;=$CK$5,AL18,0),0)</f>
        <v>0</v>
      </c>
      <c r="CH18" s="267">
        <f>IF(ABS(AM18)&gt;ABS(SUM($AB18:$AM18)/'Key information'!$E$34*12/8),IF(ABS(AM18)&gt;=$CK$5,AM18,0),0)</f>
        <v>0</v>
      </c>
      <c r="CI18" s="525">
        <f ca="1">COUNTIF(AY18:OFFSET(CH18,0,(-12+'Key information'!$E$34)),"&gt;0")</f>
        <v>0</v>
      </c>
      <c r="CJ18" s="531">
        <f ca="1">COUNTIF(AY18:OFFSET(CH18,0,(-12+'Key information'!$E$34)),"&lt;0")</f>
        <v>0</v>
      </c>
      <c r="CK18" s="532">
        <f t="shared" ca="1" si="6"/>
        <v>0</v>
      </c>
    </row>
    <row r="19" spans="1:89" s="24" customFormat="1" ht="12" customHeight="1" outlineLevel="1">
      <c r="A19" s="392"/>
      <c r="B19" s="128"/>
      <c r="C19" s="593" t="s">
        <v>307</v>
      </c>
      <c r="D19" s="252">
        <f>SUMIFS(PL!F:F,PL!$B:$B,$B19)/'Key information'!$E$114</f>
        <v>0</v>
      </c>
      <c r="E19" s="252">
        <f>SUMIFS(PL!G:G,PL!$B:$B,$B19)/'Key information'!$E$114</f>
        <v>0</v>
      </c>
      <c r="F19" s="252">
        <f>SUMIFS(PL!H:H,PL!$B:$B,$B19)/'Key information'!$E$114</f>
        <v>0</v>
      </c>
      <c r="G19" s="252">
        <f>SUMIFS(PL!I:I,PL!$B:$B,$B19)/'Key information'!$E$114</f>
        <v>0</v>
      </c>
      <c r="H19" s="252">
        <f>SUMIFS(PL!J:J,PL!$B:$B,$B19)/'Key information'!$E$114</f>
        <v>0</v>
      </c>
      <c r="I19" s="252">
        <f>SUMIFS(PL!K:K,PL!$B:$B,$B19)/'Key information'!$E$114</f>
        <v>0</v>
      </c>
      <c r="J19" s="252">
        <f>SUMIFS(PL!L:L,PL!$B:$B,$B19)/'Key information'!$E$114</f>
        <v>0</v>
      </c>
      <c r="K19" s="252">
        <f>SUMIFS(PL!M:M,PL!$B:$B,$B19)/'Key information'!$E$114</f>
        <v>0</v>
      </c>
      <c r="L19" s="252">
        <f>SUMIFS(PL!N:N,PL!$B:$B,$B19)/'Key information'!$E$114</f>
        <v>0</v>
      </c>
      <c r="M19" s="252">
        <f>SUMIFS(PL!O:O,PL!$B:$B,$B19)/'Key information'!$E$114</f>
        <v>0</v>
      </c>
      <c r="N19" s="252">
        <f>SUMIFS(PL!P:P,PL!$B:$B,$B19)/'Key information'!$E$114</f>
        <v>0</v>
      </c>
      <c r="O19" s="252">
        <f>SUMIFS(PL!Q:Q,PL!$B:$B,$B19)/'Key information'!$E$114</f>
        <v>0</v>
      </c>
      <c r="P19" s="252">
        <f>SUMIFS(PL!R:R,PL!$B:$B,$B19)/'Key information'!$E$114</f>
        <v>0</v>
      </c>
      <c r="Q19" s="252">
        <f>SUMIFS(PL!S:S,PL!$B:$B,$B19)/'Key information'!$E$114</f>
        <v>0</v>
      </c>
      <c r="R19" s="252">
        <f>SUMIFS(PL!T:T,PL!$B:$B,$B19)/'Key information'!$E$114</f>
        <v>0</v>
      </c>
      <c r="S19" s="252">
        <f>SUMIFS(PL!U:U,PL!$B:$B,$B19)/'Key information'!$E$114</f>
        <v>0</v>
      </c>
      <c r="T19" s="252">
        <f>SUMIFS(PL!V:V,PL!$B:$B,$B19)/'Key information'!$E$114</f>
        <v>0</v>
      </c>
      <c r="U19" s="252">
        <f>SUMIFS(PL!W:W,PL!$B:$B,$B19)/'Key information'!$E$114</f>
        <v>0</v>
      </c>
      <c r="V19" s="252">
        <f>SUMIFS(PL!X:X,PL!$B:$B,$B19)/'Key information'!$E$114</f>
        <v>0</v>
      </c>
      <c r="W19" s="252">
        <f>SUMIFS(PL!Y:Y,PL!$B:$B,$B19)/'Key information'!$E$114</f>
        <v>0</v>
      </c>
      <c r="X19" s="252">
        <f>SUMIFS(PL!Z:Z,PL!$B:$B,$B19)/'Key information'!$E$114</f>
        <v>0</v>
      </c>
      <c r="Y19" s="252">
        <f>SUMIFS(PL!AA:AA,PL!$B:$B,$B19)/'Key information'!$E$114</f>
        <v>0</v>
      </c>
      <c r="Z19" s="252">
        <f>SUMIFS(PL!AB:AB,PL!$B:$B,$B19)/'Key information'!$E$114</f>
        <v>0</v>
      </c>
      <c r="AA19" s="252">
        <f>SUMIFS(PL!AC:AC,PL!$B:$B,$B19)/'Key information'!$E$114</f>
        <v>0</v>
      </c>
      <c r="AB19" s="252">
        <f>SUMIFS(PL!AD:AD,PL!$B:$B,$B19)/'Key information'!$E$114</f>
        <v>0</v>
      </c>
      <c r="AC19" s="252">
        <f>SUMIFS(PL!AE:AE,PL!$B:$B,$B19)/'Key information'!$E$114</f>
        <v>0</v>
      </c>
      <c r="AD19" s="252">
        <f>SUMIFS(PL!AF:AF,PL!$B:$B,$B19)/'Key information'!$E$114</f>
        <v>0</v>
      </c>
      <c r="AE19" s="252">
        <f>SUMIFS(PL!AG:AG,PL!$B:$B,$B19)/'Key information'!$E$114</f>
        <v>0</v>
      </c>
      <c r="AF19" s="252">
        <f>SUMIFS(PL!AH:AH,PL!$B:$B,$B19)/'Key information'!$E$114</f>
        <v>0</v>
      </c>
      <c r="AG19" s="252">
        <f>SUMIFS(PL!AI:AI,PL!$B:$B,$B19)/'Key information'!$E$114</f>
        <v>0</v>
      </c>
      <c r="AH19" s="252">
        <f>SUMIFS(PL!AJ:AJ,PL!$B:$B,$B19)/'Key information'!$E$114</f>
        <v>0</v>
      </c>
      <c r="AI19" s="252">
        <f>SUMIFS(PL!AK:AK,PL!$B:$B,$B19)/'Key information'!$E$114</f>
        <v>0</v>
      </c>
      <c r="AJ19" s="252">
        <f>SUMIFS(PL!AL:AL,PL!$B:$B,$B19)/'Key information'!$E$114</f>
        <v>0</v>
      </c>
      <c r="AK19" s="252">
        <f>SUMIFS(PL!AM:AM,PL!$B:$B,$B19)/'Key information'!$E$114</f>
        <v>0</v>
      </c>
      <c r="AL19" s="252">
        <f>SUMIFS(PL!AN:AN,PL!$B:$B,$B19)/'Key information'!$E$114</f>
        <v>0</v>
      </c>
      <c r="AM19" s="252">
        <f>SUMIFS(PL!AO:AO,PL!$B:$B,$B19)/'Key information'!$E$114</f>
        <v>0</v>
      </c>
      <c r="AN19" s="252">
        <f>SUM(D19:O19)</f>
        <v>0</v>
      </c>
      <c r="AO19" s="252">
        <f>SUM(P19:AA19)</f>
        <v>0</v>
      </c>
      <c r="AP19" s="252">
        <f ca="1">SUM(OFFSET(AM19,0,(-12+'Key information'!$E$34)):OFFSET(AA19,0,(-11+'Key information'!$E$34)))</f>
        <v>0</v>
      </c>
      <c r="AQ19" s="342">
        <f>SUMIF(PL!$B:$B,PL_monthly!B19,PL!$AP:$AP)/'Key information'!$E$114</f>
        <v>0</v>
      </c>
      <c r="AR19" s="411"/>
      <c r="AS19" s="252">
        <f ca="1">SUM(OFFSET(AA19,0,(-12+'Key information'!$E$34)):P19)</f>
        <v>0</v>
      </c>
      <c r="AT19" s="252">
        <f ca="1">SUM(OFFSET(AM19,0,(-12+'Key information'!$E$34)):AB19)</f>
        <v>0</v>
      </c>
      <c r="AU19" s="411"/>
      <c r="AV19" s="131"/>
      <c r="AX19" s="965" t="s">
        <v>307</v>
      </c>
      <c r="AY19" s="252">
        <f t="shared" si="13"/>
        <v>0</v>
      </c>
      <c r="AZ19" s="252">
        <f t="shared" si="13"/>
        <v>0</v>
      </c>
      <c r="BA19" s="252">
        <f t="shared" si="13"/>
        <v>0</v>
      </c>
      <c r="BB19" s="252">
        <f t="shared" si="13"/>
        <v>0</v>
      </c>
      <c r="BC19" s="252">
        <f t="shared" si="13"/>
        <v>0</v>
      </c>
      <c r="BD19" s="252">
        <f t="shared" si="13"/>
        <v>0</v>
      </c>
      <c r="BE19" s="252">
        <f t="shared" si="13"/>
        <v>0</v>
      </c>
      <c r="BF19" s="252">
        <f t="shared" si="13"/>
        <v>0</v>
      </c>
      <c r="BG19" s="252">
        <f t="shared" si="13"/>
        <v>0</v>
      </c>
      <c r="BH19" s="252">
        <f t="shared" si="13"/>
        <v>0</v>
      </c>
      <c r="BI19" s="252">
        <f t="shared" si="13"/>
        <v>0</v>
      </c>
      <c r="BJ19" s="267">
        <f t="shared" si="13"/>
        <v>0</v>
      </c>
      <c r="BK19" s="252">
        <f t="shared" si="14"/>
        <v>0</v>
      </c>
      <c r="BL19" s="252">
        <f t="shared" si="14"/>
        <v>0</v>
      </c>
      <c r="BM19" s="252">
        <f t="shared" si="14"/>
        <v>0</v>
      </c>
      <c r="BN19" s="252">
        <f t="shared" si="14"/>
        <v>0</v>
      </c>
      <c r="BO19" s="252">
        <f t="shared" si="14"/>
        <v>0</v>
      </c>
      <c r="BP19" s="252">
        <f t="shared" si="14"/>
        <v>0</v>
      </c>
      <c r="BQ19" s="252">
        <f t="shared" si="14"/>
        <v>0</v>
      </c>
      <c r="BR19" s="252">
        <f t="shared" si="14"/>
        <v>0</v>
      </c>
      <c r="BS19" s="252">
        <f t="shared" si="14"/>
        <v>0</v>
      </c>
      <c r="BT19" s="252">
        <f t="shared" si="14"/>
        <v>0</v>
      </c>
      <c r="BU19" s="252">
        <f t="shared" si="14"/>
        <v>0</v>
      </c>
      <c r="BV19" s="267">
        <f t="shared" si="14"/>
        <v>0</v>
      </c>
      <c r="BW19" s="252">
        <f>IF(ABS(AB19)&gt;ABS(SUM($AB19:$AM19)/'Key information'!$E$34*12/8),IF(ABS(AB19)&gt;=$CK$5,AB19,0),0)</f>
        <v>0</v>
      </c>
      <c r="BX19" s="252">
        <f>IF(ABS(AC19)&gt;ABS(SUM($AB19:$AM19)/'Key information'!$E$34*12/8),IF(ABS(AC19)&gt;=$CK$5,AC19,0),0)</f>
        <v>0</v>
      </c>
      <c r="BY19" s="252">
        <f>IF(ABS(AD19)&gt;ABS(SUM($AB19:$AM19)/'Key information'!$E$34*12/8),IF(ABS(AD19)&gt;=$CK$5,AD19,0),0)</f>
        <v>0</v>
      </c>
      <c r="BZ19" s="252">
        <f>IF(ABS(AE19)&gt;ABS(SUM($AB19:$AM19)/'Key information'!$E$34*12/8),IF(ABS(AE19)&gt;=$CK$5,AE19,0),0)</f>
        <v>0</v>
      </c>
      <c r="CA19" s="252">
        <f>IF(ABS(AF19)&gt;ABS(SUM($AB19:$AM19)/'Key information'!$E$34*12/8),IF(ABS(AF19)&gt;=$CK$5,AF19,0),0)</f>
        <v>0</v>
      </c>
      <c r="CB19" s="252">
        <f>IF(ABS(AG19)&gt;ABS(SUM($AB19:$AM19)/'Key information'!$E$34*12/8),IF(ABS(AG19)&gt;=$CK$5,AG19,0),0)</f>
        <v>0</v>
      </c>
      <c r="CC19" s="252">
        <f>IF(ABS(AH19)&gt;ABS(SUM($AB19:$AM19)/'Key information'!$E$34*12/8),IF(ABS(AH19)&gt;=$CK$5,AH19,0),0)</f>
        <v>0</v>
      </c>
      <c r="CD19" s="252">
        <f>IF(ABS(AI19)&gt;ABS(SUM($AB19:$AM19)/'Key information'!$E$34*12/8),IF(ABS(AI19)&gt;=$CK$5,AI19,0),0)</f>
        <v>0</v>
      </c>
      <c r="CE19" s="252">
        <f>IF(ABS(AJ19)&gt;ABS(SUM($AB19:$AM19)/'Key information'!$E$34*12/8),IF(ABS(AJ19)&gt;=$CK$5,AJ19,0),0)</f>
        <v>0</v>
      </c>
      <c r="CF19" s="252">
        <f>IF(ABS(AK19)&gt;ABS(SUM($AB19:$AM19)/'Key information'!$E$34*12/8),IF(ABS(AK19)&gt;=$CK$5,AK19,0),0)</f>
        <v>0</v>
      </c>
      <c r="CG19" s="252">
        <f>IF(ABS(AL19)&gt;ABS(SUM($AB19:$AM19)/'Key information'!$E$34*12/8),IF(ABS(AL19)&gt;=$CK$5,AL19,0),0)</f>
        <v>0</v>
      </c>
      <c r="CH19" s="267">
        <f>IF(ABS(AM19)&gt;ABS(SUM($AB19:$AM19)/'Key information'!$E$34*12/8),IF(ABS(AM19)&gt;=$CK$5,AM19,0),0)</f>
        <v>0</v>
      </c>
      <c r="CI19" s="525">
        <f ca="1">COUNTIF(AY19:OFFSET(CH19,0,(-12+'Key information'!$E$34)),"&gt;0")</f>
        <v>0</v>
      </c>
      <c r="CJ19" s="531">
        <f ca="1">COUNTIF(AY19:OFFSET(CH19,0,(-12+'Key information'!$E$34)),"&lt;0")</f>
        <v>0</v>
      </c>
      <c r="CK19" s="532">
        <f t="shared" ca="1" si="6"/>
        <v>0</v>
      </c>
    </row>
    <row r="20" spans="1:89" s="24" customFormat="1" ht="12" customHeight="1" outlineLevel="1">
      <c r="A20" s="392"/>
      <c r="B20" s="128"/>
      <c r="C20" s="593" t="s">
        <v>308</v>
      </c>
      <c r="D20" s="252">
        <f>SUM(D18:D19)</f>
        <v>0</v>
      </c>
      <c r="E20" s="252">
        <f t="shared" ref="E20:AQ20" si="15">SUM(E18:E19)</f>
        <v>0</v>
      </c>
      <c r="F20" s="252">
        <f t="shared" si="15"/>
        <v>0</v>
      </c>
      <c r="G20" s="252">
        <f t="shared" si="15"/>
        <v>0</v>
      </c>
      <c r="H20" s="252">
        <f t="shared" si="15"/>
        <v>0</v>
      </c>
      <c r="I20" s="252">
        <f t="shared" si="15"/>
        <v>0</v>
      </c>
      <c r="J20" s="252">
        <f t="shared" si="15"/>
        <v>0</v>
      </c>
      <c r="K20" s="252">
        <f t="shared" si="15"/>
        <v>0</v>
      </c>
      <c r="L20" s="252">
        <f t="shared" si="15"/>
        <v>0</v>
      </c>
      <c r="M20" s="252">
        <f t="shared" si="15"/>
        <v>0</v>
      </c>
      <c r="N20" s="252">
        <f t="shared" si="15"/>
        <v>0</v>
      </c>
      <c r="O20" s="252">
        <f t="shared" si="15"/>
        <v>0</v>
      </c>
      <c r="P20" s="252">
        <f t="shared" si="15"/>
        <v>0</v>
      </c>
      <c r="Q20" s="252">
        <f t="shared" si="15"/>
        <v>0</v>
      </c>
      <c r="R20" s="252">
        <f t="shared" si="15"/>
        <v>0</v>
      </c>
      <c r="S20" s="252">
        <f t="shared" si="15"/>
        <v>0</v>
      </c>
      <c r="T20" s="252">
        <f t="shared" si="15"/>
        <v>0</v>
      </c>
      <c r="U20" s="252">
        <f t="shared" si="15"/>
        <v>0</v>
      </c>
      <c r="V20" s="252">
        <f t="shared" si="15"/>
        <v>0</v>
      </c>
      <c r="W20" s="252">
        <f t="shared" si="15"/>
        <v>0</v>
      </c>
      <c r="X20" s="252">
        <f t="shared" si="15"/>
        <v>0</v>
      </c>
      <c r="Y20" s="252">
        <f t="shared" si="15"/>
        <v>0</v>
      </c>
      <c r="Z20" s="252">
        <f t="shared" si="15"/>
        <v>0</v>
      </c>
      <c r="AA20" s="252">
        <f t="shared" si="15"/>
        <v>0</v>
      </c>
      <c r="AB20" s="252">
        <f t="shared" si="15"/>
        <v>0</v>
      </c>
      <c r="AC20" s="252">
        <f t="shared" si="15"/>
        <v>0</v>
      </c>
      <c r="AD20" s="252">
        <f t="shared" si="15"/>
        <v>0</v>
      </c>
      <c r="AE20" s="252">
        <f t="shared" si="15"/>
        <v>0</v>
      </c>
      <c r="AF20" s="252">
        <f t="shared" si="15"/>
        <v>0</v>
      </c>
      <c r="AG20" s="252">
        <f t="shared" si="15"/>
        <v>0</v>
      </c>
      <c r="AH20" s="252">
        <f t="shared" si="15"/>
        <v>0</v>
      </c>
      <c r="AI20" s="252">
        <f t="shared" si="15"/>
        <v>0</v>
      </c>
      <c r="AJ20" s="252">
        <f t="shared" si="15"/>
        <v>0</v>
      </c>
      <c r="AK20" s="252">
        <f t="shared" si="15"/>
        <v>0</v>
      </c>
      <c r="AL20" s="252">
        <f t="shared" si="15"/>
        <v>0</v>
      </c>
      <c r="AM20" s="252">
        <f t="shared" si="15"/>
        <v>0</v>
      </c>
      <c r="AN20" s="252">
        <f t="shared" si="15"/>
        <v>0</v>
      </c>
      <c r="AO20" s="252">
        <f t="shared" si="15"/>
        <v>0</v>
      </c>
      <c r="AP20" s="252">
        <f t="shared" ca="1" si="15"/>
        <v>0</v>
      </c>
      <c r="AQ20" s="342">
        <f t="shared" si="15"/>
        <v>0</v>
      </c>
      <c r="AR20" s="411"/>
      <c r="AS20" s="252">
        <f ca="1">SUM(AS18:AS19)</f>
        <v>0</v>
      </c>
      <c r="AT20" s="252">
        <f ca="1">SUM(AT18:AT19)</f>
        <v>0</v>
      </c>
      <c r="AU20" s="411"/>
      <c r="AV20" s="131"/>
      <c r="AX20" s="1025" t="s">
        <v>308</v>
      </c>
      <c r="AY20" s="252"/>
      <c r="AZ20" s="252"/>
      <c r="BA20" s="252"/>
      <c r="BB20" s="252"/>
      <c r="BC20" s="252"/>
      <c r="BD20" s="252"/>
      <c r="BE20" s="252"/>
      <c r="BF20" s="252"/>
      <c r="BG20" s="252"/>
      <c r="BH20" s="252"/>
      <c r="BI20" s="252"/>
      <c r="BJ20" s="267"/>
      <c r="BK20" s="252"/>
      <c r="BL20" s="252"/>
      <c r="BM20" s="252"/>
      <c r="BN20" s="252"/>
      <c r="BO20" s="252"/>
      <c r="BP20" s="252"/>
      <c r="BQ20" s="252"/>
      <c r="BR20" s="252"/>
      <c r="BS20" s="252"/>
      <c r="BT20" s="252"/>
      <c r="BU20" s="252"/>
      <c r="BV20" s="267"/>
      <c r="BW20" s="252"/>
      <c r="BX20" s="252"/>
      <c r="BY20" s="252"/>
      <c r="BZ20" s="252"/>
      <c r="CA20" s="252"/>
      <c r="CB20" s="252"/>
      <c r="CC20" s="252"/>
      <c r="CD20" s="252"/>
      <c r="CE20" s="252"/>
      <c r="CF20" s="252"/>
      <c r="CG20" s="252"/>
      <c r="CH20" s="267"/>
      <c r="CI20" s="525"/>
      <c r="CJ20" s="531"/>
      <c r="CK20" s="532"/>
    </row>
    <row r="21" spans="1:89" s="174" customFormat="1" ht="12" customHeight="1" outlineLevel="1">
      <c r="A21" s="392"/>
      <c r="B21" s="178"/>
      <c r="C21" s="592" t="s">
        <v>309</v>
      </c>
      <c r="D21" s="253">
        <f>D15+D16+D17+D20</f>
        <v>0</v>
      </c>
      <c r="E21" s="253">
        <f t="shared" ref="E21:AT21" si="16">E15+E16+E17+E20</f>
        <v>0</v>
      </c>
      <c r="F21" s="253">
        <f t="shared" si="16"/>
        <v>0</v>
      </c>
      <c r="G21" s="253">
        <f t="shared" si="16"/>
        <v>0</v>
      </c>
      <c r="H21" s="253">
        <f t="shared" si="16"/>
        <v>0</v>
      </c>
      <c r="I21" s="253">
        <f t="shared" si="16"/>
        <v>0</v>
      </c>
      <c r="J21" s="253">
        <f t="shared" si="16"/>
        <v>0</v>
      </c>
      <c r="K21" s="253">
        <f t="shared" si="16"/>
        <v>0</v>
      </c>
      <c r="L21" s="253">
        <f t="shared" si="16"/>
        <v>0</v>
      </c>
      <c r="M21" s="253">
        <f t="shared" si="16"/>
        <v>0</v>
      </c>
      <c r="N21" s="253">
        <f t="shared" si="16"/>
        <v>0</v>
      </c>
      <c r="O21" s="253">
        <f t="shared" si="16"/>
        <v>0</v>
      </c>
      <c r="P21" s="253">
        <f t="shared" si="16"/>
        <v>0</v>
      </c>
      <c r="Q21" s="253">
        <f t="shared" si="16"/>
        <v>0</v>
      </c>
      <c r="R21" s="253">
        <f t="shared" si="16"/>
        <v>0</v>
      </c>
      <c r="S21" s="253">
        <f t="shared" si="16"/>
        <v>0</v>
      </c>
      <c r="T21" s="253">
        <f t="shared" si="16"/>
        <v>0</v>
      </c>
      <c r="U21" s="253">
        <f t="shared" si="16"/>
        <v>0</v>
      </c>
      <c r="V21" s="253">
        <f t="shared" si="16"/>
        <v>0</v>
      </c>
      <c r="W21" s="253">
        <f t="shared" si="16"/>
        <v>0</v>
      </c>
      <c r="X21" s="253">
        <f t="shared" si="16"/>
        <v>0</v>
      </c>
      <c r="Y21" s="253">
        <f t="shared" si="16"/>
        <v>0</v>
      </c>
      <c r="Z21" s="253">
        <f t="shared" si="16"/>
        <v>0</v>
      </c>
      <c r="AA21" s="253">
        <f t="shared" si="16"/>
        <v>0</v>
      </c>
      <c r="AB21" s="253">
        <f t="shared" si="16"/>
        <v>0</v>
      </c>
      <c r="AC21" s="253">
        <f t="shared" si="16"/>
        <v>0</v>
      </c>
      <c r="AD21" s="253">
        <f t="shared" si="16"/>
        <v>0</v>
      </c>
      <c r="AE21" s="253">
        <f t="shared" si="16"/>
        <v>0</v>
      </c>
      <c r="AF21" s="253">
        <f t="shared" si="16"/>
        <v>0</v>
      </c>
      <c r="AG21" s="253">
        <f t="shared" si="16"/>
        <v>0</v>
      </c>
      <c r="AH21" s="253">
        <f t="shared" si="16"/>
        <v>0</v>
      </c>
      <c r="AI21" s="253">
        <f t="shared" si="16"/>
        <v>0</v>
      </c>
      <c r="AJ21" s="253">
        <f t="shared" si="16"/>
        <v>0</v>
      </c>
      <c r="AK21" s="253">
        <f t="shared" si="16"/>
        <v>0</v>
      </c>
      <c r="AL21" s="253">
        <f t="shared" si="16"/>
        <v>0</v>
      </c>
      <c r="AM21" s="253">
        <f t="shared" si="16"/>
        <v>0</v>
      </c>
      <c r="AN21" s="253">
        <f t="shared" si="16"/>
        <v>0</v>
      </c>
      <c r="AO21" s="253">
        <f t="shared" si="16"/>
        <v>0</v>
      </c>
      <c r="AP21" s="253">
        <f t="shared" ca="1" si="16"/>
        <v>0</v>
      </c>
      <c r="AQ21" s="343">
        <f t="shared" si="16"/>
        <v>0</v>
      </c>
      <c r="AR21" s="961"/>
      <c r="AS21" s="253">
        <f t="shared" ca="1" si="16"/>
        <v>0</v>
      </c>
      <c r="AT21" s="253">
        <f t="shared" ca="1" si="16"/>
        <v>0</v>
      </c>
      <c r="AU21" s="961"/>
      <c r="AV21" s="131"/>
      <c r="AX21" s="290" t="s">
        <v>309</v>
      </c>
      <c r="AY21" s="291"/>
      <c r="AZ21" s="291"/>
      <c r="BA21" s="291"/>
      <c r="BB21" s="291"/>
      <c r="BC21" s="291"/>
      <c r="BD21" s="291"/>
      <c r="BE21" s="291"/>
      <c r="BF21" s="291"/>
      <c r="BG21" s="291"/>
      <c r="BH21" s="291"/>
      <c r="BI21" s="291"/>
      <c r="BJ21" s="292"/>
      <c r="BK21" s="291"/>
      <c r="BL21" s="291"/>
      <c r="BM21" s="291"/>
      <c r="BN21" s="291"/>
      <c r="BO21" s="291"/>
      <c r="BP21" s="291"/>
      <c r="BQ21" s="291"/>
      <c r="BR21" s="291"/>
      <c r="BS21" s="291"/>
      <c r="BT21" s="291"/>
      <c r="BU21" s="291"/>
      <c r="BV21" s="292"/>
      <c r="BW21" s="291"/>
      <c r="BX21" s="291"/>
      <c r="BY21" s="291"/>
      <c r="BZ21" s="291"/>
      <c r="CA21" s="291"/>
      <c r="CB21" s="291"/>
      <c r="CC21" s="291"/>
      <c r="CD21" s="291"/>
      <c r="CE21" s="291"/>
      <c r="CF21" s="291"/>
      <c r="CG21" s="291"/>
      <c r="CH21" s="292"/>
      <c r="CI21" s="536">
        <f ca="1">SUM(CI16:CI20)</f>
        <v>0</v>
      </c>
      <c r="CJ21" s="537">
        <f t="shared" ref="CJ21:CK21" ca="1" si="17">SUM(CJ16:CJ20)</f>
        <v>0</v>
      </c>
      <c r="CK21" s="538">
        <f t="shared" ca="1" si="17"/>
        <v>0</v>
      </c>
    </row>
    <row r="22" spans="1:89" s="24" customFormat="1" ht="12" customHeight="1" outlineLevel="1">
      <c r="A22" s="392"/>
      <c r="B22" s="128" t="s">
        <v>310</v>
      </c>
      <c r="C22" s="593" t="s">
        <v>308</v>
      </c>
      <c r="D22" s="252">
        <f>SUMIFS(PL!F:F,PL!$B:$B,$B22)/'Key information'!$E$114</f>
        <v>0</v>
      </c>
      <c r="E22" s="252">
        <f>SUMIFS(PL!G:G,PL!$B:$B,$B22)/'Key information'!$E$114</f>
        <v>0</v>
      </c>
      <c r="F22" s="252">
        <f>SUMIFS(PL!H:H,PL!$B:$B,$B22)/'Key information'!$E$114</f>
        <v>0</v>
      </c>
      <c r="G22" s="252">
        <f>SUMIFS(PL!I:I,PL!$B:$B,$B22)/'Key information'!$E$114</f>
        <v>0</v>
      </c>
      <c r="H22" s="252">
        <f>SUMIFS(PL!J:J,PL!$B:$B,$B22)/'Key information'!$E$114</f>
        <v>0</v>
      </c>
      <c r="I22" s="252">
        <f>SUMIFS(PL!K:K,PL!$B:$B,$B22)/'Key information'!$E$114</f>
        <v>0</v>
      </c>
      <c r="J22" s="252">
        <f>SUMIFS(PL!L:L,PL!$B:$B,$B22)/'Key information'!$E$114</f>
        <v>0</v>
      </c>
      <c r="K22" s="252">
        <f>SUMIFS(PL!M:M,PL!$B:$B,$B22)/'Key information'!$E$114</f>
        <v>0</v>
      </c>
      <c r="L22" s="252">
        <f>SUMIFS(PL!N:N,PL!$B:$B,$B22)/'Key information'!$E$114</f>
        <v>0</v>
      </c>
      <c r="M22" s="252">
        <f>SUMIFS(PL!O:O,PL!$B:$B,$B22)/'Key information'!$E$114</f>
        <v>0</v>
      </c>
      <c r="N22" s="252">
        <f>SUMIFS(PL!P:P,PL!$B:$B,$B22)/'Key information'!$E$114</f>
        <v>0</v>
      </c>
      <c r="O22" s="252">
        <f>SUMIFS(PL!Q:Q,PL!$B:$B,$B22)/'Key information'!$E$114</f>
        <v>0</v>
      </c>
      <c r="P22" s="252">
        <f>SUMIFS(PL!R:R,PL!$B:$B,$B22)/'Key information'!$E$114</f>
        <v>0</v>
      </c>
      <c r="Q22" s="252">
        <f>SUMIFS(PL!S:S,PL!$B:$B,$B22)/'Key information'!$E$114</f>
        <v>0</v>
      </c>
      <c r="R22" s="252">
        <f>SUMIFS(PL!T:T,PL!$B:$B,$B22)/'Key information'!$E$114</f>
        <v>0</v>
      </c>
      <c r="S22" s="252">
        <f>SUMIFS(PL!U:U,PL!$B:$B,$B22)/'Key information'!$E$114</f>
        <v>0</v>
      </c>
      <c r="T22" s="252">
        <f>SUMIFS(PL!V:V,PL!$B:$B,$B22)/'Key information'!$E$114</f>
        <v>0</v>
      </c>
      <c r="U22" s="252">
        <f>SUMIFS(PL!W:W,PL!$B:$B,$B22)/'Key information'!$E$114</f>
        <v>0</v>
      </c>
      <c r="V22" s="252">
        <f>SUMIFS(PL!X:X,PL!$B:$B,$B22)/'Key information'!$E$114</f>
        <v>0</v>
      </c>
      <c r="W22" s="252">
        <f>SUMIFS(PL!Y:Y,PL!$B:$B,$B22)/'Key information'!$E$114</f>
        <v>0</v>
      </c>
      <c r="X22" s="252">
        <f>SUMIFS(PL!Z:Z,PL!$B:$B,$B22)/'Key information'!$E$114</f>
        <v>0</v>
      </c>
      <c r="Y22" s="252">
        <f>SUMIFS(PL!AA:AA,PL!$B:$B,$B22)/'Key information'!$E$114</f>
        <v>0</v>
      </c>
      <c r="Z22" s="252">
        <f>SUMIFS(PL!AB:AB,PL!$B:$B,$B22)/'Key information'!$E$114</f>
        <v>0</v>
      </c>
      <c r="AA22" s="252">
        <f>SUMIFS(PL!AC:AC,PL!$B:$B,$B22)/'Key information'!$E$114</f>
        <v>0</v>
      </c>
      <c r="AB22" s="252">
        <f>SUMIFS(PL!AD:AD,PL!$B:$B,$B22)/'Key information'!$E$114</f>
        <v>0</v>
      </c>
      <c r="AC22" s="252">
        <f>SUMIFS(PL!AE:AE,PL!$B:$B,$B22)/'Key information'!$E$114</f>
        <v>0</v>
      </c>
      <c r="AD22" s="252">
        <f>SUMIFS(PL!AF:AF,PL!$B:$B,$B22)/'Key information'!$E$114</f>
        <v>0</v>
      </c>
      <c r="AE22" s="252">
        <f>SUMIFS(PL!AG:AG,PL!$B:$B,$B22)/'Key information'!$E$114</f>
        <v>0</v>
      </c>
      <c r="AF22" s="252">
        <f>SUMIFS(PL!AH:AH,PL!$B:$B,$B22)/'Key information'!$E$114</f>
        <v>0</v>
      </c>
      <c r="AG22" s="252">
        <f>SUMIFS(PL!AI:AI,PL!$B:$B,$B22)/'Key information'!$E$114</f>
        <v>0</v>
      </c>
      <c r="AH22" s="252">
        <f>SUMIFS(PL!AJ:AJ,PL!$B:$B,$B22)/'Key information'!$E$114</f>
        <v>0</v>
      </c>
      <c r="AI22" s="252">
        <f>SUMIFS(PL!AK:AK,PL!$B:$B,$B22)/'Key information'!$E$114</f>
        <v>0</v>
      </c>
      <c r="AJ22" s="252">
        <f>SUMIFS(PL!AL:AL,PL!$B:$B,$B22)/'Key information'!$E$114</f>
        <v>0</v>
      </c>
      <c r="AK22" s="252">
        <f>SUMIFS(PL!AM:AM,PL!$B:$B,$B22)/'Key information'!$E$114</f>
        <v>0</v>
      </c>
      <c r="AL22" s="252">
        <f>SUMIFS(PL!AN:AN,PL!$B:$B,$B22)/'Key information'!$E$114</f>
        <v>0</v>
      </c>
      <c r="AM22" s="252">
        <f>SUMIFS(PL!AO:AO,PL!$B:$B,$B22)/'Key information'!$E$114</f>
        <v>0</v>
      </c>
      <c r="AN22" s="252">
        <f t="shared" ref="AN22:AN27" si="18">SUM(D22:O22)</f>
        <v>0</v>
      </c>
      <c r="AO22" s="252">
        <f t="shared" ref="AO22:AO27" si="19">SUM(P22:AA22)</f>
        <v>0</v>
      </c>
      <c r="AP22" s="252">
        <f ca="1">SUM(OFFSET(AM22,0,(-12+'Key information'!$E$34)):OFFSET(AA22,0,(-11+'Key information'!$E$34)))</f>
        <v>0</v>
      </c>
      <c r="AQ22" s="342">
        <f>SUMIF(PL!$B:$B,PL_monthly!B22,PL!$AP:$AP)/'Key information'!$E$114</f>
        <v>0</v>
      </c>
      <c r="AR22" s="411"/>
      <c r="AS22" s="252">
        <f ca="1">SUM(OFFSET(AA22,0,(-12+'Key information'!$E$34)):P22)</f>
        <v>0</v>
      </c>
      <c r="AT22" s="252">
        <f ca="1">SUM(OFFSET(AM22,0,(-12+'Key information'!$E$34)):AB22)</f>
        <v>0</v>
      </c>
      <c r="AU22" s="411"/>
      <c r="AV22" s="131"/>
      <c r="AX22" s="965" t="s">
        <v>308</v>
      </c>
      <c r="AY22" s="252">
        <f t="shared" ref="AY22:BJ27" si="20">IF(ABS(D22)&gt;ABS(SUM($D22:$O22)/8),IF(ABS(D22)&gt;=$CK$5,D22,0),0)</f>
        <v>0</v>
      </c>
      <c r="AZ22" s="252">
        <f t="shared" si="20"/>
        <v>0</v>
      </c>
      <c r="BA22" s="252">
        <f t="shared" si="20"/>
        <v>0</v>
      </c>
      <c r="BB22" s="252">
        <f t="shared" si="20"/>
        <v>0</v>
      </c>
      <c r="BC22" s="252">
        <f t="shared" si="20"/>
        <v>0</v>
      </c>
      <c r="BD22" s="252">
        <f t="shared" si="20"/>
        <v>0</v>
      </c>
      <c r="BE22" s="252">
        <f t="shared" si="20"/>
        <v>0</v>
      </c>
      <c r="BF22" s="252">
        <f t="shared" si="20"/>
        <v>0</v>
      </c>
      <c r="BG22" s="252">
        <f t="shared" si="20"/>
        <v>0</v>
      </c>
      <c r="BH22" s="252">
        <f t="shared" si="20"/>
        <v>0</v>
      </c>
      <c r="BI22" s="252">
        <f t="shared" si="20"/>
        <v>0</v>
      </c>
      <c r="BJ22" s="267">
        <f t="shared" si="20"/>
        <v>0</v>
      </c>
      <c r="BK22" s="252">
        <f t="shared" ref="BK22:BV27" si="21">IF(ABS(P22)&gt;ABS(SUM($P22:$AA22)/8),IF(ABS(P22)&gt;=$CK$5,P22,0),0)</f>
        <v>0</v>
      </c>
      <c r="BL22" s="252">
        <f t="shared" si="21"/>
        <v>0</v>
      </c>
      <c r="BM22" s="252">
        <f t="shared" si="21"/>
        <v>0</v>
      </c>
      <c r="BN22" s="252">
        <f t="shared" si="21"/>
        <v>0</v>
      </c>
      <c r="BO22" s="252">
        <f t="shared" si="21"/>
        <v>0</v>
      </c>
      <c r="BP22" s="252">
        <f t="shared" si="21"/>
        <v>0</v>
      </c>
      <c r="BQ22" s="252">
        <f t="shared" si="21"/>
        <v>0</v>
      </c>
      <c r="BR22" s="252">
        <f t="shared" si="21"/>
        <v>0</v>
      </c>
      <c r="BS22" s="252">
        <f t="shared" si="21"/>
        <v>0</v>
      </c>
      <c r="BT22" s="252">
        <f t="shared" si="21"/>
        <v>0</v>
      </c>
      <c r="BU22" s="252">
        <f t="shared" si="21"/>
        <v>0</v>
      </c>
      <c r="BV22" s="267">
        <f t="shared" si="21"/>
        <v>0</v>
      </c>
      <c r="BW22" s="252">
        <f>IF(ABS(AB22)&gt;ABS(SUM($AB22:$AM22)/'Key information'!$E$34*12/8),IF(ABS(AB22)&gt;=$CK$5,AB22,0),0)</f>
        <v>0</v>
      </c>
      <c r="BX22" s="252">
        <f>IF(ABS(AC22)&gt;ABS(SUM($AB22:$AM22)/'Key information'!$E$34*12/8),IF(ABS(AC22)&gt;=$CK$5,AC22,0),0)</f>
        <v>0</v>
      </c>
      <c r="BY22" s="252">
        <f>IF(ABS(AD22)&gt;ABS(SUM($AB22:$AM22)/'Key information'!$E$34*12/8),IF(ABS(AD22)&gt;=$CK$5,AD22,0),0)</f>
        <v>0</v>
      </c>
      <c r="BZ22" s="252">
        <f>IF(ABS(AE22)&gt;ABS(SUM($AB22:$AM22)/'Key information'!$E$34*12/8),IF(ABS(AE22)&gt;=$CK$5,AE22,0),0)</f>
        <v>0</v>
      </c>
      <c r="CA22" s="252">
        <f>IF(ABS(AF22)&gt;ABS(SUM($AB22:$AM22)/'Key information'!$E$34*12/8),IF(ABS(AF22)&gt;=$CK$5,AF22,0),0)</f>
        <v>0</v>
      </c>
      <c r="CB22" s="252">
        <f>IF(ABS(AG22)&gt;ABS(SUM($AB22:$AM22)/'Key information'!$E$34*12/8),IF(ABS(AG22)&gt;=$CK$5,AG22,0),0)</f>
        <v>0</v>
      </c>
      <c r="CC22" s="252">
        <f>IF(ABS(AH22)&gt;ABS(SUM($AB22:$AM22)/'Key information'!$E$34*12/8),IF(ABS(AH22)&gt;=$CK$5,AH22,0),0)</f>
        <v>0</v>
      </c>
      <c r="CD22" s="252">
        <f>IF(ABS(AI22)&gt;ABS(SUM($AB22:$AM22)/'Key information'!$E$34*12/8),IF(ABS(AI22)&gt;=$CK$5,AI22,0),0)</f>
        <v>0</v>
      </c>
      <c r="CE22" s="252">
        <f>IF(ABS(AJ22)&gt;ABS(SUM($AB22:$AM22)/'Key information'!$E$34*12/8),IF(ABS(AJ22)&gt;=$CK$5,AJ22,0),0)</f>
        <v>0</v>
      </c>
      <c r="CF22" s="252">
        <f>IF(ABS(AK22)&gt;ABS(SUM($AB22:$AM22)/'Key information'!$E$34*12/8),IF(ABS(AK22)&gt;=$CK$5,AK22,0),0)</f>
        <v>0</v>
      </c>
      <c r="CG22" s="252">
        <f>IF(ABS(AL22)&gt;ABS(SUM($AB22:$AM22)/'Key information'!$E$34*12/8),IF(ABS(AL22)&gt;=$CK$5,AL22,0),0)</f>
        <v>0</v>
      </c>
      <c r="CH22" s="267">
        <f>IF(ABS(AM22)&gt;ABS(SUM($AB22:$AM22)/'Key information'!$E$34*12/8),IF(ABS(AM22)&gt;=$CK$5,AM22,0),0)</f>
        <v>0</v>
      </c>
      <c r="CI22" s="525">
        <f ca="1">COUNTIF(AY22:OFFSET(CH22,0,(-12+'Key information'!$E$34)),"&gt;0")</f>
        <v>0</v>
      </c>
      <c r="CJ22" s="531">
        <f ca="1">COUNTIF(AY22:OFFSET(CH22,0,(-12+'Key information'!$E$34)),"&lt;0")</f>
        <v>0</v>
      </c>
      <c r="CK22" s="532">
        <f t="shared" ca="1" si="6"/>
        <v>0</v>
      </c>
    </row>
    <row r="23" spans="1:89" s="24" customFormat="1" ht="12" customHeight="1" outlineLevel="1">
      <c r="A23" s="392"/>
      <c r="B23" s="128" t="s">
        <v>311</v>
      </c>
      <c r="C23" s="593" t="s">
        <v>312</v>
      </c>
      <c r="D23" s="252">
        <f>SUMIFS(PL!F:F,PL!$B:$B,$B23)/'Key information'!$E$114</f>
        <v>0</v>
      </c>
      <c r="E23" s="252">
        <f>SUMIFS(PL!G:G,PL!$B:$B,$B23)/'Key information'!$E$114</f>
        <v>0</v>
      </c>
      <c r="F23" s="252">
        <f>SUMIFS(PL!H:H,PL!$B:$B,$B23)/'Key information'!$E$114</f>
        <v>0</v>
      </c>
      <c r="G23" s="252">
        <f>SUMIFS(PL!I:I,PL!$B:$B,$B23)/'Key information'!$E$114</f>
        <v>0</v>
      </c>
      <c r="H23" s="252">
        <f>SUMIFS(PL!J:J,PL!$B:$B,$B23)/'Key information'!$E$114</f>
        <v>0</v>
      </c>
      <c r="I23" s="252">
        <f>SUMIFS(PL!K:K,PL!$B:$B,$B23)/'Key information'!$E$114</f>
        <v>0</v>
      </c>
      <c r="J23" s="252">
        <f>SUMIFS(PL!L:L,PL!$B:$B,$B23)/'Key information'!$E$114</f>
        <v>0</v>
      </c>
      <c r="K23" s="252">
        <f>SUMIFS(PL!M:M,PL!$B:$B,$B23)/'Key information'!$E$114</f>
        <v>0</v>
      </c>
      <c r="L23" s="252">
        <f>SUMIFS(PL!N:N,PL!$B:$B,$B23)/'Key information'!$E$114</f>
        <v>0</v>
      </c>
      <c r="M23" s="252">
        <f>SUMIFS(PL!O:O,PL!$B:$B,$B23)/'Key information'!$E$114</f>
        <v>0</v>
      </c>
      <c r="N23" s="252">
        <f>SUMIFS(PL!P:P,PL!$B:$B,$B23)/'Key information'!$E$114</f>
        <v>0</v>
      </c>
      <c r="O23" s="252">
        <f>SUMIFS(PL!Q:Q,PL!$B:$B,$B23)/'Key information'!$E$114</f>
        <v>0</v>
      </c>
      <c r="P23" s="252">
        <f>SUMIFS(PL!R:R,PL!$B:$B,$B23)/'Key information'!$E$114</f>
        <v>0</v>
      </c>
      <c r="Q23" s="252">
        <f>SUMIFS(PL!S:S,PL!$B:$B,$B23)/'Key information'!$E$114</f>
        <v>0</v>
      </c>
      <c r="R23" s="252">
        <f>SUMIFS(PL!T:T,PL!$B:$B,$B23)/'Key information'!$E$114</f>
        <v>0</v>
      </c>
      <c r="S23" s="252">
        <f>SUMIFS(PL!U:U,PL!$B:$B,$B23)/'Key information'!$E$114</f>
        <v>0</v>
      </c>
      <c r="T23" s="252">
        <f>SUMIFS(PL!V:V,PL!$B:$B,$B23)/'Key information'!$E$114</f>
        <v>0</v>
      </c>
      <c r="U23" s="252">
        <f>SUMIFS(PL!W:W,PL!$B:$B,$B23)/'Key information'!$E$114</f>
        <v>0</v>
      </c>
      <c r="V23" s="252">
        <f>SUMIFS(PL!X:X,PL!$B:$B,$B23)/'Key information'!$E$114</f>
        <v>0</v>
      </c>
      <c r="W23" s="252">
        <f>SUMIFS(PL!Y:Y,PL!$B:$B,$B23)/'Key information'!$E$114</f>
        <v>0</v>
      </c>
      <c r="X23" s="252">
        <f>SUMIFS(PL!Z:Z,PL!$B:$B,$B23)/'Key information'!$E$114</f>
        <v>0</v>
      </c>
      <c r="Y23" s="252">
        <f>SUMIFS(PL!AA:AA,PL!$B:$B,$B23)/'Key information'!$E$114</f>
        <v>0</v>
      </c>
      <c r="Z23" s="252">
        <f>SUMIFS(PL!AB:AB,PL!$B:$B,$B23)/'Key information'!$E$114</f>
        <v>0</v>
      </c>
      <c r="AA23" s="252">
        <f>SUMIFS(PL!AC:AC,PL!$B:$B,$B23)/'Key information'!$E$114</f>
        <v>0</v>
      </c>
      <c r="AB23" s="252">
        <f>SUMIFS(PL!AD:AD,PL!$B:$B,$B23)/'Key information'!$E$114</f>
        <v>0</v>
      </c>
      <c r="AC23" s="252">
        <f>SUMIFS(PL!AE:AE,PL!$B:$B,$B23)/'Key information'!$E$114</f>
        <v>0</v>
      </c>
      <c r="AD23" s="252">
        <f>SUMIFS(PL!AF:AF,PL!$B:$B,$B23)/'Key information'!$E$114</f>
        <v>0</v>
      </c>
      <c r="AE23" s="252">
        <f>SUMIFS(PL!AG:AG,PL!$B:$B,$B23)/'Key information'!$E$114</f>
        <v>0</v>
      </c>
      <c r="AF23" s="252">
        <f>SUMIFS(PL!AH:AH,PL!$B:$B,$B23)/'Key information'!$E$114</f>
        <v>0</v>
      </c>
      <c r="AG23" s="252">
        <f>SUMIFS(PL!AI:AI,PL!$B:$B,$B23)/'Key information'!$E$114</f>
        <v>0</v>
      </c>
      <c r="AH23" s="252">
        <f>SUMIFS(PL!AJ:AJ,PL!$B:$B,$B23)/'Key information'!$E$114</f>
        <v>0</v>
      </c>
      <c r="AI23" s="252">
        <f>SUMIFS(PL!AK:AK,PL!$B:$B,$B23)/'Key information'!$E$114</f>
        <v>0</v>
      </c>
      <c r="AJ23" s="252">
        <f>SUMIFS(PL!AL:AL,PL!$B:$B,$B23)/'Key information'!$E$114</f>
        <v>0</v>
      </c>
      <c r="AK23" s="252">
        <f>SUMIFS(PL!AM:AM,PL!$B:$B,$B23)/'Key information'!$E$114</f>
        <v>0</v>
      </c>
      <c r="AL23" s="252">
        <f>SUMIFS(PL!AN:AN,PL!$B:$B,$B23)/'Key information'!$E$114</f>
        <v>0</v>
      </c>
      <c r="AM23" s="252">
        <f>SUMIFS(PL!AO:AO,PL!$B:$B,$B23)/'Key information'!$E$114</f>
        <v>0</v>
      </c>
      <c r="AN23" s="252">
        <f t="shared" ref="AN23" si="22">SUM(D23:O23)</f>
        <v>0</v>
      </c>
      <c r="AO23" s="252">
        <f t="shared" ref="AO23" si="23">SUM(P23:AA23)</f>
        <v>0</v>
      </c>
      <c r="AP23" s="252">
        <f ca="1">SUM(OFFSET(AM23,0,(-12+'Key information'!$E$34)):OFFSET(AA23,0,(-11+'Key information'!$E$34)))</f>
        <v>0</v>
      </c>
      <c r="AQ23" s="342">
        <f>SUMIF(PL!$B:$B,PL_monthly!B23,PL!$AP:$AP)/'Key information'!$E$114</f>
        <v>0</v>
      </c>
      <c r="AR23" s="411"/>
      <c r="AS23" s="252">
        <f ca="1">SUM(OFFSET(AA23,0,(-12+'Key information'!$E$34)):P23)</f>
        <v>0</v>
      </c>
      <c r="AT23" s="252">
        <f ca="1">SUM(OFFSET(AM23,0,(-12+'Key information'!$E$34)):AB23)</f>
        <v>0</v>
      </c>
      <c r="AU23" s="411"/>
      <c r="AV23" s="131"/>
      <c r="AX23" s="965" t="s">
        <v>312</v>
      </c>
      <c r="AY23" s="252">
        <f t="shared" si="20"/>
        <v>0</v>
      </c>
      <c r="AZ23" s="252">
        <f t="shared" si="20"/>
        <v>0</v>
      </c>
      <c r="BA23" s="252">
        <f t="shared" si="20"/>
        <v>0</v>
      </c>
      <c r="BB23" s="252">
        <f t="shared" si="20"/>
        <v>0</v>
      </c>
      <c r="BC23" s="252">
        <f t="shared" si="20"/>
        <v>0</v>
      </c>
      <c r="BD23" s="252">
        <f t="shared" si="20"/>
        <v>0</v>
      </c>
      <c r="BE23" s="252">
        <f t="shared" si="20"/>
        <v>0</v>
      </c>
      <c r="BF23" s="252">
        <f t="shared" si="20"/>
        <v>0</v>
      </c>
      <c r="BG23" s="252">
        <f t="shared" si="20"/>
        <v>0</v>
      </c>
      <c r="BH23" s="252">
        <f t="shared" si="20"/>
        <v>0</v>
      </c>
      <c r="BI23" s="252">
        <f t="shared" si="20"/>
        <v>0</v>
      </c>
      <c r="BJ23" s="267">
        <f t="shared" si="20"/>
        <v>0</v>
      </c>
      <c r="BK23" s="252">
        <f t="shared" si="21"/>
        <v>0</v>
      </c>
      <c r="BL23" s="252">
        <f t="shared" si="21"/>
        <v>0</v>
      </c>
      <c r="BM23" s="252">
        <f t="shared" si="21"/>
        <v>0</v>
      </c>
      <c r="BN23" s="252">
        <f t="shared" si="21"/>
        <v>0</v>
      </c>
      <c r="BO23" s="252">
        <f t="shared" si="21"/>
        <v>0</v>
      </c>
      <c r="BP23" s="252">
        <f t="shared" si="21"/>
        <v>0</v>
      </c>
      <c r="BQ23" s="252">
        <f t="shared" si="21"/>
        <v>0</v>
      </c>
      <c r="BR23" s="252">
        <f t="shared" si="21"/>
        <v>0</v>
      </c>
      <c r="BS23" s="252">
        <f t="shared" si="21"/>
        <v>0</v>
      </c>
      <c r="BT23" s="252">
        <f t="shared" si="21"/>
        <v>0</v>
      </c>
      <c r="BU23" s="252">
        <f t="shared" si="21"/>
        <v>0</v>
      </c>
      <c r="BV23" s="267">
        <f t="shared" si="21"/>
        <v>0</v>
      </c>
      <c r="BW23" s="252">
        <f>IF(ABS(AB23)&gt;ABS(SUM($AB23:$AM23)/'Key information'!$E$34*12/8),IF(ABS(AB23)&gt;=$CK$5,AB23,0),0)</f>
        <v>0</v>
      </c>
      <c r="BX23" s="252">
        <f>IF(ABS(AC23)&gt;ABS(SUM($AB23:$AM23)/'Key information'!$E$34*12/8),IF(ABS(AC23)&gt;=$CK$5,AC23,0),0)</f>
        <v>0</v>
      </c>
      <c r="BY23" s="252">
        <f>IF(ABS(AD23)&gt;ABS(SUM($AB23:$AM23)/'Key information'!$E$34*12/8),IF(ABS(AD23)&gt;=$CK$5,AD23,0),0)</f>
        <v>0</v>
      </c>
      <c r="BZ23" s="252">
        <f>IF(ABS(AE23)&gt;ABS(SUM($AB23:$AM23)/'Key information'!$E$34*12/8),IF(ABS(AE23)&gt;=$CK$5,AE23,0),0)</f>
        <v>0</v>
      </c>
      <c r="CA23" s="252">
        <f>IF(ABS(AF23)&gt;ABS(SUM($AB23:$AM23)/'Key information'!$E$34*12/8),IF(ABS(AF23)&gt;=$CK$5,AF23,0),0)</f>
        <v>0</v>
      </c>
      <c r="CB23" s="252">
        <f>IF(ABS(AG23)&gt;ABS(SUM($AB23:$AM23)/'Key information'!$E$34*12/8),IF(ABS(AG23)&gt;=$CK$5,AG23,0),0)</f>
        <v>0</v>
      </c>
      <c r="CC23" s="252">
        <f>IF(ABS(AH23)&gt;ABS(SUM($AB23:$AM23)/'Key information'!$E$34*12/8),IF(ABS(AH23)&gt;=$CK$5,AH23,0),0)</f>
        <v>0</v>
      </c>
      <c r="CD23" s="252">
        <f>IF(ABS(AI23)&gt;ABS(SUM($AB23:$AM23)/'Key information'!$E$34*12/8),IF(ABS(AI23)&gt;=$CK$5,AI23,0),0)</f>
        <v>0</v>
      </c>
      <c r="CE23" s="252">
        <f>IF(ABS(AJ23)&gt;ABS(SUM($AB23:$AM23)/'Key information'!$E$34*12/8),IF(ABS(AJ23)&gt;=$CK$5,AJ23,0),0)</f>
        <v>0</v>
      </c>
      <c r="CF23" s="252">
        <f>IF(ABS(AK23)&gt;ABS(SUM($AB23:$AM23)/'Key information'!$E$34*12/8),IF(ABS(AK23)&gt;=$CK$5,AK23,0),0)</f>
        <v>0</v>
      </c>
      <c r="CG23" s="252">
        <f>IF(ABS(AL23)&gt;ABS(SUM($AB23:$AM23)/'Key information'!$E$34*12/8),IF(ABS(AL23)&gt;=$CK$5,AL23,0),0)</f>
        <v>0</v>
      </c>
      <c r="CH23" s="267">
        <f>IF(ABS(AM23)&gt;ABS(SUM($AB23:$AM23)/'Key information'!$E$34*12/8),IF(ABS(AM23)&gt;=$CK$5,AM23,0),0)</f>
        <v>0</v>
      </c>
      <c r="CI23" s="525">
        <f ca="1">COUNTIF(AY23:OFFSET(CH23,0,(-12+'Key information'!$E$34)),"&gt;0")</f>
        <v>0</v>
      </c>
      <c r="CJ23" s="531">
        <f ca="1">COUNTIF(AY23:OFFSET(CH23,0,(-12+'Key information'!$E$34)),"&lt;0")</f>
        <v>0</v>
      </c>
      <c r="CK23" s="532">
        <f t="shared" ca="1" si="6"/>
        <v>0</v>
      </c>
    </row>
    <row r="24" spans="1:89" s="24" customFormat="1" ht="12" customHeight="1" outlineLevel="1">
      <c r="A24" s="392"/>
      <c r="B24" s="128" t="s">
        <v>313</v>
      </c>
      <c r="C24" s="593" t="s">
        <v>314</v>
      </c>
      <c r="D24" s="252">
        <f>SUMIFS(PL!F:F,PL!$B:$B,$B24)/'Key information'!$E$114</f>
        <v>0</v>
      </c>
      <c r="E24" s="252">
        <f>SUMIFS(PL!G:G,PL!$B:$B,$B24)/'Key information'!$E$114</f>
        <v>0</v>
      </c>
      <c r="F24" s="252">
        <f>SUMIFS(PL!H:H,PL!$B:$B,$B24)/'Key information'!$E$114</f>
        <v>0</v>
      </c>
      <c r="G24" s="252">
        <f>SUMIFS(PL!I:I,PL!$B:$B,$B24)/'Key information'!$E$114</f>
        <v>0</v>
      </c>
      <c r="H24" s="252">
        <f>SUMIFS(PL!J:J,PL!$B:$B,$B24)/'Key information'!$E$114</f>
        <v>0</v>
      </c>
      <c r="I24" s="252">
        <f>SUMIFS(PL!K:K,PL!$B:$B,$B24)/'Key information'!$E$114</f>
        <v>0</v>
      </c>
      <c r="J24" s="252">
        <f>SUMIFS(PL!L:L,PL!$B:$B,$B24)/'Key information'!$E$114</f>
        <v>0</v>
      </c>
      <c r="K24" s="252">
        <f>SUMIFS(PL!M:M,PL!$B:$B,$B24)/'Key information'!$E$114</f>
        <v>0</v>
      </c>
      <c r="L24" s="252">
        <f>SUMIFS(PL!N:N,PL!$B:$B,$B24)/'Key information'!$E$114</f>
        <v>0</v>
      </c>
      <c r="M24" s="252">
        <f>SUMIFS(PL!O:O,PL!$B:$B,$B24)/'Key information'!$E$114</f>
        <v>0</v>
      </c>
      <c r="N24" s="252">
        <f>SUMIFS(PL!P:P,PL!$B:$B,$B24)/'Key information'!$E$114</f>
        <v>0</v>
      </c>
      <c r="O24" s="252">
        <f>SUMIFS(PL!Q:Q,PL!$B:$B,$B24)/'Key information'!$E$114</f>
        <v>0</v>
      </c>
      <c r="P24" s="252">
        <f>SUMIFS(PL!R:R,PL!$B:$B,$B24)/'Key information'!$E$114</f>
        <v>0</v>
      </c>
      <c r="Q24" s="252">
        <f>SUMIFS(PL!S:S,PL!$B:$B,$B24)/'Key information'!$E$114</f>
        <v>0</v>
      </c>
      <c r="R24" s="252">
        <f>SUMIFS(PL!T:T,PL!$B:$B,$B24)/'Key information'!$E$114</f>
        <v>0</v>
      </c>
      <c r="S24" s="252">
        <f>SUMIFS(PL!U:U,PL!$B:$B,$B24)/'Key information'!$E$114</f>
        <v>0</v>
      </c>
      <c r="T24" s="252">
        <f>SUMIFS(PL!V:V,PL!$B:$B,$B24)/'Key information'!$E$114</f>
        <v>0</v>
      </c>
      <c r="U24" s="252">
        <f>SUMIFS(PL!W:W,PL!$B:$B,$B24)/'Key information'!$E$114</f>
        <v>0</v>
      </c>
      <c r="V24" s="252">
        <f>SUMIFS(PL!X:X,PL!$B:$B,$B24)/'Key information'!$E$114</f>
        <v>0</v>
      </c>
      <c r="W24" s="252">
        <f>SUMIFS(PL!Y:Y,PL!$B:$B,$B24)/'Key information'!$E$114</f>
        <v>0</v>
      </c>
      <c r="X24" s="252">
        <f>SUMIFS(PL!Z:Z,PL!$B:$B,$B24)/'Key information'!$E$114</f>
        <v>0</v>
      </c>
      <c r="Y24" s="252">
        <f>SUMIFS(PL!AA:AA,PL!$B:$B,$B24)/'Key information'!$E$114</f>
        <v>0</v>
      </c>
      <c r="Z24" s="252">
        <f>SUMIFS(PL!AB:AB,PL!$B:$B,$B24)/'Key information'!$E$114</f>
        <v>0</v>
      </c>
      <c r="AA24" s="252">
        <f>SUMIFS(PL!AC:AC,PL!$B:$B,$B24)/'Key information'!$E$114</f>
        <v>0</v>
      </c>
      <c r="AB24" s="252">
        <f>SUMIFS(PL!AD:AD,PL!$B:$B,$B24)/'Key information'!$E$114</f>
        <v>0</v>
      </c>
      <c r="AC24" s="252">
        <f>SUMIFS(PL!AE:AE,PL!$B:$B,$B24)/'Key information'!$E$114</f>
        <v>0</v>
      </c>
      <c r="AD24" s="252">
        <f>SUMIFS(PL!AF:AF,PL!$B:$B,$B24)/'Key information'!$E$114</f>
        <v>0</v>
      </c>
      <c r="AE24" s="252">
        <f>SUMIFS(PL!AG:AG,PL!$B:$B,$B24)/'Key information'!$E$114</f>
        <v>0</v>
      </c>
      <c r="AF24" s="252">
        <f>SUMIFS(PL!AH:AH,PL!$B:$B,$B24)/'Key information'!$E$114</f>
        <v>0</v>
      </c>
      <c r="AG24" s="252">
        <f>SUMIFS(PL!AI:AI,PL!$B:$B,$B24)/'Key information'!$E$114</f>
        <v>0</v>
      </c>
      <c r="AH24" s="252">
        <f>SUMIFS(PL!AJ:AJ,PL!$B:$B,$B24)/'Key information'!$E$114</f>
        <v>0</v>
      </c>
      <c r="AI24" s="252">
        <f>SUMIFS(PL!AK:AK,PL!$B:$B,$B24)/'Key information'!$E$114</f>
        <v>0</v>
      </c>
      <c r="AJ24" s="252">
        <f>SUMIFS(PL!AL:AL,PL!$B:$B,$B24)/'Key information'!$E$114</f>
        <v>0</v>
      </c>
      <c r="AK24" s="252">
        <f>SUMIFS(PL!AM:AM,PL!$B:$B,$B24)/'Key information'!$E$114</f>
        <v>0</v>
      </c>
      <c r="AL24" s="252">
        <f>SUMIFS(PL!AN:AN,PL!$B:$B,$B24)/'Key information'!$E$114</f>
        <v>0</v>
      </c>
      <c r="AM24" s="252">
        <f>SUMIFS(PL!AO:AO,PL!$B:$B,$B24)/'Key information'!$E$114</f>
        <v>0</v>
      </c>
      <c r="AN24" s="252">
        <f t="shared" si="18"/>
        <v>0</v>
      </c>
      <c r="AO24" s="252">
        <f t="shared" si="19"/>
        <v>0</v>
      </c>
      <c r="AP24" s="252">
        <f ca="1">SUM(OFFSET(AM24,0,(-12+'Key information'!$E$34)):OFFSET(AA24,0,(-11+'Key information'!$E$34)))</f>
        <v>0</v>
      </c>
      <c r="AQ24" s="342">
        <f>SUMIF(PL!$B:$B,PL_monthly!B24,PL!$AP:$AP)/'Key information'!$E$114</f>
        <v>0</v>
      </c>
      <c r="AR24" s="411"/>
      <c r="AS24" s="252">
        <f ca="1">SUM(OFFSET(AA24,0,(-12+'Key information'!$E$34)):P24)</f>
        <v>0</v>
      </c>
      <c r="AT24" s="252">
        <f ca="1">SUM(OFFSET(AM24,0,(-12+'Key information'!$E$34)):AB24)</f>
        <v>0</v>
      </c>
      <c r="AU24" s="411"/>
      <c r="AV24" s="131"/>
      <c r="AX24" s="965" t="s">
        <v>314</v>
      </c>
      <c r="AY24" s="252">
        <f t="shared" si="20"/>
        <v>0</v>
      </c>
      <c r="AZ24" s="252">
        <f t="shared" si="20"/>
        <v>0</v>
      </c>
      <c r="BA24" s="252">
        <f t="shared" si="20"/>
        <v>0</v>
      </c>
      <c r="BB24" s="252">
        <f t="shared" si="20"/>
        <v>0</v>
      </c>
      <c r="BC24" s="252">
        <f t="shared" si="20"/>
        <v>0</v>
      </c>
      <c r="BD24" s="252">
        <f t="shared" si="20"/>
        <v>0</v>
      </c>
      <c r="BE24" s="252">
        <f t="shared" si="20"/>
        <v>0</v>
      </c>
      <c r="BF24" s="252">
        <f t="shared" si="20"/>
        <v>0</v>
      </c>
      <c r="BG24" s="252">
        <f t="shared" si="20"/>
        <v>0</v>
      </c>
      <c r="BH24" s="252">
        <f t="shared" si="20"/>
        <v>0</v>
      </c>
      <c r="BI24" s="252">
        <f t="shared" si="20"/>
        <v>0</v>
      </c>
      <c r="BJ24" s="267">
        <f t="shared" si="20"/>
        <v>0</v>
      </c>
      <c r="BK24" s="252">
        <f t="shared" si="21"/>
        <v>0</v>
      </c>
      <c r="BL24" s="252">
        <f t="shared" si="21"/>
        <v>0</v>
      </c>
      <c r="BM24" s="252">
        <f t="shared" si="21"/>
        <v>0</v>
      </c>
      <c r="BN24" s="252">
        <f t="shared" si="21"/>
        <v>0</v>
      </c>
      <c r="BO24" s="252">
        <f t="shared" si="21"/>
        <v>0</v>
      </c>
      <c r="BP24" s="252">
        <f t="shared" si="21"/>
        <v>0</v>
      </c>
      <c r="BQ24" s="252">
        <f t="shared" si="21"/>
        <v>0</v>
      </c>
      <c r="BR24" s="252">
        <f t="shared" si="21"/>
        <v>0</v>
      </c>
      <c r="BS24" s="252">
        <f t="shared" si="21"/>
        <v>0</v>
      </c>
      <c r="BT24" s="252">
        <f t="shared" si="21"/>
        <v>0</v>
      </c>
      <c r="BU24" s="252">
        <f t="shared" si="21"/>
        <v>0</v>
      </c>
      <c r="BV24" s="267">
        <f t="shared" si="21"/>
        <v>0</v>
      </c>
      <c r="BW24" s="252">
        <f>IF(ABS(AB24)&gt;ABS(SUM($AB24:$AM24)/'Key information'!$E$34*12/8),IF(ABS(AB24)&gt;=$CK$5,AB24,0),0)</f>
        <v>0</v>
      </c>
      <c r="BX24" s="252">
        <f>IF(ABS(AC24)&gt;ABS(SUM($AB24:$AM24)/'Key information'!$E$34*12/8),IF(ABS(AC24)&gt;=$CK$5,AC24,0),0)</f>
        <v>0</v>
      </c>
      <c r="BY24" s="252">
        <f>IF(ABS(AD24)&gt;ABS(SUM($AB24:$AM24)/'Key information'!$E$34*12/8),IF(ABS(AD24)&gt;=$CK$5,AD24,0),0)</f>
        <v>0</v>
      </c>
      <c r="BZ24" s="252">
        <f>IF(ABS(AE24)&gt;ABS(SUM($AB24:$AM24)/'Key information'!$E$34*12/8),IF(ABS(AE24)&gt;=$CK$5,AE24,0),0)</f>
        <v>0</v>
      </c>
      <c r="CA24" s="252">
        <f>IF(ABS(AF24)&gt;ABS(SUM($AB24:$AM24)/'Key information'!$E$34*12/8),IF(ABS(AF24)&gt;=$CK$5,AF24,0),0)</f>
        <v>0</v>
      </c>
      <c r="CB24" s="252">
        <f>IF(ABS(AG24)&gt;ABS(SUM($AB24:$AM24)/'Key information'!$E$34*12/8),IF(ABS(AG24)&gt;=$CK$5,AG24,0),0)</f>
        <v>0</v>
      </c>
      <c r="CC24" s="252">
        <f>IF(ABS(AH24)&gt;ABS(SUM($AB24:$AM24)/'Key information'!$E$34*12/8),IF(ABS(AH24)&gt;=$CK$5,AH24,0),0)</f>
        <v>0</v>
      </c>
      <c r="CD24" s="252">
        <f>IF(ABS(AI24)&gt;ABS(SUM($AB24:$AM24)/'Key information'!$E$34*12/8),IF(ABS(AI24)&gt;=$CK$5,AI24,0),0)</f>
        <v>0</v>
      </c>
      <c r="CE24" s="252">
        <f>IF(ABS(AJ24)&gt;ABS(SUM($AB24:$AM24)/'Key information'!$E$34*12/8),IF(ABS(AJ24)&gt;=$CK$5,AJ24,0),0)</f>
        <v>0</v>
      </c>
      <c r="CF24" s="252">
        <f>IF(ABS(AK24)&gt;ABS(SUM($AB24:$AM24)/'Key information'!$E$34*12/8),IF(ABS(AK24)&gt;=$CK$5,AK24,0),0)</f>
        <v>0</v>
      </c>
      <c r="CG24" s="252">
        <f>IF(ABS(AL24)&gt;ABS(SUM($AB24:$AM24)/'Key information'!$E$34*12/8),IF(ABS(AL24)&gt;=$CK$5,AL24,0),0)</f>
        <v>0</v>
      </c>
      <c r="CH24" s="267">
        <f>IF(ABS(AM24)&gt;ABS(SUM($AB24:$AM24)/'Key information'!$E$34*12/8),IF(ABS(AM24)&gt;=$CK$5,AM24,0),0)</f>
        <v>0</v>
      </c>
      <c r="CI24" s="525">
        <f ca="1">COUNTIF(AY24:OFFSET(CH24,0,(-12+'Key information'!$E$34)),"&gt;0")</f>
        <v>0</v>
      </c>
      <c r="CJ24" s="531">
        <f ca="1">COUNTIF(AY24:OFFSET(CH24,0,(-12+'Key information'!$E$34)),"&lt;0")</f>
        <v>0</v>
      </c>
      <c r="CK24" s="532">
        <f t="shared" ca="1" si="6"/>
        <v>0</v>
      </c>
    </row>
    <row r="25" spans="1:89" s="24" customFormat="1" ht="12" customHeight="1" outlineLevel="1">
      <c r="A25" s="392"/>
      <c r="B25" s="128" t="s">
        <v>315</v>
      </c>
      <c r="C25" s="593" t="s">
        <v>316</v>
      </c>
      <c r="D25" s="252">
        <f>SUMIFS(PL!F:F,PL!$B:$B,$B25)/'Key information'!$E$114</f>
        <v>0</v>
      </c>
      <c r="E25" s="252">
        <f>SUMIFS(PL!G:G,PL!$B:$B,$B25)/'Key information'!$E$114</f>
        <v>0</v>
      </c>
      <c r="F25" s="252">
        <f>SUMIFS(PL!H:H,PL!$B:$B,$B25)/'Key information'!$E$114</f>
        <v>0</v>
      </c>
      <c r="G25" s="252">
        <f>SUMIFS(PL!I:I,PL!$B:$B,$B25)/'Key information'!$E$114</f>
        <v>0</v>
      </c>
      <c r="H25" s="252">
        <f>SUMIFS(PL!J:J,PL!$B:$B,$B25)/'Key information'!$E$114</f>
        <v>0</v>
      </c>
      <c r="I25" s="252">
        <f>SUMIFS(PL!K:K,PL!$B:$B,$B25)/'Key information'!$E$114</f>
        <v>0</v>
      </c>
      <c r="J25" s="252">
        <f>SUMIFS(PL!L:L,PL!$B:$B,$B25)/'Key information'!$E$114</f>
        <v>0</v>
      </c>
      <c r="K25" s="252">
        <f>SUMIFS(PL!M:M,PL!$B:$B,$B25)/'Key information'!$E$114</f>
        <v>0</v>
      </c>
      <c r="L25" s="252">
        <f>SUMIFS(PL!N:N,PL!$B:$B,$B25)/'Key information'!$E$114</f>
        <v>0</v>
      </c>
      <c r="M25" s="252">
        <f>SUMIFS(PL!O:O,PL!$B:$B,$B25)/'Key information'!$E$114</f>
        <v>0</v>
      </c>
      <c r="N25" s="252">
        <f>SUMIFS(PL!P:P,PL!$B:$B,$B25)/'Key information'!$E$114</f>
        <v>0</v>
      </c>
      <c r="O25" s="252">
        <f>SUMIFS(PL!Q:Q,PL!$B:$B,$B25)/'Key information'!$E$114</f>
        <v>0</v>
      </c>
      <c r="P25" s="252">
        <f>SUMIFS(PL!R:R,PL!$B:$B,$B25)/'Key information'!$E$114</f>
        <v>0</v>
      </c>
      <c r="Q25" s="252">
        <f>SUMIFS(PL!S:S,PL!$B:$B,$B25)/'Key information'!$E$114</f>
        <v>0</v>
      </c>
      <c r="R25" s="252">
        <f>SUMIFS(PL!T:T,PL!$B:$B,$B25)/'Key information'!$E$114</f>
        <v>0</v>
      </c>
      <c r="S25" s="252">
        <f>SUMIFS(PL!U:U,PL!$B:$B,$B25)/'Key information'!$E$114</f>
        <v>0</v>
      </c>
      <c r="T25" s="252">
        <f>SUMIFS(PL!V:V,PL!$B:$B,$B25)/'Key information'!$E$114</f>
        <v>0</v>
      </c>
      <c r="U25" s="252">
        <f>SUMIFS(PL!W:W,PL!$B:$B,$B25)/'Key information'!$E$114</f>
        <v>0</v>
      </c>
      <c r="V25" s="252">
        <f>SUMIFS(PL!X:X,PL!$B:$B,$B25)/'Key information'!$E$114</f>
        <v>0</v>
      </c>
      <c r="W25" s="252">
        <f>SUMIFS(PL!Y:Y,PL!$B:$B,$B25)/'Key information'!$E$114</f>
        <v>0</v>
      </c>
      <c r="X25" s="252">
        <f>SUMIFS(PL!Z:Z,PL!$B:$B,$B25)/'Key information'!$E$114</f>
        <v>0</v>
      </c>
      <c r="Y25" s="252">
        <f>SUMIFS(PL!AA:AA,PL!$B:$B,$B25)/'Key information'!$E$114</f>
        <v>0</v>
      </c>
      <c r="Z25" s="252">
        <f>SUMIFS(PL!AB:AB,PL!$B:$B,$B25)/'Key information'!$E$114</f>
        <v>0</v>
      </c>
      <c r="AA25" s="252">
        <f>SUMIFS(PL!AC:AC,PL!$B:$B,$B25)/'Key information'!$E$114</f>
        <v>0</v>
      </c>
      <c r="AB25" s="252">
        <f>SUMIFS(PL!AD:AD,PL!$B:$B,$B25)/'Key information'!$E$114</f>
        <v>0</v>
      </c>
      <c r="AC25" s="252">
        <f>SUMIFS(PL!AE:AE,PL!$B:$B,$B25)/'Key information'!$E$114</f>
        <v>0</v>
      </c>
      <c r="AD25" s="252">
        <f>SUMIFS(PL!AF:AF,PL!$B:$B,$B25)/'Key information'!$E$114</f>
        <v>0</v>
      </c>
      <c r="AE25" s="252">
        <f>SUMIFS(PL!AG:AG,PL!$B:$B,$B25)/'Key information'!$E$114</f>
        <v>0</v>
      </c>
      <c r="AF25" s="252">
        <f>SUMIFS(PL!AH:AH,PL!$B:$B,$B25)/'Key information'!$E$114</f>
        <v>0</v>
      </c>
      <c r="AG25" s="252">
        <f>SUMIFS(PL!AI:AI,PL!$B:$B,$B25)/'Key information'!$E$114</f>
        <v>0</v>
      </c>
      <c r="AH25" s="252">
        <f>SUMIFS(PL!AJ:AJ,PL!$B:$B,$B25)/'Key information'!$E$114</f>
        <v>0</v>
      </c>
      <c r="AI25" s="252">
        <f>SUMIFS(PL!AK:AK,PL!$B:$B,$B25)/'Key information'!$E$114</f>
        <v>0</v>
      </c>
      <c r="AJ25" s="252">
        <f>SUMIFS(PL!AL:AL,PL!$B:$B,$B25)/'Key information'!$E$114</f>
        <v>0</v>
      </c>
      <c r="AK25" s="252">
        <f>SUMIFS(PL!AM:AM,PL!$B:$B,$B25)/'Key information'!$E$114</f>
        <v>0</v>
      </c>
      <c r="AL25" s="252">
        <f>SUMIFS(PL!AN:AN,PL!$B:$B,$B25)/'Key information'!$E$114</f>
        <v>0</v>
      </c>
      <c r="AM25" s="252">
        <f>SUMIFS(PL!AO:AO,PL!$B:$B,$B25)/'Key information'!$E$114</f>
        <v>0</v>
      </c>
      <c r="AN25" s="252">
        <f t="shared" si="18"/>
        <v>0</v>
      </c>
      <c r="AO25" s="252">
        <f t="shared" si="19"/>
        <v>0</v>
      </c>
      <c r="AP25" s="252">
        <f ca="1">SUM(OFFSET(AM25,0,(-12+'Key information'!$E$34)):OFFSET(AA25,0,(-11+'Key information'!$E$34)))</f>
        <v>0</v>
      </c>
      <c r="AQ25" s="342">
        <f>SUMIF(PL!$B:$B,PL_monthly!B25,PL!$AP:$AP)/'Key information'!$E$114</f>
        <v>0</v>
      </c>
      <c r="AR25" s="411"/>
      <c r="AS25" s="252">
        <f ca="1">SUM(OFFSET(AA25,0,(-12+'Key information'!$E$34)):P25)</f>
        <v>0</v>
      </c>
      <c r="AT25" s="252">
        <f ca="1">SUM(OFFSET(AM25,0,(-12+'Key information'!$E$34)):AB25)</f>
        <v>0</v>
      </c>
      <c r="AU25" s="411"/>
      <c r="AV25" s="131"/>
      <c r="AX25" s="965" t="s">
        <v>316</v>
      </c>
      <c r="AY25" s="252">
        <f t="shared" si="20"/>
        <v>0</v>
      </c>
      <c r="AZ25" s="252">
        <f t="shared" si="20"/>
        <v>0</v>
      </c>
      <c r="BA25" s="252">
        <f t="shared" si="20"/>
        <v>0</v>
      </c>
      <c r="BB25" s="252">
        <f t="shared" si="20"/>
        <v>0</v>
      </c>
      <c r="BC25" s="252">
        <f t="shared" si="20"/>
        <v>0</v>
      </c>
      <c r="BD25" s="252">
        <f t="shared" si="20"/>
        <v>0</v>
      </c>
      <c r="BE25" s="252">
        <f t="shared" si="20"/>
        <v>0</v>
      </c>
      <c r="BF25" s="252">
        <f t="shared" si="20"/>
        <v>0</v>
      </c>
      <c r="BG25" s="252">
        <f t="shared" si="20"/>
        <v>0</v>
      </c>
      <c r="BH25" s="252">
        <f t="shared" si="20"/>
        <v>0</v>
      </c>
      <c r="BI25" s="252">
        <f t="shared" si="20"/>
        <v>0</v>
      </c>
      <c r="BJ25" s="267">
        <f t="shared" si="20"/>
        <v>0</v>
      </c>
      <c r="BK25" s="252">
        <f t="shared" si="21"/>
        <v>0</v>
      </c>
      <c r="BL25" s="252">
        <f t="shared" si="21"/>
        <v>0</v>
      </c>
      <c r="BM25" s="252">
        <f t="shared" si="21"/>
        <v>0</v>
      </c>
      <c r="BN25" s="252">
        <f t="shared" si="21"/>
        <v>0</v>
      </c>
      <c r="BO25" s="252">
        <f t="shared" si="21"/>
        <v>0</v>
      </c>
      <c r="BP25" s="252">
        <f t="shared" si="21"/>
        <v>0</v>
      </c>
      <c r="BQ25" s="252">
        <f t="shared" si="21"/>
        <v>0</v>
      </c>
      <c r="BR25" s="252">
        <f t="shared" si="21"/>
        <v>0</v>
      </c>
      <c r="BS25" s="252">
        <f t="shared" si="21"/>
        <v>0</v>
      </c>
      <c r="BT25" s="252">
        <f t="shared" si="21"/>
        <v>0</v>
      </c>
      <c r="BU25" s="252">
        <f t="shared" si="21"/>
        <v>0</v>
      </c>
      <c r="BV25" s="267">
        <f t="shared" si="21"/>
        <v>0</v>
      </c>
      <c r="BW25" s="252">
        <f>IF(ABS(AB25)&gt;ABS(SUM($AB25:$AM25)/'Key information'!$E$34*12/8),IF(ABS(AB25)&gt;=$CK$5,AB25,0),0)</f>
        <v>0</v>
      </c>
      <c r="BX25" s="252">
        <f>IF(ABS(AC25)&gt;ABS(SUM($AB25:$AM25)/'Key information'!$E$34*12/8),IF(ABS(AC25)&gt;=$CK$5,AC25,0),0)</f>
        <v>0</v>
      </c>
      <c r="BY25" s="252">
        <f>IF(ABS(AD25)&gt;ABS(SUM($AB25:$AM25)/'Key information'!$E$34*12/8),IF(ABS(AD25)&gt;=$CK$5,AD25,0),0)</f>
        <v>0</v>
      </c>
      <c r="BZ25" s="252">
        <f>IF(ABS(AE25)&gt;ABS(SUM($AB25:$AM25)/'Key information'!$E$34*12/8),IF(ABS(AE25)&gt;=$CK$5,AE25,0),0)</f>
        <v>0</v>
      </c>
      <c r="CA25" s="252">
        <f>IF(ABS(AF25)&gt;ABS(SUM($AB25:$AM25)/'Key information'!$E$34*12/8),IF(ABS(AF25)&gt;=$CK$5,AF25,0),0)</f>
        <v>0</v>
      </c>
      <c r="CB25" s="252">
        <f>IF(ABS(AG25)&gt;ABS(SUM($AB25:$AM25)/'Key information'!$E$34*12/8),IF(ABS(AG25)&gt;=$CK$5,AG25,0),0)</f>
        <v>0</v>
      </c>
      <c r="CC25" s="252">
        <f>IF(ABS(AH25)&gt;ABS(SUM($AB25:$AM25)/'Key information'!$E$34*12/8),IF(ABS(AH25)&gt;=$CK$5,AH25,0),0)</f>
        <v>0</v>
      </c>
      <c r="CD25" s="252">
        <f>IF(ABS(AI25)&gt;ABS(SUM($AB25:$AM25)/'Key information'!$E$34*12/8),IF(ABS(AI25)&gt;=$CK$5,AI25,0),0)</f>
        <v>0</v>
      </c>
      <c r="CE25" s="252">
        <f>IF(ABS(AJ25)&gt;ABS(SUM($AB25:$AM25)/'Key information'!$E$34*12/8),IF(ABS(AJ25)&gt;=$CK$5,AJ25,0),0)</f>
        <v>0</v>
      </c>
      <c r="CF25" s="252">
        <f>IF(ABS(AK25)&gt;ABS(SUM($AB25:$AM25)/'Key information'!$E$34*12/8),IF(ABS(AK25)&gt;=$CK$5,AK25,0),0)</f>
        <v>0</v>
      </c>
      <c r="CG25" s="252">
        <f>IF(ABS(AL25)&gt;ABS(SUM($AB25:$AM25)/'Key information'!$E$34*12/8),IF(ABS(AL25)&gt;=$CK$5,AL25,0),0)</f>
        <v>0</v>
      </c>
      <c r="CH25" s="267">
        <f>IF(ABS(AM25)&gt;ABS(SUM($AB25:$AM25)/'Key information'!$E$34*12/8),IF(ABS(AM25)&gt;=$CK$5,AM25,0),0)</f>
        <v>0</v>
      </c>
      <c r="CI25" s="525">
        <f ca="1">COUNTIF(AY25:OFFSET(CH25,0,(-12+'Key information'!$E$34)),"&gt;0")</f>
        <v>0</v>
      </c>
      <c r="CJ25" s="531">
        <f ca="1">COUNTIF(AY25:OFFSET(CH25,0,(-12+'Key information'!$E$34)),"&lt;0")</f>
        <v>0</v>
      </c>
      <c r="CK25" s="532">
        <f t="shared" ca="1" si="6"/>
        <v>0</v>
      </c>
    </row>
    <row r="26" spans="1:89" s="24" customFormat="1" ht="12" customHeight="1" outlineLevel="1">
      <c r="A26" s="392"/>
      <c r="B26" s="128"/>
      <c r="C26" s="593" t="s">
        <v>317</v>
      </c>
      <c r="D26" s="252">
        <f>SUMIFS(PL!F:F,PL!$B:$B,$B26)/'Key information'!$E$114</f>
        <v>0</v>
      </c>
      <c r="E26" s="252">
        <f>SUMIFS(PL!G:G,PL!$B:$B,$B26)/'Key information'!$E$114</f>
        <v>0</v>
      </c>
      <c r="F26" s="252">
        <f>SUMIFS(PL!H:H,PL!$B:$B,$B26)/'Key information'!$E$114</f>
        <v>0</v>
      </c>
      <c r="G26" s="252">
        <f>SUMIFS(PL!I:I,PL!$B:$B,$B26)/'Key information'!$E$114</f>
        <v>0</v>
      </c>
      <c r="H26" s="252">
        <f>SUMIFS(PL!J:J,PL!$B:$B,$B26)/'Key information'!$E$114</f>
        <v>0</v>
      </c>
      <c r="I26" s="252">
        <f>SUMIFS(PL!K:K,PL!$B:$B,$B26)/'Key information'!$E$114</f>
        <v>0</v>
      </c>
      <c r="J26" s="252">
        <f>SUMIFS(PL!L:L,PL!$B:$B,$B26)/'Key information'!$E$114</f>
        <v>0</v>
      </c>
      <c r="K26" s="252">
        <f>SUMIFS(PL!M:M,PL!$B:$B,$B26)/'Key information'!$E$114</f>
        <v>0</v>
      </c>
      <c r="L26" s="252">
        <f>SUMIFS(PL!N:N,PL!$B:$B,$B26)/'Key information'!$E$114</f>
        <v>0</v>
      </c>
      <c r="M26" s="252">
        <f>SUMIFS(PL!O:O,PL!$B:$B,$B26)/'Key information'!$E$114</f>
        <v>0</v>
      </c>
      <c r="N26" s="252">
        <f>SUMIFS(PL!P:P,PL!$B:$B,$B26)/'Key information'!$E$114</f>
        <v>0</v>
      </c>
      <c r="O26" s="252">
        <f>SUMIFS(PL!Q:Q,PL!$B:$B,$B26)/'Key information'!$E$114</f>
        <v>0</v>
      </c>
      <c r="P26" s="252">
        <f>SUMIFS(PL!R:R,PL!$B:$B,$B26)/'Key information'!$E$114</f>
        <v>0</v>
      </c>
      <c r="Q26" s="252">
        <f>SUMIFS(PL!S:S,PL!$B:$B,$B26)/'Key information'!$E$114</f>
        <v>0</v>
      </c>
      <c r="R26" s="252">
        <f>SUMIFS(PL!T:T,PL!$B:$B,$B26)/'Key information'!$E$114</f>
        <v>0</v>
      </c>
      <c r="S26" s="252">
        <f>SUMIFS(PL!U:U,PL!$B:$B,$B26)/'Key information'!$E$114</f>
        <v>0</v>
      </c>
      <c r="T26" s="252">
        <f>SUMIFS(PL!V:V,PL!$B:$B,$B26)/'Key information'!$E$114</f>
        <v>0</v>
      </c>
      <c r="U26" s="252">
        <f>SUMIFS(PL!W:W,PL!$B:$B,$B26)/'Key information'!$E$114</f>
        <v>0</v>
      </c>
      <c r="V26" s="252">
        <f>SUMIFS(PL!X:X,PL!$B:$B,$B26)/'Key information'!$E$114</f>
        <v>0</v>
      </c>
      <c r="W26" s="252">
        <f>SUMIFS(PL!Y:Y,PL!$B:$B,$B26)/'Key information'!$E$114</f>
        <v>0</v>
      </c>
      <c r="X26" s="252">
        <f>SUMIFS(PL!Z:Z,PL!$B:$B,$B26)/'Key information'!$E$114</f>
        <v>0</v>
      </c>
      <c r="Y26" s="252">
        <f>SUMIFS(PL!AA:AA,PL!$B:$B,$B26)/'Key information'!$E$114</f>
        <v>0</v>
      </c>
      <c r="Z26" s="252">
        <f>SUMIFS(PL!AB:AB,PL!$B:$B,$B26)/'Key information'!$E$114</f>
        <v>0</v>
      </c>
      <c r="AA26" s="252">
        <f>SUMIFS(PL!AC:AC,PL!$B:$B,$B26)/'Key information'!$E$114</f>
        <v>0</v>
      </c>
      <c r="AB26" s="252">
        <f>SUMIFS(PL!AD:AD,PL!$B:$B,$B26)/'Key information'!$E$114</f>
        <v>0</v>
      </c>
      <c r="AC26" s="252">
        <f>SUMIFS(PL!AE:AE,PL!$B:$B,$B26)/'Key information'!$E$114</f>
        <v>0</v>
      </c>
      <c r="AD26" s="252">
        <f>SUMIFS(PL!AF:AF,PL!$B:$B,$B26)/'Key information'!$E$114</f>
        <v>0</v>
      </c>
      <c r="AE26" s="252">
        <f>SUMIFS(PL!AG:AG,PL!$B:$B,$B26)/'Key information'!$E$114</f>
        <v>0</v>
      </c>
      <c r="AF26" s="252">
        <f>SUMIFS(PL!AH:AH,PL!$B:$B,$B26)/'Key information'!$E$114</f>
        <v>0</v>
      </c>
      <c r="AG26" s="252">
        <f>SUMIFS(PL!AI:AI,PL!$B:$B,$B26)/'Key information'!$E$114</f>
        <v>0</v>
      </c>
      <c r="AH26" s="252">
        <f>SUMIFS(PL!AJ:AJ,PL!$B:$B,$B26)/'Key information'!$E$114</f>
        <v>0</v>
      </c>
      <c r="AI26" s="252">
        <f>SUMIFS(PL!AK:AK,PL!$B:$B,$B26)/'Key information'!$E$114</f>
        <v>0</v>
      </c>
      <c r="AJ26" s="252">
        <f>SUMIFS(PL!AL:AL,PL!$B:$B,$B26)/'Key information'!$E$114</f>
        <v>0</v>
      </c>
      <c r="AK26" s="252">
        <f>SUMIFS(PL!AM:AM,PL!$B:$B,$B26)/'Key information'!$E$114</f>
        <v>0</v>
      </c>
      <c r="AL26" s="252">
        <f>SUMIFS(PL!AN:AN,PL!$B:$B,$B26)/'Key information'!$E$114</f>
        <v>0</v>
      </c>
      <c r="AM26" s="252">
        <f>SUMIFS(PL!AO:AO,PL!$B:$B,$B26)/'Key information'!$E$114</f>
        <v>0</v>
      </c>
      <c r="AN26" s="252">
        <f t="shared" si="18"/>
        <v>0</v>
      </c>
      <c r="AO26" s="252">
        <f t="shared" si="19"/>
        <v>0</v>
      </c>
      <c r="AP26" s="252">
        <f ca="1">SUM(OFFSET(AM26,0,(-12+'Key information'!$E$34)):OFFSET(AA26,0,(-11+'Key information'!$E$34)))</f>
        <v>0</v>
      </c>
      <c r="AQ26" s="342">
        <f>SUMIF(PL!$B:$B,PL_monthly!B26,PL!$AP:$AP)/'Key information'!$E$114</f>
        <v>0</v>
      </c>
      <c r="AR26" s="411"/>
      <c r="AS26" s="252">
        <f ca="1">SUM(OFFSET(AA26,0,(-12+'Key information'!$E$34)):P26)</f>
        <v>0</v>
      </c>
      <c r="AT26" s="252">
        <f ca="1">SUM(OFFSET(AM26,0,(-12+'Key information'!$E$34)):AB26)</f>
        <v>0</v>
      </c>
      <c r="AU26" s="411"/>
      <c r="AV26" s="131"/>
      <c r="AX26" s="965" t="s">
        <v>317</v>
      </c>
      <c r="AY26" s="252">
        <f t="shared" si="20"/>
        <v>0</v>
      </c>
      <c r="AZ26" s="252">
        <f t="shared" si="20"/>
        <v>0</v>
      </c>
      <c r="BA26" s="252">
        <f t="shared" si="20"/>
        <v>0</v>
      </c>
      <c r="BB26" s="252">
        <f t="shared" si="20"/>
        <v>0</v>
      </c>
      <c r="BC26" s="252">
        <f t="shared" si="20"/>
        <v>0</v>
      </c>
      <c r="BD26" s="252">
        <f t="shared" si="20"/>
        <v>0</v>
      </c>
      <c r="BE26" s="252">
        <f t="shared" si="20"/>
        <v>0</v>
      </c>
      <c r="BF26" s="252">
        <f t="shared" si="20"/>
        <v>0</v>
      </c>
      <c r="BG26" s="252">
        <f t="shared" si="20"/>
        <v>0</v>
      </c>
      <c r="BH26" s="252">
        <f t="shared" si="20"/>
        <v>0</v>
      </c>
      <c r="BI26" s="252">
        <f t="shared" si="20"/>
        <v>0</v>
      </c>
      <c r="BJ26" s="267">
        <f t="shared" si="20"/>
        <v>0</v>
      </c>
      <c r="BK26" s="252">
        <f t="shared" si="21"/>
        <v>0</v>
      </c>
      <c r="BL26" s="252">
        <f t="shared" si="21"/>
        <v>0</v>
      </c>
      <c r="BM26" s="252">
        <f t="shared" si="21"/>
        <v>0</v>
      </c>
      <c r="BN26" s="252">
        <f t="shared" si="21"/>
        <v>0</v>
      </c>
      <c r="BO26" s="252">
        <f t="shared" si="21"/>
        <v>0</v>
      </c>
      <c r="BP26" s="252">
        <f t="shared" si="21"/>
        <v>0</v>
      </c>
      <c r="BQ26" s="252">
        <f t="shared" si="21"/>
        <v>0</v>
      </c>
      <c r="BR26" s="252">
        <f t="shared" si="21"/>
        <v>0</v>
      </c>
      <c r="BS26" s="252">
        <f t="shared" si="21"/>
        <v>0</v>
      </c>
      <c r="BT26" s="252">
        <f t="shared" si="21"/>
        <v>0</v>
      </c>
      <c r="BU26" s="252">
        <f t="shared" si="21"/>
        <v>0</v>
      </c>
      <c r="BV26" s="267">
        <f t="shared" si="21"/>
        <v>0</v>
      </c>
      <c r="BW26" s="252">
        <f>IF(ABS(AB26)&gt;ABS(SUM($AB26:$AM26)/'Key information'!$E$34*12/8),IF(ABS(AB26)&gt;=$CK$5,AB26,0),0)</f>
        <v>0</v>
      </c>
      <c r="BX26" s="252">
        <f>IF(ABS(AC26)&gt;ABS(SUM($AB26:$AM26)/'Key information'!$E$34*12/8),IF(ABS(AC26)&gt;=$CK$5,AC26,0),0)</f>
        <v>0</v>
      </c>
      <c r="BY26" s="252">
        <f>IF(ABS(AD26)&gt;ABS(SUM($AB26:$AM26)/'Key information'!$E$34*12/8),IF(ABS(AD26)&gt;=$CK$5,AD26,0),0)</f>
        <v>0</v>
      </c>
      <c r="BZ26" s="252">
        <f>IF(ABS(AE26)&gt;ABS(SUM($AB26:$AM26)/'Key information'!$E$34*12/8),IF(ABS(AE26)&gt;=$CK$5,AE26,0),0)</f>
        <v>0</v>
      </c>
      <c r="CA26" s="252">
        <f>IF(ABS(AF26)&gt;ABS(SUM($AB26:$AM26)/'Key information'!$E$34*12/8),IF(ABS(AF26)&gt;=$CK$5,AF26,0),0)</f>
        <v>0</v>
      </c>
      <c r="CB26" s="252">
        <f>IF(ABS(AG26)&gt;ABS(SUM($AB26:$AM26)/'Key information'!$E$34*12/8),IF(ABS(AG26)&gt;=$CK$5,AG26,0),0)</f>
        <v>0</v>
      </c>
      <c r="CC26" s="252">
        <f>IF(ABS(AH26)&gt;ABS(SUM($AB26:$AM26)/'Key information'!$E$34*12/8),IF(ABS(AH26)&gt;=$CK$5,AH26,0),0)</f>
        <v>0</v>
      </c>
      <c r="CD26" s="252">
        <f>IF(ABS(AI26)&gt;ABS(SUM($AB26:$AM26)/'Key information'!$E$34*12/8),IF(ABS(AI26)&gt;=$CK$5,AI26,0),0)</f>
        <v>0</v>
      </c>
      <c r="CE26" s="252">
        <f>IF(ABS(AJ26)&gt;ABS(SUM($AB26:$AM26)/'Key information'!$E$34*12/8),IF(ABS(AJ26)&gt;=$CK$5,AJ26,0),0)</f>
        <v>0</v>
      </c>
      <c r="CF26" s="252">
        <f>IF(ABS(AK26)&gt;ABS(SUM($AB26:$AM26)/'Key information'!$E$34*12/8),IF(ABS(AK26)&gt;=$CK$5,AK26,0),0)</f>
        <v>0</v>
      </c>
      <c r="CG26" s="252">
        <f>IF(ABS(AL26)&gt;ABS(SUM($AB26:$AM26)/'Key information'!$E$34*12/8),IF(ABS(AL26)&gt;=$CK$5,AL26,0),0)</f>
        <v>0</v>
      </c>
      <c r="CH26" s="267">
        <f>IF(ABS(AM26)&gt;ABS(SUM($AB26:$AM26)/'Key information'!$E$34*12/8),IF(ABS(AM26)&gt;=$CK$5,AM26,0),0)</f>
        <v>0</v>
      </c>
      <c r="CI26" s="525">
        <f ca="1">COUNTIF(AY26:OFFSET(CH26,0,(-12+'Key information'!$E$34)),"&gt;0")</f>
        <v>0</v>
      </c>
      <c r="CJ26" s="531">
        <f ca="1">COUNTIF(AY26:OFFSET(CH26,0,(-12+'Key information'!$E$34)),"&lt;0")</f>
        <v>0</v>
      </c>
      <c r="CK26" s="532">
        <f t="shared" ca="1" si="6"/>
        <v>0</v>
      </c>
    </row>
    <row r="27" spans="1:89" s="24" customFormat="1" ht="12" customHeight="1" outlineLevel="1">
      <c r="A27" s="392"/>
      <c r="B27" s="128"/>
      <c r="C27" s="591" t="s">
        <v>318</v>
      </c>
      <c r="D27" s="252">
        <f>SUMIFS(PL!F:F,PL!$B:$B,$B27)/'Key information'!$E$114</f>
        <v>0</v>
      </c>
      <c r="E27" s="252">
        <f>SUMIFS(PL!G:G,PL!$B:$B,$B27)/'Key information'!$E$114</f>
        <v>0</v>
      </c>
      <c r="F27" s="252">
        <f>SUMIFS(PL!H:H,PL!$B:$B,$B27)/'Key information'!$E$114</f>
        <v>0</v>
      </c>
      <c r="G27" s="252">
        <f>SUMIFS(PL!I:I,PL!$B:$B,$B27)/'Key information'!$E$114</f>
        <v>0</v>
      </c>
      <c r="H27" s="252">
        <f>SUMIFS(PL!J:J,PL!$B:$B,$B27)/'Key information'!$E$114</f>
        <v>0</v>
      </c>
      <c r="I27" s="252">
        <f>SUMIFS(PL!K:K,PL!$B:$B,$B27)/'Key information'!$E$114</f>
        <v>0</v>
      </c>
      <c r="J27" s="252">
        <f>SUMIFS(PL!L:L,PL!$B:$B,$B27)/'Key information'!$E$114</f>
        <v>0</v>
      </c>
      <c r="K27" s="252">
        <f>SUMIFS(PL!M:M,PL!$B:$B,$B27)/'Key information'!$E$114</f>
        <v>0</v>
      </c>
      <c r="L27" s="252">
        <f>SUMIFS(PL!N:N,PL!$B:$B,$B27)/'Key information'!$E$114</f>
        <v>0</v>
      </c>
      <c r="M27" s="252">
        <f>SUMIFS(PL!O:O,PL!$B:$B,$B27)/'Key information'!$E$114</f>
        <v>0</v>
      </c>
      <c r="N27" s="252">
        <f>SUMIFS(PL!P:P,PL!$B:$B,$B27)/'Key information'!$E$114</f>
        <v>0</v>
      </c>
      <c r="O27" s="252">
        <f>SUMIFS(PL!Q:Q,PL!$B:$B,$B27)/'Key information'!$E$114</f>
        <v>0</v>
      </c>
      <c r="P27" s="252">
        <f>SUMIFS(PL!R:R,PL!$B:$B,$B27)/'Key information'!$E$114</f>
        <v>0</v>
      </c>
      <c r="Q27" s="252">
        <f>SUMIFS(PL!S:S,PL!$B:$B,$B27)/'Key information'!$E$114</f>
        <v>0</v>
      </c>
      <c r="R27" s="252">
        <f>SUMIFS(PL!T:T,PL!$B:$B,$B27)/'Key information'!$E$114</f>
        <v>0</v>
      </c>
      <c r="S27" s="252">
        <f>SUMIFS(PL!U:U,PL!$B:$B,$B27)/'Key information'!$E$114</f>
        <v>0</v>
      </c>
      <c r="T27" s="252">
        <f>SUMIFS(PL!V:V,PL!$B:$B,$B27)/'Key information'!$E$114</f>
        <v>0</v>
      </c>
      <c r="U27" s="252">
        <f>SUMIFS(PL!W:W,PL!$B:$B,$B27)/'Key information'!$E$114</f>
        <v>0</v>
      </c>
      <c r="V27" s="252">
        <f>SUMIFS(PL!X:X,PL!$B:$B,$B27)/'Key information'!$E$114</f>
        <v>0</v>
      </c>
      <c r="W27" s="252">
        <f>SUMIFS(PL!Y:Y,PL!$B:$B,$B27)/'Key information'!$E$114</f>
        <v>0</v>
      </c>
      <c r="X27" s="252">
        <f>SUMIFS(PL!Z:Z,PL!$B:$B,$B27)/'Key information'!$E$114</f>
        <v>0</v>
      </c>
      <c r="Y27" s="252">
        <f>SUMIFS(PL!AA:AA,PL!$B:$B,$B27)/'Key information'!$E$114</f>
        <v>0</v>
      </c>
      <c r="Z27" s="252">
        <f>SUMIFS(PL!AB:AB,PL!$B:$B,$B27)/'Key information'!$E$114</f>
        <v>0</v>
      </c>
      <c r="AA27" s="252">
        <f>SUMIFS(PL!AC:AC,PL!$B:$B,$B27)/'Key information'!$E$114</f>
        <v>0</v>
      </c>
      <c r="AB27" s="252">
        <f>SUMIFS(PL!AD:AD,PL!$B:$B,$B27)/'Key information'!$E$114</f>
        <v>0</v>
      </c>
      <c r="AC27" s="252">
        <f>SUMIFS(PL!AE:AE,PL!$B:$B,$B27)/'Key information'!$E$114</f>
        <v>0</v>
      </c>
      <c r="AD27" s="252">
        <f>SUMIFS(PL!AF:AF,PL!$B:$B,$B27)/'Key information'!$E$114</f>
        <v>0</v>
      </c>
      <c r="AE27" s="252">
        <f>SUMIFS(PL!AG:AG,PL!$B:$B,$B27)/'Key information'!$E$114</f>
        <v>0</v>
      </c>
      <c r="AF27" s="252">
        <f>SUMIFS(PL!AH:AH,PL!$B:$B,$B27)/'Key information'!$E$114</f>
        <v>0</v>
      </c>
      <c r="AG27" s="252">
        <f>SUMIFS(PL!AI:AI,PL!$B:$B,$B27)/'Key information'!$E$114</f>
        <v>0</v>
      </c>
      <c r="AH27" s="252">
        <f>SUMIFS(PL!AJ:AJ,PL!$B:$B,$B27)/'Key information'!$E$114</f>
        <v>0</v>
      </c>
      <c r="AI27" s="252">
        <f>SUMIFS(PL!AK:AK,PL!$B:$B,$B27)/'Key information'!$E$114</f>
        <v>0</v>
      </c>
      <c r="AJ27" s="252">
        <f>SUMIFS(PL!AL:AL,PL!$B:$B,$B27)/'Key information'!$E$114</f>
        <v>0</v>
      </c>
      <c r="AK27" s="252">
        <f>SUMIFS(PL!AM:AM,PL!$B:$B,$B27)/'Key information'!$E$114</f>
        <v>0</v>
      </c>
      <c r="AL27" s="252">
        <f>SUMIFS(PL!AN:AN,PL!$B:$B,$B27)/'Key information'!$E$114</f>
        <v>0</v>
      </c>
      <c r="AM27" s="252">
        <f>SUMIFS(PL!AO:AO,PL!$B:$B,$B27)/'Key information'!$E$114</f>
        <v>0</v>
      </c>
      <c r="AN27" s="252">
        <f t="shared" si="18"/>
        <v>0</v>
      </c>
      <c r="AO27" s="252">
        <f t="shared" si="19"/>
        <v>0</v>
      </c>
      <c r="AP27" s="252">
        <f ca="1">SUM(OFFSET(AM27,0,(-12+'Key information'!$E$34)):OFFSET(AA27,0,(-11+'Key information'!$E$34)))</f>
        <v>0</v>
      </c>
      <c r="AQ27" s="342">
        <f>SUMIF(PL!$B:$B,PL_monthly!B27,PL!$AP:$AP)/'Key information'!$E$114</f>
        <v>0</v>
      </c>
      <c r="AR27" s="411"/>
      <c r="AS27" s="252">
        <f ca="1">SUM(OFFSET(AA27,0,(-12+'Key information'!$E$34)):P27)</f>
        <v>0</v>
      </c>
      <c r="AT27" s="252">
        <f ca="1">SUM(OFFSET(AM27,0,(-12+'Key information'!$E$34)):AB27)</f>
        <v>0</v>
      </c>
      <c r="AU27" s="411"/>
      <c r="AV27" s="131"/>
      <c r="AX27" s="963" t="s">
        <v>318</v>
      </c>
      <c r="AY27" s="252">
        <f t="shared" si="20"/>
        <v>0</v>
      </c>
      <c r="AZ27" s="252">
        <f t="shared" si="20"/>
        <v>0</v>
      </c>
      <c r="BA27" s="252">
        <f t="shared" si="20"/>
        <v>0</v>
      </c>
      <c r="BB27" s="252">
        <f t="shared" si="20"/>
        <v>0</v>
      </c>
      <c r="BC27" s="252">
        <f t="shared" si="20"/>
        <v>0</v>
      </c>
      <c r="BD27" s="252">
        <f t="shared" si="20"/>
        <v>0</v>
      </c>
      <c r="BE27" s="252">
        <f t="shared" si="20"/>
        <v>0</v>
      </c>
      <c r="BF27" s="252">
        <f t="shared" si="20"/>
        <v>0</v>
      </c>
      <c r="BG27" s="252">
        <f t="shared" si="20"/>
        <v>0</v>
      </c>
      <c r="BH27" s="252">
        <f t="shared" si="20"/>
        <v>0</v>
      </c>
      <c r="BI27" s="252">
        <f t="shared" si="20"/>
        <v>0</v>
      </c>
      <c r="BJ27" s="267">
        <f t="shared" si="20"/>
        <v>0</v>
      </c>
      <c r="BK27" s="252">
        <f t="shared" si="21"/>
        <v>0</v>
      </c>
      <c r="BL27" s="252">
        <f t="shared" si="21"/>
        <v>0</v>
      </c>
      <c r="BM27" s="252">
        <f t="shared" si="21"/>
        <v>0</v>
      </c>
      <c r="BN27" s="252">
        <f t="shared" si="21"/>
        <v>0</v>
      </c>
      <c r="BO27" s="252">
        <f t="shared" si="21"/>
        <v>0</v>
      </c>
      <c r="BP27" s="252">
        <f t="shared" si="21"/>
        <v>0</v>
      </c>
      <c r="BQ27" s="252">
        <f t="shared" si="21"/>
        <v>0</v>
      </c>
      <c r="BR27" s="252">
        <f t="shared" si="21"/>
        <v>0</v>
      </c>
      <c r="BS27" s="252">
        <f t="shared" si="21"/>
        <v>0</v>
      </c>
      <c r="BT27" s="252">
        <f t="shared" si="21"/>
        <v>0</v>
      </c>
      <c r="BU27" s="252">
        <f t="shared" si="21"/>
        <v>0</v>
      </c>
      <c r="BV27" s="267">
        <f t="shared" si="21"/>
        <v>0</v>
      </c>
      <c r="BW27" s="252">
        <f>IF(ABS(AB27)&gt;ABS(SUM($AB27:$AM27)/'Key information'!$E$34*12/8),IF(ABS(AB27)&gt;=$CK$5,AB27,0),0)</f>
        <v>0</v>
      </c>
      <c r="BX27" s="252">
        <f>IF(ABS(AC27)&gt;ABS(SUM($AB27:$AM27)/'Key information'!$E$34*12/8),IF(ABS(AC27)&gt;=$CK$5,AC27,0),0)</f>
        <v>0</v>
      </c>
      <c r="BY27" s="252">
        <f>IF(ABS(AD27)&gt;ABS(SUM($AB27:$AM27)/'Key information'!$E$34*12/8),IF(ABS(AD27)&gt;=$CK$5,AD27,0),0)</f>
        <v>0</v>
      </c>
      <c r="BZ27" s="252">
        <f>IF(ABS(AE27)&gt;ABS(SUM($AB27:$AM27)/'Key information'!$E$34*12/8),IF(ABS(AE27)&gt;=$CK$5,AE27,0),0)</f>
        <v>0</v>
      </c>
      <c r="CA27" s="252">
        <f>IF(ABS(AF27)&gt;ABS(SUM($AB27:$AM27)/'Key information'!$E$34*12/8),IF(ABS(AF27)&gt;=$CK$5,AF27,0),0)</f>
        <v>0</v>
      </c>
      <c r="CB27" s="252">
        <f>IF(ABS(AG27)&gt;ABS(SUM($AB27:$AM27)/'Key information'!$E$34*12/8),IF(ABS(AG27)&gt;=$CK$5,AG27,0),0)</f>
        <v>0</v>
      </c>
      <c r="CC27" s="252">
        <f>IF(ABS(AH27)&gt;ABS(SUM($AB27:$AM27)/'Key information'!$E$34*12/8),IF(ABS(AH27)&gt;=$CK$5,AH27,0),0)</f>
        <v>0</v>
      </c>
      <c r="CD27" s="252">
        <f>IF(ABS(AI27)&gt;ABS(SUM($AB27:$AM27)/'Key information'!$E$34*12/8),IF(ABS(AI27)&gt;=$CK$5,AI27,0),0)</f>
        <v>0</v>
      </c>
      <c r="CE27" s="252">
        <f>IF(ABS(AJ27)&gt;ABS(SUM($AB27:$AM27)/'Key information'!$E$34*12/8),IF(ABS(AJ27)&gt;=$CK$5,AJ27,0),0)</f>
        <v>0</v>
      </c>
      <c r="CF27" s="252">
        <f>IF(ABS(AK27)&gt;ABS(SUM($AB27:$AM27)/'Key information'!$E$34*12/8),IF(ABS(AK27)&gt;=$CK$5,AK27,0),0)</f>
        <v>0</v>
      </c>
      <c r="CG27" s="252">
        <f>IF(ABS(AL27)&gt;ABS(SUM($AB27:$AM27)/'Key information'!$E$34*12/8),IF(ABS(AL27)&gt;=$CK$5,AL27,0),0)</f>
        <v>0</v>
      </c>
      <c r="CH27" s="267">
        <f>IF(ABS(AM27)&gt;ABS(SUM($AB27:$AM27)/'Key information'!$E$34*12/8),IF(ABS(AM27)&gt;=$CK$5,AM27,0),0)</f>
        <v>0</v>
      </c>
      <c r="CI27" s="525">
        <f ca="1">COUNTIF(AY27:OFFSET(CH27,0,(-12+'Key information'!$E$34)),"&gt;0")</f>
        <v>0</v>
      </c>
      <c r="CJ27" s="531">
        <f ca="1">COUNTIF(AY27:OFFSET(CH27,0,(-12+'Key information'!$E$34)),"&lt;0")</f>
        <v>0</v>
      </c>
      <c r="CK27" s="532">
        <f t="shared" ca="1" si="6"/>
        <v>0</v>
      </c>
    </row>
    <row r="28" spans="1:89" s="174" customFormat="1" ht="12" customHeight="1">
      <c r="A28" s="392"/>
      <c r="B28" s="178"/>
      <c r="C28" s="593" t="s">
        <v>319</v>
      </c>
      <c r="D28" s="252">
        <f>SUM(D22:D27)</f>
        <v>0</v>
      </c>
      <c r="E28" s="252">
        <f t="shared" ref="E28:AQ28" si="24">SUM(E22:E27)</f>
        <v>0</v>
      </c>
      <c r="F28" s="252">
        <f t="shared" si="24"/>
        <v>0</v>
      </c>
      <c r="G28" s="252">
        <f t="shared" si="24"/>
        <v>0</v>
      </c>
      <c r="H28" s="252">
        <f t="shared" si="24"/>
        <v>0</v>
      </c>
      <c r="I28" s="252">
        <f t="shared" si="24"/>
        <v>0</v>
      </c>
      <c r="J28" s="252">
        <f t="shared" si="24"/>
        <v>0</v>
      </c>
      <c r="K28" s="252">
        <f t="shared" si="24"/>
        <v>0</v>
      </c>
      <c r="L28" s="252">
        <f t="shared" si="24"/>
        <v>0</v>
      </c>
      <c r="M28" s="252">
        <f t="shared" si="24"/>
        <v>0</v>
      </c>
      <c r="N28" s="252">
        <f t="shared" si="24"/>
        <v>0</v>
      </c>
      <c r="O28" s="252">
        <f t="shared" si="24"/>
        <v>0</v>
      </c>
      <c r="P28" s="252">
        <f t="shared" si="24"/>
        <v>0</v>
      </c>
      <c r="Q28" s="252">
        <f t="shared" si="24"/>
        <v>0</v>
      </c>
      <c r="R28" s="252">
        <f t="shared" si="24"/>
        <v>0</v>
      </c>
      <c r="S28" s="252">
        <f t="shared" si="24"/>
        <v>0</v>
      </c>
      <c r="T28" s="252">
        <f t="shared" si="24"/>
        <v>0</v>
      </c>
      <c r="U28" s="252">
        <f t="shared" si="24"/>
        <v>0</v>
      </c>
      <c r="V28" s="252">
        <f t="shared" si="24"/>
        <v>0</v>
      </c>
      <c r="W28" s="252">
        <f t="shared" si="24"/>
        <v>0</v>
      </c>
      <c r="X28" s="252">
        <f t="shared" si="24"/>
        <v>0</v>
      </c>
      <c r="Y28" s="252">
        <f t="shared" si="24"/>
        <v>0</v>
      </c>
      <c r="Z28" s="252">
        <f t="shared" si="24"/>
        <v>0</v>
      </c>
      <c r="AA28" s="252">
        <f t="shared" si="24"/>
        <v>0</v>
      </c>
      <c r="AB28" s="252">
        <f t="shared" si="24"/>
        <v>0</v>
      </c>
      <c r="AC28" s="252">
        <f t="shared" si="24"/>
        <v>0</v>
      </c>
      <c r="AD28" s="252">
        <f t="shared" si="24"/>
        <v>0</v>
      </c>
      <c r="AE28" s="252">
        <f t="shared" si="24"/>
        <v>0</v>
      </c>
      <c r="AF28" s="252">
        <f t="shared" si="24"/>
        <v>0</v>
      </c>
      <c r="AG28" s="252">
        <f t="shared" si="24"/>
        <v>0</v>
      </c>
      <c r="AH28" s="252">
        <f t="shared" si="24"/>
        <v>0</v>
      </c>
      <c r="AI28" s="252">
        <f t="shared" si="24"/>
        <v>0</v>
      </c>
      <c r="AJ28" s="252">
        <f t="shared" si="24"/>
        <v>0</v>
      </c>
      <c r="AK28" s="252">
        <f t="shared" si="24"/>
        <v>0</v>
      </c>
      <c r="AL28" s="252">
        <f t="shared" si="24"/>
        <v>0</v>
      </c>
      <c r="AM28" s="252">
        <f t="shared" si="24"/>
        <v>0</v>
      </c>
      <c r="AN28" s="252">
        <f t="shared" si="24"/>
        <v>0</v>
      </c>
      <c r="AO28" s="252">
        <f t="shared" si="24"/>
        <v>0</v>
      </c>
      <c r="AP28" s="252">
        <f t="shared" ca="1" si="24"/>
        <v>0</v>
      </c>
      <c r="AQ28" s="342">
        <f t="shared" si="24"/>
        <v>0</v>
      </c>
      <c r="AR28" s="961"/>
      <c r="AS28" s="252">
        <f ca="1">SUM(AS22:AS27)</f>
        <v>0</v>
      </c>
      <c r="AT28" s="252">
        <f ca="1">SUM(AT22:AT27)</f>
        <v>0</v>
      </c>
      <c r="AU28" s="961"/>
      <c r="AV28" s="131"/>
      <c r="AX28" s="1025" t="s">
        <v>319</v>
      </c>
      <c r="AY28" s="1019"/>
      <c r="AZ28" s="1019"/>
      <c r="BA28" s="1019"/>
      <c r="BB28" s="1019"/>
      <c r="BC28" s="1019"/>
      <c r="BD28" s="1019"/>
      <c r="BE28" s="1019"/>
      <c r="BF28" s="1019"/>
      <c r="BG28" s="1019"/>
      <c r="BH28" s="1019"/>
      <c r="BI28" s="1019"/>
      <c r="BJ28" s="1020"/>
      <c r="BK28" s="1019"/>
      <c r="BL28" s="1019"/>
      <c r="BM28" s="1019"/>
      <c r="BN28" s="1019"/>
      <c r="BO28" s="1019"/>
      <c r="BP28" s="1019"/>
      <c r="BQ28" s="1019"/>
      <c r="BR28" s="1019"/>
      <c r="BS28" s="1019"/>
      <c r="BT28" s="1019"/>
      <c r="BU28" s="1019"/>
      <c r="BV28" s="1020"/>
      <c r="BW28" s="1019"/>
      <c r="BX28" s="1019"/>
      <c r="BY28" s="1019"/>
      <c r="BZ28" s="1019"/>
      <c r="CA28" s="1019"/>
      <c r="CB28" s="1019"/>
      <c r="CC28" s="1019"/>
      <c r="CD28" s="1019"/>
      <c r="CE28" s="1019"/>
      <c r="CF28" s="1019"/>
      <c r="CG28" s="1019"/>
      <c r="CH28" s="1020"/>
      <c r="CI28" s="1022">
        <f ca="1">SUM(CI21:CI27)</f>
        <v>0</v>
      </c>
      <c r="CJ28" s="1023">
        <f t="shared" ref="CJ28:CK28" ca="1" si="25">SUM(CJ21:CJ27)</f>
        <v>0</v>
      </c>
      <c r="CK28" s="1024">
        <f t="shared" ca="1" si="25"/>
        <v>0</v>
      </c>
    </row>
    <row r="29" spans="1:89" s="174" customFormat="1" ht="12" customHeight="1">
      <c r="A29" s="392"/>
      <c r="B29" s="178"/>
      <c r="C29" s="602" t="s">
        <v>320</v>
      </c>
      <c r="D29" s="603">
        <f>D21+D28</f>
        <v>0</v>
      </c>
      <c r="E29" s="603">
        <f t="shared" ref="E29:AT29" si="26">E21+E28</f>
        <v>0</v>
      </c>
      <c r="F29" s="603">
        <f t="shared" si="26"/>
        <v>0</v>
      </c>
      <c r="G29" s="603">
        <f t="shared" si="26"/>
        <v>0</v>
      </c>
      <c r="H29" s="603">
        <f t="shared" si="26"/>
        <v>0</v>
      </c>
      <c r="I29" s="603">
        <f t="shared" si="26"/>
        <v>0</v>
      </c>
      <c r="J29" s="603">
        <f t="shared" si="26"/>
        <v>0</v>
      </c>
      <c r="K29" s="603">
        <f t="shared" si="26"/>
        <v>0</v>
      </c>
      <c r="L29" s="603">
        <f t="shared" si="26"/>
        <v>0</v>
      </c>
      <c r="M29" s="603">
        <f t="shared" si="26"/>
        <v>0</v>
      </c>
      <c r="N29" s="603">
        <f t="shared" si="26"/>
        <v>0</v>
      </c>
      <c r="O29" s="603">
        <f t="shared" si="26"/>
        <v>0</v>
      </c>
      <c r="P29" s="603">
        <f t="shared" si="26"/>
        <v>0</v>
      </c>
      <c r="Q29" s="603">
        <f t="shared" si="26"/>
        <v>0</v>
      </c>
      <c r="R29" s="603">
        <f t="shared" si="26"/>
        <v>0</v>
      </c>
      <c r="S29" s="603">
        <f t="shared" si="26"/>
        <v>0</v>
      </c>
      <c r="T29" s="603">
        <f t="shared" si="26"/>
        <v>0</v>
      </c>
      <c r="U29" s="603">
        <f t="shared" si="26"/>
        <v>0</v>
      </c>
      <c r="V29" s="603">
        <f t="shared" si="26"/>
        <v>0</v>
      </c>
      <c r="W29" s="603">
        <f t="shared" si="26"/>
        <v>0</v>
      </c>
      <c r="X29" s="603">
        <f t="shared" si="26"/>
        <v>0</v>
      </c>
      <c r="Y29" s="603">
        <f t="shared" si="26"/>
        <v>0</v>
      </c>
      <c r="Z29" s="603">
        <f t="shared" si="26"/>
        <v>0</v>
      </c>
      <c r="AA29" s="603">
        <f t="shared" si="26"/>
        <v>0</v>
      </c>
      <c r="AB29" s="603">
        <f t="shared" si="26"/>
        <v>0</v>
      </c>
      <c r="AC29" s="603">
        <f t="shared" si="26"/>
        <v>0</v>
      </c>
      <c r="AD29" s="603">
        <f t="shared" si="26"/>
        <v>0</v>
      </c>
      <c r="AE29" s="603">
        <f t="shared" si="26"/>
        <v>0</v>
      </c>
      <c r="AF29" s="603">
        <f t="shared" si="26"/>
        <v>0</v>
      </c>
      <c r="AG29" s="603">
        <f t="shared" si="26"/>
        <v>0</v>
      </c>
      <c r="AH29" s="603">
        <f t="shared" si="26"/>
        <v>0</v>
      </c>
      <c r="AI29" s="603">
        <f t="shared" si="26"/>
        <v>0</v>
      </c>
      <c r="AJ29" s="603">
        <f t="shared" si="26"/>
        <v>0</v>
      </c>
      <c r="AK29" s="603">
        <f t="shared" si="26"/>
        <v>0</v>
      </c>
      <c r="AL29" s="603">
        <f t="shared" si="26"/>
        <v>0</v>
      </c>
      <c r="AM29" s="603">
        <f t="shared" si="26"/>
        <v>0</v>
      </c>
      <c r="AN29" s="603">
        <f t="shared" si="26"/>
        <v>0</v>
      </c>
      <c r="AO29" s="603">
        <f t="shared" si="26"/>
        <v>0</v>
      </c>
      <c r="AP29" s="603">
        <f t="shared" ca="1" si="26"/>
        <v>0</v>
      </c>
      <c r="AQ29" s="624">
        <f t="shared" si="26"/>
        <v>0</v>
      </c>
      <c r="AR29" s="961"/>
      <c r="AS29" s="603">
        <f t="shared" ca="1" si="26"/>
        <v>0</v>
      </c>
      <c r="AT29" s="603">
        <f t="shared" ca="1" si="26"/>
        <v>0</v>
      </c>
      <c r="AU29" s="961"/>
      <c r="AV29" s="131"/>
      <c r="AX29" s="964" t="s">
        <v>320</v>
      </c>
      <c r="AY29" s="253"/>
      <c r="AZ29" s="253"/>
      <c r="BA29" s="253"/>
      <c r="BB29" s="253"/>
      <c r="BC29" s="253"/>
      <c r="BD29" s="253"/>
      <c r="BE29" s="253"/>
      <c r="BF29" s="253"/>
      <c r="BG29" s="253"/>
      <c r="BH29" s="253"/>
      <c r="BI29" s="253"/>
      <c r="BJ29" s="269"/>
      <c r="BK29" s="253"/>
      <c r="BL29" s="253"/>
      <c r="BM29" s="253"/>
      <c r="BN29" s="253"/>
      <c r="BO29" s="253"/>
      <c r="BP29" s="253"/>
      <c r="BQ29" s="253"/>
      <c r="BR29" s="253"/>
      <c r="BS29" s="253"/>
      <c r="BT29" s="253"/>
      <c r="BU29" s="253"/>
      <c r="BV29" s="269"/>
      <c r="BW29" s="253"/>
      <c r="BX29" s="253"/>
      <c r="BY29" s="253"/>
      <c r="BZ29" s="253"/>
      <c r="CA29" s="253"/>
      <c r="CB29" s="253"/>
      <c r="CC29" s="253"/>
      <c r="CD29" s="253"/>
      <c r="CE29" s="253"/>
      <c r="CF29" s="253"/>
      <c r="CG29" s="253"/>
      <c r="CH29" s="269"/>
      <c r="CI29" s="533"/>
      <c r="CJ29" s="534"/>
      <c r="CK29" s="535"/>
    </row>
    <row r="30" spans="1:89" s="24" customFormat="1" ht="12" customHeight="1">
      <c r="A30" s="392"/>
      <c r="B30" s="128" t="s">
        <v>321</v>
      </c>
      <c r="C30" s="593" t="s">
        <v>322</v>
      </c>
      <c r="D30" s="252">
        <f>SUMIFS(PL!F:F,PL!$B:$B,$B30)/'Key information'!$E$114</f>
        <v>0</v>
      </c>
      <c r="E30" s="252">
        <f>SUMIFS(PL!G:G,PL!$B:$B,$B30)/'Key information'!$E$114</f>
        <v>0</v>
      </c>
      <c r="F30" s="252">
        <f>SUMIFS(PL!H:H,PL!$B:$B,$B30)/'Key information'!$E$114</f>
        <v>0</v>
      </c>
      <c r="G30" s="252">
        <f>SUMIFS(PL!I:I,PL!$B:$B,$B30)/'Key information'!$E$114</f>
        <v>0</v>
      </c>
      <c r="H30" s="252">
        <f>SUMIFS(PL!J:J,PL!$B:$B,$B30)/'Key information'!$E$114</f>
        <v>0</v>
      </c>
      <c r="I30" s="252">
        <f>SUMIFS(PL!K:K,PL!$B:$B,$B30)/'Key information'!$E$114</f>
        <v>0</v>
      </c>
      <c r="J30" s="252">
        <f>SUMIFS(PL!L:L,PL!$B:$B,$B30)/'Key information'!$E$114</f>
        <v>0</v>
      </c>
      <c r="K30" s="252">
        <f>SUMIFS(PL!M:M,PL!$B:$B,$B30)/'Key information'!$E$114</f>
        <v>0</v>
      </c>
      <c r="L30" s="252">
        <f>SUMIFS(PL!N:N,PL!$B:$B,$B30)/'Key information'!$E$114</f>
        <v>0</v>
      </c>
      <c r="M30" s="252">
        <f>SUMIFS(PL!O:O,PL!$B:$B,$B30)/'Key information'!$E$114</f>
        <v>0</v>
      </c>
      <c r="N30" s="252">
        <f>SUMIFS(PL!P:P,PL!$B:$B,$B30)/'Key information'!$E$114</f>
        <v>0</v>
      </c>
      <c r="O30" s="252">
        <f>SUMIFS(PL!Q:Q,PL!$B:$B,$B30)/'Key information'!$E$114</f>
        <v>0</v>
      </c>
      <c r="P30" s="252">
        <f>SUMIFS(PL!R:R,PL!$B:$B,$B30)/'Key information'!$E$114</f>
        <v>0</v>
      </c>
      <c r="Q30" s="252">
        <f>SUMIFS(PL!S:S,PL!$B:$B,$B30)/'Key information'!$E$114</f>
        <v>0</v>
      </c>
      <c r="R30" s="252">
        <f>SUMIFS(PL!T:T,PL!$B:$B,$B30)/'Key information'!$E$114</f>
        <v>0</v>
      </c>
      <c r="S30" s="252">
        <f>SUMIFS(PL!U:U,PL!$B:$B,$B30)/'Key information'!$E$114</f>
        <v>0</v>
      </c>
      <c r="T30" s="252">
        <f>SUMIFS(PL!V:V,PL!$B:$B,$B30)/'Key information'!$E$114</f>
        <v>0</v>
      </c>
      <c r="U30" s="252">
        <f>SUMIFS(PL!W:W,PL!$B:$B,$B30)/'Key information'!$E$114</f>
        <v>0</v>
      </c>
      <c r="V30" s="252">
        <f>SUMIFS(PL!X:X,PL!$B:$B,$B30)/'Key information'!$E$114</f>
        <v>0</v>
      </c>
      <c r="W30" s="252">
        <f>SUMIFS(PL!Y:Y,PL!$B:$B,$B30)/'Key information'!$E$114</f>
        <v>0</v>
      </c>
      <c r="X30" s="252">
        <f>SUMIFS(PL!Z:Z,PL!$B:$B,$B30)/'Key information'!$E$114</f>
        <v>0</v>
      </c>
      <c r="Y30" s="252">
        <f>SUMIFS(PL!AA:AA,PL!$B:$B,$B30)/'Key information'!$E$114</f>
        <v>0</v>
      </c>
      <c r="Z30" s="252">
        <f>SUMIFS(PL!AB:AB,PL!$B:$B,$B30)/'Key information'!$E$114</f>
        <v>0</v>
      </c>
      <c r="AA30" s="252">
        <f>SUMIFS(PL!AC:AC,PL!$B:$B,$B30)/'Key information'!$E$114</f>
        <v>0</v>
      </c>
      <c r="AB30" s="252">
        <f>SUMIFS(PL!AD:AD,PL!$B:$B,$B30)/'Key information'!$E$114</f>
        <v>0</v>
      </c>
      <c r="AC30" s="252">
        <f>SUMIFS(PL!AE:AE,PL!$B:$B,$B30)/'Key information'!$E$114</f>
        <v>0</v>
      </c>
      <c r="AD30" s="252">
        <f>SUMIFS(PL!AF:AF,PL!$B:$B,$B30)/'Key information'!$E$114</f>
        <v>0</v>
      </c>
      <c r="AE30" s="252">
        <f>SUMIFS(PL!AG:AG,PL!$B:$B,$B30)/'Key information'!$E$114</f>
        <v>0</v>
      </c>
      <c r="AF30" s="252">
        <f>SUMIFS(PL!AH:AH,PL!$B:$B,$B30)/'Key information'!$E$114</f>
        <v>0</v>
      </c>
      <c r="AG30" s="252">
        <f>SUMIFS(PL!AI:AI,PL!$B:$B,$B30)/'Key information'!$E$114</f>
        <v>0</v>
      </c>
      <c r="AH30" s="252">
        <f>SUMIFS(PL!AJ:AJ,PL!$B:$B,$B30)/'Key information'!$E$114</f>
        <v>0</v>
      </c>
      <c r="AI30" s="252">
        <f>SUMIFS(PL!AK:AK,PL!$B:$B,$B30)/'Key information'!$E$114</f>
        <v>0</v>
      </c>
      <c r="AJ30" s="252">
        <f>SUMIFS(PL!AL:AL,PL!$B:$B,$B30)/'Key information'!$E$114</f>
        <v>0</v>
      </c>
      <c r="AK30" s="252">
        <f>SUMIFS(PL!AM:AM,PL!$B:$B,$B30)/'Key information'!$E$114</f>
        <v>0</v>
      </c>
      <c r="AL30" s="252">
        <f>SUMIFS(PL!AN:AN,PL!$B:$B,$B30)/'Key information'!$E$114</f>
        <v>0</v>
      </c>
      <c r="AM30" s="252">
        <f>SUMIFS(PL!AO:AO,PL!$B:$B,$B30)/'Key information'!$E$114</f>
        <v>0</v>
      </c>
      <c r="AN30" s="252">
        <f t="shared" ref="AN30" si="27">SUM(D30:O30)</f>
        <v>0</v>
      </c>
      <c r="AO30" s="252">
        <f t="shared" ref="AO30" si="28">SUM(P30:AA30)</f>
        <v>0</v>
      </c>
      <c r="AP30" s="252">
        <f ca="1">SUM(OFFSET(AM30,0,(-12+'Key information'!$E$34)):OFFSET(AA30,0,(-11+'Key information'!$E$34)))</f>
        <v>0</v>
      </c>
      <c r="AQ30" s="342">
        <f>SUMIF(PL!$B:$B,PL_monthly!B30,PL!$AP:$AP)/'Key information'!$E$114</f>
        <v>0</v>
      </c>
      <c r="AR30" s="411"/>
      <c r="AS30" s="252">
        <f ca="1">SUM(OFFSET(AA30,0,(-12+'Key information'!$E$34)):P30)</f>
        <v>0</v>
      </c>
      <c r="AT30" s="252">
        <f ca="1">SUM(OFFSET(AM30,0,(-12+'Key information'!$E$34)):AB30)</f>
        <v>0</v>
      </c>
      <c r="AU30" s="411"/>
      <c r="AV30" s="131"/>
      <c r="AX30" s="965" t="s">
        <v>322</v>
      </c>
      <c r="AY30" s="252">
        <f t="shared" ref="AY30:BJ34" si="29">IF(ABS(D30)&gt;ABS(SUM($D30:$O30)/8),IF(ABS(D30)&gt;=$CK$6,D30,0),0)</f>
        <v>0</v>
      </c>
      <c r="AZ30" s="252">
        <f t="shared" si="29"/>
        <v>0</v>
      </c>
      <c r="BA30" s="252">
        <f t="shared" si="29"/>
        <v>0</v>
      </c>
      <c r="BB30" s="252">
        <f t="shared" si="29"/>
        <v>0</v>
      </c>
      <c r="BC30" s="252">
        <f t="shared" si="29"/>
        <v>0</v>
      </c>
      <c r="BD30" s="252">
        <f t="shared" si="29"/>
        <v>0</v>
      </c>
      <c r="BE30" s="252">
        <f t="shared" si="29"/>
        <v>0</v>
      </c>
      <c r="BF30" s="252">
        <f t="shared" si="29"/>
        <v>0</v>
      </c>
      <c r="BG30" s="252">
        <f t="shared" si="29"/>
        <v>0</v>
      </c>
      <c r="BH30" s="252">
        <f t="shared" si="29"/>
        <v>0</v>
      </c>
      <c r="BI30" s="252">
        <f t="shared" si="29"/>
        <v>0</v>
      </c>
      <c r="BJ30" s="270">
        <f t="shared" si="29"/>
        <v>0</v>
      </c>
      <c r="BK30" s="252">
        <f t="shared" ref="BK30:BV34" si="30">IF(ABS(P30)&gt;ABS(SUM($P30:$AA30)/8),IF(ABS(P30)&gt;=$CK$6,P30,0),0)</f>
        <v>0</v>
      </c>
      <c r="BL30" s="252">
        <f t="shared" si="30"/>
        <v>0</v>
      </c>
      <c r="BM30" s="252">
        <f t="shared" si="30"/>
        <v>0</v>
      </c>
      <c r="BN30" s="252">
        <f t="shared" si="30"/>
        <v>0</v>
      </c>
      <c r="BO30" s="252">
        <f t="shared" si="30"/>
        <v>0</v>
      </c>
      <c r="BP30" s="252">
        <f t="shared" si="30"/>
        <v>0</v>
      </c>
      <c r="BQ30" s="252">
        <f t="shared" si="30"/>
        <v>0</v>
      </c>
      <c r="BR30" s="252">
        <f t="shared" si="30"/>
        <v>0</v>
      </c>
      <c r="BS30" s="252">
        <f t="shared" si="30"/>
        <v>0</v>
      </c>
      <c r="BT30" s="252">
        <f t="shared" si="30"/>
        <v>0</v>
      </c>
      <c r="BU30" s="252">
        <f t="shared" si="30"/>
        <v>0</v>
      </c>
      <c r="BV30" s="270">
        <f t="shared" si="30"/>
        <v>0</v>
      </c>
      <c r="BW30" s="252">
        <f>IF(ABS(AB30)&gt;ABS(SUM($AB30:$AM30)/'Key information'!$E$34*12/8),IF(ABS(AB30)&gt;=$CK$6,AB30,0),0)</f>
        <v>0</v>
      </c>
      <c r="BX30" s="252">
        <f>IF(ABS(AC30)&gt;ABS(SUM($AB30:$AM30)/'Key information'!$E$34*12/8),IF(ABS(AC30)&gt;=$CK$6,AC30,0),0)</f>
        <v>0</v>
      </c>
      <c r="BY30" s="252">
        <f>IF(ABS(AD30)&gt;ABS(SUM($AB30:$AM30)/'Key information'!$E$34*12/8),IF(ABS(AD30)&gt;=$CK$6,AD30,0),0)</f>
        <v>0</v>
      </c>
      <c r="BZ30" s="252">
        <f>IF(ABS(AE30)&gt;ABS(SUM($AB30:$AM30)/'Key information'!$E$34*12/8),IF(ABS(AE30)&gt;=$CK$6,AE30,0),0)</f>
        <v>0</v>
      </c>
      <c r="CA30" s="252">
        <f>IF(ABS(AF30)&gt;ABS(SUM($AB30:$AM30)/'Key information'!$E$34*12/8),IF(ABS(AF30)&gt;=$CK$6,AF30,0),0)</f>
        <v>0</v>
      </c>
      <c r="CB30" s="252">
        <f>IF(ABS(AG30)&gt;ABS(SUM($AB30:$AM30)/'Key information'!$E$34*12/8),IF(ABS(AG30)&gt;=$CK$6,AG30,0),0)</f>
        <v>0</v>
      </c>
      <c r="CC30" s="252">
        <f>IF(ABS(AH30)&gt;ABS(SUM($AB30:$AM30)/'Key information'!$E$34*12/8),IF(ABS(AH30)&gt;=$CK$6,AH30,0),0)</f>
        <v>0</v>
      </c>
      <c r="CD30" s="252">
        <f>IF(ABS(AI30)&gt;ABS(SUM($AB30:$AM30)/'Key information'!$E$34*12/8),IF(ABS(AI30)&gt;=$CK$6,AI30,0),0)</f>
        <v>0</v>
      </c>
      <c r="CE30" s="252">
        <f>IF(ABS(AJ30)&gt;ABS(SUM($AB30:$AM30)/'Key information'!$E$34*12/8),IF(ABS(AJ30)&gt;=$CK$6,AJ30,0),0)</f>
        <v>0</v>
      </c>
      <c r="CF30" s="252">
        <f>IF(ABS(AK30)&gt;ABS(SUM($AB30:$AM30)/'Key information'!$E$34*12/8),IF(ABS(AK30)&gt;=$CK$6,AK30,0),0)</f>
        <v>0</v>
      </c>
      <c r="CG30" s="252">
        <f>IF(ABS(AL30)&gt;ABS(SUM($AB30:$AM30)/'Key information'!$E$34*12/8),IF(ABS(AL30)&gt;=$CK$6,AL30,0),0)</f>
        <v>0</v>
      </c>
      <c r="CH30" s="270">
        <f>IF(ABS(AM30)&gt;ABS(SUM($AB30:$AM30)/'Key information'!$E$34*12/8),IF(ABS(AM30)&gt;=$CK$6,AM30,0),0)</f>
        <v>0</v>
      </c>
      <c r="CI30" s="525">
        <f ca="1">COUNTIF(AY30:OFFSET(CH30,0,(-12+'Key information'!$E$34)),"&gt;0")</f>
        <v>0</v>
      </c>
      <c r="CJ30" s="531">
        <f ca="1">COUNTIF(AY30:OFFSET(CH30,0,(-12+'Key information'!$E$34)),"&lt;0")</f>
        <v>0</v>
      </c>
      <c r="CK30" s="532">
        <f t="shared" ca="1" si="6"/>
        <v>0</v>
      </c>
    </row>
    <row r="31" spans="1:89" s="24" customFormat="1" ht="12" hidden="1" customHeight="1" outlineLevel="1">
      <c r="A31" s="392"/>
      <c r="B31" s="128" t="s">
        <v>323</v>
      </c>
      <c r="C31" s="593" t="s">
        <v>324</v>
      </c>
      <c r="D31" s="252">
        <f>SUMIFS(PL!F:F,PL!$B:$B,$B31)/'Key information'!$E$114</f>
        <v>0</v>
      </c>
      <c r="E31" s="252">
        <f>SUMIFS(PL!G:G,PL!$B:$B,$B31)/'Key information'!$E$114</f>
        <v>0</v>
      </c>
      <c r="F31" s="252">
        <f>SUMIFS(PL!H:H,PL!$B:$B,$B31)/'Key information'!$E$114</f>
        <v>0</v>
      </c>
      <c r="G31" s="252">
        <f>SUMIFS(PL!I:I,PL!$B:$B,$B31)/'Key information'!$E$114</f>
        <v>0</v>
      </c>
      <c r="H31" s="252">
        <f>SUMIFS(PL!J:J,PL!$B:$B,$B31)/'Key information'!$E$114</f>
        <v>0</v>
      </c>
      <c r="I31" s="252">
        <f>SUMIFS(PL!K:K,PL!$B:$B,$B31)/'Key information'!$E$114</f>
        <v>0</v>
      </c>
      <c r="J31" s="252">
        <f>SUMIFS(PL!L:L,PL!$B:$B,$B31)/'Key information'!$E$114</f>
        <v>0</v>
      </c>
      <c r="K31" s="252">
        <f>SUMIFS(PL!M:M,PL!$B:$B,$B31)/'Key information'!$E$114</f>
        <v>0</v>
      </c>
      <c r="L31" s="252">
        <f>SUMIFS(PL!N:N,PL!$B:$B,$B31)/'Key information'!$E$114</f>
        <v>0</v>
      </c>
      <c r="M31" s="252">
        <f>SUMIFS(PL!O:O,PL!$B:$B,$B31)/'Key information'!$E$114</f>
        <v>0</v>
      </c>
      <c r="N31" s="252">
        <f>SUMIFS(PL!P:P,PL!$B:$B,$B31)/'Key information'!$E$114</f>
        <v>0</v>
      </c>
      <c r="O31" s="252">
        <f>SUMIFS(PL!Q:Q,PL!$B:$B,$B31)/'Key information'!$E$114</f>
        <v>0</v>
      </c>
      <c r="P31" s="252">
        <f>SUMIFS(PL!R:R,PL!$B:$B,$B31)/'Key information'!$E$114</f>
        <v>0</v>
      </c>
      <c r="Q31" s="252">
        <f>SUMIFS(PL!S:S,PL!$B:$B,$B31)/'Key information'!$E$114</f>
        <v>0</v>
      </c>
      <c r="R31" s="252">
        <f>SUMIFS(PL!T:T,PL!$B:$B,$B31)/'Key information'!$E$114</f>
        <v>0</v>
      </c>
      <c r="S31" s="252">
        <f>SUMIFS(PL!U:U,PL!$B:$B,$B31)/'Key information'!$E$114</f>
        <v>0</v>
      </c>
      <c r="T31" s="252">
        <f>SUMIFS(PL!V:V,PL!$B:$B,$B31)/'Key information'!$E$114</f>
        <v>0</v>
      </c>
      <c r="U31" s="252">
        <f>SUMIFS(PL!W:W,PL!$B:$B,$B31)/'Key information'!$E$114</f>
        <v>0</v>
      </c>
      <c r="V31" s="252">
        <f>SUMIFS(PL!X:X,PL!$B:$B,$B31)/'Key information'!$E$114</f>
        <v>0</v>
      </c>
      <c r="W31" s="252">
        <f>SUMIFS(PL!Y:Y,PL!$B:$B,$B31)/'Key information'!$E$114</f>
        <v>0</v>
      </c>
      <c r="X31" s="252">
        <f>SUMIFS(PL!Z:Z,PL!$B:$B,$B31)/'Key information'!$E$114</f>
        <v>0</v>
      </c>
      <c r="Y31" s="252">
        <f>SUMIFS(PL!AA:AA,PL!$B:$B,$B31)/'Key information'!$E$114</f>
        <v>0</v>
      </c>
      <c r="Z31" s="252">
        <f>SUMIFS(PL!AB:AB,PL!$B:$B,$B31)/'Key information'!$E$114</f>
        <v>0</v>
      </c>
      <c r="AA31" s="252">
        <f>SUMIFS(PL!AC:AC,PL!$B:$B,$B31)/'Key information'!$E$114</f>
        <v>0</v>
      </c>
      <c r="AB31" s="252">
        <f>SUMIFS(PL!AD:AD,PL!$B:$B,$B31)/'Key information'!$E$114</f>
        <v>0</v>
      </c>
      <c r="AC31" s="252">
        <f>SUMIFS(PL!AE:AE,PL!$B:$B,$B31)/'Key information'!$E$114</f>
        <v>0</v>
      </c>
      <c r="AD31" s="252">
        <f>SUMIFS(PL!AF:AF,PL!$B:$B,$B31)/'Key information'!$E$114</f>
        <v>0</v>
      </c>
      <c r="AE31" s="252">
        <f>SUMIFS(PL!AG:AG,PL!$B:$B,$B31)/'Key information'!$E$114</f>
        <v>0</v>
      </c>
      <c r="AF31" s="252">
        <f>SUMIFS(PL!AH:AH,PL!$B:$B,$B31)/'Key information'!$E$114</f>
        <v>0</v>
      </c>
      <c r="AG31" s="252">
        <f>SUMIFS(PL!AI:AI,PL!$B:$B,$B31)/'Key information'!$E$114</f>
        <v>0</v>
      </c>
      <c r="AH31" s="252">
        <f>SUMIFS(PL!AJ:AJ,PL!$B:$B,$B31)/'Key information'!$E$114</f>
        <v>0</v>
      </c>
      <c r="AI31" s="252">
        <f>SUMIFS(PL!AK:AK,PL!$B:$B,$B31)/'Key information'!$E$114</f>
        <v>0</v>
      </c>
      <c r="AJ31" s="252">
        <f>SUMIFS(PL!AL:AL,PL!$B:$B,$B31)/'Key information'!$E$114</f>
        <v>0</v>
      </c>
      <c r="AK31" s="252">
        <f>SUMIFS(PL!AM:AM,PL!$B:$B,$B31)/'Key information'!$E$114</f>
        <v>0</v>
      </c>
      <c r="AL31" s="252">
        <f>SUMIFS(PL!AN:AN,PL!$B:$B,$B31)/'Key information'!$E$114</f>
        <v>0</v>
      </c>
      <c r="AM31" s="252">
        <f>SUMIFS(PL!AO:AO,PL!$B:$B,$B31)/'Key information'!$E$114</f>
        <v>0</v>
      </c>
      <c r="AN31" s="252">
        <f t="shared" ref="AN31:AN34" si="31">SUM(D31:O31)</f>
        <v>0</v>
      </c>
      <c r="AO31" s="252">
        <f t="shared" ref="AO31:AO34" si="32">SUM(P31:AA31)</f>
        <v>0</v>
      </c>
      <c r="AP31" s="252">
        <f ca="1">SUM(OFFSET(AM31,0,(-12+'Key information'!$E$34)):OFFSET(AA31,0,(-11+'Key information'!$E$34)))</f>
        <v>0</v>
      </c>
      <c r="AQ31" s="342">
        <f>SUMIF(PL!$B:$B,PL_monthly!B31,PL!$AP:$AP)/'Key information'!$E$114</f>
        <v>0</v>
      </c>
      <c r="AR31" s="411"/>
      <c r="AS31" s="252">
        <f ca="1">SUM(OFFSET(AA31,0,(-12+'Key information'!$E$34)):P31)</f>
        <v>0</v>
      </c>
      <c r="AT31" s="252">
        <f ca="1">SUM(OFFSET(AM31,0,(-12+'Key information'!$E$34)):AB31)</f>
        <v>0</v>
      </c>
      <c r="AU31" s="411"/>
      <c r="AV31" s="131"/>
      <c r="AX31" s="965" t="s">
        <v>324</v>
      </c>
      <c r="AY31" s="252">
        <f t="shared" si="29"/>
        <v>0</v>
      </c>
      <c r="AZ31" s="252">
        <f t="shared" si="29"/>
        <v>0</v>
      </c>
      <c r="BA31" s="252">
        <f t="shared" si="29"/>
        <v>0</v>
      </c>
      <c r="BB31" s="252">
        <f t="shared" si="29"/>
        <v>0</v>
      </c>
      <c r="BC31" s="252">
        <f t="shared" si="29"/>
        <v>0</v>
      </c>
      <c r="BD31" s="252">
        <f t="shared" si="29"/>
        <v>0</v>
      </c>
      <c r="BE31" s="252">
        <f t="shared" si="29"/>
        <v>0</v>
      </c>
      <c r="BF31" s="252">
        <f t="shared" si="29"/>
        <v>0</v>
      </c>
      <c r="BG31" s="252">
        <f t="shared" si="29"/>
        <v>0</v>
      </c>
      <c r="BH31" s="252">
        <f t="shared" si="29"/>
        <v>0</v>
      </c>
      <c r="BI31" s="252">
        <f t="shared" si="29"/>
        <v>0</v>
      </c>
      <c r="BJ31" s="270">
        <f t="shared" si="29"/>
        <v>0</v>
      </c>
      <c r="BK31" s="252">
        <f t="shared" si="30"/>
        <v>0</v>
      </c>
      <c r="BL31" s="252">
        <f t="shared" si="30"/>
        <v>0</v>
      </c>
      <c r="BM31" s="252">
        <f t="shared" si="30"/>
        <v>0</v>
      </c>
      <c r="BN31" s="252">
        <f t="shared" si="30"/>
        <v>0</v>
      </c>
      <c r="BO31" s="252">
        <f t="shared" si="30"/>
        <v>0</v>
      </c>
      <c r="BP31" s="252">
        <f t="shared" si="30"/>
        <v>0</v>
      </c>
      <c r="BQ31" s="252">
        <f t="shared" si="30"/>
        <v>0</v>
      </c>
      <c r="BR31" s="252">
        <f t="shared" si="30"/>
        <v>0</v>
      </c>
      <c r="BS31" s="252">
        <f t="shared" si="30"/>
        <v>0</v>
      </c>
      <c r="BT31" s="252">
        <f t="shared" si="30"/>
        <v>0</v>
      </c>
      <c r="BU31" s="252">
        <f t="shared" si="30"/>
        <v>0</v>
      </c>
      <c r="BV31" s="270">
        <f t="shared" si="30"/>
        <v>0</v>
      </c>
      <c r="BW31" s="252">
        <f>IF(ABS(AB31)&gt;ABS(SUM($AB31:$AM31)/'Key information'!$E$34*12/8),IF(ABS(AB31)&gt;=$CK$6,AB31,0),0)</f>
        <v>0</v>
      </c>
      <c r="BX31" s="252">
        <f>IF(ABS(AC31)&gt;ABS(SUM($AB31:$AM31)/'Key information'!$E$34*12/8),IF(ABS(AC31)&gt;=$CK$6,AC31,0),0)</f>
        <v>0</v>
      </c>
      <c r="BY31" s="252">
        <f>IF(ABS(AD31)&gt;ABS(SUM($AB31:$AM31)/'Key information'!$E$34*12/8),IF(ABS(AD31)&gt;=$CK$6,AD31,0),0)</f>
        <v>0</v>
      </c>
      <c r="BZ31" s="252">
        <f>IF(ABS(AE31)&gt;ABS(SUM($AB31:$AM31)/'Key information'!$E$34*12/8),IF(ABS(AE31)&gt;=$CK$6,AE31,0),0)</f>
        <v>0</v>
      </c>
      <c r="CA31" s="252">
        <f>IF(ABS(AF31)&gt;ABS(SUM($AB31:$AM31)/'Key information'!$E$34*12/8),IF(ABS(AF31)&gt;=$CK$6,AF31,0),0)</f>
        <v>0</v>
      </c>
      <c r="CB31" s="252">
        <f>IF(ABS(AG31)&gt;ABS(SUM($AB31:$AM31)/'Key information'!$E$34*12/8),IF(ABS(AG31)&gt;=$CK$6,AG31,0),0)</f>
        <v>0</v>
      </c>
      <c r="CC31" s="252">
        <f>IF(ABS(AH31)&gt;ABS(SUM($AB31:$AM31)/'Key information'!$E$34*12/8),IF(ABS(AH31)&gt;=$CK$6,AH31,0),0)</f>
        <v>0</v>
      </c>
      <c r="CD31" s="252">
        <f>IF(ABS(AI31)&gt;ABS(SUM($AB31:$AM31)/'Key information'!$E$34*12/8),IF(ABS(AI31)&gt;=$CK$6,AI31,0),0)</f>
        <v>0</v>
      </c>
      <c r="CE31" s="252">
        <f>IF(ABS(AJ31)&gt;ABS(SUM($AB31:$AM31)/'Key information'!$E$34*12/8),IF(ABS(AJ31)&gt;=$CK$6,AJ31,0),0)</f>
        <v>0</v>
      </c>
      <c r="CF31" s="252">
        <f>IF(ABS(AK31)&gt;ABS(SUM($AB31:$AM31)/'Key information'!$E$34*12/8),IF(ABS(AK31)&gt;=$CK$6,AK31,0),0)</f>
        <v>0</v>
      </c>
      <c r="CG31" s="252">
        <f>IF(ABS(AL31)&gt;ABS(SUM($AB31:$AM31)/'Key information'!$E$34*12/8),IF(ABS(AL31)&gt;=$CK$6,AL31,0),0)</f>
        <v>0</v>
      </c>
      <c r="CH31" s="270">
        <f>IF(ABS(AM31)&gt;ABS(SUM($AB31:$AM31)/'Key information'!$E$34*12/8),IF(ABS(AM31)&gt;=$CK$6,AM31,0),0)</f>
        <v>0</v>
      </c>
      <c r="CI31" s="525">
        <f ca="1">COUNTIF(AY31:OFFSET(CH31,0,(-12+'Key information'!$E$34)),"&gt;0")</f>
        <v>0</v>
      </c>
      <c r="CJ31" s="531">
        <f ca="1">COUNTIF(AY31:OFFSET(CH31,0,(-12+'Key information'!$E$34)),"&lt;0")</f>
        <v>0</v>
      </c>
      <c r="CK31" s="532">
        <f t="shared" ca="1" si="6"/>
        <v>0</v>
      </c>
    </row>
    <row r="32" spans="1:89" s="24" customFormat="1" ht="12" hidden="1" customHeight="1" outlineLevel="1">
      <c r="A32" s="392"/>
      <c r="B32" s="128" t="s">
        <v>325</v>
      </c>
      <c r="C32" s="593" t="s">
        <v>326</v>
      </c>
      <c r="D32" s="252">
        <f>SUMIFS(PL!F:F,PL!$B:$B,$B32)/'Key information'!$E$114</f>
        <v>0</v>
      </c>
      <c r="E32" s="252">
        <f>SUMIFS(PL!G:G,PL!$B:$B,$B32)/'Key information'!$E$114</f>
        <v>0</v>
      </c>
      <c r="F32" s="252">
        <f>SUMIFS(PL!H:H,PL!$B:$B,$B32)/'Key information'!$E$114</f>
        <v>0</v>
      </c>
      <c r="G32" s="252">
        <f>SUMIFS(PL!I:I,PL!$B:$B,$B32)/'Key information'!$E$114</f>
        <v>0</v>
      </c>
      <c r="H32" s="252">
        <f>SUMIFS(PL!J:J,PL!$B:$B,$B32)/'Key information'!$E$114</f>
        <v>0</v>
      </c>
      <c r="I32" s="252">
        <f>SUMIFS(PL!K:K,PL!$B:$B,$B32)/'Key information'!$E$114</f>
        <v>0</v>
      </c>
      <c r="J32" s="252">
        <f>SUMIFS(PL!L:L,PL!$B:$B,$B32)/'Key information'!$E$114</f>
        <v>0</v>
      </c>
      <c r="K32" s="252">
        <f>SUMIFS(PL!M:M,PL!$B:$B,$B32)/'Key information'!$E$114</f>
        <v>0</v>
      </c>
      <c r="L32" s="252">
        <f>SUMIFS(PL!N:N,PL!$B:$B,$B32)/'Key information'!$E$114</f>
        <v>0</v>
      </c>
      <c r="M32" s="252">
        <f>SUMIFS(PL!O:O,PL!$B:$B,$B32)/'Key information'!$E$114</f>
        <v>0</v>
      </c>
      <c r="N32" s="252">
        <f>SUMIFS(PL!P:P,PL!$B:$B,$B32)/'Key information'!$E$114</f>
        <v>0</v>
      </c>
      <c r="O32" s="252">
        <f>SUMIFS(PL!Q:Q,PL!$B:$B,$B32)/'Key information'!$E$114</f>
        <v>0</v>
      </c>
      <c r="P32" s="252">
        <f>SUMIFS(PL!R:R,PL!$B:$B,$B32)/'Key information'!$E$114</f>
        <v>0</v>
      </c>
      <c r="Q32" s="252">
        <f>SUMIFS(PL!S:S,PL!$B:$B,$B32)/'Key information'!$E$114</f>
        <v>0</v>
      </c>
      <c r="R32" s="252">
        <f>SUMIFS(PL!T:T,PL!$B:$B,$B32)/'Key information'!$E$114</f>
        <v>0</v>
      </c>
      <c r="S32" s="252">
        <f>SUMIFS(PL!U:U,PL!$B:$B,$B32)/'Key information'!$E$114</f>
        <v>0</v>
      </c>
      <c r="T32" s="252">
        <f>SUMIFS(PL!V:V,PL!$B:$B,$B32)/'Key information'!$E$114</f>
        <v>0</v>
      </c>
      <c r="U32" s="252">
        <f>SUMIFS(PL!W:W,PL!$B:$B,$B32)/'Key information'!$E$114</f>
        <v>0</v>
      </c>
      <c r="V32" s="252">
        <f>SUMIFS(PL!X:X,PL!$B:$B,$B32)/'Key information'!$E$114</f>
        <v>0</v>
      </c>
      <c r="W32" s="252">
        <f>SUMIFS(PL!Y:Y,PL!$B:$B,$B32)/'Key information'!$E$114</f>
        <v>0</v>
      </c>
      <c r="X32" s="252">
        <f>SUMIFS(PL!Z:Z,PL!$B:$B,$B32)/'Key information'!$E$114</f>
        <v>0</v>
      </c>
      <c r="Y32" s="252">
        <f>SUMIFS(PL!AA:AA,PL!$B:$B,$B32)/'Key information'!$E$114</f>
        <v>0</v>
      </c>
      <c r="Z32" s="252">
        <f>SUMIFS(PL!AB:AB,PL!$B:$B,$B32)/'Key information'!$E$114</f>
        <v>0</v>
      </c>
      <c r="AA32" s="252">
        <f>SUMIFS(PL!AC:AC,PL!$B:$B,$B32)/'Key information'!$E$114</f>
        <v>0</v>
      </c>
      <c r="AB32" s="252">
        <f>SUMIFS(PL!AD:AD,PL!$B:$B,$B32)/'Key information'!$E$114</f>
        <v>0</v>
      </c>
      <c r="AC32" s="252">
        <f>SUMIFS(PL!AE:AE,PL!$B:$B,$B32)/'Key information'!$E$114</f>
        <v>0</v>
      </c>
      <c r="AD32" s="252">
        <f>SUMIFS(PL!AF:AF,PL!$B:$B,$B32)/'Key information'!$E$114</f>
        <v>0</v>
      </c>
      <c r="AE32" s="252">
        <f>SUMIFS(PL!AG:AG,PL!$B:$B,$B32)/'Key information'!$E$114</f>
        <v>0</v>
      </c>
      <c r="AF32" s="252">
        <f>SUMIFS(PL!AH:AH,PL!$B:$B,$B32)/'Key information'!$E$114</f>
        <v>0</v>
      </c>
      <c r="AG32" s="252">
        <f>SUMIFS(PL!AI:AI,PL!$B:$B,$B32)/'Key information'!$E$114</f>
        <v>0</v>
      </c>
      <c r="AH32" s="252">
        <f>SUMIFS(PL!AJ:AJ,PL!$B:$B,$B32)/'Key information'!$E$114</f>
        <v>0</v>
      </c>
      <c r="AI32" s="252">
        <f>SUMIFS(PL!AK:AK,PL!$B:$B,$B32)/'Key information'!$E$114</f>
        <v>0</v>
      </c>
      <c r="AJ32" s="252">
        <f>SUMIFS(PL!AL:AL,PL!$B:$B,$B32)/'Key information'!$E$114</f>
        <v>0</v>
      </c>
      <c r="AK32" s="252">
        <f>SUMIFS(PL!AM:AM,PL!$B:$B,$B32)/'Key information'!$E$114</f>
        <v>0</v>
      </c>
      <c r="AL32" s="252">
        <f>SUMIFS(PL!AN:AN,PL!$B:$B,$B32)/'Key information'!$E$114</f>
        <v>0</v>
      </c>
      <c r="AM32" s="252">
        <f>SUMIFS(PL!AO:AO,PL!$B:$B,$B32)/'Key information'!$E$114</f>
        <v>0</v>
      </c>
      <c r="AN32" s="252">
        <f t="shared" si="31"/>
        <v>0</v>
      </c>
      <c r="AO32" s="252">
        <f t="shared" si="32"/>
        <v>0</v>
      </c>
      <c r="AP32" s="252">
        <f ca="1">SUM(OFFSET(AM32,0,(-12+'Key information'!$E$34)):OFFSET(AA32,0,(-11+'Key information'!$E$34)))</f>
        <v>0</v>
      </c>
      <c r="AQ32" s="342">
        <f>SUMIF(PL!$B:$B,PL_monthly!B32,PL!$AP:$AP)/'Key information'!$E$114</f>
        <v>0</v>
      </c>
      <c r="AR32" s="20"/>
      <c r="AS32" s="252">
        <f ca="1">SUM(OFFSET(AA32,0,(-12+'Key information'!$E$34)):P32)</f>
        <v>0</v>
      </c>
      <c r="AT32" s="252">
        <f ca="1">SUM(OFFSET(AM32,0,(-12+'Key information'!$E$34)):AB32)</f>
        <v>0</v>
      </c>
      <c r="AU32" s="20"/>
      <c r="AV32" s="131"/>
      <c r="AX32" s="965" t="s">
        <v>326</v>
      </c>
      <c r="AY32" s="252">
        <f t="shared" si="29"/>
        <v>0</v>
      </c>
      <c r="AZ32" s="252">
        <f t="shared" si="29"/>
        <v>0</v>
      </c>
      <c r="BA32" s="252">
        <f t="shared" si="29"/>
        <v>0</v>
      </c>
      <c r="BB32" s="252">
        <f t="shared" si="29"/>
        <v>0</v>
      </c>
      <c r="BC32" s="252">
        <f t="shared" si="29"/>
        <v>0</v>
      </c>
      <c r="BD32" s="252">
        <f t="shared" si="29"/>
        <v>0</v>
      </c>
      <c r="BE32" s="252">
        <f t="shared" si="29"/>
        <v>0</v>
      </c>
      <c r="BF32" s="252">
        <f t="shared" si="29"/>
        <v>0</v>
      </c>
      <c r="BG32" s="252">
        <f t="shared" si="29"/>
        <v>0</v>
      </c>
      <c r="BH32" s="252">
        <f t="shared" si="29"/>
        <v>0</v>
      </c>
      <c r="BI32" s="252">
        <f t="shared" si="29"/>
        <v>0</v>
      </c>
      <c r="BJ32" s="270">
        <f t="shared" si="29"/>
        <v>0</v>
      </c>
      <c r="BK32" s="252">
        <f t="shared" si="30"/>
        <v>0</v>
      </c>
      <c r="BL32" s="252">
        <f t="shared" si="30"/>
        <v>0</v>
      </c>
      <c r="BM32" s="252">
        <f t="shared" si="30"/>
        <v>0</v>
      </c>
      <c r="BN32" s="252">
        <f t="shared" si="30"/>
        <v>0</v>
      </c>
      <c r="BO32" s="252">
        <f t="shared" si="30"/>
        <v>0</v>
      </c>
      <c r="BP32" s="252">
        <f t="shared" si="30"/>
        <v>0</v>
      </c>
      <c r="BQ32" s="252">
        <f t="shared" si="30"/>
        <v>0</v>
      </c>
      <c r="BR32" s="252">
        <f t="shared" si="30"/>
        <v>0</v>
      </c>
      <c r="BS32" s="252">
        <f t="shared" si="30"/>
        <v>0</v>
      </c>
      <c r="BT32" s="252">
        <f t="shared" si="30"/>
        <v>0</v>
      </c>
      <c r="BU32" s="252">
        <f t="shared" si="30"/>
        <v>0</v>
      </c>
      <c r="BV32" s="270">
        <f t="shared" si="30"/>
        <v>0</v>
      </c>
      <c r="BW32" s="252">
        <f>IF(ABS(AB32)&gt;ABS(SUM($AB32:$AM32)/'Key information'!$E$34*12/8),IF(ABS(AB32)&gt;=$CK$6,AB32,0),0)</f>
        <v>0</v>
      </c>
      <c r="BX32" s="252">
        <f>IF(ABS(AC32)&gt;ABS(SUM($AB32:$AM32)/'Key information'!$E$34*12/8),IF(ABS(AC32)&gt;=$CK$6,AC32,0),0)</f>
        <v>0</v>
      </c>
      <c r="BY32" s="252">
        <f>IF(ABS(AD32)&gt;ABS(SUM($AB32:$AM32)/'Key information'!$E$34*12/8),IF(ABS(AD32)&gt;=$CK$6,AD32,0),0)</f>
        <v>0</v>
      </c>
      <c r="BZ32" s="252">
        <f>IF(ABS(AE32)&gt;ABS(SUM($AB32:$AM32)/'Key information'!$E$34*12/8),IF(ABS(AE32)&gt;=$CK$6,AE32,0),0)</f>
        <v>0</v>
      </c>
      <c r="CA32" s="252">
        <f>IF(ABS(AF32)&gt;ABS(SUM($AB32:$AM32)/'Key information'!$E$34*12/8),IF(ABS(AF32)&gt;=$CK$6,AF32,0),0)</f>
        <v>0</v>
      </c>
      <c r="CB32" s="252">
        <f>IF(ABS(AG32)&gt;ABS(SUM($AB32:$AM32)/'Key information'!$E$34*12/8),IF(ABS(AG32)&gt;=$CK$6,AG32,0),0)</f>
        <v>0</v>
      </c>
      <c r="CC32" s="252">
        <f>IF(ABS(AH32)&gt;ABS(SUM($AB32:$AM32)/'Key information'!$E$34*12/8),IF(ABS(AH32)&gt;=$CK$6,AH32,0),0)</f>
        <v>0</v>
      </c>
      <c r="CD32" s="252">
        <f>IF(ABS(AI32)&gt;ABS(SUM($AB32:$AM32)/'Key information'!$E$34*12/8),IF(ABS(AI32)&gt;=$CK$6,AI32,0),0)</f>
        <v>0</v>
      </c>
      <c r="CE32" s="252">
        <f>IF(ABS(AJ32)&gt;ABS(SUM($AB32:$AM32)/'Key information'!$E$34*12/8),IF(ABS(AJ32)&gt;=$CK$6,AJ32,0),0)</f>
        <v>0</v>
      </c>
      <c r="CF32" s="252">
        <f>IF(ABS(AK32)&gt;ABS(SUM($AB32:$AM32)/'Key information'!$E$34*12/8),IF(ABS(AK32)&gt;=$CK$6,AK32,0),0)</f>
        <v>0</v>
      </c>
      <c r="CG32" s="252">
        <f>IF(ABS(AL32)&gt;ABS(SUM($AB32:$AM32)/'Key information'!$E$34*12/8),IF(ABS(AL32)&gt;=$CK$6,AL32,0),0)</f>
        <v>0</v>
      </c>
      <c r="CH32" s="270">
        <f>IF(ABS(AM32)&gt;ABS(SUM($AB32:$AM32)/'Key information'!$E$34*12/8),IF(ABS(AM32)&gt;=$CK$6,AM32,0),0)</f>
        <v>0</v>
      </c>
      <c r="CI32" s="525">
        <f ca="1">COUNTIF(AY32:OFFSET(CH32,0,(-12+'Key information'!$E$34)),"&gt;0")</f>
        <v>0</v>
      </c>
      <c r="CJ32" s="531">
        <f ca="1">COUNTIF(AY32:OFFSET(CH32,0,(-12+'Key information'!$E$34)),"&lt;0")</f>
        <v>0</v>
      </c>
      <c r="CK32" s="532">
        <f t="shared" ca="1" si="6"/>
        <v>0</v>
      </c>
    </row>
    <row r="33" spans="1:89" s="24" customFormat="1" ht="12" hidden="1" customHeight="1" outlineLevel="1">
      <c r="A33" s="392"/>
      <c r="B33" s="128" t="s">
        <v>327</v>
      </c>
      <c r="C33" s="593" t="s">
        <v>328</v>
      </c>
      <c r="D33" s="252">
        <f>SUMIFS(PL!F:F,PL!$B:$B,$B33)/'Key information'!$E$114</f>
        <v>0</v>
      </c>
      <c r="E33" s="252">
        <f>SUMIFS(PL!G:G,PL!$B:$B,$B33)/'Key information'!$E$114</f>
        <v>0</v>
      </c>
      <c r="F33" s="252">
        <f>SUMIFS(PL!H:H,PL!$B:$B,$B33)/'Key information'!$E$114</f>
        <v>0</v>
      </c>
      <c r="G33" s="252">
        <f>SUMIFS(PL!I:I,PL!$B:$B,$B33)/'Key information'!$E$114</f>
        <v>0</v>
      </c>
      <c r="H33" s="252">
        <f>SUMIFS(PL!J:J,PL!$B:$B,$B33)/'Key information'!$E$114</f>
        <v>0</v>
      </c>
      <c r="I33" s="252">
        <f>SUMIFS(PL!K:K,PL!$B:$B,$B33)/'Key information'!$E$114</f>
        <v>0</v>
      </c>
      <c r="J33" s="252">
        <f>SUMIFS(PL!L:L,PL!$B:$B,$B33)/'Key information'!$E$114</f>
        <v>0</v>
      </c>
      <c r="K33" s="252">
        <f>SUMIFS(PL!M:M,PL!$B:$B,$B33)/'Key information'!$E$114</f>
        <v>0</v>
      </c>
      <c r="L33" s="252">
        <f>SUMIFS(PL!N:N,PL!$B:$B,$B33)/'Key information'!$E$114</f>
        <v>0</v>
      </c>
      <c r="M33" s="252">
        <f>SUMIFS(PL!O:O,PL!$B:$B,$B33)/'Key information'!$E$114</f>
        <v>0</v>
      </c>
      <c r="N33" s="252">
        <f>SUMIFS(PL!P:P,PL!$B:$B,$B33)/'Key information'!$E$114</f>
        <v>0</v>
      </c>
      <c r="O33" s="252">
        <f>SUMIFS(PL!Q:Q,PL!$B:$B,$B33)/'Key information'!$E$114</f>
        <v>0</v>
      </c>
      <c r="P33" s="252">
        <f>SUMIFS(PL!R:R,PL!$B:$B,$B33)/'Key information'!$E$114</f>
        <v>0</v>
      </c>
      <c r="Q33" s="252">
        <f>SUMIFS(PL!S:S,PL!$B:$B,$B33)/'Key information'!$E$114</f>
        <v>0</v>
      </c>
      <c r="R33" s="252">
        <f>SUMIFS(PL!T:T,PL!$B:$B,$B33)/'Key information'!$E$114</f>
        <v>0</v>
      </c>
      <c r="S33" s="252">
        <f>SUMIFS(PL!U:U,PL!$B:$B,$B33)/'Key information'!$E$114</f>
        <v>0</v>
      </c>
      <c r="T33" s="252">
        <f>SUMIFS(PL!V:V,PL!$B:$B,$B33)/'Key information'!$E$114</f>
        <v>0</v>
      </c>
      <c r="U33" s="252">
        <f>SUMIFS(PL!W:W,PL!$B:$B,$B33)/'Key information'!$E$114</f>
        <v>0</v>
      </c>
      <c r="V33" s="252">
        <f>SUMIFS(PL!X:X,PL!$B:$B,$B33)/'Key information'!$E$114</f>
        <v>0</v>
      </c>
      <c r="W33" s="252">
        <f>SUMIFS(PL!Y:Y,PL!$B:$B,$B33)/'Key information'!$E$114</f>
        <v>0</v>
      </c>
      <c r="X33" s="252">
        <f>SUMIFS(PL!Z:Z,PL!$B:$B,$B33)/'Key information'!$E$114</f>
        <v>0</v>
      </c>
      <c r="Y33" s="252">
        <f>SUMIFS(PL!AA:AA,PL!$B:$B,$B33)/'Key information'!$E$114</f>
        <v>0</v>
      </c>
      <c r="Z33" s="252">
        <f>SUMIFS(PL!AB:AB,PL!$B:$B,$B33)/'Key information'!$E$114</f>
        <v>0</v>
      </c>
      <c r="AA33" s="252">
        <f>SUMIFS(PL!AC:AC,PL!$B:$B,$B33)/'Key information'!$E$114</f>
        <v>0</v>
      </c>
      <c r="AB33" s="252">
        <f>SUMIFS(PL!AD:AD,PL!$B:$B,$B33)/'Key information'!$E$114</f>
        <v>0</v>
      </c>
      <c r="AC33" s="252">
        <f>SUMIFS(PL!AE:AE,PL!$B:$B,$B33)/'Key information'!$E$114</f>
        <v>0</v>
      </c>
      <c r="AD33" s="252">
        <f>SUMIFS(PL!AF:AF,PL!$B:$B,$B33)/'Key information'!$E$114</f>
        <v>0</v>
      </c>
      <c r="AE33" s="252">
        <f>SUMIFS(PL!AG:AG,PL!$B:$B,$B33)/'Key information'!$E$114</f>
        <v>0</v>
      </c>
      <c r="AF33" s="252">
        <f>SUMIFS(PL!AH:AH,PL!$B:$B,$B33)/'Key information'!$E$114</f>
        <v>0</v>
      </c>
      <c r="AG33" s="252">
        <f>SUMIFS(PL!AI:AI,PL!$B:$B,$B33)/'Key information'!$E$114</f>
        <v>0</v>
      </c>
      <c r="AH33" s="252">
        <f>SUMIFS(PL!AJ:AJ,PL!$B:$B,$B33)/'Key information'!$E$114</f>
        <v>0</v>
      </c>
      <c r="AI33" s="252">
        <f>SUMIFS(PL!AK:AK,PL!$B:$B,$B33)/'Key information'!$E$114</f>
        <v>0</v>
      </c>
      <c r="AJ33" s="252">
        <f>SUMIFS(PL!AL:AL,PL!$B:$B,$B33)/'Key information'!$E$114</f>
        <v>0</v>
      </c>
      <c r="AK33" s="252">
        <f>SUMIFS(PL!AM:AM,PL!$B:$B,$B33)/'Key information'!$E$114</f>
        <v>0</v>
      </c>
      <c r="AL33" s="252">
        <f>SUMIFS(PL!AN:AN,PL!$B:$B,$B33)/'Key information'!$E$114</f>
        <v>0</v>
      </c>
      <c r="AM33" s="252">
        <f>SUMIFS(PL!AO:AO,PL!$B:$B,$B33)/'Key information'!$E$114</f>
        <v>0</v>
      </c>
      <c r="AN33" s="252">
        <f t="shared" si="31"/>
        <v>0</v>
      </c>
      <c r="AO33" s="252">
        <f t="shared" si="32"/>
        <v>0</v>
      </c>
      <c r="AP33" s="252">
        <f ca="1">SUM(OFFSET(AM33,0,(-12+'Key information'!$E$34)):OFFSET(AA33,0,(-11+'Key information'!$E$34)))</f>
        <v>0</v>
      </c>
      <c r="AQ33" s="342">
        <f>SUMIF(PL!$B:$B,PL_monthly!B33,PL!$AP:$AP)/'Key information'!$E$114</f>
        <v>0</v>
      </c>
      <c r="AR33" s="411"/>
      <c r="AS33" s="252">
        <f ca="1">SUM(OFFSET(AA33,0,(-12+'Key information'!$E$34)):P33)</f>
        <v>0</v>
      </c>
      <c r="AT33" s="252">
        <f ca="1">SUM(OFFSET(AM33,0,(-12+'Key information'!$E$34)):AB33)</f>
        <v>0</v>
      </c>
      <c r="AU33" s="411"/>
      <c r="AV33" s="131"/>
      <c r="AX33" s="965" t="s">
        <v>328</v>
      </c>
      <c r="AY33" s="252">
        <f t="shared" si="29"/>
        <v>0</v>
      </c>
      <c r="AZ33" s="252">
        <f t="shared" si="29"/>
        <v>0</v>
      </c>
      <c r="BA33" s="252">
        <f t="shared" si="29"/>
        <v>0</v>
      </c>
      <c r="BB33" s="252">
        <f t="shared" si="29"/>
        <v>0</v>
      </c>
      <c r="BC33" s="252">
        <f t="shared" si="29"/>
        <v>0</v>
      </c>
      <c r="BD33" s="252">
        <f t="shared" si="29"/>
        <v>0</v>
      </c>
      <c r="BE33" s="252">
        <f t="shared" si="29"/>
        <v>0</v>
      </c>
      <c r="BF33" s="252">
        <f t="shared" si="29"/>
        <v>0</v>
      </c>
      <c r="BG33" s="252">
        <f t="shared" si="29"/>
        <v>0</v>
      </c>
      <c r="BH33" s="252">
        <f t="shared" si="29"/>
        <v>0</v>
      </c>
      <c r="BI33" s="252">
        <f t="shared" si="29"/>
        <v>0</v>
      </c>
      <c r="BJ33" s="270">
        <f t="shared" si="29"/>
        <v>0</v>
      </c>
      <c r="BK33" s="252">
        <f t="shared" si="30"/>
        <v>0</v>
      </c>
      <c r="BL33" s="252">
        <f t="shared" si="30"/>
        <v>0</v>
      </c>
      <c r="BM33" s="252">
        <f t="shared" si="30"/>
        <v>0</v>
      </c>
      <c r="BN33" s="252">
        <f t="shared" si="30"/>
        <v>0</v>
      </c>
      <c r="BO33" s="252">
        <f t="shared" si="30"/>
        <v>0</v>
      </c>
      <c r="BP33" s="252">
        <f t="shared" si="30"/>
        <v>0</v>
      </c>
      <c r="BQ33" s="252">
        <f t="shared" si="30"/>
        <v>0</v>
      </c>
      <c r="BR33" s="252">
        <f t="shared" si="30"/>
        <v>0</v>
      </c>
      <c r="BS33" s="252">
        <f t="shared" si="30"/>
        <v>0</v>
      </c>
      <c r="BT33" s="252">
        <f t="shared" si="30"/>
        <v>0</v>
      </c>
      <c r="BU33" s="252">
        <f t="shared" si="30"/>
        <v>0</v>
      </c>
      <c r="BV33" s="270">
        <f t="shared" si="30"/>
        <v>0</v>
      </c>
      <c r="BW33" s="252">
        <f>IF(ABS(AB33)&gt;ABS(SUM($AB33:$AM33)/'Key information'!$E$34*12/8),IF(ABS(AB33)&gt;=$CK$6,AB33,0),0)</f>
        <v>0</v>
      </c>
      <c r="BX33" s="252">
        <f>IF(ABS(AC33)&gt;ABS(SUM($AB33:$AM33)/'Key information'!$E$34*12/8),IF(ABS(AC33)&gt;=$CK$6,AC33,0),0)</f>
        <v>0</v>
      </c>
      <c r="BY33" s="252">
        <f>IF(ABS(AD33)&gt;ABS(SUM($AB33:$AM33)/'Key information'!$E$34*12/8),IF(ABS(AD33)&gt;=$CK$6,AD33,0),0)</f>
        <v>0</v>
      </c>
      <c r="BZ33" s="252">
        <f>IF(ABS(AE33)&gt;ABS(SUM($AB33:$AM33)/'Key information'!$E$34*12/8),IF(ABS(AE33)&gt;=$CK$6,AE33,0),0)</f>
        <v>0</v>
      </c>
      <c r="CA33" s="252">
        <f>IF(ABS(AF33)&gt;ABS(SUM($AB33:$AM33)/'Key information'!$E$34*12/8),IF(ABS(AF33)&gt;=$CK$6,AF33,0),0)</f>
        <v>0</v>
      </c>
      <c r="CB33" s="252">
        <f>IF(ABS(AG33)&gt;ABS(SUM($AB33:$AM33)/'Key information'!$E$34*12/8),IF(ABS(AG33)&gt;=$CK$6,AG33,0),0)</f>
        <v>0</v>
      </c>
      <c r="CC33" s="252">
        <f>IF(ABS(AH33)&gt;ABS(SUM($AB33:$AM33)/'Key information'!$E$34*12/8),IF(ABS(AH33)&gt;=$CK$6,AH33,0),0)</f>
        <v>0</v>
      </c>
      <c r="CD33" s="252">
        <f>IF(ABS(AI33)&gt;ABS(SUM($AB33:$AM33)/'Key information'!$E$34*12/8),IF(ABS(AI33)&gt;=$CK$6,AI33,0),0)</f>
        <v>0</v>
      </c>
      <c r="CE33" s="252">
        <f>IF(ABS(AJ33)&gt;ABS(SUM($AB33:$AM33)/'Key information'!$E$34*12/8),IF(ABS(AJ33)&gt;=$CK$6,AJ33,0),0)</f>
        <v>0</v>
      </c>
      <c r="CF33" s="252">
        <f>IF(ABS(AK33)&gt;ABS(SUM($AB33:$AM33)/'Key information'!$E$34*12/8),IF(ABS(AK33)&gt;=$CK$6,AK33,0),0)</f>
        <v>0</v>
      </c>
      <c r="CG33" s="252">
        <f>IF(ABS(AL33)&gt;ABS(SUM($AB33:$AM33)/'Key information'!$E$34*12/8),IF(ABS(AL33)&gt;=$CK$6,AL33,0),0)</f>
        <v>0</v>
      </c>
      <c r="CH33" s="270">
        <f>IF(ABS(AM33)&gt;ABS(SUM($AB33:$AM33)/'Key information'!$E$34*12/8),IF(ABS(AM33)&gt;=$CK$6,AM33,0),0)</f>
        <v>0</v>
      </c>
      <c r="CI33" s="525">
        <f ca="1">COUNTIF(AY33:OFFSET(CH33,0,(-12+'Key information'!$E$34)),"&gt;0")</f>
        <v>0</v>
      </c>
      <c r="CJ33" s="531">
        <f ca="1">COUNTIF(AY33:OFFSET(CH33,0,(-12+'Key information'!$E$34)),"&lt;0")</f>
        <v>0</v>
      </c>
      <c r="CK33" s="532">
        <f t="shared" ca="1" si="6"/>
        <v>0</v>
      </c>
    </row>
    <row r="34" spans="1:89" s="24" customFormat="1" ht="12" hidden="1" customHeight="1" outlineLevel="1">
      <c r="A34" s="392"/>
      <c r="B34" s="128" t="s">
        <v>329</v>
      </c>
      <c r="C34" s="593" t="s">
        <v>330</v>
      </c>
      <c r="D34" s="252">
        <f>SUMIFS(PL!F:F,PL!$B:$B,$B34)/'Key information'!$E$114</f>
        <v>0</v>
      </c>
      <c r="E34" s="252">
        <f>SUMIFS(PL!G:G,PL!$B:$B,$B34)/'Key information'!$E$114</f>
        <v>0</v>
      </c>
      <c r="F34" s="252">
        <f>SUMIFS(PL!H:H,PL!$B:$B,$B34)/'Key information'!$E$114</f>
        <v>0</v>
      </c>
      <c r="G34" s="252">
        <f>SUMIFS(PL!I:I,PL!$B:$B,$B34)/'Key information'!$E$114</f>
        <v>0</v>
      </c>
      <c r="H34" s="252">
        <f>SUMIFS(PL!J:J,PL!$B:$B,$B34)/'Key information'!$E$114</f>
        <v>0</v>
      </c>
      <c r="I34" s="252">
        <f>SUMIFS(PL!K:K,PL!$B:$B,$B34)/'Key information'!$E$114</f>
        <v>0</v>
      </c>
      <c r="J34" s="252">
        <f>SUMIFS(PL!L:L,PL!$B:$B,$B34)/'Key information'!$E$114</f>
        <v>0</v>
      </c>
      <c r="K34" s="252">
        <f>SUMIFS(PL!M:M,PL!$B:$B,$B34)/'Key information'!$E$114</f>
        <v>0</v>
      </c>
      <c r="L34" s="252">
        <f>SUMIFS(PL!N:N,PL!$B:$B,$B34)/'Key information'!$E$114</f>
        <v>0</v>
      </c>
      <c r="M34" s="252">
        <f>SUMIFS(PL!O:O,PL!$B:$B,$B34)/'Key information'!$E$114</f>
        <v>0</v>
      </c>
      <c r="N34" s="252">
        <f>SUMIFS(PL!P:P,PL!$B:$B,$B34)/'Key information'!$E$114</f>
        <v>0</v>
      </c>
      <c r="O34" s="252">
        <f>SUMIFS(PL!Q:Q,PL!$B:$B,$B34)/'Key information'!$E$114</f>
        <v>0</v>
      </c>
      <c r="P34" s="252">
        <f>SUMIFS(PL!R:R,PL!$B:$B,$B34)/'Key information'!$E$114</f>
        <v>0</v>
      </c>
      <c r="Q34" s="252">
        <f>SUMIFS(PL!S:S,PL!$B:$B,$B34)/'Key information'!$E$114</f>
        <v>0</v>
      </c>
      <c r="R34" s="252">
        <f>SUMIFS(PL!T:T,PL!$B:$B,$B34)/'Key information'!$E$114</f>
        <v>0</v>
      </c>
      <c r="S34" s="252">
        <f>SUMIFS(PL!U:U,PL!$B:$B,$B34)/'Key information'!$E$114</f>
        <v>0</v>
      </c>
      <c r="T34" s="252">
        <f>SUMIFS(PL!V:V,PL!$B:$B,$B34)/'Key information'!$E$114</f>
        <v>0</v>
      </c>
      <c r="U34" s="252">
        <f>SUMIFS(PL!W:W,PL!$B:$B,$B34)/'Key information'!$E$114</f>
        <v>0</v>
      </c>
      <c r="V34" s="252">
        <f>SUMIFS(PL!X:X,PL!$B:$B,$B34)/'Key information'!$E$114</f>
        <v>0</v>
      </c>
      <c r="W34" s="252">
        <f>SUMIFS(PL!Y:Y,PL!$B:$B,$B34)/'Key information'!$E$114</f>
        <v>0</v>
      </c>
      <c r="X34" s="252">
        <f>SUMIFS(PL!Z:Z,PL!$B:$B,$B34)/'Key information'!$E$114</f>
        <v>0</v>
      </c>
      <c r="Y34" s="252">
        <f>SUMIFS(PL!AA:AA,PL!$B:$B,$B34)/'Key information'!$E$114</f>
        <v>0</v>
      </c>
      <c r="Z34" s="252">
        <f>SUMIFS(PL!AB:AB,PL!$B:$B,$B34)/'Key information'!$E$114</f>
        <v>0</v>
      </c>
      <c r="AA34" s="252">
        <f>SUMIFS(PL!AC:AC,PL!$B:$B,$B34)/'Key information'!$E$114</f>
        <v>0</v>
      </c>
      <c r="AB34" s="252">
        <f>SUMIFS(PL!AD:AD,PL!$B:$B,$B34)/'Key information'!$E$114</f>
        <v>0</v>
      </c>
      <c r="AC34" s="252">
        <f>SUMIFS(PL!AE:AE,PL!$B:$B,$B34)/'Key information'!$E$114</f>
        <v>0</v>
      </c>
      <c r="AD34" s="252">
        <f>SUMIFS(PL!AF:AF,PL!$B:$B,$B34)/'Key information'!$E$114</f>
        <v>0</v>
      </c>
      <c r="AE34" s="252">
        <f>SUMIFS(PL!AG:AG,PL!$B:$B,$B34)/'Key information'!$E$114</f>
        <v>0</v>
      </c>
      <c r="AF34" s="252">
        <f>SUMIFS(PL!AH:AH,PL!$B:$B,$B34)/'Key information'!$E$114</f>
        <v>0</v>
      </c>
      <c r="AG34" s="252">
        <f>SUMIFS(PL!AI:AI,PL!$B:$B,$B34)/'Key information'!$E$114</f>
        <v>0</v>
      </c>
      <c r="AH34" s="252">
        <f>SUMIFS(PL!AJ:AJ,PL!$B:$B,$B34)/'Key information'!$E$114</f>
        <v>0</v>
      </c>
      <c r="AI34" s="252">
        <f>SUMIFS(PL!AK:AK,PL!$B:$B,$B34)/'Key information'!$E$114</f>
        <v>0</v>
      </c>
      <c r="AJ34" s="252">
        <f>SUMIFS(PL!AL:AL,PL!$B:$B,$B34)/'Key information'!$E$114</f>
        <v>0</v>
      </c>
      <c r="AK34" s="252">
        <f>SUMIFS(PL!AM:AM,PL!$B:$B,$B34)/'Key information'!$E$114</f>
        <v>0</v>
      </c>
      <c r="AL34" s="252">
        <f>SUMIFS(PL!AN:AN,PL!$B:$B,$B34)/'Key information'!$E$114</f>
        <v>0</v>
      </c>
      <c r="AM34" s="252">
        <f>SUMIFS(PL!AO:AO,PL!$B:$B,$B34)/'Key information'!$E$114</f>
        <v>0</v>
      </c>
      <c r="AN34" s="252">
        <f t="shared" si="31"/>
        <v>0</v>
      </c>
      <c r="AO34" s="252">
        <f t="shared" si="32"/>
        <v>0</v>
      </c>
      <c r="AP34" s="252">
        <f ca="1">SUM(OFFSET(AM34,0,(-12+'Key information'!$E$34)):OFFSET(AA34,0,(-11+'Key information'!$E$34)))</f>
        <v>0</v>
      </c>
      <c r="AQ34" s="342">
        <f>SUMIF(PL!$B:$B,PL_monthly!B34,PL!$AP:$AP)/'Key information'!$E$114</f>
        <v>0</v>
      </c>
      <c r="AR34" s="411"/>
      <c r="AS34" s="252">
        <f ca="1">SUM(OFFSET(AA34,0,(-12+'Key information'!$E$34)):P34)</f>
        <v>0</v>
      </c>
      <c r="AT34" s="252">
        <f ca="1">SUM(OFFSET(AM34,0,(-12+'Key information'!$E$34)):AB34)</f>
        <v>0</v>
      </c>
      <c r="AU34" s="411"/>
      <c r="AV34" s="131"/>
      <c r="AX34" s="965" t="s">
        <v>330</v>
      </c>
      <c r="AY34" s="252">
        <f t="shared" si="29"/>
        <v>0</v>
      </c>
      <c r="AZ34" s="252">
        <f t="shared" si="29"/>
        <v>0</v>
      </c>
      <c r="BA34" s="252">
        <f t="shared" si="29"/>
        <v>0</v>
      </c>
      <c r="BB34" s="252">
        <f t="shared" si="29"/>
        <v>0</v>
      </c>
      <c r="BC34" s="252">
        <f t="shared" si="29"/>
        <v>0</v>
      </c>
      <c r="BD34" s="252">
        <f t="shared" si="29"/>
        <v>0</v>
      </c>
      <c r="BE34" s="252">
        <f t="shared" si="29"/>
        <v>0</v>
      </c>
      <c r="BF34" s="252">
        <f t="shared" si="29"/>
        <v>0</v>
      </c>
      <c r="BG34" s="252">
        <f t="shared" si="29"/>
        <v>0</v>
      </c>
      <c r="BH34" s="252">
        <f t="shared" si="29"/>
        <v>0</v>
      </c>
      <c r="BI34" s="252">
        <f t="shared" si="29"/>
        <v>0</v>
      </c>
      <c r="BJ34" s="270">
        <f t="shared" si="29"/>
        <v>0</v>
      </c>
      <c r="BK34" s="252">
        <f t="shared" si="30"/>
        <v>0</v>
      </c>
      <c r="BL34" s="252">
        <f t="shared" si="30"/>
        <v>0</v>
      </c>
      <c r="BM34" s="252">
        <f t="shared" si="30"/>
        <v>0</v>
      </c>
      <c r="BN34" s="252">
        <f t="shared" si="30"/>
        <v>0</v>
      </c>
      <c r="BO34" s="252">
        <f t="shared" si="30"/>
        <v>0</v>
      </c>
      <c r="BP34" s="252">
        <f t="shared" si="30"/>
        <v>0</v>
      </c>
      <c r="BQ34" s="252">
        <f t="shared" si="30"/>
        <v>0</v>
      </c>
      <c r="BR34" s="252">
        <f t="shared" si="30"/>
        <v>0</v>
      </c>
      <c r="BS34" s="252">
        <f t="shared" si="30"/>
        <v>0</v>
      </c>
      <c r="BT34" s="252">
        <f t="shared" si="30"/>
        <v>0</v>
      </c>
      <c r="BU34" s="252">
        <f t="shared" si="30"/>
        <v>0</v>
      </c>
      <c r="BV34" s="270">
        <f t="shared" si="30"/>
        <v>0</v>
      </c>
      <c r="BW34" s="252">
        <f>IF(ABS(AB34)&gt;ABS(SUM($AB34:$AM34)/'Key information'!$E$34*12/8),IF(ABS(AB34)&gt;=$CK$6,AB34,0),0)</f>
        <v>0</v>
      </c>
      <c r="BX34" s="252">
        <f>IF(ABS(AC34)&gt;ABS(SUM($AB34:$AM34)/'Key information'!$E$34*12/8),IF(ABS(AC34)&gt;=$CK$6,AC34,0),0)</f>
        <v>0</v>
      </c>
      <c r="BY34" s="252">
        <f>IF(ABS(AD34)&gt;ABS(SUM($AB34:$AM34)/'Key information'!$E$34*12/8),IF(ABS(AD34)&gt;=$CK$6,AD34,0),0)</f>
        <v>0</v>
      </c>
      <c r="BZ34" s="252">
        <f>IF(ABS(AE34)&gt;ABS(SUM($AB34:$AM34)/'Key information'!$E$34*12/8),IF(ABS(AE34)&gt;=$CK$6,AE34,0),0)</f>
        <v>0</v>
      </c>
      <c r="CA34" s="252">
        <f>IF(ABS(AF34)&gt;ABS(SUM($AB34:$AM34)/'Key information'!$E$34*12/8),IF(ABS(AF34)&gt;=$CK$6,AF34,0),0)</f>
        <v>0</v>
      </c>
      <c r="CB34" s="252">
        <f>IF(ABS(AG34)&gt;ABS(SUM($AB34:$AM34)/'Key information'!$E$34*12/8),IF(ABS(AG34)&gt;=$CK$6,AG34,0),0)</f>
        <v>0</v>
      </c>
      <c r="CC34" s="252">
        <f>IF(ABS(AH34)&gt;ABS(SUM($AB34:$AM34)/'Key information'!$E$34*12/8),IF(ABS(AH34)&gt;=$CK$6,AH34,0),0)</f>
        <v>0</v>
      </c>
      <c r="CD34" s="252">
        <f>IF(ABS(AI34)&gt;ABS(SUM($AB34:$AM34)/'Key information'!$E$34*12/8),IF(ABS(AI34)&gt;=$CK$6,AI34,0),0)</f>
        <v>0</v>
      </c>
      <c r="CE34" s="252">
        <f>IF(ABS(AJ34)&gt;ABS(SUM($AB34:$AM34)/'Key information'!$E$34*12/8),IF(ABS(AJ34)&gt;=$CK$6,AJ34,0),0)</f>
        <v>0</v>
      </c>
      <c r="CF34" s="252">
        <f>IF(ABS(AK34)&gt;ABS(SUM($AB34:$AM34)/'Key information'!$E$34*12/8),IF(ABS(AK34)&gt;=$CK$6,AK34,0),0)</f>
        <v>0</v>
      </c>
      <c r="CG34" s="252">
        <f>IF(ABS(AL34)&gt;ABS(SUM($AB34:$AM34)/'Key information'!$E$34*12/8),IF(ABS(AL34)&gt;=$CK$6,AL34,0),0)</f>
        <v>0</v>
      </c>
      <c r="CH34" s="270">
        <f>IF(ABS(AM34)&gt;ABS(SUM($AB34:$AM34)/'Key information'!$E$34*12/8),IF(ABS(AM34)&gt;=$CK$6,AM34,0),0)</f>
        <v>0</v>
      </c>
      <c r="CI34" s="525">
        <f ca="1">COUNTIF(AY34:OFFSET(CH34,0,(-12+'Key information'!$E$34)),"&gt;0")</f>
        <v>0</v>
      </c>
      <c r="CJ34" s="531">
        <f ca="1">COUNTIF(AY34:OFFSET(CH34,0,(-12+'Key information'!$E$34)),"&lt;0")</f>
        <v>0</v>
      </c>
      <c r="CK34" s="532">
        <f t="shared" ca="1" si="6"/>
        <v>0</v>
      </c>
    </row>
    <row r="35" spans="1:89" s="174" customFormat="1" ht="12" customHeight="1" collapsed="1">
      <c r="A35" s="392"/>
      <c r="B35" s="178"/>
      <c r="C35" s="593" t="s">
        <v>331</v>
      </c>
      <c r="D35" s="252">
        <f>SUM(D31:D34)</f>
        <v>0</v>
      </c>
      <c r="E35" s="252">
        <f t="shared" ref="E35:AM35" si="33">SUM(E31:E34)</f>
        <v>0</v>
      </c>
      <c r="F35" s="252">
        <f t="shared" si="33"/>
        <v>0</v>
      </c>
      <c r="G35" s="252">
        <f t="shared" si="33"/>
        <v>0</v>
      </c>
      <c r="H35" s="252">
        <f t="shared" si="33"/>
        <v>0</v>
      </c>
      <c r="I35" s="252">
        <f t="shared" si="33"/>
        <v>0</v>
      </c>
      <c r="J35" s="252">
        <f t="shared" si="33"/>
        <v>0</v>
      </c>
      <c r="K35" s="252">
        <f t="shared" si="33"/>
        <v>0</v>
      </c>
      <c r="L35" s="252">
        <f t="shared" si="33"/>
        <v>0</v>
      </c>
      <c r="M35" s="252">
        <f t="shared" si="33"/>
        <v>0</v>
      </c>
      <c r="N35" s="252">
        <f t="shared" si="33"/>
        <v>0</v>
      </c>
      <c r="O35" s="252">
        <f t="shared" si="33"/>
        <v>0</v>
      </c>
      <c r="P35" s="252">
        <f t="shared" si="33"/>
        <v>0</v>
      </c>
      <c r="Q35" s="252">
        <f t="shared" si="33"/>
        <v>0</v>
      </c>
      <c r="R35" s="252">
        <f t="shared" si="33"/>
        <v>0</v>
      </c>
      <c r="S35" s="252">
        <f t="shared" si="33"/>
        <v>0</v>
      </c>
      <c r="T35" s="252">
        <f t="shared" si="33"/>
        <v>0</v>
      </c>
      <c r="U35" s="252">
        <f t="shared" si="33"/>
        <v>0</v>
      </c>
      <c r="V35" s="252">
        <f t="shared" si="33"/>
        <v>0</v>
      </c>
      <c r="W35" s="252">
        <f t="shared" si="33"/>
        <v>0</v>
      </c>
      <c r="X35" s="252">
        <f t="shared" si="33"/>
        <v>0</v>
      </c>
      <c r="Y35" s="252">
        <f t="shared" si="33"/>
        <v>0</v>
      </c>
      <c r="Z35" s="252">
        <f t="shared" si="33"/>
        <v>0</v>
      </c>
      <c r="AA35" s="252">
        <f t="shared" si="33"/>
        <v>0</v>
      </c>
      <c r="AB35" s="252">
        <f t="shared" si="33"/>
        <v>0</v>
      </c>
      <c r="AC35" s="252">
        <f t="shared" si="33"/>
        <v>0</v>
      </c>
      <c r="AD35" s="252">
        <f t="shared" si="33"/>
        <v>0</v>
      </c>
      <c r="AE35" s="252">
        <f t="shared" si="33"/>
        <v>0</v>
      </c>
      <c r="AF35" s="252">
        <f t="shared" si="33"/>
        <v>0</v>
      </c>
      <c r="AG35" s="252">
        <f t="shared" si="33"/>
        <v>0</v>
      </c>
      <c r="AH35" s="252">
        <f t="shared" si="33"/>
        <v>0</v>
      </c>
      <c r="AI35" s="252">
        <f t="shared" si="33"/>
        <v>0</v>
      </c>
      <c r="AJ35" s="252">
        <f t="shared" si="33"/>
        <v>0</v>
      </c>
      <c r="AK35" s="252">
        <f t="shared" si="33"/>
        <v>0</v>
      </c>
      <c r="AL35" s="252">
        <f t="shared" si="33"/>
        <v>0</v>
      </c>
      <c r="AM35" s="252">
        <f t="shared" si="33"/>
        <v>0</v>
      </c>
      <c r="AN35" s="252">
        <f t="shared" ref="AN35" si="34">SUM(AN31:AN34)</f>
        <v>0</v>
      </c>
      <c r="AO35" s="252">
        <f t="shared" ref="AO35" si="35">SUM(AO31:AO34)</f>
        <v>0</v>
      </c>
      <c r="AP35" s="252">
        <f ca="1">SUM(AP31:AP34)</f>
        <v>0</v>
      </c>
      <c r="AQ35" s="342">
        <f>SUM(AQ31:AQ34)</f>
        <v>0</v>
      </c>
      <c r="AR35" s="961"/>
      <c r="AS35" s="252">
        <f ca="1">SUM(AS31:AS34)</f>
        <v>0</v>
      </c>
      <c r="AT35" s="252">
        <f ca="1">SUM(AT31:AT34)</f>
        <v>0</v>
      </c>
      <c r="AU35" s="961"/>
      <c r="AV35" s="131"/>
      <c r="AX35" s="965" t="s">
        <v>331</v>
      </c>
      <c r="AY35" s="252"/>
      <c r="AZ35" s="252"/>
      <c r="BA35" s="252"/>
      <c r="BB35" s="252"/>
      <c r="BC35" s="252"/>
      <c r="BD35" s="252"/>
      <c r="BE35" s="252"/>
      <c r="BF35" s="252"/>
      <c r="BG35" s="252"/>
      <c r="BH35" s="252"/>
      <c r="BI35" s="252"/>
      <c r="BJ35" s="270"/>
      <c r="BK35" s="252"/>
      <c r="BL35" s="252"/>
      <c r="BM35" s="252"/>
      <c r="BN35" s="252"/>
      <c r="BO35" s="252"/>
      <c r="BP35" s="252"/>
      <c r="BQ35" s="252"/>
      <c r="BR35" s="252"/>
      <c r="BS35" s="252"/>
      <c r="BT35" s="252"/>
      <c r="BU35" s="252"/>
      <c r="BV35" s="270"/>
      <c r="BW35" s="252"/>
      <c r="BX35" s="252"/>
      <c r="BY35" s="252"/>
      <c r="BZ35" s="252"/>
      <c r="CA35" s="252"/>
      <c r="CB35" s="252"/>
      <c r="CC35" s="252"/>
      <c r="CD35" s="252"/>
      <c r="CE35" s="252"/>
      <c r="CF35" s="252"/>
      <c r="CG35" s="252"/>
      <c r="CH35" s="270"/>
      <c r="CI35" s="525">
        <f ca="1">SUM(CI31:CI34)</f>
        <v>0</v>
      </c>
      <c r="CJ35" s="531">
        <f t="shared" ref="CJ35:CK35" ca="1" si="36">SUM(CJ31:CJ34)</f>
        <v>0</v>
      </c>
      <c r="CK35" s="532">
        <f t="shared" ca="1" si="36"/>
        <v>0</v>
      </c>
    </row>
    <row r="36" spans="1:89" s="24" customFormat="1" ht="12" hidden="1" customHeight="1" outlineLevel="1">
      <c r="A36" s="392"/>
      <c r="B36" s="128" t="s">
        <v>332</v>
      </c>
      <c r="C36" s="593" t="s">
        <v>333</v>
      </c>
      <c r="D36" s="252">
        <f>SUMIFS(PL!F:F,PL!$B:$B,$B36)/'Key information'!$E$114</f>
        <v>0</v>
      </c>
      <c r="E36" s="252">
        <f>SUMIFS(PL!G:G,PL!$B:$B,$B36)/'Key information'!$E$114</f>
        <v>0</v>
      </c>
      <c r="F36" s="252">
        <f>SUMIFS(PL!H:H,PL!$B:$B,$B36)/'Key information'!$E$114</f>
        <v>0</v>
      </c>
      <c r="G36" s="252">
        <f>SUMIFS(PL!I:I,PL!$B:$B,$B36)/'Key information'!$E$114</f>
        <v>0</v>
      </c>
      <c r="H36" s="252">
        <f>SUMIFS(PL!J:J,PL!$B:$B,$B36)/'Key information'!$E$114</f>
        <v>0</v>
      </c>
      <c r="I36" s="252">
        <f>SUMIFS(PL!K:K,PL!$B:$B,$B36)/'Key information'!$E$114</f>
        <v>0</v>
      </c>
      <c r="J36" s="252">
        <f>SUMIFS(PL!L:L,PL!$B:$B,$B36)/'Key information'!$E$114</f>
        <v>0</v>
      </c>
      <c r="K36" s="252">
        <f>SUMIFS(PL!M:M,PL!$B:$B,$B36)/'Key information'!$E$114</f>
        <v>0</v>
      </c>
      <c r="L36" s="252">
        <f>SUMIFS(PL!N:N,PL!$B:$B,$B36)/'Key information'!$E$114</f>
        <v>0</v>
      </c>
      <c r="M36" s="252">
        <f>SUMIFS(PL!O:O,PL!$B:$B,$B36)/'Key information'!$E$114</f>
        <v>0</v>
      </c>
      <c r="N36" s="252">
        <f>SUMIFS(PL!P:P,PL!$B:$B,$B36)/'Key information'!$E$114</f>
        <v>0</v>
      </c>
      <c r="O36" s="252">
        <f>SUMIFS(PL!Q:Q,PL!$B:$B,$B36)/'Key information'!$E$114</f>
        <v>0</v>
      </c>
      <c r="P36" s="252">
        <f>SUMIFS(PL!R:R,PL!$B:$B,$B36)/'Key information'!$E$114</f>
        <v>0</v>
      </c>
      <c r="Q36" s="252">
        <f>SUMIFS(PL!S:S,PL!$B:$B,$B36)/'Key information'!$E$114</f>
        <v>0</v>
      </c>
      <c r="R36" s="252">
        <f>SUMIFS(PL!T:T,PL!$B:$B,$B36)/'Key information'!$E$114</f>
        <v>0</v>
      </c>
      <c r="S36" s="252">
        <f>SUMIFS(PL!U:U,PL!$B:$B,$B36)/'Key information'!$E$114</f>
        <v>0</v>
      </c>
      <c r="T36" s="252">
        <f>SUMIFS(PL!V:V,PL!$B:$B,$B36)/'Key information'!$E$114</f>
        <v>0</v>
      </c>
      <c r="U36" s="252">
        <f>SUMIFS(PL!W:W,PL!$B:$B,$B36)/'Key information'!$E$114</f>
        <v>0</v>
      </c>
      <c r="V36" s="252">
        <f>SUMIFS(PL!X:X,PL!$B:$B,$B36)/'Key information'!$E$114</f>
        <v>0</v>
      </c>
      <c r="W36" s="252">
        <f>SUMIFS(PL!Y:Y,PL!$B:$B,$B36)/'Key information'!$E$114</f>
        <v>0</v>
      </c>
      <c r="X36" s="252">
        <f>SUMIFS(PL!Z:Z,PL!$B:$B,$B36)/'Key information'!$E$114</f>
        <v>0</v>
      </c>
      <c r="Y36" s="252">
        <f>SUMIFS(PL!AA:AA,PL!$B:$B,$B36)/'Key information'!$E$114</f>
        <v>0</v>
      </c>
      <c r="Z36" s="252">
        <f>SUMIFS(PL!AB:AB,PL!$B:$B,$B36)/'Key information'!$E$114</f>
        <v>0</v>
      </c>
      <c r="AA36" s="252">
        <f>SUMIFS(PL!AC:AC,PL!$B:$B,$B36)/'Key information'!$E$114</f>
        <v>0</v>
      </c>
      <c r="AB36" s="252">
        <f>SUMIFS(PL!AD:AD,PL!$B:$B,$B36)/'Key information'!$E$114</f>
        <v>0</v>
      </c>
      <c r="AC36" s="252">
        <f>SUMIFS(PL!AE:AE,PL!$B:$B,$B36)/'Key information'!$E$114</f>
        <v>0</v>
      </c>
      <c r="AD36" s="252">
        <f>SUMIFS(PL!AF:AF,PL!$B:$B,$B36)/'Key information'!$E$114</f>
        <v>0</v>
      </c>
      <c r="AE36" s="252">
        <f>SUMIFS(PL!AG:AG,PL!$B:$B,$B36)/'Key information'!$E$114</f>
        <v>0</v>
      </c>
      <c r="AF36" s="252">
        <f>SUMIFS(PL!AH:AH,PL!$B:$B,$B36)/'Key information'!$E$114</f>
        <v>0</v>
      </c>
      <c r="AG36" s="252">
        <f>SUMIFS(PL!AI:AI,PL!$B:$B,$B36)/'Key information'!$E$114</f>
        <v>0</v>
      </c>
      <c r="AH36" s="252">
        <f>SUMIFS(PL!AJ:AJ,PL!$B:$B,$B36)/'Key information'!$E$114</f>
        <v>0</v>
      </c>
      <c r="AI36" s="252">
        <f>SUMIFS(PL!AK:AK,PL!$B:$B,$B36)/'Key information'!$E$114</f>
        <v>0</v>
      </c>
      <c r="AJ36" s="252">
        <f>SUMIFS(PL!AL:AL,PL!$B:$B,$B36)/'Key information'!$E$114</f>
        <v>0</v>
      </c>
      <c r="AK36" s="252">
        <f>SUMIFS(PL!AM:AM,PL!$B:$B,$B36)/'Key information'!$E$114</f>
        <v>0</v>
      </c>
      <c r="AL36" s="252">
        <f>SUMIFS(PL!AN:AN,PL!$B:$B,$B36)/'Key information'!$E$114</f>
        <v>0</v>
      </c>
      <c r="AM36" s="252">
        <f>SUMIFS(PL!AO:AO,PL!$B:$B,$B36)/'Key information'!$E$114</f>
        <v>0</v>
      </c>
      <c r="AN36" s="252">
        <f>SUM(D36:O36)</f>
        <v>0</v>
      </c>
      <c r="AO36" s="252">
        <f>SUM(P36:AA36)</f>
        <v>0</v>
      </c>
      <c r="AP36" s="252">
        <f ca="1">SUM(OFFSET(AM36,0,(-12+'Key information'!$E$34)):OFFSET(AA36,0,(-11+'Key information'!$E$34)))</f>
        <v>0</v>
      </c>
      <c r="AQ36" s="342">
        <f>SUMIF(PL!$B:$B,PL_monthly!B36,PL!$AP:$AP)/'Key information'!$E$114</f>
        <v>0</v>
      </c>
      <c r="AR36" s="411"/>
      <c r="AS36" s="252">
        <f ca="1">SUM(OFFSET(AA36,0,(-12+'Key information'!$E$34)):P36)</f>
        <v>0</v>
      </c>
      <c r="AT36" s="252">
        <f ca="1">SUM(OFFSET(AM36,0,(-12+'Key information'!$E$34)):AB36)</f>
        <v>0</v>
      </c>
      <c r="AU36" s="411"/>
      <c r="AV36" s="131"/>
      <c r="AX36" s="965" t="s">
        <v>333</v>
      </c>
      <c r="AY36" s="252">
        <f t="shared" ref="AY36:AY48" si="37">IF(ABS(D36)&gt;ABS(SUM($D36:$O36)/8),IF(ABS(D36)&gt;=$CK$6,D36,0),0)</f>
        <v>0</v>
      </c>
      <c r="AZ36" s="252">
        <f t="shared" ref="AZ36:AZ48" si="38">IF(ABS(E36)&gt;ABS(SUM($D36:$O36)/8),IF(ABS(E36)&gt;=$CK$6,E36,0),0)</f>
        <v>0</v>
      </c>
      <c r="BA36" s="252">
        <f t="shared" ref="BA36:BA48" si="39">IF(ABS(F36)&gt;ABS(SUM($D36:$O36)/8),IF(ABS(F36)&gt;=$CK$6,F36,0),0)</f>
        <v>0</v>
      </c>
      <c r="BB36" s="252">
        <f t="shared" ref="BB36:BB48" si="40">IF(ABS(G36)&gt;ABS(SUM($D36:$O36)/8),IF(ABS(G36)&gt;=$CK$6,G36,0),0)</f>
        <v>0</v>
      </c>
      <c r="BC36" s="252">
        <f t="shared" ref="BC36:BC48" si="41">IF(ABS(H36)&gt;ABS(SUM($D36:$O36)/8),IF(ABS(H36)&gt;=$CK$6,H36,0),0)</f>
        <v>0</v>
      </c>
      <c r="BD36" s="252">
        <f t="shared" ref="BD36:BD48" si="42">IF(ABS(I36)&gt;ABS(SUM($D36:$O36)/8),IF(ABS(I36)&gt;=$CK$6,I36,0),0)</f>
        <v>0</v>
      </c>
      <c r="BE36" s="252">
        <f t="shared" ref="BE36:BE48" si="43">IF(ABS(J36)&gt;ABS(SUM($D36:$O36)/8),IF(ABS(J36)&gt;=$CK$6,J36,0),0)</f>
        <v>0</v>
      </c>
      <c r="BF36" s="252">
        <f t="shared" ref="BF36:BF48" si="44">IF(ABS(K36)&gt;ABS(SUM($D36:$O36)/8),IF(ABS(K36)&gt;=$CK$6,K36,0),0)</f>
        <v>0</v>
      </c>
      <c r="BG36" s="252">
        <f t="shared" ref="BG36:BG48" si="45">IF(ABS(L36)&gt;ABS(SUM($D36:$O36)/8),IF(ABS(L36)&gt;=$CK$6,L36,0),0)</f>
        <v>0</v>
      </c>
      <c r="BH36" s="252">
        <f t="shared" ref="BH36:BH48" si="46">IF(ABS(M36)&gt;ABS(SUM($D36:$O36)/8),IF(ABS(M36)&gt;=$CK$6,M36,0),0)</f>
        <v>0</v>
      </c>
      <c r="BI36" s="252">
        <f t="shared" ref="BI36:BI48" si="47">IF(ABS(N36)&gt;ABS(SUM($D36:$O36)/8),IF(ABS(N36)&gt;=$CK$6,N36,0),0)</f>
        <v>0</v>
      </c>
      <c r="BJ36" s="270">
        <f t="shared" ref="BJ36:BJ48" si="48">IF(ABS(O36)&gt;ABS(SUM($D36:$O36)/8),IF(ABS(O36)&gt;=$CK$6,O36,0),0)</f>
        <v>0</v>
      </c>
      <c r="BK36" s="252">
        <f t="shared" ref="BK36:BK48" si="49">IF(ABS(P36)&gt;ABS(SUM($P36:$AA36)/8),IF(ABS(P36)&gt;=$CK$6,P36,0),0)</f>
        <v>0</v>
      </c>
      <c r="BL36" s="252">
        <f t="shared" ref="BL36:BL48" si="50">IF(ABS(Q36)&gt;ABS(SUM($P36:$AA36)/8),IF(ABS(Q36)&gt;=$CK$6,Q36,0),0)</f>
        <v>0</v>
      </c>
      <c r="BM36" s="252">
        <f t="shared" ref="BM36:BM48" si="51">IF(ABS(R36)&gt;ABS(SUM($P36:$AA36)/8),IF(ABS(R36)&gt;=$CK$6,R36,0),0)</f>
        <v>0</v>
      </c>
      <c r="BN36" s="252">
        <f t="shared" ref="BN36:BN48" si="52">IF(ABS(S36)&gt;ABS(SUM($P36:$AA36)/8),IF(ABS(S36)&gt;=$CK$6,S36,0),0)</f>
        <v>0</v>
      </c>
      <c r="BO36" s="252">
        <f t="shared" ref="BO36:BO48" si="53">IF(ABS(T36)&gt;ABS(SUM($P36:$AA36)/8),IF(ABS(T36)&gt;=$CK$6,T36,0),0)</f>
        <v>0</v>
      </c>
      <c r="BP36" s="252">
        <f t="shared" ref="BP36:BP48" si="54">IF(ABS(U36)&gt;ABS(SUM($P36:$AA36)/8),IF(ABS(U36)&gt;=$CK$6,U36,0),0)</f>
        <v>0</v>
      </c>
      <c r="BQ36" s="252">
        <f t="shared" ref="BQ36:BQ48" si="55">IF(ABS(V36)&gt;ABS(SUM($P36:$AA36)/8),IF(ABS(V36)&gt;=$CK$6,V36,0),0)</f>
        <v>0</v>
      </c>
      <c r="BR36" s="252">
        <f t="shared" ref="BR36:BR48" si="56">IF(ABS(W36)&gt;ABS(SUM($P36:$AA36)/8),IF(ABS(W36)&gt;=$CK$6,W36,0),0)</f>
        <v>0</v>
      </c>
      <c r="BS36" s="252">
        <f t="shared" ref="BS36:BS48" si="57">IF(ABS(X36)&gt;ABS(SUM($P36:$AA36)/8),IF(ABS(X36)&gt;=$CK$6,X36,0),0)</f>
        <v>0</v>
      </c>
      <c r="BT36" s="252">
        <f t="shared" ref="BT36:BT48" si="58">IF(ABS(Y36)&gt;ABS(SUM($P36:$AA36)/8),IF(ABS(Y36)&gt;=$CK$6,Y36,0),0)</f>
        <v>0</v>
      </c>
      <c r="BU36" s="252">
        <f t="shared" ref="BU36:BU48" si="59">IF(ABS(Z36)&gt;ABS(SUM($P36:$AA36)/8),IF(ABS(Z36)&gt;=$CK$6,Z36,0),0)</f>
        <v>0</v>
      </c>
      <c r="BV36" s="270">
        <f t="shared" ref="BV36:BV48" si="60">IF(ABS(AA36)&gt;ABS(SUM($P36:$AA36)/8),IF(ABS(AA36)&gt;=$CK$6,AA36,0),0)</f>
        <v>0</v>
      </c>
      <c r="BW36" s="252">
        <f>IF(ABS(AB36)&gt;ABS(SUM($AB36:$AM36)/'Key information'!$E$34*12/8),IF(ABS(AB36)&gt;=$CK$6,AB36,0),0)</f>
        <v>0</v>
      </c>
      <c r="BX36" s="252">
        <f>IF(ABS(AC36)&gt;ABS(SUM($AB36:$AM36)/'Key information'!$E$34*12/8),IF(ABS(AC36)&gt;=$CK$6,AC36,0),0)</f>
        <v>0</v>
      </c>
      <c r="BY36" s="252">
        <f>IF(ABS(AD36)&gt;ABS(SUM($AB36:$AM36)/'Key information'!$E$34*12/8),IF(ABS(AD36)&gt;=$CK$6,AD36,0),0)</f>
        <v>0</v>
      </c>
      <c r="BZ36" s="252">
        <f>IF(ABS(AE36)&gt;ABS(SUM($AB36:$AM36)/'Key information'!$E$34*12/8),IF(ABS(AE36)&gt;=$CK$6,AE36,0),0)</f>
        <v>0</v>
      </c>
      <c r="CA36" s="252">
        <f>IF(ABS(AF36)&gt;ABS(SUM($AB36:$AM36)/'Key information'!$E$34*12/8),IF(ABS(AF36)&gt;=$CK$6,AF36,0),0)</f>
        <v>0</v>
      </c>
      <c r="CB36" s="252">
        <f>IF(ABS(AG36)&gt;ABS(SUM($AB36:$AM36)/'Key information'!$E$34*12/8),IF(ABS(AG36)&gt;=$CK$6,AG36,0),0)</f>
        <v>0</v>
      </c>
      <c r="CC36" s="252">
        <f>IF(ABS(AH36)&gt;ABS(SUM($AB36:$AM36)/'Key information'!$E$34*12/8),IF(ABS(AH36)&gt;=$CK$6,AH36,0),0)</f>
        <v>0</v>
      </c>
      <c r="CD36" s="252">
        <f>IF(ABS(AI36)&gt;ABS(SUM($AB36:$AM36)/'Key information'!$E$34*12/8),IF(ABS(AI36)&gt;=$CK$6,AI36,0),0)</f>
        <v>0</v>
      </c>
      <c r="CE36" s="252">
        <f>IF(ABS(AJ36)&gt;ABS(SUM($AB36:$AM36)/'Key information'!$E$34*12/8),IF(ABS(AJ36)&gt;=$CK$6,AJ36,0),0)</f>
        <v>0</v>
      </c>
      <c r="CF36" s="252">
        <f>IF(ABS(AK36)&gt;ABS(SUM($AB36:$AM36)/'Key information'!$E$34*12/8),IF(ABS(AK36)&gt;=$CK$6,AK36,0),0)</f>
        <v>0</v>
      </c>
      <c r="CG36" s="252">
        <f>IF(ABS(AL36)&gt;ABS(SUM($AB36:$AM36)/'Key information'!$E$34*12/8),IF(ABS(AL36)&gt;=$CK$6,AL36,0),0)</f>
        <v>0</v>
      </c>
      <c r="CH36" s="270">
        <f>IF(ABS(AM36)&gt;ABS(SUM($AB36:$AM36)/'Key information'!$E$34*12/8),IF(ABS(AM36)&gt;=$CK$6,AM36,0),0)</f>
        <v>0</v>
      </c>
      <c r="CI36" s="525">
        <f ca="1">COUNTIF(AY36:OFFSET(CH36,0,(-12+'Key information'!$E$34)),"&gt;0")</f>
        <v>0</v>
      </c>
      <c r="CJ36" s="531">
        <f ca="1">COUNTIF(AY36:OFFSET(CH36,0,(-12+'Key information'!$E$34)),"&lt;0")</f>
        <v>0</v>
      </c>
      <c r="CK36" s="532">
        <f t="shared" ca="1" si="6"/>
        <v>0</v>
      </c>
    </row>
    <row r="37" spans="1:89" s="24" customFormat="1" ht="12" hidden="1" customHeight="1" outlineLevel="1">
      <c r="A37" s="392"/>
      <c r="B37" s="128" t="s">
        <v>334</v>
      </c>
      <c r="C37" s="593" t="s">
        <v>335</v>
      </c>
      <c r="D37" s="252">
        <f>SUMIFS(PL!F:F,PL!$B:$B,$B37)/'Key information'!$E$114</f>
        <v>0</v>
      </c>
      <c r="E37" s="252">
        <f>SUMIFS(PL!G:G,PL!$B:$B,$B37)/'Key information'!$E$114</f>
        <v>0</v>
      </c>
      <c r="F37" s="252">
        <f>SUMIFS(PL!H:H,PL!$B:$B,$B37)/'Key information'!$E$114</f>
        <v>0</v>
      </c>
      <c r="G37" s="252">
        <f>SUMIFS(PL!I:I,PL!$B:$B,$B37)/'Key information'!$E$114</f>
        <v>0</v>
      </c>
      <c r="H37" s="252">
        <f>SUMIFS(PL!J:J,PL!$B:$B,$B37)/'Key information'!$E$114</f>
        <v>0</v>
      </c>
      <c r="I37" s="252">
        <f>SUMIFS(PL!K:K,PL!$B:$B,$B37)/'Key information'!$E$114</f>
        <v>0</v>
      </c>
      <c r="J37" s="252">
        <f>SUMIFS(PL!L:L,PL!$B:$B,$B37)/'Key information'!$E$114</f>
        <v>0</v>
      </c>
      <c r="K37" s="252">
        <f>SUMIFS(PL!M:M,PL!$B:$B,$B37)/'Key information'!$E$114</f>
        <v>0</v>
      </c>
      <c r="L37" s="252">
        <f>SUMIFS(PL!N:N,PL!$B:$B,$B37)/'Key information'!$E$114</f>
        <v>0</v>
      </c>
      <c r="M37" s="252">
        <f>SUMIFS(PL!O:O,PL!$B:$B,$B37)/'Key information'!$E$114</f>
        <v>0</v>
      </c>
      <c r="N37" s="252">
        <f>SUMIFS(PL!P:P,PL!$B:$B,$B37)/'Key information'!$E$114</f>
        <v>0</v>
      </c>
      <c r="O37" s="252">
        <f>SUMIFS(PL!Q:Q,PL!$B:$B,$B37)/'Key information'!$E$114</f>
        <v>0</v>
      </c>
      <c r="P37" s="252">
        <f>SUMIFS(PL!R:R,PL!$B:$B,$B37)/'Key information'!$E$114</f>
        <v>0</v>
      </c>
      <c r="Q37" s="252">
        <f>SUMIFS(PL!S:S,PL!$B:$B,$B37)/'Key information'!$E$114</f>
        <v>0</v>
      </c>
      <c r="R37" s="252">
        <f>SUMIFS(PL!T:T,PL!$B:$B,$B37)/'Key information'!$E$114</f>
        <v>0</v>
      </c>
      <c r="S37" s="252">
        <f>SUMIFS(PL!U:U,PL!$B:$B,$B37)/'Key information'!$E$114</f>
        <v>0</v>
      </c>
      <c r="T37" s="252">
        <f>SUMIFS(PL!V:V,PL!$B:$B,$B37)/'Key information'!$E$114</f>
        <v>0</v>
      </c>
      <c r="U37" s="252">
        <f>SUMIFS(PL!W:W,PL!$B:$B,$B37)/'Key information'!$E$114</f>
        <v>0</v>
      </c>
      <c r="V37" s="252">
        <f>SUMIFS(PL!X:X,PL!$B:$B,$B37)/'Key information'!$E$114</f>
        <v>0</v>
      </c>
      <c r="W37" s="252">
        <f>SUMIFS(PL!Y:Y,PL!$B:$B,$B37)/'Key information'!$E$114</f>
        <v>0</v>
      </c>
      <c r="X37" s="252">
        <f>SUMIFS(PL!Z:Z,PL!$B:$B,$B37)/'Key information'!$E$114</f>
        <v>0</v>
      </c>
      <c r="Y37" s="252">
        <f>SUMIFS(PL!AA:AA,PL!$B:$B,$B37)/'Key information'!$E$114</f>
        <v>0</v>
      </c>
      <c r="Z37" s="252">
        <f>SUMIFS(PL!AB:AB,PL!$B:$B,$B37)/'Key information'!$E$114</f>
        <v>0</v>
      </c>
      <c r="AA37" s="252">
        <f>SUMIFS(PL!AC:AC,PL!$B:$B,$B37)/'Key information'!$E$114</f>
        <v>0</v>
      </c>
      <c r="AB37" s="252">
        <f>SUMIFS(PL!AD:AD,PL!$B:$B,$B37)/'Key information'!$E$114</f>
        <v>0</v>
      </c>
      <c r="AC37" s="252">
        <f>SUMIFS(PL!AE:AE,PL!$B:$B,$B37)/'Key information'!$E$114</f>
        <v>0</v>
      </c>
      <c r="AD37" s="252">
        <f>SUMIFS(PL!AF:AF,PL!$B:$B,$B37)/'Key information'!$E$114</f>
        <v>0</v>
      </c>
      <c r="AE37" s="252">
        <f>SUMIFS(PL!AG:AG,PL!$B:$B,$B37)/'Key information'!$E$114</f>
        <v>0</v>
      </c>
      <c r="AF37" s="252">
        <f>SUMIFS(PL!AH:AH,PL!$B:$B,$B37)/'Key information'!$E$114</f>
        <v>0</v>
      </c>
      <c r="AG37" s="252">
        <f>SUMIFS(PL!AI:AI,PL!$B:$B,$B37)/'Key information'!$E$114</f>
        <v>0</v>
      </c>
      <c r="AH37" s="252">
        <f>SUMIFS(PL!AJ:AJ,PL!$B:$B,$B37)/'Key information'!$E$114</f>
        <v>0</v>
      </c>
      <c r="AI37" s="252">
        <f>SUMIFS(PL!AK:AK,PL!$B:$B,$B37)/'Key information'!$E$114</f>
        <v>0</v>
      </c>
      <c r="AJ37" s="252">
        <f>SUMIFS(PL!AL:AL,PL!$B:$B,$B37)/'Key information'!$E$114</f>
        <v>0</v>
      </c>
      <c r="AK37" s="252">
        <f>SUMIFS(PL!AM:AM,PL!$B:$B,$B37)/'Key information'!$E$114</f>
        <v>0</v>
      </c>
      <c r="AL37" s="252">
        <f>SUMIFS(PL!AN:AN,PL!$B:$B,$B37)/'Key information'!$E$114</f>
        <v>0</v>
      </c>
      <c r="AM37" s="252">
        <f>SUMIFS(PL!AO:AO,PL!$B:$B,$B37)/'Key information'!$E$114</f>
        <v>0</v>
      </c>
      <c r="AN37" s="252">
        <f t="shared" ref="AN37:AN48" si="61">SUM(D37:O37)</f>
        <v>0</v>
      </c>
      <c r="AO37" s="252">
        <f t="shared" ref="AO37:AO48" si="62">SUM(P37:AA37)</f>
        <v>0</v>
      </c>
      <c r="AP37" s="252">
        <f ca="1">SUM(OFFSET(AM37,0,(-12+'Key information'!$E$34)):OFFSET(AA37,0,(-11+'Key information'!$E$34)))</f>
        <v>0</v>
      </c>
      <c r="AQ37" s="342">
        <f>SUMIF(PL!$B:$B,PL_monthly!B37,PL!$AP:$AP)/'Key information'!$E$114</f>
        <v>0</v>
      </c>
      <c r="AR37" s="411"/>
      <c r="AS37" s="252">
        <f ca="1">SUM(OFFSET(AA37,0,(-12+'Key information'!$E$34)):P37)</f>
        <v>0</v>
      </c>
      <c r="AT37" s="252">
        <f ca="1">SUM(OFFSET(AM37,0,(-12+'Key information'!$E$34)):AB37)</f>
        <v>0</v>
      </c>
      <c r="AU37" s="411"/>
      <c r="AV37" s="131"/>
      <c r="AX37" s="965" t="s">
        <v>335</v>
      </c>
      <c r="AY37" s="252">
        <f t="shared" si="37"/>
        <v>0</v>
      </c>
      <c r="AZ37" s="252">
        <f t="shared" si="38"/>
        <v>0</v>
      </c>
      <c r="BA37" s="252">
        <f t="shared" si="39"/>
        <v>0</v>
      </c>
      <c r="BB37" s="252">
        <f t="shared" si="40"/>
        <v>0</v>
      </c>
      <c r="BC37" s="252">
        <f t="shared" si="41"/>
        <v>0</v>
      </c>
      <c r="BD37" s="252">
        <f t="shared" si="42"/>
        <v>0</v>
      </c>
      <c r="BE37" s="252">
        <f t="shared" si="43"/>
        <v>0</v>
      </c>
      <c r="BF37" s="252">
        <f t="shared" si="44"/>
        <v>0</v>
      </c>
      <c r="BG37" s="252">
        <f t="shared" si="45"/>
        <v>0</v>
      </c>
      <c r="BH37" s="252">
        <f t="shared" si="46"/>
        <v>0</v>
      </c>
      <c r="BI37" s="252">
        <f t="shared" si="47"/>
        <v>0</v>
      </c>
      <c r="BJ37" s="270">
        <f t="shared" si="48"/>
        <v>0</v>
      </c>
      <c r="BK37" s="252">
        <f t="shared" si="49"/>
        <v>0</v>
      </c>
      <c r="BL37" s="252">
        <f t="shared" si="50"/>
        <v>0</v>
      </c>
      <c r="BM37" s="252">
        <f t="shared" si="51"/>
        <v>0</v>
      </c>
      <c r="BN37" s="252">
        <f t="shared" si="52"/>
        <v>0</v>
      </c>
      <c r="BO37" s="252">
        <f t="shared" si="53"/>
        <v>0</v>
      </c>
      <c r="BP37" s="252">
        <f t="shared" si="54"/>
        <v>0</v>
      </c>
      <c r="BQ37" s="252">
        <f t="shared" si="55"/>
        <v>0</v>
      </c>
      <c r="BR37" s="252">
        <f t="shared" si="56"/>
        <v>0</v>
      </c>
      <c r="BS37" s="252">
        <f t="shared" si="57"/>
        <v>0</v>
      </c>
      <c r="BT37" s="252">
        <f t="shared" si="58"/>
        <v>0</v>
      </c>
      <c r="BU37" s="252">
        <f t="shared" si="59"/>
        <v>0</v>
      </c>
      <c r="BV37" s="270">
        <f t="shared" si="60"/>
        <v>0</v>
      </c>
      <c r="BW37" s="252">
        <f>IF(ABS(AB37)&gt;ABS(SUM($AB37:$AM37)/'Key information'!$E$34*12/8),IF(ABS(AB37)&gt;=$CK$6,AB37,0),0)</f>
        <v>0</v>
      </c>
      <c r="BX37" s="252">
        <f>IF(ABS(AC37)&gt;ABS(SUM($AB37:$AM37)/'Key information'!$E$34*12/8),IF(ABS(AC37)&gt;=$CK$6,AC37,0),0)</f>
        <v>0</v>
      </c>
      <c r="BY37" s="252">
        <f>IF(ABS(AD37)&gt;ABS(SUM($AB37:$AM37)/'Key information'!$E$34*12/8),IF(ABS(AD37)&gt;=$CK$6,AD37,0),0)</f>
        <v>0</v>
      </c>
      <c r="BZ37" s="252">
        <f>IF(ABS(AE37)&gt;ABS(SUM($AB37:$AM37)/'Key information'!$E$34*12/8),IF(ABS(AE37)&gt;=$CK$6,AE37,0),0)</f>
        <v>0</v>
      </c>
      <c r="CA37" s="252">
        <f>IF(ABS(AF37)&gt;ABS(SUM($AB37:$AM37)/'Key information'!$E$34*12/8),IF(ABS(AF37)&gt;=$CK$6,AF37,0),0)</f>
        <v>0</v>
      </c>
      <c r="CB37" s="252">
        <f>IF(ABS(AG37)&gt;ABS(SUM($AB37:$AM37)/'Key information'!$E$34*12/8),IF(ABS(AG37)&gt;=$CK$6,AG37,0),0)</f>
        <v>0</v>
      </c>
      <c r="CC37" s="252">
        <f>IF(ABS(AH37)&gt;ABS(SUM($AB37:$AM37)/'Key information'!$E$34*12/8),IF(ABS(AH37)&gt;=$CK$6,AH37,0),0)</f>
        <v>0</v>
      </c>
      <c r="CD37" s="252">
        <f>IF(ABS(AI37)&gt;ABS(SUM($AB37:$AM37)/'Key information'!$E$34*12/8),IF(ABS(AI37)&gt;=$CK$6,AI37,0),0)</f>
        <v>0</v>
      </c>
      <c r="CE37" s="252">
        <f>IF(ABS(AJ37)&gt;ABS(SUM($AB37:$AM37)/'Key information'!$E$34*12/8),IF(ABS(AJ37)&gt;=$CK$6,AJ37,0),0)</f>
        <v>0</v>
      </c>
      <c r="CF37" s="252">
        <f>IF(ABS(AK37)&gt;ABS(SUM($AB37:$AM37)/'Key information'!$E$34*12/8),IF(ABS(AK37)&gt;=$CK$6,AK37,0),0)</f>
        <v>0</v>
      </c>
      <c r="CG37" s="252">
        <f>IF(ABS(AL37)&gt;ABS(SUM($AB37:$AM37)/'Key information'!$E$34*12/8),IF(ABS(AL37)&gt;=$CK$6,AL37,0),0)</f>
        <v>0</v>
      </c>
      <c r="CH37" s="270">
        <f>IF(ABS(AM37)&gt;ABS(SUM($AB37:$AM37)/'Key information'!$E$34*12/8),IF(ABS(AM37)&gt;=$CK$6,AM37,0),0)</f>
        <v>0</v>
      </c>
      <c r="CI37" s="525">
        <f ca="1">COUNTIF(AY37:OFFSET(CH37,0,(-12+'Key information'!$E$34)),"&gt;0")</f>
        <v>0</v>
      </c>
      <c r="CJ37" s="531">
        <f ca="1">COUNTIF(AY37:OFFSET(CH37,0,(-12+'Key information'!$E$34)),"&lt;0")</f>
        <v>0</v>
      </c>
      <c r="CK37" s="532">
        <f t="shared" ca="1" si="6"/>
        <v>0</v>
      </c>
    </row>
    <row r="38" spans="1:89" s="24" customFormat="1" ht="12" hidden="1" customHeight="1" outlineLevel="1">
      <c r="A38" s="392"/>
      <c r="B38" s="128" t="s">
        <v>336</v>
      </c>
      <c r="C38" s="593" t="s">
        <v>337</v>
      </c>
      <c r="D38" s="252">
        <f>SUMIFS(PL!F:F,PL!$B:$B,$B38)/'Key information'!$E$114</f>
        <v>0</v>
      </c>
      <c r="E38" s="252">
        <f>SUMIFS(PL!G:G,PL!$B:$B,$B38)/'Key information'!$E$114</f>
        <v>0</v>
      </c>
      <c r="F38" s="252">
        <f>SUMIFS(PL!H:H,PL!$B:$B,$B38)/'Key information'!$E$114</f>
        <v>0</v>
      </c>
      <c r="G38" s="252">
        <f>SUMIFS(PL!I:I,PL!$B:$B,$B38)/'Key information'!$E$114</f>
        <v>0</v>
      </c>
      <c r="H38" s="252">
        <f>SUMIFS(PL!J:J,PL!$B:$B,$B38)/'Key information'!$E$114</f>
        <v>0</v>
      </c>
      <c r="I38" s="252">
        <f>SUMIFS(PL!K:K,PL!$B:$B,$B38)/'Key information'!$E$114</f>
        <v>0</v>
      </c>
      <c r="J38" s="252">
        <f>SUMIFS(PL!L:L,PL!$B:$B,$B38)/'Key information'!$E$114</f>
        <v>0</v>
      </c>
      <c r="K38" s="252">
        <f>SUMIFS(PL!M:M,PL!$B:$B,$B38)/'Key information'!$E$114</f>
        <v>0</v>
      </c>
      <c r="L38" s="252">
        <f>SUMIFS(PL!N:N,PL!$B:$B,$B38)/'Key information'!$E$114</f>
        <v>0</v>
      </c>
      <c r="M38" s="252">
        <f>SUMIFS(PL!O:O,PL!$B:$B,$B38)/'Key information'!$E$114</f>
        <v>0</v>
      </c>
      <c r="N38" s="252">
        <f>SUMIFS(PL!P:P,PL!$B:$B,$B38)/'Key information'!$E$114</f>
        <v>0</v>
      </c>
      <c r="O38" s="252">
        <f>SUMIFS(PL!Q:Q,PL!$B:$B,$B38)/'Key information'!$E$114</f>
        <v>0</v>
      </c>
      <c r="P38" s="252">
        <f>SUMIFS(PL!R:R,PL!$B:$B,$B38)/'Key information'!$E$114</f>
        <v>0</v>
      </c>
      <c r="Q38" s="252">
        <f>SUMIFS(PL!S:S,PL!$B:$B,$B38)/'Key information'!$E$114</f>
        <v>0</v>
      </c>
      <c r="R38" s="252">
        <f>SUMIFS(PL!T:T,PL!$B:$B,$B38)/'Key information'!$E$114</f>
        <v>0</v>
      </c>
      <c r="S38" s="252">
        <f>SUMIFS(PL!U:U,PL!$B:$B,$B38)/'Key information'!$E$114</f>
        <v>0</v>
      </c>
      <c r="T38" s="252">
        <f>SUMIFS(PL!V:V,PL!$B:$B,$B38)/'Key information'!$E$114</f>
        <v>0</v>
      </c>
      <c r="U38" s="252">
        <f>SUMIFS(PL!W:W,PL!$B:$B,$B38)/'Key information'!$E$114</f>
        <v>0</v>
      </c>
      <c r="V38" s="252">
        <f>SUMIFS(PL!X:X,PL!$B:$B,$B38)/'Key information'!$E$114</f>
        <v>0</v>
      </c>
      <c r="W38" s="252">
        <f>SUMIFS(PL!Y:Y,PL!$B:$B,$B38)/'Key information'!$E$114</f>
        <v>0</v>
      </c>
      <c r="X38" s="252">
        <f>SUMIFS(PL!Z:Z,PL!$B:$B,$B38)/'Key information'!$E$114</f>
        <v>0</v>
      </c>
      <c r="Y38" s="252">
        <f>SUMIFS(PL!AA:AA,PL!$B:$B,$B38)/'Key information'!$E$114</f>
        <v>0</v>
      </c>
      <c r="Z38" s="252">
        <f>SUMIFS(PL!AB:AB,PL!$B:$B,$B38)/'Key information'!$E$114</f>
        <v>0</v>
      </c>
      <c r="AA38" s="252">
        <f>SUMIFS(PL!AC:AC,PL!$B:$B,$B38)/'Key information'!$E$114</f>
        <v>0</v>
      </c>
      <c r="AB38" s="252">
        <f>SUMIFS(PL!AD:AD,PL!$B:$B,$B38)/'Key information'!$E$114</f>
        <v>0</v>
      </c>
      <c r="AC38" s="252">
        <f>SUMIFS(PL!AE:AE,PL!$B:$B,$B38)/'Key information'!$E$114</f>
        <v>0</v>
      </c>
      <c r="AD38" s="252">
        <f>SUMIFS(PL!AF:AF,PL!$B:$B,$B38)/'Key information'!$E$114</f>
        <v>0</v>
      </c>
      <c r="AE38" s="252">
        <f>SUMIFS(PL!AG:AG,PL!$B:$B,$B38)/'Key information'!$E$114</f>
        <v>0</v>
      </c>
      <c r="AF38" s="252">
        <f>SUMIFS(PL!AH:AH,PL!$B:$B,$B38)/'Key information'!$E$114</f>
        <v>0</v>
      </c>
      <c r="AG38" s="252">
        <f>SUMIFS(PL!AI:AI,PL!$B:$B,$B38)/'Key information'!$E$114</f>
        <v>0</v>
      </c>
      <c r="AH38" s="252">
        <f>SUMIFS(PL!AJ:AJ,PL!$B:$B,$B38)/'Key information'!$E$114</f>
        <v>0</v>
      </c>
      <c r="AI38" s="252">
        <f>SUMIFS(PL!AK:AK,PL!$B:$B,$B38)/'Key information'!$E$114</f>
        <v>0</v>
      </c>
      <c r="AJ38" s="252">
        <f>SUMIFS(PL!AL:AL,PL!$B:$B,$B38)/'Key information'!$E$114</f>
        <v>0</v>
      </c>
      <c r="AK38" s="252">
        <f>SUMIFS(PL!AM:AM,PL!$B:$B,$B38)/'Key information'!$E$114</f>
        <v>0</v>
      </c>
      <c r="AL38" s="252">
        <f>SUMIFS(PL!AN:AN,PL!$B:$B,$B38)/'Key information'!$E$114</f>
        <v>0</v>
      </c>
      <c r="AM38" s="252">
        <f>SUMIFS(PL!AO:AO,PL!$B:$B,$B38)/'Key information'!$E$114</f>
        <v>0</v>
      </c>
      <c r="AN38" s="252">
        <f>SUM(D38:O38)</f>
        <v>0</v>
      </c>
      <c r="AO38" s="252">
        <f>SUM(P38:AA38)</f>
        <v>0</v>
      </c>
      <c r="AP38" s="252">
        <f ca="1">SUM(OFFSET(AM38,0,(-12+'Key information'!$E$34)):OFFSET(AA38,0,(-11+'Key information'!$E$34)))</f>
        <v>0</v>
      </c>
      <c r="AQ38" s="342">
        <f>SUMIF(PL!$B:$B,PL_monthly!B38,PL!$AP:$AP)/'Key information'!$E$114</f>
        <v>0</v>
      </c>
      <c r="AR38" s="411"/>
      <c r="AS38" s="252">
        <f ca="1">SUM(OFFSET(AA38,0,(-12+'Key information'!$E$34)):P38)</f>
        <v>0</v>
      </c>
      <c r="AT38" s="252">
        <f ca="1">SUM(OFFSET(AM38,0,(-12+'Key information'!$E$34)):AB38)</f>
        <v>0</v>
      </c>
      <c r="AU38" s="411"/>
      <c r="AV38" s="131"/>
      <c r="AX38" s="965" t="s">
        <v>337</v>
      </c>
      <c r="AY38" s="252">
        <f t="shared" si="37"/>
        <v>0</v>
      </c>
      <c r="AZ38" s="252">
        <f t="shared" si="38"/>
        <v>0</v>
      </c>
      <c r="BA38" s="252">
        <f t="shared" si="39"/>
        <v>0</v>
      </c>
      <c r="BB38" s="252">
        <f t="shared" si="40"/>
        <v>0</v>
      </c>
      <c r="BC38" s="252">
        <f t="shared" si="41"/>
        <v>0</v>
      </c>
      <c r="BD38" s="252">
        <f t="shared" si="42"/>
        <v>0</v>
      </c>
      <c r="BE38" s="252">
        <f t="shared" si="43"/>
        <v>0</v>
      </c>
      <c r="BF38" s="252">
        <f t="shared" si="44"/>
        <v>0</v>
      </c>
      <c r="BG38" s="252">
        <f t="shared" si="45"/>
        <v>0</v>
      </c>
      <c r="BH38" s="252">
        <f t="shared" si="46"/>
        <v>0</v>
      </c>
      <c r="BI38" s="252">
        <f t="shared" si="47"/>
        <v>0</v>
      </c>
      <c r="BJ38" s="270">
        <f t="shared" si="48"/>
        <v>0</v>
      </c>
      <c r="BK38" s="252">
        <f t="shared" si="49"/>
        <v>0</v>
      </c>
      <c r="BL38" s="252">
        <f t="shared" si="50"/>
        <v>0</v>
      </c>
      <c r="BM38" s="252">
        <f t="shared" si="51"/>
        <v>0</v>
      </c>
      <c r="BN38" s="252">
        <f t="shared" si="52"/>
        <v>0</v>
      </c>
      <c r="BO38" s="252">
        <f t="shared" si="53"/>
        <v>0</v>
      </c>
      <c r="BP38" s="252">
        <f t="shared" si="54"/>
        <v>0</v>
      </c>
      <c r="BQ38" s="252">
        <f t="shared" si="55"/>
        <v>0</v>
      </c>
      <c r="BR38" s="252">
        <f t="shared" si="56"/>
        <v>0</v>
      </c>
      <c r="BS38" s="252">
        <f t="shared" si="57"/>
        <v>0</v>
      </c>
      <c r="BT38" s="252">
        <f t="shared" si="58"/>
        <v>0</v>
      </c>
      <c r="BU38" s="252">
        <f t="shared" si="59"/>
        <v>0</v>
      </c>
      <c r="BV38" s="270">
        <f t="shared" si="60"/>
        <v>0</v>
      </c>
      <c r="BW38" s="252">
        <f>IF(ABS(AB38)&gt;ABS(SUM($AB38:$AM38)/'Key information'!$E$34*12/8),IF(ABS(AB38)&gt;=$CK$6,AB38,0),0)</f>
        <v>0</v>
      </c>
      <c r="BX38" s="252">
        <f>IF(ABS(AC38)&gt;ABS(SUM($AB38:$AM38)/'Key information'!$E$34*12/8),IF(ABS(AC38)&gt;=$CK$6,AC38,0),0)</f>
        <v>0</v>
      </c>
      <c r="BY38" s="252">
        <f>IF(ABS(AD38)&gt;ABS(SUM($AB38:$AM38)/'Key information'!$E$34*12/8),IF(ABS(AD38)&gt;=$CK$6,AD38,0),0)</f>
        <v>0</v>
      </c>
      <c r="BZ38" s="252">
        <f>IF(ABS(AE38)&gt;ABS(SUM($AB38:$AM38)/'Key information'!$E$34*12/8),IF(ABS(AE38)&gt;=$CK$6,AE38,0),0)</f>
        <v>0</v>
      </c>
      <c r="CA38" s="252">
        <f>IF(ABS(AF38)&gt;ABS(SUM($AB38:$AM38)/'Key information'!$E$34*12/8),IF(ABS(AF38)&gt;=$CK$6,AF38,0),0)</f>
        <v>0</v>
      </c>
      <c r="CB38" s="252">
        <f>IF(ABS(AG38)&gt;ABS(SUM($AB38:$AM38)/'Key information'!$E$34*12/8),IF(ABS(AG38)&gt;=$CK$6,AG38,0),0)</f>
        <v>0</v>
      </c>
      <c r="CC38" s="252">
        <f>IF(ABS(AH38)&gt;ABS(SUM($AB38:$AM38)/'Key information'!$E$34*12/8),IF(ABS(AH38)&gt;=$CK$6,AH38,0),0)</f>
        <v>0</v>
      </c>
      <c r="CD38" s="252">
        <f>IF(ABS(AI38)&gt;ABS(SUM($AB38:$AM38)/'Key information'!$E$34*12/8),IF(ABS(AI38)&gt;=$CK$6,AI38,0),0)</f>
        <v>0</v>
      </c>
      <c r="CE38" s="252">
        <f>IF(ABS(AJ38)&gt;ABS(SUM($AB38:$AM38)/'Key information'!$E$34*12/8),IF(ABS(AJ38)&gt;=$CK$6,AJ38,0),0)</f>
        <v>0</v>
      </c>
      <c r="CF38" s="252">
        <f>IF(ABS(AK38)&gt;ABS(SUM($AB38:$AM38)/'Key information'!$E$34*12/8),IF(ABS(AK38)&gt;=$CK$6,AK38,0),0)</f>
        <v>0</v>
      </c>
      <c r="CG38" s="252">
        <f>IF(ABS(AL38)&gt;ABS(SUM($AB38:$AM38)/'Key information'!$E$34*12/8),IF(ABS(AL38)&gt;=$CK$6,AL38,0),0)</f>
        <v>0</v>
      </c>
      <c r="CH38" s="270">
        <f>IF(ABS(AM38)&gt;ABS(SUM($AB38:$AM38)/'Key information'!$E$34*12/8),IF(ABS(AM38)&gt;=$CK$6,AM38,0),0)</f>
        <v>0</v>
      </c>
      <c r="CI38" s="525">
        <f ca="1">COUNTIF(AY38:OFFSET(CH38,0,(-12+'Key information'!$E$34)),"&gt;0")</f>
        <v>0</v>
      </c>
      <c r="CJ38" s="531">
        <f ca="1">COUNTIF(AY38:OFFSET(CH38,0,(-12+'Key information'!$E$34)),"&lt;0")</f>
        <v>0</v>
      </c>
      <c r="CK38" s="532">
        <f t="shared" ca="1" si="6"/>
        <v>0</v>
      </c>
    </row>
    <row r="39" spans="1:89" s="24" customFormat="1" ht="12" hidden="1" customHeight="1" outlineLevel="1">
      <c r="A39" s="392"/>
      <c r="B39" s="128" t="s">
        <v>338</v>
      </c>
      <c r="C39" s="593" t="s">
        <v>339</v>
      </c>
      <c r="D39" s="252">
        <f>SUMIFS(PL!F:F,PL!$B:$B,$B39)/'Key information'!$E$114</f>
        <v>0</v>
      </c>
      <c r="E39" s="252">
        <f>SUMIFS(PL!G:G,PL!$B:$B,$B39)/'Key information'!$E$114</f>
        <v>0</v>
      </c>
      <c r="F39" s="252">
        <f>SUMIFS(PL!H:H,PL!$B:$B,$B39)/'Key information'!$E$114</f>
        <v>0</v>
      </c>
      <c r="G39" s="252">
        <f>SUMIFS(PL!I:I,PL!$B:$B,$B39)/'Key information'!$E$114</f>
        <v>0</v>
      </c>
      <c r="H39" s="252">
        <f>SUMIFS(PL!J:J,PL!$B:$B,$B39)/'Key information'!$E$114</f>
        <v>0</v>
      </c>
      <c r="I39" s="252">
        <f>SUMIFS(PL!K:K,PL!$B:$B,$B39)/'Key information'!$E$114</f>
        <v>0</v>
      </c>
      <c r="J39" s="252">
        <f>SUMIFS(PL!L:L,PL!$B:$B,$B39)/'Key information'!$E$114</f>
        <v>0</v>
      </c>
      <c r="K39" s="252">
        <f>SUMIFS(PL!M:M,PL!$B:$B,$B39)/'Key information'!$E$114</f>
        <v>0</v>
      </c>
      <c r="L39" s="252">
        <f>SUMIFS(PL!N:N,PL!$B:$B,$B39)/'Key information'!$E$114</f>
        <v>0</v>
      </c>
      <c r="M39" s="252">
        <f>SUMIFS(PL!O:O,PL!$B:$B,$B39)/'Key information'!$E$114</f>
        <v>0</v>
      </c>
      <c r="N39" s="252">
        <f>SUMIFS(PL!P:P,PL!$B:$B,$B39)/'Key information'!$E$114</f>
        <v>0</v>
      </c>
      <c r="O39" s="252">
        <f>SUMIFS(PL!Q:Q,PL!$B:$B,$B39)/'Key information'!$E$114</f>
        <v>0</v>
      </c>
      <c r="P39" s="252">
        <f>SUMIFS(PL!R:R,PL!$B:$B,$B39)/'Key information'!$E$114</f>
        <v>0</v>
      </c>
      <c r="Q39" s="252">
        <f>SUMIFS(PL!S:S,PL!$B:$B,$B39)/'Key information'!$E$114</f>
        <v>0</v>
      </c>
      <c r="R39" s="252">
        <f>SUMIFS(PL!T:T,PL!$B:$B,$B39)/'Key information'!$E$114</f>
        <v>0</v>
      </c>
      <c r="S39" s="252">
        <f>SUMIFS(PL!U:U,PL!$B:$B,$B39)/'Key information'!$E$114</f>
        <v>0</v>
      </c>
      <c r="T39" s="252">
        <f>SUMIFS(PL!V:V,PL!$B:$B,$B39)/'Key information'!$E$114</f>
        <v>0</v>
      </c>
      <c r="U39" s="252">
        <f>SUMIFS(PL!W:W,PL!$B:$B,$B39)/'Key information'!$E$114</f>
        <v>0</v>
      </c>
      <c r="V39" s="252">
        <f>SUMIFS(PL!X:X,PL!$B:$B,$B39)/'Key information'!$E$114</f>
        <v>0</v>
      </c>
      <c r="W39" s="252">
        <f>SUMIFS(PL!Y:Y,PL!$B:$B,$B39)/'Key information'!$E$114</f>
        <v>0</v>
      </c>
      <c r="X39" s="252">
        <f>SUMIFS(PL!Z:Z,PL!$B:$B,$B39)/'Key information'!$E$114</f>
        <v>0</v>
      </c>
      <c r="Y39" s="252">
        <f>SUMIFS(PL!AA:AA,PL!$B:$B,$B39)/'Key information'!$E$114</f>
        <v>0</v>
      </c>
      <c r="Z39" s="252">
        <f>SUMIFS(PL!AB:AB,PL!$B:$B,$B39)/'Key information'!$E$114</f>
        <v>0</v>
      </c>
      <c r="AA39" s="252">
        <f>SUMIFS(PL!AC:AC,PL!$B:$B,$B39)/'Key information'!$E$114</f>
        <v>0</v>
      </c>
      <c r="AB39" s="252">
        <f>SUMIFS(PL!AD:AD,PL!$B:$B,$B39)/'Key information'!$E$114</f>
        <v>0</v>
      </c>
      <c r="AC39" s="252">
        <f>SUMIFS(PL!AE:AE,PL!$B:$B,$B39)/'Key information'!$E$114</f>
        <v>0</v>
      </c>
      <c r="AD39" s="252">
        <f>SUMIFS(PL!AF:AF,PL!$B:$B,$B39)/'Key information'!$E$114</f>
        <v>0</v>
      </c>
      <c r="AE39" s="252">
        <f>SUMIFS(PL!AG:AG,PL!$B:$B,$B39)/'Key information'!$E$114</f>
        <v>0</v>
      </c>
      <c r="AF39" s="252">
        <f>SUMIFS(PL!AH:AH,PL!$B:$B,$B39)/'Key information'!$E$114</f>
        <v>0</v>
      </c>
      <c r="AG39" s="252">
        <f>SUMIFS(PL!AI:AI,PL!$B:$B,$B39)/'Key information'!$E$114</f>
        <v>0</v>
      </c>
      <c r="AH39" s="252">
        <f>SUMIFS(PL!AJ:AJ,PL!$B:$B,$B39)/'Key information'!$E$114</f>
        <v>0</v>
      </c>
      <c r="AI39" s="252">
        <f>SUMIFS(PL!AK:AK,PL!$B:$B,$B39)/'Key information'!$E$114</f>
        <v>0</v>
      </c>
      <c r="AJ39" s="252">
        <f>SUMIFS(PL!AL:AL,PL!$B:$B,$B39)/'Key information'!$E$114</f>
        <v>0</v>
      </c>
      <c r="AK39" s="252">
        <f>SUMIFS(PL!AM:AM,PL!$B:$B,$B39)/'Key information'!$E$114</f>
        <v>0</v>
      </c>
      <c r="AL39" s="252">
        <f>SUMIFS(PL!AN:AN,PL!$B:$B,$B39)/'Key information'!$E$114</f>
        <v>0</v>
      </c>
      <c r="AM39" s="252">
        <f>SUMIFS(PL!AO:AO,PL!$B:$B,$B39)/'Key information'!$E$114</f>
        <v>0</v>
      </c>
      <c r="AN39" s="252">
        <f>SUM(D39:O39)</f>
        <v>0</v>
      </c>
      <c r="AO39" s="252">
        <f>SUM(P39:AA39)</f>
        <v>0</v>
      </c>
      <c r="AP39" s="252">
        <f ca="1">SUM(OFFSET(AM39,0,(-12+'Key information'!$E$34)):OFFSET(AA39,0,(-11+'Key information'!$E$34)))</f>
        <v>0</v>
      </c>
      <c r="AQ39" s="342">
        <f>SUMIF(PL!$B:$B,PL_monthly!B39,PL!$AP:$AP)/'Key information'!$E$114</f>
        <v>0</v>
      </c>
      <c r="AR39" s="411"/>
      <c r="AS39" s="252">
        <f ca="1">SUM(OFFSET(AA39,0,(-12+'Key information'!$E$34)):P39)</f>
        <v>0</v>
      </c>
      <c r="AT39" s="252">
        <f ca="1">SUM(OFFSET(AM39,0,(-12+'Key information'!$E$34)):AB39)</f>
        <v>0</v>
      </c>
      <c r="AU39" s="411"/>
      <c r="AV39" s="131"/>
      <c r="AX39" s="965" t="s">
        <v>339</v>
      </c>
      <c r="AY39" s="252">
        <f t="shared" si="37"/>
        <v>0</v>
      </c>
      <c r="AZ39" s="252">
        <f t="shared" si="38"/>
        <v>0</v>
      </c>
      <c r="BA39" s="252">
        <f t="shared" si="39"/>
        <v>0</v>
      </c>
      <c r="BB39" s="252">
        <f t="shared" si="40"/>
        <v>0</v>
      </c>
      <c r="BC39" s="252">
        <f t="shared" si="41"/>
        <v>0</v>
      </c>
      <c r="BD39" s="252">
        <f t="shared" si="42"/>
        <v>0</v>
      </c>
      <c r="BE39" s="252">
        <f t="shared" si="43"/>
        <v>0</v>
      </c>
      <c r="BF39" s="252">
        <f t="shared" si="44"/>
        <v>0</v>
      </c>
      <c r="BG39" s="252">
        <f t="shared" si="45"/>
        <v>0</v>
      </c>
      <c r="BH39" s="252">
        <f t="shared" si="46"/>
        <v>0</v>
      </c>
      <c r="BI39" s="252">
        <f t="shared" si="47"/>
        <v>0</v>
      </c>
      <c r="BJ39" s="270">
        <f t="shared" si="48"/>
        <v>0</v>
      </c>
      <c r="BK39" s="252">
        <f t="shared" si="49"/>
        <v>0</v>
      </c>
      <c r="BL39" s="252">
        <f t="shared" si="50"/>
        <v>0</v>
      </c>
      <c r="BM39" s="252">
        <f t="shared" si="51"/>
        <v>0</v>
      </c>
      <c r="BN39" s="252">
        <f t="shared" si="52"/>
        <v>0</v>
      </c>
      <c r="BO39" s="252">
        <f t="shared" si="53"/>
        <v>0</v>
      </c>
      <c r="BP39" s="252">
        <f t="shared" si="54"/>
        <v>0</v>
      </c>
      <c r="BQ39" s="252">
        <f t="shared" si="55"/>
        <v>0</v>
      </c>
      <c r="BR39" s="252">
        <f t="shared" si="56"/>
        <v>0</v>
      </c>
      <c r="BS39" s="252">
        <f t="shared" si="57"/>
        <v>0</v>
      </c>
      <c r="BT39" s="252">
        <f t="shared" si="58"/>
        <v>0</v>
      </c>
      <c r="BU39" s="252">
        <f t="shared" si="59"/>
        <v>0</v>
      </c>
      <c r="BV39" s="270">
        <f t="shared" si="60"/>
        <v>0</v>
      </c>
      <c r="BW39" s="252">
        <f>IF(ABS(AB39)&gt;ABS(SUM($AB39:$AM39)/'Key information'!$E$34*12/8),IF(ABS(AB39)&gt;=$CK$6,AB39,0),0)</f>
        <v>0</v>
      </c>
      <c r="BX39" s="252">
        <f>IF(ABS(AC39)&gt;ABS(SUM($AB39:$AM39)/'Key information'!$E$34*12/8),IF(ABS(AC39)&gt;=$CK$6,AC39,0),0)</f>
        <v>0</v>
      </c>
      <c r="BY39" s="252">
        <f>IF(ABS(AD39)&gt;ABS(SUM($AB39:$AM39)/'Key information'!$E$34*12/8),IF(ABS(AD39)&gt;=$CK$6,AD39,0),0)</f>
        <v>0</v>
      </c>
      <c r="BZ39" s="252">
        <f>IF(ABS(AE39)&gt;ABS(SUM($AB39:$AM39)/'Key information'!$E$34*12/8),IF(ABS(AE39)&gt;=$CK$6,AE39,0),0)</f>
        <v>0</v>
      </c>
      <c r="CA39" s="252">
        <f>IF(ABS(AF39)&gt;ABS(SUM($AB39:$AM39)/'Key information'!$E$34*12/8),IF(ABS(AF39)&gt;=$CK$6,AF39,0),0)</f>
        <v>0</v>
      </c>
      <c r="CB39" s="252">
        <f>IF(ABS(AG39)&gt;ABS(SUM($AB39:$AM39)/'Key information'!$E$34*12/8),IF(ABS(AG39)&gt;=$CK$6,AG39,0),0)</f>
        <v>0</v>
      </c>
      <c r="CC39" s="252">
        <f>IF(ABS(AH39)&gt;ABS(SUM($AB39:$AM39)/'Key information'!$E$34*12/8),IF(ABS(AH39)&gt;=$CK$6,AH39,0),0)</f>
        <v>0</v>
      </c>
      <c r="CD39" s="252">
        <f>IF(ABS(AI39)&gt;ABS(SUM($AB39:$AM39)/'Key information'!$E$34*12/8),IF(ABS(AI39)&gt;=$CK$6,AI39,0),0)</f>
        <v>0</v>
      </c>
      <c r="CE39" s="252">
        <f>IF(ABS(AJ39)&gt;ABS(SUM($AB39:$AM39)/'Key information'!$E$34*12/8),IF(ABS(AJ39)&gt;=$CK$6,AJ39,0),0)</f>
        <v>0</v>
      </c>
      <c r="CF39" s="252">
        <f>IF(ABS(AK39)&gt;ABS(SUM($AB39:$AM39)/'Key information'!$E$34*12/8),IF(ABS(AK39)&gt;=$CK$6,AK39,0),0)</f>
        <v>0</v>
      </c>
      <c r="CG39" s="252">
        <f>IF(ABS(AL39)&gt;ABS(SUM($AB39:$AM39)/'Key information'!$E$34*12/8),IF(ABS(AL39)&gt;=$CK$6,AL39,0),0)</f>
        <v>0</v>
      </c>
      <c r="CH39" s="270">
        <f>IF(ABS(AM39)&gt;ABS(SUM($AB39:$AM39)/'Key information'!$E$34*12/8),IF(ABS(AM39)&gt;=$CK$6,AM39,0),0)</f>
        <v>0</v>
      </c>
      <c r="CI39" s="525">
        <f ca="1">COUNTIF(AY39:OFFSET(CH39,0,(-12+'Key information'!$E$34)),"&gt;0")</f>
        <v>0</v>
      </c>
      <c r="CJ39" s="531">
        <f ca="1">COUNTIF(AY39:OFFSET(CH39,0,(-12+'Key information'!$E$34)),"&lt;0")</f>
        <v>0</v>
      </c>
      <c r="CK39" s="532">
        <f t="shared" ca="1" si="6"/>
        <v>0</v>
      </c>
    </row>
    <row r="40" spans="1:89" s="24" customFormat="1" ht="12" hidden="1" customHeight="1" outlineLevel="1">
      <c r="A40" s="392"/>
      <c r="B40" s="128" t="s">
        <v>340</v>
      </c>
      <c r="C40" s="593" t="s">
        <v>341</v>
      </c>
      <c r="D40" s="252">
        <f>SUMIFS(PL!F:F,PL!$B:$B,$B40)/'Key information'!$E$114</f>
        <v>0</v>
      </c>
      <c r="E40" s="252">
        <f>SUMIFS(PL!G:G,PL!$B:$B,$B40)/'Key information'!$E$114</f>
        <v>0</v>
      </c>
      <c r="F40" s="252">
        <f>SUMIFS(PL!H:H,PL!$B:$B,$B40)/'Key information'!$E$114</f>
        <v>0</v>
      </c>
      <c r="G40" s="252">
        <f>SUMIFS(PL!I:I,PL!$B:$B,$B40)/'Key information'!$E$114</f>
        <v>0</v>
      </c>
      <c r="H40" s="252">
        <f>SUMIFS(PL!J:J,PL!$B:$B,$B40)/'Key information'!$E$114</f>
        <v>0</v>
      </c>
      <c r="I40" s="252">
        <f>SUMIFS(PL!K:K,PL!$B:$B,$B40)/'Key information'!$E$114</f>
        <v>0</v>
      </c>
      <c r="J40" s="252">
        <f>SUMIFS(PL!L:L,PL!$B:$B,$B40)/'Key information'!$E$114</f>
        <v>0</v>
      </c>
      <c r="K40" s="252">
        <f>SUMIFS(PL!M:M,PL!$B:$B,$B40)/'Key information'!$E$114</f>
        <v>0</v>
      </c>
      <c r="L40" s="252">
        <f>SUMIFS(PL!N:N,PL!$B:$B,$B40)/'Key information'!$E$114</f>
        <v>0</v>
      </c>
      <c r="M40" s="252">
        <f>SUMIFS(PL!O:O,PL!$B:$B,$B40)/'Key information'!$E$114</f>
        <v>0</v>
      </c>
      <c r="N40" s="252">
        <f>SUMIFS(PL!P:P,PL!$B:$B,$B40)/'Key information'!$E$114</f>
        <v>0</v>
      </c>
      <c r="O40" s="252">
        <f>SUMIFS(PL!Q:Q,PL!$B:$B,$B40)/'Key information'!$E$114</f>
        <v>0</v>
      </c>
      <c r="P40" s="252">
        <f>SUMIFS(PL!R:R,PL!$B:$B,$B40)/'Key information'!$E$114</f>
        <v>0</v>
      </c>
      <c r="Q40" s="252">
        <f>SUMIFS(PL!S:S,PL!$B:$B,$B40)/'Key information'!$E$114</f>
        <v>0</v>
      </c>
      <c r="R40" s="252">
        <f>SUMIFS(PL!T:T,PL!$B:$B,$B40)/'Key information'!$E$114</f>
        <v>0</v>
      </c>
      <c r="S40" s="252">
        <f>SUMIFS(PL!U:U,PL!$B:$B,$B40)/'Key information'!$E$114</f>
        <v>0</v>
      </c>
      <c r="T40" s="252">
        <f>SUMIFS(PL!V:V,PL!$B:$B,$B40)/'Key information'!$E$114</f>
        <v>0</v>
      </c>
      <c r="U40" s="252">
        <f>SUMIFS(PL!W:W,PL!$B:$B,$B40)/'Key information'!$E$114</f>
        <v>0</v>
      </c>
      <c r="V40" s="252">
        <f>SUMIFS(PL!X:X,PL!$B:$B,$B40)/'Key information'!$E$114</f>
        <v>0</v>
      </c>
      <c r="W40" s="252">
        <f>SUMIFS(PL!Y:Y,PL!$B:$B,$B40)/'Key information'!$E$114</f>
        <v>0</v>
      </c>
      <c r="X40" s="252">
        <f>SUMIFS(PL!Z:Z,PL!$B:$B,$B40)/'Key information'!$E$114</f>
        <v>0</v>
      </c>
      <c r="Y40" s="252">
        <f>SUMIFS(PL!AA:AA,PL!$B:$B,$B40)/'Key information'!$E$114</f>
        <v>0</v>
      </c>
      <c r="Z40" s="252">
        <f>SUMIFS(PL!AB:AB,PL!$B:$B,$B40)/'Key information'!$E$114</f>
        <v>0</v>
      </c>
      <c r="AA40" s="252">
        <f>SUMIFS(PL!AC:AC,PL!$B:$B,$B40)/'Key information'!$E$114</f>
        <v>0</v>
      </c>
      <c r="AB40" s="252">
        <f>SUMIFS(PL!AD:AD,PL!$B:$B,$B40)/'Key information'!$E$114</f>
        <v>0</v>
      </c>
      <c r="AC40" s="252">
        <f>SUMIFS(PL!AE:AE,PL!$B:$B,$B40)/'Key information'!$E$114</f>
        <v>0</v>
      </c>
      <c r="AD40" s="252">
        <f>SUMIFS(PL!AF:AF,PL!$B:$B,$B40)/'Key information'!$E$114</f>
        <v>0</v>
      </c>
      <c r="AE40" s="252">
        <f>SUMIFS(PL!AG:AG,PL!$B:$B,$B40)/'Key information'!$E$114</f>
        <v>0</v>
      </c>
      <c r="AF40" s="252">
        <f>SUMIFS(PL!AH:AH,PL!$B:$B,$B40)/'Key information'!$E$114</f>
        <v>0</v>
      </c>
      <c r="AG40" s="252">
        <f>SUMIFS(PL!AI:AI,PL!$B:$B,$B40)/'Key information'!$E$114</f>
        <v>0</v>
      </c>
      <c r="AH40" s="252">
        <f>SUMIFS(PL!AJ:AJ,PL!$B:$B,$B40)/'Key information'!$E$114</f>
        <v>0</v>
      </c>
      <c r="AI40" s="252">
        <f>SUMIFS(PL!AK:AK,PL!$B:$B,$B40)/'Key information'!$E$114</f>
        <v>0</v>
      </c>
      <c r="AJ40" s="252">
        <f>SUMIFS(PL!AL:AL,PL!$B:$B,$B40)/'Key information'!$E$114</f>
        <v>0</v>
      </c>
      <c r="AK40" s="252">
        <f>SUMIFS(PL!AM:AM,PL!$B:$B,$B40)/'Key information'!$E$114</f>
        <v>0</v>
      </c>
      <c r="AL40" s="252">
        <f>SUMIFS(PL!AN:AN,PL!$B:$B,$B40)/'Key information'!$E$114</f>
        <v>0</v>
      </c>
      <c r="AM40" s="252">
        <f>SUMIFS(PL!AO:AO,PL!$B:$B,$B40)/'Key information'!$E$114</f>
        <v>0</v>
      </c>
      <c r="AN40" s="252">
        <f>SUM(D40:O40)</f>
        <v>0</v>
      </c>
      <c r="AO40" s="252">
        <f>SUM(P40:AA40)</f>
        <v>0</v>
      </c>
      <c r="AP40" s="252">
        <f ca="1">SUM(OFFSET(AM40,0,(-12+'Key information'!$E$34)):OFFSET(AA40,0,(-11+'Key information'!$E$34)))</f>
        <v>0</v>
      </c>
      <c r="AQ40" s="342">
        <f>SUMIF(PL!$B:$B,PL_monthly!B40,PL!$AP:$AP)/'Key information'!$E$114</f>
        <v>0</v>
      </c>
      <c r="AR40" s="2"/>
      <c r="AS40" s="252">
        <f ca="1">SUM(OFFSET(AA40,0,(-12+'Key information'!$E$34)):P40)</f>
        <v>0</v>
      </c>
      <c r="AT40" s="252">
        <f ca="1">SUM(OFFSET(AM40,0,(-12+'Key information'!$E$34)):AB40)</f>
        <v>0</v>
      </c>
      <c r="AU40" s="2"/>
      <c r="AV40" s="131"/>
      <c r="AX40" s="965" t="s">
        <v>341</v>
      </c>
      <c r="AY40" s="252">
        <f t="shared" si="37"/>
        <v>0</v>
      </c>
      <c r="AZ40" s="252">
        <f t="shared" si="38"/>
        <v>0</v>
      </c>
      <c r="BA40" s="252">
        <f t="shared" si="39"/>
        <v>0</v>
      </c>
      <c r="BB40" s="252">
        <f t="shared" si="40"/>
        <v>0</v>
      </c>
      <c r="BC40" s="252">
        <f t="shared" si="41"/>
        <v>0</v>
      </c>
      <c r="BD40" s="252">
        <f t="shared" si="42"/>
        <v>0</v>
      </c>
      <c r="BE40" s="252">
        <f t="shared" si="43"/>
        <v>0</v>
      </c>
      <c r="BF40" s="252">
        <f t="shared" si="44"/>
        <v>0</v>
      </c>
      <c r="BG40" s="252">
        <f t="shared" si="45"/>
        <v>0</v>
      </c>
      <c r="BH40" s="252">
        <f t="shared" si="46"/>
        <v>0</v>
      </c>
      <c r="BI40" s="252">
        <f t="shared" si="47"/>
        <v>0</v>
      </c>
      <c r="BJ40" s="270">
        <f t="shared" si="48"/>
        <v>0</v>
      </c>
      <c r="BK40" s="252">
        <f t="shared" si="49"/>
        <v>0</v>
      </c>
      <c r="BL40" s="252">
        <f t="shared" si="50"/>
        <v>0</v>
      </c>
      <c r="BM40" s="252">
        <f t="shared" si="51"/>
        <v>0</v>
      </c>
      <c r="BN40" s="252">
        <f t="shared" si="52"/>
        <v>0</v>
      </c>
      <c r="BO40" s="252">
        <f t="shared" si="53"/>
        <v>0</v>
      </c>
      <c r="BP40" s="252">
        <f t="shared" si="54"/>
        <v>0</v>
      </c>
      <c r="BQ40" s="252">
        <f t="shared" si="55"/>
        <v>0</v>
      </c>
      <c r="BR40" s="252">
        <f t="shared" si="56"/>
        <v>0</v>
      </c>
      <c r="BS40" s="252">
        <f t="shared" si="57"/>
        <v>0</v>
      </c>
      <c r="BT40" s="252">
        <f t="shared" si="58"/>
        <v>0</v>
      </c>
      <c r="BU40" s="252">
        <f t="shared" si="59"/>
        <v>0</v>
      </c>
      <c r="BV40" s="270">
        <f t="shared" si="60"/>
        <v>0</v>
      </c>
      <c r="BW40" s="252">
        <f>IF(ABS(AB40)&gt;ABS(SUM($AB40:$AM40)/'Key information'!$E$34*12/8),IF(ABS(AB40)&gt;=$CK$6,AB40,0),0)</f>
        <v>0</v>
      </c>
      <c r="BX40" s="252">
        <f>IF(ABS(AC40)&gt;ABS(SUM($AB40:$AM40)/'Key information'!$E$34*12/8),IF(ABS(AC40)&gt;=$CK$6,AC40,0),0)</f>
        <v>0</v>
      </c>
      <c r="BY40" s="252">
        <f>IF(ABS(AD40)&gt;ABS(SUM($AB40:$AM40)/'Key information'!$E$34*12/8),IF(ABS(AD40)&gt;=$CK$6,AD40,0),0)</f>
        <v>0</v>
      </c>
      <c r="BZ40" s="252">
        <f>IF(ABS(AE40)&gt;ABS(SUM($AB40:$AM40)/'Key information'!$E$34*12/8),IF(ABS(AE40)&gt;=$CK$6,AE40,0),0)</f>
        <v>0</v>
      </c>
      <c r="CA40" s="252">
        <f>IF(ABS(AF40)&gt;ABS(SUM($AB40:$AM40)/'Key information'!$E$34*12/8),IF(ABS(AF40)&gt;=$CK$6,AF40,0),0)</f>
        <v>0</v>
      </c>
      <c r="CB40" s="252">
        <f>IF(ABS(AG40)&gt;ABS(SUM($AB40:$AM40)/'Key information'!$E$34*12/8),IF(ABS(AG40)&gt;=$CK$6,AG40,0),0)</f>
        <v>0</v>
      </c>
      <c r="CC40" s="252">
        <f>IF(ABS(AH40)&gt;ABS(SUM($AB40:$AM40)/'Key information'!$E$34*12/8),IF(ABS(AH40)&gt;=$CK$6,AH40,0),0)</f>
        <v>0</v>
      </c>
      <c r="CD40" s="252">
        <f>IF(ABS(AI40)&gt;ABS(SUM($AB40:$AM40)/'Key information'!$E$34*12/8),IF(ABS(AI40)&gt;=$CK$6,AI40,0),0)</f>
        <v>0</v>
      </c>
      <c r="CE40" s="252">
        <f>IF(ABS(AJ40)&gt;ABS(SUM($AB40:$AM40)/'Key information'!$E$34*12/8),IF(ABS(AJ40)&gt;=$CK$6,AJ40,0),0)</f>
        <v>0</v>
      </c>
      <c r="CF40" s="252">
        <f>IF(ABS(AK40)&gt;ABS(SUM($AB40:$AM40)/'Key information'!$E$34*12/8),IF(ABS(AK40)&gt;=$CK$6,AK40,0),0)</f>
        <v>0</v>
      </c>
      <c r="CG40" s="252">
        <f>IF(ABS(AL40)&gt;ABS(SUM($AB40:$AM40)/'Key information'!$E$34*12/8),IF(ABS(AL40)&gt;=$CK$6,AL40,0),0)</f>
        <v>0</v>
      </c>
      <c r="CH40" s="270">
        <f>IF(ABS(AM40)&gt;ABS(SUM($AB40:$AM40)/'Key information'!$E$34*12/8),IF(ABS(AM40)&gt;=$CK$6,AM40,0),0)</f>
        <v>0</v>
      </c>
      <c r="CI40" s="525">
        <f ca="1">COUNTIF(AY40:OFFSET(CH40,0,(-12+'Key information'!$E$34)),"&gt;0")</f>
        <v>0</v>
      </c>
      <c r="CJ40" s="531">
        <f ca="1">COUNTIF(AY40:OFFSET(CH40,0,(-12+'Key information'!$E$34)),"&lt;0")</f>
        <v>0</v>
      </c>
      <c r="CK40" s="532">
        <f t="shared" ca="1" si="6"/>
        <v>0</v>
      </c>
    </row>
    <row r="41" spans="1:89" s="24" customFormat="1" ht="12" hidden="1" customHeight="1" outlineLevel="1">
      <c r="A41" s="392"/>
      <c r="B41" s="128" t="s">
        <v>342</v>
      </c>
      <c r="C41" s="593" t="s">
        <v>343</v>
      </c>
      <c r="D41" s="252">
        <f>SUMIFS(PL!F:F,PL!$B:$B,$B41)/'Key information'!$E$114</f>
        <v>0</v>
      </c>
      <c r="E41" s="252">
        <f>SUMIFS(PL!G:G,PL!$B:$B,$B41)/'Key information'!$E$114</f>
        <v>0</v>
      </c>
      <c r="F41" s="252">
        <f>SUMIFS(PL!H:H,PL!$B:$B,$B41)/'Key information'!$E$114</f>
        <v>0</v>
      </c>
      <c r="G41" s="252">
        <f>SUMIFS(PL!I:I,PL!$B:$B,$B41)/'Key information'!$E$114</f>
        <v>0</v>
      </c>
      <c r="H41" s="252">
        <f>SUMIFS(PL!J:J,PL!$B:$B,$B41)/'Key information'!$E$114</f>
        <v>0</v>
      </c>
      <c r="I41" s="252">
        <f>SUMIFS(PL!K:K,PL!$B:$B,$B41)/'Key information'!$E$114</f>
        <v>0</v>
      </c>
      <c r="J41" s="252">
        <f>SUMIFS(PL!L:L,PL!$B:$B,$B41)/'Key information'!$E$114</f>
        <v>0</v>
      </c>
      <c r="K41" s="252">
        <f>SUMIFS(PL!M:M,PL!$B:$B,$B41)/'Key information'!$E$114</f>
        <v>0</v>
      </c>
      <c r="L41" s="252">
        <f>SUMIFS(PL!N:N,PL!$B:$B,$B41)/'Key information'!$E$114</f>
        <v>0</v>
      </c>
      <c r="M41" s="252">
        <f>SUMIFS(PL!O:O,PL!$B:$B,$B41)/'Key information'!$E$114</f>
        <v>0</v>
      </c>
      <c r="N41" s="252">
        <f>SUMIFS(PL!P:P,PL!$B:$B,$B41)/'Key information'!$E$114</f>
        <v>0</v>
      </c>
      <c r="O41" s="252">
        <f>SUMIFS(PL!Q:Q,PL!$B:$B,$B41)/'Key information'!$E$114</f>
        <v>0</v>
      </c>
      <c r="P41" s="252">
        <f>SUMIFS(PL!R:R,PL!$B:$B,$B41)/'Key information'!$E$114</f>
        <v>0</v>
      </c>
      <c r="Q41" s="252">
        <f>SUMIFS(PL!S:S,PL!$B:$B,$B41)/'Key information'!$E$114</f>
        <v>0</v>
      </c>
      <c r="R41" s="252">
        <f>SUMIFS(PL!T:T,PL!$B:$B,$B41)/'Key information'!$E$114</f>
        <v>0</v>
      </c>
      <c r="S41" s="252">
        <f>SUMIFS(PL!U:U,PL!$B:$B,$B41)/'Key information'!$E$114</f>
        <v>0</v>
      </c>
      <c r="T41" s="252">
        <f>SUMIFS(PL!V:V,PL!$B:$B,$B41)/'Key information'!$E$114</f>
        <v>0</v>
      </c>
      <c r="U41" s="252">
        <f>SUMIFS(PL!W:W,PL!$B:$B,$B41)/'Key information'!$E$114</f>
        <v>0</v>
      </c>
      <c r="V41" s="252">
        <f>SUMIFS(PL!X:X,PL!$B:$B,$B41)/'Key information'!$E$114</f>
        <v>0</v>
      </c>
      <c r="W41" s="252">
        <f>SUMIFS(PL!Y:Y,PL!$B:$B,$B41)/'Key information'!$E$114</f>
        <v>0</v>
      </c>
      <c r="X41" s="252">
        <f>SUMIFS(PL!Z:Z,PL!$B:$B,$B41)/'Key information'!$E$114</f>
        <v>0</v>
      </c>
      <c r="Y41" s="252">
        <f>SUMIFS(PL!AA:AA,PL!$B:$B,$B41)/'Key information'!$E$114</f>
        <v>0</v>
      </c>
      <c r="Z41" s="252">
        <f>SUMIFS(PL!AB:AB,PL!$B:$B,$B41)/'Key information'!$E$114</f>
        <v>0</v>
      </c>
      <c r="AA41" s="252">
        <f>SUMIFS(PL!AC:AC,PL!$B:$B,$B41)/'Key information'!$E$114</f>
        <v>0</v>
      </c>
      <c r="AB41" s="252">
        <f>SUMIFS(PL!AD:AD,PL!$B:$B,$B41)/'Key information'!$E$114</f>
        <v>0</v>
      </c>
      <c r="AC41" s="252">
        <f>SUMIFS(PL!AE:AE,PL!$B:$B,$B41)/'Key information'!$E$114</f>
        <v>0</v>
      </c>
      <c r="AD41" s="252">
        <f>SUMIFS(PL!AF:AF,PL!$B:$B,$B41)/'Key information'!$E$114</f>
        <v>0</v>
      </c>
      <c r="AE41" s="252">
        <f>SUMIFS(PL!AG:AG,PL!$B:$B,$B41)/'Key information'!$E$114</f>
        <v>0</v>
      </c>
      <c r="AF41" s="252">
        <f>SUMIFS(PL!AH:AH,PL!$B:$B,$B41)/'Key information'!$E$114</f>
        <v>0</v>
      </c>
      <c r="AG41" s="252">
        <f>SUMIFS(PL!AI:AI,PL!$B:$B,$B41)/'Key information'!$E$114</f>
        <v>0</v>
      </c>
      <c r="AH41" s="252">
        <f>SUMIFS(PL!AJ:AJ,PL!$B:$B,$B41)/'Key information'!$E$114</f>
        <v>0</v>
      </c>
      <c r="AI41" s="252">
        <f>SUMIFS(PL!AK:AK,PL!$B:$B,$B41)/'Key information'!$E$114</f>
        <v>0</v>
      </c>
      <c r="AJ41" s="252">
        <f>SUMIFS(PL!AL:AL,PL!$B:$B,$B41)/'Key information'!$E$114</f>
        <v>0</v>
      </c>
      <c r="AK41" s="252">
        <f>SUMIFS(PL!AM:AM,PL!$B:$B,$B41)/'Key information'!$E$114</f>
        <v>0</v>
      </c>
      <c r="AL41" s="252">
        <f>SUMIFS(PL!AN:AN,PL!$B:$B,$B41)/'Key information'!$E$114</f>
        <v>0</v>
      </c>
      <c r="AM41" s="252">
        <f>SUMIFS(PL!AO:AO,PL!$B:$B,$B41)/'Key information'!$E$114</f>
        <v>0</v>
      </c>
      <c r="AN41" s="252">
        <f t="shared" si="61"/>
        <v>0</v>
      </c>
      <c r="AO41" s="252">
        <f t="shared" si="62"/>
        <v>0</v>
      </c>
      <c r="AP41" s="252">
        <f ca="1">SUM(OFFSET(AM41,0,(-12+'Key information'!$E$34)):OFFSET(AA41,0,(-11+'Key information'!$E$34)))</f>
        <v>0</v>
      </c>
      <c r="AQ41" s="342">
        <f>SUMIF(PL!$B:$B,PL_monthly!B41,PL!$AP:$AP)/'Key information'!$E$114</f>
        <v>0</v>
      </c>
      <c r="AR41" s="411"/>
      <c r="AS41" s="252">
        <f ca="1">SUM(OFFSET(AA41,0,(-12+'Key information'!$E$34)):P41)</f>
        <v>0</v>
      </c>
      <c r="AT41" s="252">
        <f ca="1">SUM(OFFSET(AM41,0,(-12+'Key information'!$E$34)):AB41)</f>
        <v>0</v>
      </c>
      <c r="AU41" s="411"/>
      <c r="AV41" s="131"/>
      <c r="AX41" s="965" t="s">
        <v>343</v>
      </c>
      <c r="AY41" s="252">
        <f t="shared" si="37"/>
        <v>0</v>
      </c>
      <c r="AZ41" s="252">
        <f t="shared" si="38"/>
        <v>0</v>
      </c>
      <c r="BA41" s="252">
        <f t="shared" si="39"/>
        <v>0</v>
      </c>
      <c r="BB41" s="252">
        <f t="shared" si="40"/>
        <v>0</v>
      </c>
      <c r="BC41" s="252">
        <f t="shared" si="41"/>
        <v>0</v>
      </c>
      <c r="BD41" s="252">
        <f t="shared" si="42"/>
        <v>0</v>
      </c>
      <c r="BE41" s="252">
        <f t="shared" si="43"/>
        <v>0</v>
      </c>
      <c r="BF41" s="252">
        <f t="shared" si="44"/>
        <v>0</v>
      </c>
      <c r="BG41" s="252">
        <f t="shared" si="45"/>
        <v>0</v>
      </c>
      <c r="BH41" s="252">
        <f t="shared" si="46"/>
        <v>0</v>
      </c>
      <c r="BI41" s="252">
        <f t="shared" si="47"/>
        <v>0</v>
      </c>
      <c r="BJ41" s="270">
        <f t="shared" si="48"/>
        <v>0</v>
      </c>
      <c r="BK41" s="252">
        <f t="shared" si="49"/>
        <v>0</v>
      </c>
      <c r="BL41" s="252">
        <f t="shared" si="50"/>
        <v>0</v>
      </c>
      <c r="BM41" s="252">
        <f t="shared" si="51"/>
        <v>0</v>
      </c>
      <c r="BN41" s="252">
        <f t="shared" si="52"/>
        <v>0</v>
      </c>
      <c r="BO41" s="252">
        <f t="shared" si="53"/>
        <v>0</v>
      </c>
      <c r="BP41" s="252">
        <f t="shared" si="54"/>
        <v>0</v>
      </c>
      <c r="BQ41" s="252">
        <f t="shared" si="55"/>
        <v>0</v>
      </c>
      <c r="BR41" s="252">
        <f t="shared" si="56"/>
        <v>0</v>
      </c>
      <c r="BS41" s="252">
        <f t="shared" si="57"/>
        <v>0</v>
      </c>
      <c r="BT41" s="252">
        <f t="shared" si="58"/>
        <v>0</v>
      </c>
      <c r="BU41" s="252">
        <f t="shared" si="59"/>
        <v>0</v>
      </c>
      <c r="BV41" s="270">
        <f t="shared" si="60"/>
        <v>0</v>
      </c>
      <c r="BW41" s="252">
        <f>IF(ABS(AB41)&gt;ABS(SUM($AB41:$AM41)/'Key information'!$E$34*12/8),IF(ABS(AB41)&gt;=$CK$6,AB41,0),0)</f>
        <v>0</v>
      </c>
      <c r="BX41" s="252">
        <f>IF(ABS(AC41)&gt;ABS(SUM($AB41:$AM41)/'Key information'!$E$34*12/8),IF(ABS(AC41)&gt;=$CK$6,AC41,0),0)</f>
        <v>0</v>
      </c>
      <c r="BY41" s="252">
        <f>IF(ABS(AD41)&gt;ABS(SUM($AB41:$AM41)/'Key information'!$E$34*12/8),IF(ABS(AD41)&gt;=$CK$6,AD41,0),0)</f>
        <v>0</v>
      </c>
      <c r="BZ41" s="252">
        <f>IF(ABS(AE41)&gt;ABS(SUM($AB41:$AM41)/'Key information'!$E$34*12/8),IF(ABS(AE41)&gt;=$CK$6,AE41,0),0)</f>
        <v>0</v>
      </c>
      <c r="CA41" s="252">
        <f>IF(ABS(AF41)&gt;ABS(SUM($AB41:$AM41)/'Key information'!$E$34*12/8),IF(ABS(AF41)&gt;=$CK$6,AF41,0),0)</f>
        <v>0</v>
      </c>
      <c r="CB41" s="252">
        <f>IF(ABS(AG41)&gt;ABS(SUM($AB41:$AM41)/'Key information'!$E$34*12/8),IF(ABS(AG41)&gt;=$CK$6,AG41,0),0)</f>
        <v>0</v>
      </c>
      <c r="CC41" s="252">
        <f>IF(ABS(AH41)&gt;ABS(SUM($AB41:$AM41)/'Key information'!$E$34*12/8),IF(ABS(AH41)&gt;=$CK$6,AH41,0),0)</f>
        <v>0</v>
      </c>
      <c r="CD41" s="252">
        <f>IF(ABS(AI41)&gt;ABS(SUM($AB41:$AM41)/'Key information'!$E$34*12/8),IF(ABS(AI41)&gt;=$CK$6,AI41,0),0)</f>
        <v>0</v>
      </c>
      <c r="CE41" s="252">
        <f>IF(ABS(AJ41)&gt;ABS(SUM($AB41:$AM41)/'Key information'!$E$34*12/8),IF(ABS(AJ41)&gt;=$CK$6,AJ41,0),0)</f>
        <v>0</v>
      </c>
      <c r="CF41" s="252">
        <f>IF(ABS(AK41)&gt;ABS(SUM($AB41:$AM41)/'Key information'!$E$34*12/8),IF(ABS(AK41)&gt;=$CK$6,AK41,0),0)</f>
        <v>0</v>
      </c>
      <c r="CG41" s="252">
        <f>IF(ABS(AL41)&gt;ABS(SUM($AB41:$AM41)/'Key information'!$E$34*12/8),IF(ABS(AL41)&gt;=$CK$6,AL41,0),0)</f>
        <v>0</v>
      </c>
      <c r="CH41" s="270">
        <f>IF(ABS(AM41)&gt;ABS(SUM($AB41:$AM41)/'Key information'!$E$34*12/8),IF(ABS(AM41)&gt;=$CK$6,AM41,0),0)</f>
        <v>0</v>
      </c>
      <c r="CI41" s="525">
        <f ca="1">COUNTIF(AY41:OFFSET(CH41,0,(-12+'Key information'!$E$34)),"&gt;0")</f>
        <v>0</v>
      </c>
      <c r="CJ41" s="531">
        <f ca="1">COUNTIF(AY41:OFFSET(CH41,0,(-12+'Key information'!$E$34)),"&lt;0")</f>
        <v>0</v>
      </c>
      <c r="CK41" s="532">
        <f t="shared" ca="1" si="6"/>
        <v>0</v>
      </c>
    </row>
    <row r="42" spans="1:89" s="24" customFormat="1" ht="12" hidden="1" customHeight="1" outlineLevel="1">
      <c r="A42" s="392"/>
      <c r="B42" s="128" t="s">
        <v>344</v>
      </c>
      <c r="C42" s="593" t="s">
        <v>345</v>
      </c>
      <c r="D42" s="252">
        <f>SUMIFS(PL!F:F,PL!$B:$B,$B42)/'Key information'!$E$114</f>
        <v>0</v>
      </c>
      <c r="E42" s="252">
        <f>SUMIFS(PL!G:G,PL!$B:$B,$B42)/'Key information'!$E$114</f>
        <v>0</v>
      </c>
      <c r="F42" s="252">
        <f>SUMIFS(PL!H:H,PL!$B:$B,$B42)/'Key information'!$E$114</f>
        <v>0</v>
      </c>
      <c r="G42" s="252">
        <f>SUMIFS(PL!I:I,PL!$B:$B,$B42)/'Key information'!$E$114</f>
        <v>0</v>
      </c>
      <c r="H42" s="252">
        <f>SUMIFS(PL!J:J,PL!$B:$B,$B42)/'Key information'!$E$114</f>
        <v>0</v>
      </c>
      <c r="I42" s="252">
        <f>SUMIFS(PL!K:K,PL!$B:$B,$B42)/'Key information'!$E$114</f>
        <v>0</v>
      </c>
      <c r="J42" s="252">
        <f>SUMIFS(PL!L:L,PL!$B:$B,$B42)/'Key information'!$E$114</f>
        <v>0</v>
      </c>
      <c r="K42" s="252">
        <f>SUMIFS(PL!M:M,PL!$B:$B,$B42)/'Key information'!$E$114</f>
        <v>0</v>
      </c>
      <c r="L42" s="252">
        <f>SUMIFS(PL!N:N,PL!$B:$B,$B42)/'Key information'!$E$114</f>
        <v>0</v>
      </c>
      <c r="M42" s="252">
        <f>SUMIFS(PL!O:O,PL!$B:$B,$B42)/'Key information'!$E$114</f>
        <v>0</v>
      </c>
      <c r="N42" s="252">
        <f>SUMIFS(PL!P:P,PL!$B:$B,$B42)/'Key information'!$E$114</f>
        <v>0</v>
      </c>
      <c r="O42" s="252">
        <f>SUMIFS(PL!Q:Q,PL!$B:$B,$B42)/'Key information'!$E$114</f>
        <v>0</v>
      </c>
      <c r="P42" s="252">
        <f>SUMIFS(PL!R:R,PL!$B:$B,$B42)/'Key information'!$E$114</f>
        <v>0</v>
      </c>
      <c r="Q42" s="252">
        <f>SUMIFS(PL!S:S,PL!$B:$B,$B42)/'Key information'!$E$114</f>
        <v>0</v>
      </c>
      <c r="R42" s="252">
        <f>SUMIFS(PL!T:T,PL!$B:$B,$B42)/'Key information'!$E$114</f>
        <v>0</v>
      </c>
      <c r="S42" s="252">
        <f>SUMIFS(PL!U:U,PL!$B:$B,$B42)/'Key information'!$E$114</f>
        <v>0</v>
      </c>
      <c r="T42" s="252">
        <f>SUMIFS(PL!V:V,PL!$B:$B,$B42)/'Key information'!$E$114</f>
        <v>0</v>
      </c>
      <c r="U42" s="252">
        <f>SUMIFS(PL!W:W,PL!$B:$B,$B42)/'Key information'!$E$114</f>
        <v>0</v>
      </c>
      <c r="V42" s="252">
        <f>SUMIFS(PL!X:X,PL!$B:$B,$B42)/'Key information'!$E$114</f>
        <v>0</v>
      </c>
      <c r="W42" s="252">
        <f>SUMIFS(PL!Y:Y,PL!$B:$B,$B42)/'Key information'!$E$114</f>
        <v>0</v>
      </c>
      <c r="X42" s="252">
        <f>SUMIFS(PL!Z:Z,PL!$B:$B,$B42)/'Key information'!$E$114</f>
        <v>0</v>
      </c>
      <c r="Y42" s="252">
        <f>SUMIFS(PL!AA:AA,PL!$B:$B,$B42)/'Key information'!$E$114</f>
        <v>0</v>
      </c>
      <c r="Z42" s="252">
        <f>SUMIFS(PL!AB:AB,PL!$B:$B,$B42)/'Key information'!$E$114</f>
        <v>0</v>
      </c>
      <c r="AA42" s="252">
        <f>SUMIFS(PL!AC:AC,PL!$B:$B,$B42)/'Key information'!$E$114</f>
        <v>0</v>
      </c>
      <c r="AB42" s="252">
        <f>SUMIFS(PL!AD:AD,PL!$B:$B,$B42)/'Key information'!$E$114</f>
        <v>0</v>
      </c>
      <c r="AC42" s="252">
        <f>SUMIFS(PL!AE:AE,PL!$B:$B,$B42)/'Key information'!$E$114</f>
        <v>0</v>
      </c>
      <c r="AD42" s="252">
        <f>SUMIFS(PL!AF:AF,PL!$B:$B,$B42)/'Key information'!$E$114</f>
        <v>0</v>
      </c>
      <c r="AE42" s="252">
        <f>SUMIFS(PL!AG:AG,PL!$B:$B,$B42)/'Key information'!$E$114</f>
        <v>0</v>
      </c>
      <c r="AF42" s="252">
        <f>SUMIFS(PL!AH:AH,PL!$B:$B,$B42)/'Key information'!$E$114</f>
        <v>0</v>
      </c>
      <c r="AG42" s="252">
        <f>SUMIFS(PL!AI:AI,PL!$B:$B,$B42)/'Key information'!$E$114</f>
        <v>0</v>
      </c>
      <c r="AH42" s="252">
        <f>SUMIFS(PL!AJ:AJ,PL!$B:$B,$B42)/'Key information'!$E$114</f>
        <v>0</v>
      </c>
      <c r="AI42" s="252">
        <f>SUMIFS(PL!AK:AK,PL!$B:$B,$B42)/'Key information'!$E$114</f>
        <v>0</v>
      </c>
      <c r="AJ42" s="252">
        <f>SUMIFS(PL!AL:AL,PL!$B:$B,$B42)/'Key information'!$E$114</f>
        <v>0</v>
      </c>
      <c r="AK42" s="252">
        <f>SUMIFS(PL!AM:AM,PL!$B:$B,$B42)/'Key information'!$E$114</f>
        <v>0</v>
      </c>
      <c r="AL42" s="252">
        <f>SUMIFS(PL!AN:AN,PL!$B:$B,$B42)/'Key information'!$E$114</f>
        <v>0</v>
      </c>
      <c r="AM42" s="252">
        <f>SUMIFS(PL!AO:AO,PL!$B:$B,$B42)/'Key information'!$E$114</f>
        <v>0</v>
      </c>
      <c r="AN42" s="252">
        <f t="shared" ref="AN42" si="63">SUM(D42:O42)</f>
        <v>0</v>
      </c>
      <c r="AO42" s="252">
        <f t="shared" ref="AO42" si="64">SUM(P42:AA42)</f>
        <v>0</v>
      </c>
      <c r="AP42" s="252">
        <f ca="1">SUM(OFFSET(AM42,0,(-12+'Key information'!$E$34)):OFFSET(AA42,0,(-11+'Key information'!$E$34)))</f>
        <v>0</v>
      </c>
      <c r="AQ42" s="342">
        <f>SUMIF(PL!$B:$B,PL_monthly!B42,PL!$AP:$AP)/'Key information'!$E$114</f>
        <v>0</v>
      </c>
      <c r="AR42" s="411"/>
      <c r="AS42" s="252">
        <f ca="1">SUM(OFFSET(AA42,0,(-12+'Key information'!$E$34)):P42)</f>
        <v>0</v>
      </c>
      <c r="AT42" s="252">
        <f ca="1">SUM(OFFSET(AM42,0,(-12+'Key information'!$E$34)):AB42)</f>
        <v>0</v>
      </c>
      <c r="AU42" s="411"/>
      <c r="AV42" s="131"/>
      <c r="AX42" s="965" t="s">
        <v>345</v>
      </c>
      <c r="AY42" s="252">
        <f t="shared" si="37"/>
        <v>0</v>
      </c>
      <c r="AZ42" s="252">
        <f t="shared" si="38"/>
        <v>0</v>
      </c>
      <c r="BA42" s="252">
        <f t="shared" si="39"/>
        <v>0</v>
      </c>
      <c r="BB42" s="252">
        <f t="shared" si="40"/>
        <v>0</v>
      </c>
      <c r="BC42" s="252">
        <f t="shared" si="41"/>
        <v>0</v>
      </c>
      <c r="BD42" s="252">
        <f t="shared" si="42"/>
        <v>0</v>
      </c>
      <c r="BE42" s="252">
        <f t="shared" si="43"/>
        <v>0</v>
      </c>
      <c r="BF42" s="252">
        <f t="shared" si="44"/>
        <v>0</v>
      </c>
      <c r="BG42" s="252">
        <f t="shared" si="45"/>
        <v>0</v>
      </c>
      <c r="BH42" s="252">
        <f t="shared" si="46"/>
        <v>0</v>
      </c>
      <c r="BI42" s="252">
        <f t="shared" si="47"/>
        <v>0</v>
      </c>
      <c r="BJ42" s="270">
        <f t="shared" si="48"/>
        <v>0</v>
      </c>
      <c r="BK42" s="252">
        <f t="shared" si="49"/>
        <v>0</v>
      </c>
      <c r="BL42" s="252">
        <f t="shared" si="50"/>
        <v>0</v>
      </c>
      <c r="BM42" s="252">
        <f t="shared" si="51"/>
        <v>0</v>
      </c>
      <c r="BN42" s="252">
        <f t="shared" si="52"/>
        <v>0</v>
      </c>
      <c r="BO42" s="252">
        <f t="shared" si="53"/>
        <v>0</v>
      </c>
      <c r="BP42" s="252">
        <f t="shared" si="54"/>
        <v>0</v>
      </c>
      <c r="BQ42" s="252">
        <f t="shared" si="55"/>
        <v>0</v>
      </c>
      <c r="BR42" s="252">
        <f t="shared" si="56"/>
        <v>0</v>
      </c>
      <c r="BS42" s="252">
        <f t="shared" si="57"/>
        <v>0</v>
      </c>
      <c r="BT42" s="252">
        <f t="shared" si="58"/>
        <v>0</v>
      </c>
      <c r="BU42" s="252">
        <f t="shared" si="59"/>
        <v>0</v>
      </c>
      <c r="BV42" s="270">
        <f t="shared" si="60"/>
        <v>0</v>
      </c>
      <c r="BW42" s="252">
        <f>IF(ABS(AB42)&gt;ABS(SUM($AB42:$AM42)/'Key information'!$E$34*12/8),IF(ABS(AB42)&gt;=$CK$6,AB42,0),0)</f>
        <v>0</v>
      </c>
      <c r="BX42" s="252">
        <f>IF(ABS(AC42)&gt;ABS(SUM($AB42:$AM42)/'Key information'!$E$34*12/8),IF(ABS(AC42)&gt;=$CK$6,AC42,0),0)</f>
        <v>0</v>
      </c>
      <c r="BY42" s="252">
        <f>IF(ABS(AD42)&gt;ABS(SUM($AB42:$AM42)/'Key information'!$E$34*12/8),IF(ABS(AD42)&gt;=$CK$6,AD42,0),0)</f>
        <v>0</v>
      </c>
      <c r="BZ42" s="252">
        <f>IF(ABS(AE42)&gt;ABS(SUM($AB42:$AM42)/'Key information'!$E$34*12/8),IF(ABS(AE42)&gt;=$CK$6,AE42,0),0)</f>
        <v>0</v>
      </c>
      <c r="CA42" s="252">
        <f>IF(ABS(AF42)&gt;ABS(SUM($AB42:$AM42)/'Key information'!$E$34*12/8),IF(ABS(AF42)&gt;=$CK$6,AF42,0),0)</f>
        <v>0</v>
      </c>
      <c r="CB42" s="252">
        <f>IF(ABS(AG42)&gt;ABS(SUM($AB42:$AM42)/'Key information'!$E$34*12/8),IF(ABS(AG42)&gt;=$CK$6,AG42,0),0)</f>
        <v>0</v>
      </c>
      <c r="CC42" s="252">
        <f>IF(ABS(AH42)&gt;ABS(SUM($AB42:$AM42)/'Key information'!$E$34*12/8),IF(ABS(AH42)&gt;=$CK$6,AH42,0),0)</f>
        <v>0</v>
      </c>
      <c r="CD42" s="252">
        <f>IF(ABS(AI42)&gt;ABS(SUM($AB42:$AM42)/'Key information'!$E$34*12/8),IF(ABS(AI42)&gt;=$CK$6,AI42,0),0)</f>
        <v>0</v>
      </c>
      <c r="CE42" s="252">
        <f>IF(ABS(AJ42)&gt;ABS(SUM($AB42:$AM42)/'Key information'!$E$34*12/8),IF(ABS(AJ42)&gt;=$CK$6,AJ42,0),0)</f>
        <v>0</v>
      </c>
      <c r="CF42" s="252">
        <f>IF(ABS(AK42)&gt;ABS(SUM($AB42:$AM42)/'Key information'!$E$34*12/8),IF(ABS(AK42)&gt;=$CK$6,AK42,0),0)</f>
        <v>0</v>
      </c>
      <c r="CG42" s="252">
        <f>IF(ABS(AL42)&gt;ABS(SUM($AB42:$AM42)/'Key information'!$E$34*12/8),IF(ABS(AL42)&gt;=$CK$6,AL42,0),0)</f>
        <v>0</v>
      </c>
      <c r="CH42" s="270">
        <f>IF(ABS(AM42)&gt;ABS(SUM($AB42:$AM42)/'Key information'!$E$34*12/8),IF(ABS(AM42)&gt;=$CK$6,AM42,0),0)</f>
        <v>0</v>
      </c>
      <c r="CI42" s="525">
        <f ca="1">COUNTIF(AY42:OFFSET(CH42,0,(-12+'Key information'!$E$34)),"&gt;0")</f>
        <v>0</v>
      </c>
      <c r="CJ42" s="531">
        <f ca="1">COUNTIF(AY42:OFFSET(CH42,0,(-12+'Key information'!$E$34)),"&lt;0")</f>
        <v>0</v>
      </c>
      <c r="CK42" s="532">
        <f t="shared" ca="1" si="6"/>
        <v>0</v>
      </c>
    </row>
    <row r="43" spans="1:89" s="24" customFormat="1" ht="12" hidden="1" customHeight="1" outlineLevel="1">
      <c r="A43" s="392"/>
      <c r="B43" s="128" t="s">
        <v>346</v>
      </c>
      <c r="C43" s="593" t="s">
        <v>347</v>
      </c>
      <c r="D43" s="252">
        <f>SUMIFS(PL!F:F,PL!$B:$B,$B43)/'Key information'!$E$114</f>
        <v>0</v>
      </c>
      <c r="E43" s="252">
        <f>SUMIFS(PL!G:G,PL!$B:$B,$B43)/'Key information'!$E$114</f>
        <v>0</v>
      </c>
      <c r="F43" s="252">
        <f>SUMIFS(PL!H:H,PL!$B:$B,$B43)/'Key information'!$E$114</f>
        <v>0</v>
      </c>
      <c r="G43" s="252">
        <f>SUMIFS(PL!I:I,PL!$B:$B,$B43)/'Key information'!$E$114</f>
        <v>0</v>
      </c>
      <c r="H43" s="252">
        <f>SUMIFS(PL!J:J,PL!$B:$B,$B43)/'Key information'!$E$114</f>
        <v>0</v>
      </c>
      <c r="I43" s="252">
        <f>SUMIFS(PL!K:K,PL!$B:$B,$B43)/'Key information'!$E$114</f>
        <v>0</v>
      </c>
      <c r="J43" s="252">
        <f>SUMIFS(PL!L:L,PL!$B:$B,$B43)/'Key information'!$E$114</f>
        <v>0</v>
      </c>
      <c r="K43" s="252">
        <f>SUMIFS(PL!M:M,PL!$B:$B,$B43)/'Key information'!$E$114</f>
        <v>0</v>
      </c>
      <c r="L43" s="252">
        <f>SUMIFS(PL!N:N,PL!$B:$B,$B43)/'Key information'!$E$114</f>
        <v>0</v>
      </c>
      <c r="M43" s="252">
        <f>SUMIFS(PL!O:O,PL!$B:$B,$B43)/'Key information'!$E$114</f>
        <v>0</v>
      </c>
      <c r="N43" s="252">
        <f>SUMIFS(PL!P:P,PL!$B:$B,$B43)/'Key information'!$E$114</f>
        <v>0</v>
      </c>
      <c r="O43" s="252">
        <f>SUMIFS(PL!Q:Q,PL!$B:$B,$B43)/'Key information'!$E$114</f>
        <v>0</v>
      </c>
      <c r="P43" s="252">
        <f>SUMIFS(PL!R:R,PL!$B:$B,$B43)/'Key information'!$E$114</f>
        <v>0</v>
      </c>
      <c r="Q43" s="252">
        <f>SUMIFS(PL!S:S,PL!$B:$B,$B43)/'Key information'!$E$114</f>
        <v>0</v>
      </c>
      <c r="R43" s="252">
        <f>SUMIFS(PL!T:T,PL!$B:$B,$B43)/'Key information'!$E$114</f>
        <v>0</v>
      </c>
      <c r="S43" s="252">
        <f>SUMIFS(PL!U:U,PL!$B:$B,$B43)/'Key information'!$E$114</f>
        <v>0</v>
      </c>
      <c r="T43" s="252">
        <f>SUMIFS(PL!V:V,PL!$B:$B,$B43)/'Key information'!$E$114</f>
        <v>0</v>
      </c>
      <c r="U43" s="252">
        <f>SUMIFS(PL!W:W,PL!$B:$B,$B43)/'Key information'!$E$114</f>
        <v>0</v>
      </c>
      <c r="V43" s="252">
        <f>SUMIFS(PL!X:X,PL!$B:$B,$B43)/'Key information'!$E$114</f>
        <v>0</v>
      </c>
      <c r="W43" s="252">
        <f>SUMIFS(PL!Y:Y,PL!$B:$B,$B43)/'Key information'!$E$114</f>
        <v>0</v>
      </c>
      <c r="X43" s="252">
        <f>SUMIFS(PL!Z:Z,PL!$B:$B,$B43)/'Key information'!$E$114</f>
        <v>0</v>
      </c>
      <c r="Y43" s="252">
        <f>SUMIFS(PL!AA:AA,PL!$B:$B,$B43)/'Key information'!$E$114</f>
        <v>0</v>
      </c>
      <c r="Z43" s="252">
        <f>SUMIFS(PL!AB:AB,PL!$B:$B,$B43)/'Key information'!$E$114</f>
        <v>0</v>
      </c>
      <c r="AA43" s="252">
        <f>SUMIFS(PL!AC:AC,PL!$B:$B,$B43)/'Key information'!$E$114</f>
        <v>0</v>
      </c>
      <c r="AB43" s="252">
        <f>SUMIFS(PL!AD:AD,PL!$B:$B,$B43)/'Key information'!$E$114</f>
        <v>0</v>
      </c>
      <c r="AC43" s="252">
        <f>SUMIFS(PL!AE:AE,PL!$B:$B,$B43)/'Key information'!$E$114</f>
        <v>0</v>
      </c>
      <c r="AD43" s="252">
        <f>SUMIFS(PL!AF:AF,PL!$B:$B,$B43)/'Key information'!$E$114</f>
        <v>0</v>
      </c>
      <c r="AE43" s="252">
        <f>SUMIFS(PL!AG:AG,PL!$B:$B,$B43)/'Key information'!$E$114</f>
        <v>0</v>
      </c>
      <c r="AF43" s="252">
        <f>SUMIFS(PL!AH:AH,PL!$B:$B,$B43)/'Key information'!$E$114</f>
        <v>0</v>
      </c>
      <c r="AG43" s="252">
        <f>SUMIFS(PL!AI:AI,PL!$B:$B,$B43)/'Key information'!$E$114</f>
        <v>0</v>
      </c>
      <c r="AH43" s="252">
        <f>SUMIFS(PL!AJ:AJ,PL!$B:$B,$B43)/'Key information'!$E$114</f>
        <v>0</v>
      </c>
      <c r="AI43" s="252">
        <f>SUMIFS(PL!AK:AK,PL!$B:$B,$B43)/'Key information'!$E$114</f>
        <v>0</v>
      </c>
      <c r="AJ43" s="252">
        <f>SUMIFS(PL!AL:AL,PL!$B:$B,$B43)/'Key information'!$E$114</f>
        <v>0</v>
      </c>
      <c r="AK43" s="252">
        <f>SUMIFS(PL!AM:AM,PL!$B:$B,$B43)/'Key information'!$E$114</f>
        <v>0</v>
      </c>
      <c r="AL43" s="252">
        <f>SUMIFS(PL!AN:AN,PL!$B:$B,$B43)/'Key information'!$E$114</f>
        <v>0</v>
      </c>
      <c r="AM43" s="252">
        <f>SUMIFS(PL!AO:AO,PL!$B:$B,$B43)/'Key information'!$E$114</f>
        <v>0</v>
      </c>
      <c r="AN43" s="252">
        <f>SUM(D43:O43)</f>
        <v>0</v>
      </c>
      <c r="AO43" s="252">
        <f>SUM(P43:AA43)</f>
        <v>0</v>
      </c>
      <c r="AP43" s="252">
        <f ca="1">SUM(OFFSET(AM43,0,(-12+'Key information'!$E$34)):OFFSET(AA43,0,(-11+'Key information'!$E$34)))</f>
        <v>0</v>
      </c>
      <c r="AQ43" s="342">
        <f>SUMIF(PL!$B:$B,PL_monthly!B43,PL!$AP:$AP)/'Key information'!$E$114</f>
        <v>0</v>
      </c>
      <c r="AR43" s="411"/>
      <c r="AS43" s="252">
        <f ca="1">SUM(OFFSET(AA43,0,(-12+'Key information'!$E$34)):P43)</f>
        <v>0</v>
      </c>
      <c r="AT43" s="252">
        <f ca="1">SUM(OFFSET(AM43,0,(-12+'Key information'!$E$34)):AB43)</f>
        <v>0</v>
      </c>
      <c r="AU43" s="411"/>
      <c r="AV43" s="131"/>
      <c r="AX43" s="965" t="s">
        <v>347</v>
      </c>
      <c r="AY43" s="252">
        <f t="shared" si="37"/>
        <v>0</v>
      </c>
      <c r="AZ43" s="252">
        <f t="shared" si="38"/>
        <v>0</v>
      </c>
      <c r="BA43" s="252">
        <f t="shared" si="39"/>
        <v>0</v>
      </c>
      <c r="BB43" s="252">
        <f t="shared" si="40"/>
        <v>0</v>
      </c>
      <c r="BC43" s="252">
        <f t="shared" si="41"/>
        <v>0</v>
      </c>
      <c r="BD43" s="252">
        <f t="shared" si="42"/>
        <v>0</v>
      </c>
      <c r="BE43" s="252">
        <f t="shared" si="43"/>
        <v>0</v>
      </c>
      <c r="BF43" s="252">
        <f t="shared" si="44"/>
        <v>0</v>
      </c>
      <c r="BG43" s="252">
        <f t="shared" si="45"/>
        <v>0</v>
      </c>
      <c r="BH43" s="252">
        <f t="shared" si="46"/>
        <v>0</v>
      </c>
      <c r="BI43" s="252">
        <f t="shared" si="47"/>
        <v>0</v>
      </c>
      <c r="BJ43" s="270">
        <f t="shared" si="48"/>
        <v>0</v>
      </c>
      <c r="BK43" s="252">
        <f t="shared" si="49"/>
        <v>0</v>
      </c>
      <c r="BL43" s="252">
        <f t="shared" si="50"/>
        <v>0</v>
      </c>
      <c r="BM43" s="252">
        <f t="shared" si="51"/>
        <v>0</v>
      </c>
      <c r="BN43" s="252">
        <f t="shared" si="52"/>
        <v>0</v>
      </c>
      <c r="BO43" s="252">
        <f t="shared" si="53"/>
        <v>0</v>
      </c>
      <c r="BP43" s="252">
        <f t="shared" si="54"/>
        <v>0</v>
      </c>
      <c r="BQ43" s="252">
        <f t="shared" si="55"/>
        <v>0</v>
      </c>
      <c r="BR43" s="252">
        <f t="shared" si="56"/>
        <v>0</v>
      </c>
      <c r="BS43" s="252">
        <f t="shared" si="57"/>
        <v>0</v>
      </c>
      <c r="BT43" s="252">
        <f t="shared" si="58"/>
        <v>0</v>
      </c>
      <c r="BU43" s="252">
        <f t="shared" si="59"/>
        <v>0</v>
      </c>
      <c r="BV43" s="270">
        <f t="shared" si="60"/>
        <v>0</v>
      </c>
      <c r="BW43" s="252">
        <f>IF(ABS(AB43)&gt;ABS(SUM($AB43:$AM43)/'Key information'!$E$34*12/8),IF(ABS(AB43)&gt;=$CK$6,AB43,0),0)</f>
        <v>0</v>
      </c>
      <c r="BX43" s="252">
        <f>IF(ABS(AC43)&gt;ABS(SUM($AB43:$AM43)/'Key information'!$E$34*12/8),IF(ABS(AC43)&gt;=$CK$6,AC43,0),0)</f>
        <v>0</v>
      </c>
      <c r="BY43" s="252">
        <f>IF(ABS(AD43)&gt;ABS(SUM($AB43:$AM43)/'Key information'!$E$34*12/8),IF(ABS(AD43)&gt;=$CK$6,AD43,0),0)</f>
        <v>0</v>
      </c>
      <c r="BZ43" s="252">
        <f>IF(ABS(AE43)&gt;ABS(SUM($AB43:$AM43)/'Key information'!$E$34*12/8),IF(ABS(AE43)&gt;=$CK$6,AE43,0),0)</f>
        <v>0</v>
      </c>
      <c r="CA43" s="252">
        <f>IF(ABS(AF43)&gt;ABS(SUM($AB43:$AM43)/'Key information'!$E$34*12/8),IF(ABS(AF43)&gt;=$CK$6,AF43,0),0)</f>
        <v>0</v>
      </c>
      <c r="CB43" s="252">
        <f>IF(ABS(AG43)&gt;ABS(SUM($AB43:$AM43)/'Key information'!$E$34*12/8),IF(ABS(AG43)&gt;=$CK$6,AG43,0),0)</f>
        <v>0</v>
      </c>
      <c r="CC43" s="252">
        <f>IF(ABS(AH43)&gt;ABS(SUM($AB43:$AM43)/'Key information'!$E$34*12/8),IF(ABS(AH43)&gt;=$CK$6,AH43,0),0)</f>
        <v>0</v>
      </c>
      <c r="CD43" s="252">
        <f>IF(ABS(AI43)&gt;ABS(SUM($AB43:$AM43)/'Key information'!$E$34*12/8),IF(ABS(AI43)&gt;=$CK$6,AI43,0),0)</f>
        <v>0</v>
      </c>
      <c r="CE43" s="252">
        <f>IF(ABS(AJ43)&gt;ABS(SUM($AB43:$AM43)/'Key information'!$E$34*12/8),IF(ABS(AJ43)&gt;=$CK$6,AJ43,0),0)</f>
        <v>0</v>
      </c>
      <c r="CF43" s="252">
        <f>IF(ABS(AK43)&gt;ABS(SUM($AB43:$AM43)/'Key information'!$E$34*12/8),IF(ABS(AK43)&gt;=$CK$6,AK43,0),0)</f>
        <v>0</v>
      </c>
      <c r="CG43" s="252">
        <f>IF(ABS(AL43)&gt;ABS(SUM($AB43:$AM43)/'Key information'!$E$34*12/8),IF(ABS(AL43)&gt;=$CK$6,AL43,0),0)</f>
        <v>0</v>
      </c>
      <c r="CH43" s="270">
        <f>IF(ABS(AM43)&gt;ABS(SUM($AB43:$AM43)/'Key information'!$E$34*12/8),IF(ABS(AM43)&gt;=$CK$6,AM43,0),0)</f>
        <v>0</v>
      </c>
      <c r="CI43" s="525">
        <f ca="1">COUNTIF(AY43:OFFSET(CH43,0,(-12+'Key information'!$E$34)),"&gt;0")</f>
        <v>0</v>
      </c>
      <c r="CJ43" s="531">
        <f ca="1">COUNTIF(AY43:OFFSET(CH43,0,(-12+'Key information'!$E$34)),"&lt;0")</f>
        <v>0</v>
      </c>
      <c r="CK43" s="532">
        <f t="shared" ca="1" si="6"/>
        <v>0</v>
      </c>
    </row>
    <row r="44" spans="1:89" s="24" customFormat="1" ht="12" hidden="1" customHeight="1" outlineLevel="1">
      <c r="A44" s="392"/>
      <c r="B44" s="128" t="s">
        <v>348</v>
      </c>
      <c r="C44" s="593" t="s">
        <v>349</v>
      </c>
      <c r="D44" s="252">
        <f>SUMIFS(PL!F:F,PL!$B:$B,$B44)/'Key information'!$E$114</f>
        <v>0</v>
      </c>
      <c r="E44" s="252">
        <f>SUMIFS(PL!G:G,PL!$B:$B,$B44)/'Key information'!$E$114</f>
        <v>0</v>
      </c>
      <c r="F44" s="252">
        <f>SUMIFS(PL!H:H,PL!$B:$B,$B44)/'Key information'!$E$114</f>
        <v>0</v>
      </c>
      <c r="G44" s="252">
        <f>SUMIFS(PL!I:I,PL!$B:$B,$B44)/'Key information'!$E$114</f>
        <v>0</v>
      </c>
      <c r="H44" s="252">
        <f>SUMIFS(PL!J:J,PL!$B:$B,$B44)/'Key information'!$E$114</f>
        <v>0</v>
      </c>
      <c r="I44" s="252">
        <f>SUMIFS(PL!K:K,PL!$B:$B,$B44)/'Key information'!$E$114</f>
        <v>0</v>
      </c>
      <c r="J44" s="252">
        <f>SUMIFS(PL!L:L,PL!$B:$B,$B44)/'Key information'!$E$114</f>
        <v>0</v>
      </c>
      <c r="K44" s="252">
        <f>SUMIFS(PL!M:M,PL!$B:$B,$B44)/'Key information'!$E$114</f>
        <v>0</v>
      </c>
      <c r="L44" s="252">
        <f>SUMIFS(PL!N:N,PL!$B:$B,$B44)/'Key information'!$E$114</f>
        <v>0</v>
      </c>
      <c r="M44" s="252">
        <f>SUMIFS(PL!O:O,PL!$B:$B,$B44)/'Key information'!$E$114</f>
        <v>0</v>
      </c>
      <c r="N44" s="252">
        <f>SUMIFS(PL!P:P,PL!$B:$B,$B44)/'Key information'!$E$114</f>
        <v>0</v>
      </c>
      <c r="O44" s="252">
        <f>SUMIFS(PL!Q:Q,PL!$B:$B,$B44)/'Key information'!$E$114</f>
        <v>0</v>
      </c>
      <c r="P44" s="252">
        <f>SUMIFS(PL!R:R,PL!$B:$B,$B44)/'Key information'!$E$114</f>
        <v>0</v>
      </c>
      <c r="Q44" s="252">
        <f>SUMIFS(PL!S:S,PL!$B:$B,$B44)/'Key information'!$E$114</f>
        <v>0</v>
      </c>
      <c r="R44" s="252">
        <f>SUMIFS(PL!T:T,PL!$B:$B,$B44)/'Key information'!$E$114</f>
        <v>0</v>
      </c>
      <c r="S44" s="252">
        <f>SUMIFS(PL!U:U,PL!$B:$B,$B44)/'Key information'!$E$114</f>
        <v>0</v>
      </c>
      <c r="T44" s="252">
        <f>SUMIFS(PL!V:V,PL!$B:$B,$B44)/'Key information'!$E$114</f>
        <v>0</v>
      </c>
      <c r="U44" s="252">
        <f>SUMIFS(PL!W:W,PL!$B:$B,$B44)/'Key information'!$E$114</f>
        <v>0</v>
      </c>
      <c r="V44" s="252">
        <f>SUMIFS(PL!X:X,PL!$B:$B,$B44)/'Key information'!$E$114</f>
        <v>0</v>
      </c>
      <c r="W44" s="252">
        <f>SUMIFS(PL!Y:Y,PL!$B:$B,$B44)/'Key information'!$E$114</f>
        <v>0</v>
      </c>
      <c r="X44" s="252">
        <f>SUMIFS(PL!Z:Z,PL!$B:$B,$B44)/'Key information'!$E$114</f>
        <v>0</v>
      </c>
      <c r="Y44" s="252">
        <f>SUMIFS(PL!AA:AA,PL!$B:$B,$B44)/'Key information'!$E$114</f>
        <v>0</v>
      </c>
      <c r="Z44" s="252">
        <f>SUMIFS(PL!AB:AB,PL!$B:$B,$B44)/'Key information'!$E$114</f>
        <v>0</v>
      </c>
      <c r="AA44" s="252">
        <f>SUMIFS(PL!AC:AC,PL!$B:$B,$B44)/'Key information'!$E$114</f>
        <v>0</v>
      </c>
      <c r="AB44" s="252">
        <f>SUMIFS(PL!AD:AD,PL!$B:$B,$B44)/'Key information'!$E$114</f>
        <v>0</v>
      </c>
      <c r="AC44" s="252">
        <f>SUMIFS(PL!AE:AE,PL!$B:$B,$B44)/'Key information'!$E$114</f>
        <v>0</v>
      </c>
      <c r="AD44" s="252">
        <f>SUMIFS(PL!AF:AF,PL!$B:$B,$B44)/'Key information'!$E$114</f>
        <v>0</v>
      </c>
      <c r="AE44" s="252">
        <f>SUMIFS(PL!AG:AG,PL!$B:$B,$B44)/'Key information'!$E$114</f>
        <v>0</v>
      </c>
      <c r="AF44" s="252">
        <f>SUMIFS(PL!AH:AH,PL!$B:$B,$B44)/'Key information'!$E$114</f>
        <v>0</v>
      </c>
      <c r="AG44" s="252">
        <f>SUMIFS(PL!AI:AI,PL!$B:$B,$B44)/'Key information'!$E$114</f>
        <v>0</v>
      </c>
      <c r="AH44" s="252">
        <f>SUMIFS(PL!AJ:AJ,PL!$B:$B,$B44)/'Key information'!$E$114</f>
        <v>0</v>
      </c>
      <c r="AI44" s="252">
        <f>SUMIFS(PL!AK:AK,PL!$B:$B,$B44)/'Key information'!$E$114</f>
        <v>0</v>
      </c>
      <c r="AJ44" s="252">
        <f>SUMIFS(PL!AL:AL,PL!$B:$B,$B44)/'Key information'!$E$114</f>
        <v>0</v>
      </c>
      <c r="AK44" s="252">
        <f>SUMIFS(PL!AM:AM,PL!$B:$B,$B44)/'Key information'!$E$114</f>
        <v>0</v>
      </c>
      <c r="AL44" s="252">
        <f>SUMIFS(PL!AN:AN,PL!$B:$B,$B44)/'Key information'!$E$114</f>
        <v>0</v>
      </c>
      <c r="AM44" s="252">
        <f>SUMIFS(PL!AO:AO,PL!$B:$B,$B44)/'Key information'!$E$114</f>
        <v>0</v>
      </c>
      <c r="AN44" s="252">
        <f>SUM(D44:O44)</f>
        <v>0</v>
      </c>
      <c r="AO44" s="252">
        <f>SUM(P44:AA44)</f>
        <v>0</v>
      </c>
      <c r="AP44" s="252">
        <f ca="1">SUM(OFFSET(AM44,0,(-12+'Key information'!$E$34)):OFFSET(AA44,0,(-11+'Key information'!$E$34)))</f>
        <v>0</v>
      </c>
      <c r="AQ44" s="342">
        <f>SUMIF(PL!$B:$B,PL_monthly!B44,PL!$AP:$AP)/'Key information'!$E$114</f>
        <v>0</v>
      </c>
      <c r="AR44" s="411"/>
      <c r="AS44" s="252">
        <f ca="1">SUM(OFFSET(AA44,0,(-12+'Key information'!$E$34)):P44)</f>
        <v>0</v>
      </c>
      <c r="AT44" s="252">
        <f ca="1">SUM(OFFSET(AM44,0,(-12+'Key information'!$E$34)):AB44)</f>
        <v>0</v>
      </c>
      <c r="AU44" s="411"/>
      <c r="AV44" s="131"/>
      <c r="AX44" s="965" t="s">
        <v>349</v>
      </c>
      <c r="AY44" s="252">
        <f t="shared" si="37"/>
        <v>0</v>
      </c>
      <c r="AZ44" s="252">
        <f t="shared" si="38"/>
        <v>0</v>
      </c>
      <c r="BA44" s="252">
        <f t="shared" si="39"/>
        <v>0</v>
      </c>
      <c r="BB44" s="252">
        <f t="shared" si="40"/>
        <v>0</v>
      </c>
      <c r="BC44" s="252">
        <f t="shared" si="41"/>
        <v>0</v>
      </c>
      <c r="BD44" s="252">
        <f t="shared" si="42"/>
        <v>0</v>
      </c>
      <c r="BE44" s="252">
        <f t="shared" si="43"/>
        <v>0</v>
      </c>
      <c r="BF44" s="252">
        <f t="shared" si="44"/>
        <v>0</v>
      </c>
      <c r="BG44" s="252">
        <f t="shared" si="45"/>
        <v>0</v>
      </c>
      <c r="BH44" s="252">
        <f t="shared" si="46"/>
        <v>0</v>
      </c>
      <c r="BI44" s="252">
        <f t="shared" si="47"/>
        <v>0</v>
      </c>
      <c r="BJ44" s="270">
        <f t="shared" si="48"/>
        <v>0</v>
      </c>
      <c r="BK44" s="252">
        <f t="shared" si="49"/>
        <v>0</v>
      </c>
      <c r="BL44" s="252">
        <f t="shared" si="50"/>
        <v>0</v>
      </c>
      <c r="BM44" s="252">
        <f t="shared" si="51"/>
        <v>0</v>
      </c>
      <c r="BN44" s="252">
        <f t="shared" si="52"/>
        <v>0</v>
      </c>
      <c r="BO44" s="252">
        <f t="shared" si="53"/>
        <v>0</v>
      </c>
      <c r="BP44" s="252">
        <f t="shared" si="54"/>
        <v>0</v>
      </c>
      <c r="BQ44" s="252">
        <f t="shared" si="55"/>
        <v>0</v>
      </c>
      <c r="BR44" s="252">
        <f t="shared" si="56"/>
        <v>0</v>
      </c>
      <c r="BS44" s="252">
        <f t="shared" si="57"/>
        <v>0</v>
      </c>
      <c r="BT44" s="252">
        <f t="shared" si="58"/>
        <v>0</v>
      </c>
      <c r="BU44" s="252">
        <f t="shared" si="59"/>
        <v>0</v>
      </c>
      <c r="BV44" s="270">
        <f t="shared" si="60"/>
        <v>0</v>
      </c>
      <c r="BW44" s="252">
        <f>IF(ABS(AB44)&gt;ABS(SUM($AB44:$AM44)/'Key information'!$E$34*12/8),IF(ABS(AB44)&gt;=$CK$6,AB44,0),0)</f>
        <v>0</v>
      </c>
      <c r="BX44" s="252">
        <f>IF(ABS(AC44)&gt;ABS(SUM($AB44:$AM44)/'Key information'!$E$34*12/8),IF(ABS(AC44)&gt;=$CK$6,AC44,0),0)</f>
        <v>0</v>
      </c>
      <c r="BY44" s="252">
        <f>IF(ABS(AD44)&gt;ABS(SUM($AB44:$AM44)/'Key information'!$E$34*12/8),IF(ABS(AD44)&gt;=$CK$6,AD44,0),0)</f>
        <v>0</v>
      </c>
      <c r="BZ44" s="252">
        <f>IF(ABS(AE44)&gt;ABS(SUM($AB44:$AM44)/'Key information'!$E$34*12/8),IF(ABS(AE44)&gt;=$CK$6,AE44,0),0)</f>
        <v>0</v>
      </c>
      <c r="CA44" s="252">
        <f>IF(ABS(AF44)&gt;ABS(SUM($AB44:$AM44)/'Key information'!$E$34*12/8),IF(ABS(AF44)&gt;=$CK$6,AF44,0),0)</f>
        <v>0</v>
      </c>
      <c r="CB44" s="252">
        <f>IF(ABS(AG44)&gt;ABS(SUM($AB44:$AM44)/'Key information'!$E$34*12/8),IF(ABS(AG44)&gt;=$CK$6,AG44,0),0)</f>
        <v>0</v>
      </c>
      <c r="CC44" s="252">
        <f>IF(ABS(AH44)&gt;ABS(SUM($AB44:$AM44)/'Key information'!$E$34*12/8),IF(ABS(AH44)&gt;=$CK$6,AH44,0),0)</f>
        <v>0</v>
      </c>
      <c r="CD44" s="252">
        <f>IF(ABS(AI44)&gt;ABS(SUM($AB44:$AM44)/'Key information'!$E$34*12/8),IF(ABS(AI44)&gt;=$CK$6,AI44,0),0)</f>
        <v>0</v>
      </c>
      <c r="CE44" s="252">
        <f>IF(ABS(AJ44)&gt;ABS(SUM($AB44:$AM44)/'Key information'!$E$34*12/8),IF(ABS(AJ44)&gt;=$CK$6,AJ44,0),0)</f>
        <v>0</v>
      </c>
      <c r="CF44" s="252">
        <f>IF(ABS(AK44)&gt;ABS(SUM($AB44:$AM44)/'Key information'!$E$34*12/8),IF(ABS(AK44)&gt;=$CK$6,AK44,0),0)</f>
        <v>0</v>
      </c>
      <c r="CG44" s="252">
        <f>IF(ABS(AL44)&gt;ABS(SUM($AB44:$AM44)/'Key information'!$E$34*12/8),IF(ABS(AL44)&gt;=$CK$6,AL44,0),0)</f>
        <v>0</v>
      </c>
      <c r="CH44" s="270">
        <f>IF(ABS(AM44)&gt;ABS(SUM($AB44:$AM44)/'Key information'!$E$34*12/8),IF(ABS(AM44)&gt;=$CK$6,AM44,0),0)</f>
        <v>0</v>
      </c>
      <c r="CI44" s="525">
        <f ca="1">COUNTIF(AY44:OFFSET(CH44,0,(-12+'Key information'!$E$34)),"&gt;0")</f>
        <v>0</v>
      </c>
      <c r="CJ44" s="531">
        <f ca="1">COUNTIF(AY44:OFFSET(CH44,0,(-12+'Key information'!$E$34)),"&lt;0")</f>
        <v>0</v>
      </c>
      <c r="CK44" s="532">
        <f t="shared" ca="1" si="6"/>
        <v>0</v>
      </c>
    </row>
    <row r="45" spans="1:89" s="24" customFormat="1" ht="12" hidden="1" customHeight="1" outlineLevel="1">
      <c r="A45" s="392"/>
      <c r="B45" s="128" t="s">
        <v>350</v>
      </c>
      <c r="C45" s="593" t="s">
        <v>351</v>
      </c>
      <c r="D45" s="252">
        <f>SUMIFS(PL!F:F,PL!$B:$B,$B45)/'Key information'!$E$114</f>
        <v>0</v>
      </c>
      <c r="E45" s="252">
        <f>SUMIFS(PL!G:G,PL!$B:$B,$B45)/'Key information'!$E$114</f>
        <v>0</v>
      </c>
      <c r="F45" s="252">
        <f>SUMIFS(PL!H:H,PL!$B:$B,$B45)/'Key information'!$E$114</f>
        <v>0</v>
      </c>
      <c r="G45" s="252">
        <f>SUMIFS(PL!I:I,PL!$B:$B,$B45)/'Key information'!$E$114</f>
        <v>0</v>
      </c>
      <c r="H45" s="252">
        <f>SUMIFS(PL!J:J,PL!$B:$B,$B45)/'Key information'!$E$114</f>
        <v>0</v>
      </c>
      <c r="I45" s="252">
        <f>SUMIFS(PL!K:K,PL!$B:$B,$B45)/'Key information'!$E$114</f>
        <v>0</v>
      </c>
      <c r="J45" s="252">
        <f>SUMIFS(PL!L:L,PL!$B:$B,$B45)/'Key information'!$E$114</f>
        <v>0</v>
      </c>
      <c r="K45" s="252">
        <f>SUMIFS(PL!M:M,PL!$B:$B,$B45)/'Key information'!$E$114</f>
        <v>0</v>
      </c>
      <c r="L45" s="252">
        <f>SUMIFS(PL!N:N,PL!$B:$B,$B45)/'Key information'!$E$114</f>
        <v>0</v>
      </c>
      <c r="M45" s="252">
        <f>SUMIFS(PL!O:O,PL!$B:$B,$B45)/'Key information'!$E$114</f>
        <v>0</v>
      </c>
      <c r="N45" s="252">
        <f>SUMIFS(PL!P:P,PL!$B:$B,$B45)/'Key information'!$E$114</f>
        <v>0</v>
      </c>
      <c r="O45" s="252">
        <f>SUMIFS(PL!Q:Q,PL!$B:$B,$B45)/'Key information'!$E$114</f>
        <v>0</v>
      </c>
      <c r="P45" s="252">
        <f>SUMIFS(PL!R:R,PL!$B:$B,$B45)/'Key information'!$E$114</f>
        <v>0</v>
      </c>
      <c r="Q45" s="252">
        <f>SUMIFS(PL!S:S,PL!$B:$B,$B45)/'Key information'!$E$114</f>
        <v>0</v>
      </c>
      <c r="R45" s="252">
        <f>SUMIFS(PL!T:T,PL!$B:$B,$B45)/'Key information'!$E$114</f>
        <v>0</v>
      </c>
      <c r="S45" s="252">
        <f>SUMIFS(PL!U:U,PL!$B:$B,$B45)/'Key information'!$E$114</f>
        <v>0</v>
      </c>
      <c r="T45" s="252">
        <f>SUMIFS(PL!V:V,PL!$B:$B,$B45)/'Key information'!$E$114</f>
        <v>0</v>
      </c>
      <c r="U45" s="252">
        <f>SUMIFS(PL!W:W,PL!$B:$B,$B45)/'Key information'!$E$114</f>
        <v>0</v>
      </c>
      <c r="V45" s="252">
        <f>SUMIFS(PL!X:X,PL!$B:$B,$B45)/'Key information'!$E$114</f>
        <v>0</v>
      </c>
      <c r="W45" s="252">
        <f>SUMIFS(PL!Y:Y,PL!$B:$B,$B45)/'Key information'!$E$114</f>
        <v>0</v>
      </c>
      <c r="X45" s="252">
        <f>SUMIFS(PL!Z:Z,PL!$B:$B,$B45)/'Key information'!$E$114</f>
        <v>0</v>
      </c>
      <c r="Y45" s="252">
        <f>SUMIFS(PL!AA:AA,PL!$B:$B,$B45)/'Key information'!$E$114</f>
        <v>0</v>
      </c>
      <c r="Z45" s="252">
        <f>SUMIFS(PL!AB:AB,PL!$B:$B,$B45)/'Key information'!$E$114</f>
        <v>0</v>
      </c>
      <c r="AA45" s="252">
        <f>SUMIFS(PL!AC:AC,PL!$B:$B,$B45)/'Key information'!$E$114</f>
        <v>0</v>
      </c>
      <c r="AB45" s="252">
        <f>SUMIFS(PL!AD:AD,PL!$B:$B,$B45)/'Key information'!$E$114</f>
        <v>0</v>
      </c>
      <c r="AC45" s="252">
        <f>SUMIFS(PL!AE:AE,PL!$B:$B,$B45)/'Key information'!$E$114</f>
        <v>0</v>
      </c>
      <c r="AD45" s="252">
        <f>SUMIFS(PL!AF:AF,PL!$B:$B,$B45)/'Key information'!$E$114</f>
        <v>0</v>
      </c>
      <c r="AE45" s="252">
        <f>SUMIFS(PL!AG:AG,PL!$B:$B,$B45)/'Key information'!$E$114</f>
        <v>0</v>
      </c>
      <c r="AF45" s="252">
        <f>SUMIFS(PL!AH:AH,PL!$B:$B,$B45)/'Key information'!$E$114</f>
        <v>0</v>
      </c>
      <c r="AG45" s="252">
        <f>SUMIFS(PL!AI:AI,PL!$B:$B,$B45)/'Key information'!$E$114</f>
        <v>0</v>
      </c>
      <c r="AH45" s="252">
        <f>SUMIFS(PL!AJ:AJ,PL!$B:$B,$B45)/'Key information'!$E$114</f>
        <v>0</v>
      </c>
      <c r="AI45" s="252">
        <f>SUMIFS(PL!AK:AK,PL!$B:$B,$B45)/'Key information'!$E$114</f>
        <v>0</v>
      </c>
      <c r="AJ45" s="252">
        <f>SUMIFS(PL!AL:AL,PL!$B:$B,$B45)/'Key information'!$E$114</f>
        <v>0</v>
      </c>
      <c r="AK45" s="252">
        <f>SUMIFS(PL!AM:AM,PL!$B:$B,$B45)/'Key information'!$E$114</f>
        <v>0</v>
      </c>
      <c r="AL45" s="252">
        <f>SUMIFS(PL!AN:AN,PL!$B:$B,$B45)/'Key information'!$E$114</f>
        <v>0</v>
      </c>
      <c r="AM45" s="252">
        <f>SUMIFS(PL!AO:AO,PL!$B:$B,$B45)/'Key information'!$E$114</f>
        <v>0</v>
      </c>
      <c r="AN45" s="252">
        <f>SUM(D45:O45)</f>
        <v>0</v>
      </c>
      <c r="AO45" s="252">
        <f>SUM(P45:AA45)</f>
        <v>0</v>
      </c>
      <c r="AP45" s="252">
        <f ca="1">SUM(OFFSET(AM45,0,(-12+'Key information'!$E$34)):OFFSET(AA45,0,(-11+'Key information'!$E$34)))</f>
        <v>0</v>
      </c>
      <c r="AQ45" s="342">
        <f>SUMIF(PL!$B:$B,PL_monthly!B45,PL!$AP:$AP)/'Key information'!$E$114</f>
        <v>0</v>
      </c>
      <c r="AR45" s="411"/>
      <c r="AS45" s="252">
        <f ca="1">SUM(OFFSET(AA45,0,(-12+'Key information'!$E$34)):P45)</f>
        <v>0</v>
      </c>
      <c r="AT45" s="252">
        <f ca="1">SUM(OFFSET(AM45,0,(-12+'Key information'!$E$34)):AB45)</f>
        <v>0</v>
      </c>
      <c r="AU45" s="411"/>
      <c r="AV45" s="131"/>
      <c r="AX45" s="965" t="s">
        <v>351</v>
      </c>
      <c r="AY45" s="252">
        <f t="shared" si="37"/>
        <v>0</v>
      </c>
      <c r="AZ45" s="252">
        <f t="shared" si="38"/>
        <v>0</v>
      </c>
      <c r="BA45" s="252">
        <f t="shared" si="39"/>
        <v>0</v>
      </c>
      <c r="BB45" s="252">
        <f t="shared" si="40"/>
        <v>0</v>
      </c>
      <c r="BC45" s="252">
        <f t="shared" si="41"/>
        <v>0</v>
      </c>
      <c r="BD45" s="252">
        <f t="shared" si="42"/>
        <v>0</v>
      </c>
      <c r="BE45" s="252">
        <f t="shared" si="43"/>
        <v>0</v>
      </c>
      <c r="BF45" s="252">
        <f t="shared" si="44"/>
        <v>0</v>
      </c>
      <c r="BG45" s="252">
        <f t="shared" si="45"/>
        <v>0</v>
      </c>
      <c r="BH45" s="252">
        <f t="shared" si="46"/>
        <v>0</v>
      </c>
      <c r="BI45" s="252">
        <f t="shared" si="47"/>
        <v>0</v>
      </c>
      <c r="BJ45" s="270">
        <f t="shared" si="48"/>
        <v>0</v>
      </c>
      <c r="BK45" s="252">
        <f t="shared" si="49"/>
        <v>0</v>
      </c>
      <c r="BL45" s="252">
        <f t="shared" si="50"/>
        <v>0</v>
      </c>
      <c r="BM45" s="252">
        <f t="shared" si="51"/>
        <v>0</v>
      </c>
      <c r="BN45" s="252">
        <f t="shared" si="52"/>
        <v>0</v>
      </c>
      <c r="BO45" s="252">
        <f t="shared" si="53"/>
        <v>0</v>
      </c>
      <c r="BP45" s="252">
        <f t="shared" si="54"/>
        <v>0</v>
      </c>
      <c r="BQ45" s="252">
        <f t="shared" si="55"/>
        <v>0</v>
      </c>
      <c r="BR45" s="252">
        <f t="shared" si="56"/>
        <v>0</v>
      </c>
      <c r="BS45" s="252">
        <f t="shared" si="57"/>
        <v>0</v>
      </c>
      <c r="BT45" s="252">
        <f t="shared" si="58"/>
        <v>0</v>
      </c>
      <c r="BU45" s="252">
        <f t="shared" si="59"/>
        <v>0</v>
      </c>
      <c r="BV45" s="270">
        <f t="shared" si="60"/>
        <v>0</v>
      </c>
      <c r="BW45" s="252">
        <f>IF(ABS(AB45)&gt;ABS(SUM($AB45:$AM45)/'Key information'!$E$34*12/8),IF(ABS(AB45)&gt;=$CK$6,AB45,0),0)</f>
        <v>0</v>
      </c>
      <c r="BX45" s="252">
        <f>IF(ABS(AC45)&gt;ABS(SUM($AB45:$AM45)/'Key information'!$E$34*12/8),IF(ABS(AC45)&gt;=$CK$6,AC45,0),0)</f>
        <v>0</v>
      </c>
      <c r="BY45" s="252">
        <f>IF(ABS(AD45)&gt;ABS(SUM($AB45:$AM45)/'Key information'!$E$34*12/8),IF(ABS(AD45)&gt;=$CK$6,AD45,0),0)</f>
        <v>0</v>
      </c>
      <c r="BZ45" s="252">
        <f>IF(ABS(AE45)&gt;ABS(SUM($AB45:$AM45)/'Key information'!$E$34*12/8),IF(ABS(AE45)&gt;=$CK$6,AE45,0),0)</f>
        <v>0</v>
      </c>
      <c r="CA45" s="252">
        <f>IF(ABS(AF45)&gt;ABS(SUM($AB45:$AM45)/'Key information'!$E$34*12/8),IF(ABS(AF45)&gt;=$CK$6,AF45,0),0)</f>
        <v>0</v>
      </c>
      <c r="CB45" s="252">
        <f>IF(ABS(AG45)&gt;ABS(SUM($AB45:$AM45)/'Key information'!$E$34*12/8),IF(ABS(AG45)&gt;=$CK$6,AG45,0),0)</f>
        <v>0</v>
      </c>
      <c r="CC45" s="252">
        <f>IF(ABS(AH45)&gt;ABS(SUM($AB45:$AM45)/'Key information'!$E$34*12/8),IF(ABS(AH45)&gt;=$CK$6,AH45,0),0)</f>
        <v>0</v>
      </c>
      <c r="CD45" s="252">
        <f>IF(ABS(AI45)&gt;ABS(SUM($AB45:$AM45)/'Key information'!$E$34*12/8),IF(ABS(AI45)&gt;=$CK$6,AI45,0),0)</f>
        <v>0</v>
      </c>
      <c r="CE45" s="252">
        <f>IF(ABS(AJ45)&gt;ABS(SUM($AB45:$AM45)/'Key information'!$E$34*12/8),IF(ABS(AJ45)&gt;=$CK$6,AJ45,0),0)</f>
        <v>0</v>
      </c>
      <c r="CF45" s="252">
        <f>IF(ABS(AK45)&gt;ABS(SUM($AB45:$AM45)/'Key information'!$E$34*12/8),IF(ABS(AK45)&gt;=$CK$6,AK45,0),0)</f>
        <v>0</v>
      </c>
      <c r="CG45" s="252">
        <f>IF(ABS(AL45)&gt;ABS(SUM($AB45:$AM45)/'Key information'!$E$34*12/8),IF(ABS(AL45)&gt;=$CK$6,AL45,0),0)</f>
        <v>0</v>
      </c>
      <c r="CH45" s="270">
        <f>IF(ABS(AM45)&gt;ABS(SUM($AB45:$AM45)/'Key information'!$E$34*12/8),IF(ABS(AM45)&gt;=$CK$6,AM45,0),0)</f>
        <v>0</v>
      </c>
      <c r="CI45" s="525">
        <f ca="1">COUNTIF(AY45:OFFSET(CH45,0,(-12+'Key information'!$E$34)),"&gt;0")</f>
        <v>0</v>
      </c>
      <c r="CJ45" s="531">
        <f ca="1">COUNTIF(AY45:OFFSET(CH45,0,(-12+'Key information'!$E$34)),"&lt;0")</f>
        <v>0</v>
      </c>
      <c r="CK45" s="532">
        <f t="shared" ca="1" si="6"/>
        <v>0</v>
      </c>
    </row>
    <row r="46" spans="1:89" s="24" customFormat="1" ht="12" hidden="1" customHeight="1" outlineLevel="1">
      <c r="A46" s="392"/>
      <c r="B46" s="128" t="s">
        <v>352</v>
      </c>
      <c r="C46" s="593" t="s">
        <v>353</v>
      </c>
      <c r="D46" s="252">
        <f>SUMIFS(PL!F:F,PL!$B:$B,$B46)/'Key information'!$E$114</f>
        <v>0</v>
      </c>
      <c r="E46" s="252">
        <f>SUMIFS(PL!G:G,PL!$B:$B,$B46)/'Key information'!$E$114</f>
        <v>0</v>
      </c>
      <c r="F46" s="252">
        <f>SUMIFS(PL!H:H,PL!$B:$B,$B46)/'Key information'!$E$114</f>
        <v>0</v>
      </c>
      <c r="G46" s="252">
        <f>SUMIFS(PL!I:I,PL!$B:$B,$B46)/'Key information'!$E$114</f>
        <v>0</v>
      </c>
      <c r="H46" s="252">
        <f>SUMIFS(PL!J:J,PL!$B:$B,$B46)/'Key information'!$E$114</f>
        <v>0</v>
      </c>
      <c r="I46" s="252">
        <f>SUMIFS(PL!K:K,PL!$B:$B,$B46)/'Key information'!$E$114</f>
        <v>0</v>
      </c>
      <c r="J46" s="252">
        <f>SUMIFS(PL!L:L,PL!$B:$B,$B46)/'Key information'!$E$114</f>
        <v>0</v>
      </c>
      <c r="K46" s="252">
        <f>SUMIFS(PL!M:M,PL!$B:$B,$B46)/'Key information'!$E$114</f>
        <v>0</v>
      </c>
      <c r="L46" s="252">
        <f>SUMIFS(PL!N:N,PL!$B:$B,$B46)/'Key information'!$E$114</f>
        <v>0</v>
      </c>
      <c r="M46" s="252">
        <f>SUMIFS(PL!O:O,PL!$B:$B,$B46)/'Key information'!$E$114</f>
        <v>0</v>
      </c>
      <c r="N46" s="252">
        <f>SUMIFS(PL!P:P,PL!$B:$B,$B46)/'Key information'!$E$114</f>
        <v>0</v>
      </c>
      <c r="O46" s="252">
        <f>SUMIFS(PL!Q:Q,PL!$B:$B,$B46)/'Key information'!$E$114</f>
        <v>0</v>
      </c>
      <c r="P46" s="252">
        <f>SUMIFS(PL!R:R,PL!$B:$B,$B46)/'Key information'!$E$114</f>
        <v>0</v>
      </c>
      <c r="Q46" s="252">
        <f>SUMIFS(PL!S:S,PL!$B:$B,$B46)/'Key information'!$E$114</f>
        <v>0</v>
      </c>
      <c r="R46" s="252">
        <f>SUMIFS(PL!T:T,PL!$B:$B,$B46)/'Key information'!$E$114</f>
        <v>0</v>
      </c>
      <c r="S46" s="252">
        <f>SUMIFS(PL!U:U,PL!$B:$B,$B46)/'Key information'!$E$114</f>
        <v>0</v>
      </c>
      <c r="T46" s="252">
        <f>SUMIFS(PL!V:V,PL!$B:$B,$B46)/'Key information'!$E$114</f>
        <v>0</v>
      </c>
      <c r="U46" s="252">
        <f>SUMIFS(PL!W:W,PL!$B:$B,$B46)/'Key information'!$E$114</f>
        <v>0</v>
      </c>
      <c r="V46" s="252">
        <f>SUMIFS(PL!X:X,PL!$B:$B,$B46)/'Key information'!$E$114</f>
        <v>0</v>
      </c>
      <c r="W46" s="252">
        <f>SUMIFS(PL!Y:Y,PL!$B:$B,$B46)/'Key information'!$E$114</f>
        <v>0</v>
      </c>
      <c r="X46" s="252">
        <f>SUMIFS(PL!Z:Z,PL!$B:$B,$B46)/'Key information'!$E$114</f>
        <v>0</v>
      </c>
      <c r="Y46" s="252">
        <f>SUMIFS(PL!AA:AA,PL!$B:$B,$B46)/'Key information'!$E$114</f>
        <v>0</v>
      </c>
      <c r="Z46" s="252">
        <f>SUMIFS(PL!AB:AB,PL!$B:$B,$B46)/'Key information'!$E$114</f>
        <v>0</v>
      </c>
      <c r="AA46" s="252">
        <f>SUMIFS(PL!AC:AC,PL!$B:$B,$B46)/'Key information'!$E$114</f>
        <v>0</v>
      </c>
      <c r="AB46" s="252">
        <f>SUMIFS(PL!AD:AD,PL!$B:$B,$B46)/'Key information'!$E$114</f>
        <v>0</v>
      </c>
      <c r="AC46" s="252">
        <f>SUMIFS(PL!AE:AE,PL!$B:$B,$B46)/'Key information'!$E$114</f>
        <v>0</v>
      </c>
      <c r="AD46" s="252">
        <f>SUMIFS(PL!AF:AF,PL!$B:$B,$B46)/'Key information'!$E$114</f>
        <v>0</v>
      </c>
      <c r="AE46" s="252">
        <f>SUMIFS(PL!AG:AG,PL!$B:$B,$B46)/'Key information'!$E$114</f>
        <v>0</v>
      </c>
      <c r="AF46" s="252">
        <f>SUMIFS(PL!AH:AH,PL!$B:$B,$B46)/'Key information'!$E$114</f>
        <v>0</v>
      </c>
      <c r="AG46" s="252">
        <f>SUMIFS(PL!AI:AI,PL!$B:$B,$B46)/'Key information'!$E$114</f>
        <v>0</v>
      </c>
      <c r="AH46" s="252">
        <f>SUMIFS(PL!AJ:AJ,PL!$B:$B,$B46)/'Key information'!$E$114</f>
        <v>0</v>
      </c>
      <c r="AI46" s="252">
        <f>SUMIFS(PL!AK:AK,PL!$B:$B,$B46)/'Key information'!$E$114</f>
        <v>0</v>
      </c>
      <c r="AJ46" s="252">
        <f>SUMIFS(PL!AL:AL,PL!$B:$B,$B46)/'Key information'!$E$114</f>
        <v>0</v>
      </c>
      <c r="AK46" s="252">
        <f>SUMIFS(PL!AM:AM,PL!$B:$B,$B46)/'Key information'!$E$114</f>
        <v>0</v>
      </c>
      <c r="AL46" s="252">
        <f>SUMIFS(PL!AN:AN,PL!$B:$B,$B46)/'Key information'!$E$114</f>
        <v>0</v>
      </c>
      <c r="AM46" s="252">
        <f>SUMIFS(PL!AO:AO,PL!$B:$B,$B46)/'Key information'!$E$114</f>
        <v>0</v>
      </c>
      <c r="AN46" s="252">
        <f>SUM(D46:O46)</f>
        <v>0</v>
      </c>
      <c r="AO46" s="252">
        <f>SUM(P46:AA46)</f>
        <v>0</v>
      </c>
      <c r="AP46" s="252">
        <f ca="1">SUM(OFFSET(AM46,0,(-12+'Key information'!$E$34)):OFFSET(AA46,0,(-11+'Key information'!$E$34)))</f>
        <v>0</v>
      </c>
      <c r="AQ46" s="342">
        <f>SUMIF(PL!$B:$B,PL_monthly!B46,PL!$AP:$AP)/'Key information'!$E$114</f>
        <v>0</v>
      </c>
      <c r="AR46" s="411"/>
      <c r="AS46" s="252">
        <f ca="1">SUM(OFFSET(AA46,0,(-12+'Key information'!$E$34)):P46)</f>
        <v>0</v>
      </c>
      <c r="AT46" s="252">
        <f ca="1">SUM(OFFSET(AM46,0,(-12+'Key information'!$E$34)):AB46)</f>
        <v>0</v>
      </c>
      <c r="AU46" s="411"/>
      <c r="AV46" s="131"/>
      <c r="AX46" s="965" t="s">
        <v>353</v>
      </c>
      <c r="AY46" s="252">
        <f t="shared" si="37"/>
        <v>0</v>
      </c>
      <c r="AZ46" s="252">
        <f t="shared" si="38"/>
        <v>0</v>
      </c>
      <c r="BA46" s="252">
        <f t="shared" si="39"/>
        <v>0</v>
      </c>
      <c r="BB46" s="252">
        <f t="shared" si="40"/>
        <v>0</v>
      </c>
      <c r="BC46" s="252">
        <f t="shared" si="41"/>
        <v>0</v>
      </c>
      <c r="BD46" s="252">
        <f t="shared" si="42"/>
        <v>0</v>
      </c>
      <c r="BE46" s="252">
        <f t="shared" si="43"/>
        <v>0</v>
      </c>
      <c r="BF46" s="252">
        <f t="shared" si="44"/>
        <v>0</v>
      </c>
      <c r="BG46" s="252">
        <f t="shared" si="45"/>
        <v>0</v>
      </c>
      <c r="BH46" s="252">
        <f t="shared" si="46"/>
        <v>0</v>
      </c>
      <c r="BI46" s="252">
        <f t="shared" si="47"/>
        <v>0</v>
      </c>
      <c r="BJ46" s="270">
        <f t="shared" si="48"/>
        <v>0</v>
      </c>
      <c r="BK46" s="252">
        <f t="shared" si="49"/>
        <v>0</v>
      </c>
      <c r="BL46" s="252">
        <f t="shared" si="50"/>
        <v>0</v>
      </c>
      <c r="BM46" s="252">
        <f t="shared" si="51"/>
        <v>0</v>
      </c>
      <c r="BN46" s="252">
        <f t="shared" si="52"/>
        <v>0</v>
      </c>
      <c r="BO46" s="252">
        <f t="shared" si="53"/>
        <v>0</v>
      </c>
      <c r="BP46" s="252">
        <f t="shared" si="54"/>
        <v>0</v>
      </c>
      <c r="BQ46" s="252">
        <f t="shared" si="55"/>
        <v>0</v>
      </c>
      <c r="BR46" s="252">
        <f t="shared" si="56"/>
        <v>0</v>
      </c>
      <c r="BS46" s="252">
        <f t="shared" si="57"/>
        <v>0</v>
      </c>
      <c r="BT46" s="252">
        <f t="shared" si="58"/>
        <v>0</v>
      </c>
      <c r="BU46" s="252">
        <f t="shared" si="59"/>
        <v>0</v>
      </c>
      <c r="BV46" s="270">
        <f t="shared" si="60"/>
        <v>0</v>
      </c>
      <c r="BW46" s="252">
        <f>IF(ABS(AB46)&gt;ABS(SUM($AB46:$AM46)/'Key information'!$E$34*12/8),IF(ABS(AB46)&gt;=$CK$6,AB46,0),0)</f>
        <v>0</v>
      </c>
      <c r="BX46" s="252">
        <f>IF(ABS(AC46)&gt;ABS(SUM($AB46:$AM46)/'Key information'!$E$34*12/8),IF(ABS(AC46)&gt;=$CK$6,AC46,0),0)</f>
        <v>0</v>
      </c>
      <c r="BY46" s="252">
        <f>IF(ABS(AD46)&gt;ABS(SUM($AB46:$AM46)/'Key information'!$E$34*12/8),IF(ABS(AD46)&gt;=$CK$6,AD46,0),0)</f>
        <v>0</v>
      </c>
      <c r="BZ46" s="252">
        <f>IF(ABS(AE46)&gt;ABS(SUM($AB46:$AM46)/'Key information'!$E$34*12/8),IF(ABS(AE46)&gt;=$CK$6,AE46,0),0)</f>
        <v>0</v>
      </c>
      <c r="CA46" s="252">
        <f>IF(ABS(AF46)&gt;ABS(SUM($AB46:$AM46)/'Key information'!$E$34*12/8),IF(ABS(AF46)&gt;=$CK$6,AF46,0),0)</f>
        <v>0</v>
      </c>
      <c r="CB46" s="252">
        <f>IF(ABS(AG46)&gt;ABS(SUM($AB46:$AM46)/'Key information'!$E$34*12/8),IF(ABS(AG46)&gt;=$CK$6,AG46,0),0)</f>
        <v>0</v>
      </c>
      <c r="CC46" s="252">
        <f>IF(ABS(AH46)&gt;ABS(SUM($AB46:$AM46)/'Key information'!$E$34*12/8),IF(ABS(AH46)&gt;=$CK$6,AH46,0),0)</f>
        <v>0</v>
      </c>
      <c r="CD46" s="252">
        <f>IF(ABS(AI46)&gt;ABS(SUM($AB46:$AM46)/'Key information'!$E$34*12/8),IF(ABS(AI46)&gt;=$CK$6,AI46,0),0)</f>
        <v>0</v>
      </c>
      <c r="CE46" s="252">
        <f>IF(ABS(AJ46)&gt;ABS(SUM($AB46:$AM46)/'Key information'!$E$34*12/8),IF(ABS(AJ46)&gt;=$CK$6,AJ46,0),0)</f>
        <v>0</v>
      </c>
      <c r="CF46" s="252">
        <f>IF(ABS(AK46)&gt;ABS(SUM($AB46:$AM46)/'Key information'!$E$34*12/8),IF(ABS(AK46)&gt;=$CK$6,AK46,0),0)</f>
        <v>0</v>
      </c>
      <c r="CG46" s="252">
        <f>IF(ABS(AL46)&gt;ABS(SUM($AB46:$AM46)/'Key information'!$E$34*12/8),IF(ABS(AL46)&gt;=$CK$6,AL46,0),0)</f>
        <v>0</v>
      </c>
      <c r="CH46" s="270">
        <f>IF(ABS(AM46)&gt;ABS(SUM($AB46:$AM46)/'Key information'!$E$34*12/8),IF(ABS(AM46)&gt;=$CK$6,AM46,0),0)</f>
        <v>0</v>
      </c>
      <c r="CI46" s="525">
        <f ca="1">COUNTIF(AY46:OFFSET(CH46,0,(-12+'Key information'!$E$34)),"&gt;0")</f>
        <v>0</v>
      </c>
      <c r="CJ46" s="531">
        <f ca="1">COUNTIF(AY46:OFFSET(CH46,0,(-12+'Key information'!$E$34)),"&lt;0")</f>
        <v>0</v>
      </c>
      <c r="CK46" s="532">
        <f t="shared" ca="1" si="6"/>
        <v>0</v>
      </c>
    </row>
    <row r="47" spans="1:89" s="24" customFormat="1" ht="12" hidden="1" customHeight="1" outlineLevel="1">
      <c r="A47" s="392"/>
      <c r="B47" s="128" t="s">
        <v>354</v>
      </c>
      <c r="C47" s="593" t="s">
        <v>355</v>
      </c>
      <c r="D47" s="252">
        <f>SUMIFS(PL!F:F,PL!$B:$B,$B47)/'Key information'!$E$114</f>
        <v>0</v>
      </c>
      <c r="E47" s="252">
        <f>SUMIFS(PL!G:G,PL!$B:$B,$B47)/'Key information'!$E$114</f>
        <v>0</v>
      </c>
      <c r="F47" s="252">
        <f>SUMIFS(PL!H:H,PL!$B:$B,$B47)/'Key information'!$E$114</f>
        <v>0</v>
      </c>
      <c r="G47" s="252">
        <f>SUMIFS(PL!I:I,PL!$B:$B,$B47)/'Key information'!$E$114</f>
        <v>0</v>
      </c>
      <c r="H47" s="252">
        <f>SUMIFS(PL!J:J,PL!$B:$B,$B47)/'Key information'!$E$114</f>
        <v>0</v>
      </c>
      <c r="I47" s="252">
        <f>SUMIFS(PL!K:K,PL!$B:$B,$B47)/'Key information'!$E$114</f>
        <v>0</v>
      </c>
      <c r="J47" s="252">
        <f>SUMIFS(PL!L:L,PL!$B:$B,$B47)/'Key information'!$E$114</f>
        <v>0</v>
      </c>
      <c r="K47" s="252">
        <f>SUMIFS(PL!M:M,PL!$B:$B,$B47)/'Key information'!$E$114</f>
        <v>0</v>
      </c>
      <c r="L47" s="252">
        <f>SUMIFS(PL!N:N,PL!$B:$B,$B47)/'Key information'!$E$114</f>
        <v>0</v>
      </c>
      <c r="M47" s="252">
        <f>SUMIFS(PL!O:O,PL!$B:$B,$B47)/'Key information'!$E$114</f>
        <v>0</v>
      </c>
      <c r="N47" s="252">
        <f>SUMIFS(PL!P:P,PL!$B:$B,$B47)/'Key information'!$E$114</f>
        <v>0</v>
      </c>
      <c r="O47" s="252">
        <f>SUMIFS(PL!Q:Q,PL!$B:$B,$B47)/'Key information'!$E$114</f>
        <v>0</v>
      </c>
      <c r="P47" s="252">
        <f>SUMIFS(PL!R:R,PL!$B:$B,$B47)/'Key information'!$E$114</f>
        <v>0</v>
      </c>
      <c r="Q47" s="252">
        <f>SUMIFS(PL!S:S,PL!$B:$B,$B47)/'Key information'!$E$114</f>
        <v>0</v>
      </c>
      <c r="R47" s="252">
        <f>SUMIFS(PL!T:T,PL!$B:$B,$B47)/'Key information'!$E$114</f>
        <v>0</v>
      </c>
      <c r="S47" s="252">
        <f>SUMIFS(PL!U:U,PL!$B:$B,$B47)/'Key information'!$E$114</f>
        <v>0</v>
      </c>
      <c r="T47" s="252">
        <f>SUMIFS(PL!V:V,PL!$B:$B,$B47)/'Key information'!$E$114</f>
        <v>0</v>
      </c>
      <c r="U47" s="252">
        <f>SUMIFS(PL!W:W,PL!$B:$B,$B47)/'Key information'!$E$114</f>
        <v>0</v>
      </c>
      <c r="V47" s="252">
        <f>SUMIFS(PL!X:X,PL!$B:$B,$B47)/'Key information'!$E$114</f>
        <v>0</v>
      </c>
      <c r="W47" s="252">
        <f>SUMIFS(PL!Y:Y,PL!$B:$B,$B47)/'Key information'!$E$114</f>
        <v>0</v>
      </c>
      <c r="X47" s="252">
        <f>SUMIFS(PL!Z:Z,PL!$B:$B,$B47)/'Key information'!$E$114</f>
        <v>0</v>
      </c>
      <c r="Y47" s="252">
        <f>SUMIFS(PL!AA:AA,PL!$B:$B,$B47)/'Key information'!$E$114</f>
        <v>0</v>
      </c>
      <c r="Z47" s="252">
        <f>SUMIFS(PL!AB:AB,PL!$B:$B,$B47)/'Key information'!$E$114</f>
        <v>0</v>
      </c>
      <c r="AA47" s="252">
        <f>SUMIFS(PL!AC:AC,PL!$B:$B,$B47)/'Key information'!$E$114</f>
        <v>0</v>
      </c>
      <c r="AB47" s="252">
        <f>SUMIFS(PL!AD:AD,PL!$B:$B,$B47)/'Key information'!$E$114</f>
        <v>0</v>
      </c>
      <c r="AC47" s="252">
        <f>SUMIFS(PL!AE:AE,PL!$B:$B,$B47)/'Key information'!$E$114</f>
        <v>0</v>
      </c>
      <c r="AD47" s="252">
        <f>SUMIFS(PL!AF:AF,PL!$B:$B,$B47)/'Key information'!$E$114</f>
        <v>0</v>
      </c>
      <c r="AE47" s="252">
        <f>SUMIFS(PL!AG:AG,PL!$B:$B,$B47)/'Key information'!$E$114</f>
        <v>0</v>
      </c>
      <c r="AF47" s="252">
        <f>SUMIFS(PL!AH:AH,PL!$B:$B,$B47)/'Key information'!$E$114</f>
        <v>0</v>
      </c>
      <c r="AG47" s="252">
        <f>SUMIFS(PL!AI:AI,PL!$B:$B,$B47)/'Key information'!$E$114</f>
        <v>0</v>
      </c>
      <c r="AH47" s="252">
        <f>SUMIFS(PL!AJ:AJ,PL!$B:$B,$B47)/'Key information'!$E$114</f>
        <v>0</v>
      </c>
      <c r="AI47" s="252">
        <f>SUMIFS(PL!AK:AK,PL!$B:$B,$B47)/'Key information'!$E$114</f>
        <v>0</v>
      </c>
      <c r="AJ47" s="252">
        <f>SUMIFS(PL!AL:AL,PL!$B:$B,$B47)/'Key information'!$E$114</f>
        <v>0</v>
      </c>
      <c r="AK47" s="252">
        <f>SUMIFS(PL!AM:AM,PL!$B:$B,$B47)/'Key information'!$E$114</f>
        <v>0</v>
      </c>
      <c r="AL47" s="252">
        <f>SUMIFS(PL!AN:AN,PL!$B:$B,$B47)/'Key information'!$E$114</f>
        <v>0</v>
      </c>
      <c r="AM47" s="252">
        <f>SUMIFS(PL!AO:AO,PL!$B:$B,$B47)/'Key information'!$E$114</f>
        <v>0</v>
      </c>
      <c r="AN47" s="252">
        <f t="shared" si="61"/>
        <v>0</v>
      </c>
      <c r="AO47" s="252">
        <f t="shared" si="62"/>
        <v>0</v>
      </c>
      <c r="AP47" s="252">
        <f ca="1">SUM(OFFSET(AM47,0,(-12+'Key information'!$E$34)):OFFSET(AA47,0,(-11+'Key information'!$E$34)))</f>
        <v>0</v>
      </c>
      <c r="AQ47" s="342">
        <f>SUMIF(PL!$B:$B,PL_monthly!B47,PL!$AP:$AP)/'Key information'!$E$114</f>
        <v>0</v>
      </c>
      <c r="AR47" s="20"/>
      <c r="AS47" s="252">
        <f ca="1">SUM(OFFSET(AA47,0,(-12+'Key information'!$E$34)):P47)</f>
        <v>0</v>
      </c>
      <c r="AT47" s="252">
        <f ca="1">SUM(OFFSET(AM47,0,(-12+'Key information'!$E$34)):AB47)</f>
        <v>0</v>
      </c>
      <c r="AU47" s="20"/>
      <c r="AV47" s="131"/>
      <c r="AX47" s="965" t="s">
        <v>355</v>
      </c>
      <c r="AY47" s="252">
        <f t="shared" si="37"/>
        <v>0</v>
      </c>
      <c r="AZ47" s="252">
        <f t="shared" si="38"/>
        <v>0</v>
      </c>
      <c r="BA47" s="252">
        <f t="shared" si="39"/>
        <v>0</v>
      </c>
      <c r="BB47" s="252">
        <f t="shared" si="40"/>
        <v>0</v>
      </c>
      <c r="BC47" s="252">
        <f t="shared" si="41"/>
        <v>0</v>
      </c>
      <c r="BD47" s="252">
        <f t="shared" si="42"/>
        <v>0</v>
      </c>
      <c r="BE47" s="252">
        <f t="shared" si="43"/>
        <v>0</v>
      </c>
      <c r="BF47" s="252">
        <f t="shared" si="44"/>
        <v>0</v>
      </c>
      <c r="BG47" s="252">
        <f t="shared" si="45"/>
        <v>0</v>
      </c>
      <c r="BH47" s="252">
        <f t="shared" si="46"/>
        <v>0</v>
      </c>
      <c r="BI47" s="252">
        <f t="shared" si="47"/>
        <v>0</v>
      </c>
      <c r="BJ47" s="270">
        <f t="shared" si="48"/>
        <v>0</v>
      </c>
      <c r="BK47" s="252">
        <f t="shared" si="49"/>
        <v>0</v>
      </c>
      <c r="BL47" s="252">
        <f t="shared" si="50"/>
        <v>0</v>
      </c>
      <c r="BM47" s="252">
        <f t="shared" si="51"/>
        <v>0</v>
      </c>
      <c r="BN47" s="252">
        <f t="shared" si="52"/>
        <v>0</v>
      </c>
      <c r="BO47" s="252">
        <f t="shared" si="53"/>
        <v>0</v>
      </c>
      <c r="BP47" s="252">
        <f t="shared" si="54"/>
        <v>0</v>
      </c>
      <c r="BQ47" s="252">
        <f t="shared" si="55"/>
        <v>0</v>
      </c>
      <c r="BR47" s="252">
        <f t="shared" si="56"/>
        <v>0</v>
      </c>
      <c r="BS47" s="252">
        <f t="shared" si="57"/>
        <v>0</v>
      </c>
      <c r="BT47" s="252">
        <f t="shared" si="58"/>
        <v>0</v>
      </c>
      <c r="BU47" s="252">
        <f t="shared" si="59"/>
        <v>0</v>
      </c>
      <c r="BV47" s="270">
        <f t="shared" si="60"/>
        <v>0</v>
      </c>
      <c r="BW47" s="252">
        <f>IF(ABS(AB47)&gt;ABS(SUM($AB47:$AM47)/'Key information'!$E$34*12/8),IF(ABS(AB47)&gt;=$CK$6,AB47,0),0)</f>
        <v>0</v>
      </c>
      <c r="BX47" s="252">
        <f>IF(ABS(AC47)&gt;ABS(SUM($AB47:$AM47)/'Key information'!$E$34*12/8),IF(ABS(AC47)&gt;=$CK$6,AC47,0),0)</f>
        <v>0</v>
      </c>
      <c r="BY47" s="252">
        <f>IF(ABS(AD47)&gt;ABS(SUM($AB47:$AM47)/'Key information'!$E$34*12/8),IF(ABS(AD47)&gt;=$CK$6,AD47,0),0)</f>
        <v>0</v>
      </c>
      <c r="BZ47" s="252">
        <f>IF(ABS(AE47)&gt;ABS(SUM($AB47:$AM47)/'Key information'!$E$34*12/8),IF(ABS(AE47)&gt;=$CK$6,AE47,0),0)</f>
        <v>0</v>
      </c>
      <c r="CA47" s="252">
        <f>IF(ABS(AF47)&gt;ABS(SUM($AB47:$AM47)/'Key information'!$E$34*12/8),IF(ABS(AF47)&gt;=$CK$6,AF47,0),0)</f>
        <v>0</v>
      </c>
      <c r="CB47" s="252">
        <f>IF(ABS(AG47)&gt;ABS(SUM($AB47:$AM47)/'Key information'!$E$34*12/8),IF(ABS(AG47)&gt;=$CK$6,AG47,0),0)</f>
        <v>0</v>
      </c>
      <c r="CC47" s="252">
        <f>IF(ABS(AH47)&gt;ABS(SUM($AB47:$AM47)/'Key information'!$E$34*12/8),IF(ABS(AH47)&gt;=$CK$6,AH47,0),0)</f>
        <v>0</v>
      </c>
      <c r="CD47" s="252">
        <f>IF(ABS(AI47)&gt;ABS(SUM($AB47:$AM47)/'Key information'!$E$34*12/8),IF(ABS(AI47)&gt;=$CK$6,AI47,0),0)</f>
        <v>0</v>
      </c>
      <c r="CE47" s="252">
        <f>IF(ABS(AJ47)&gt;ABS(SUM($AB47:$AM47)/'Key information'!$E$34*12/8),IF(ABS(AJ47)&gt;=$CK$6,AJ47,0),0)</f>
        <v>0</v>
      </c>
      <c r="CF47" s="252">
        <f>IF(ABS(AK47)&gt;ABS(SUM($AB47:$AM47)/'Key information'!$E$34*12/8),IF(ABS(AK47)&gt;=$CK$6,AK47,0),0)</f>
        <v>0</v>
      </c>
      <c r="CG47" s="252">
        <f>IF(ABS(AL47)&gt;ABS(SUM($AB47:$AM47)/'Key information'!$E$34*12/8),IF(ABS(AL47)&gt;=$CK$6,AL47,0),0)</f>
        <v>0</v>
      </c>
      <c r="CH47" s="270">
        <f>IF(ABS(AM47)&gt;ABS(SUM($AB47:$AM47)/'Key information'!$E$34*12/8),IF(ABS(AM47)&gt;=$CK$6,AM47,0),0)</f>
        <v>0</v>
      </c>
      <c r="CI47" s="525">
        <f ca="1">COUNTIF(AY47:OFFSET(CH47,0,(-12+'Key information'!$E$34)),"&gt;0")</f>
        <v>0</v>
      </c>
      <c r="CJ47" s="531">
        <f ca="1">COUNTIF(AY47:OFFSET(CH47,0,(-12+'Key information'!$E$34)),"&lt;0")</f>
        <v>0</v>
      </c>
      <c r="CK47" s="532">
        <f t="shared" ca="1" si="6"/>
        <v>0</v>
      </c>
    </row>
    <row r="48" spans="1:89" s="24" customFormat="1" ht="12" hidden="1" customHeight="1" outlineLevel="1">
      <c r="A48" s="392"/>
      <c r="B48" s="128" t="s">
        <v>356</v>
      </c>
      <c r="C48" s="593" t="s">
        <v>282</v>
      </c>
      <c r="D48" s="252">
        <f>SUMIFS(PL!F:F,PL!$B:$B,$B48)/'Key information'!$E$114</f>
        <v>0</v>
      </c>
      <c r="E48" s="252">
        <f>SUMIFS(PL!G:G,PL!$B:$B,$B48)/'Key information'!$E$114</f>
        <v>0</v>
      </c>
      <c r="F48" s="252">
        <f>SUMIFS(PL!H:H,PL!$B:$B,$B48)/'Key information'!$E$114</f>
        <v>0</v>
      </c>
      <c r="G48" s="252">
        <f>SUMIFS(PL!I:I,PL!$B:$B,$B48)/'Key information'!$E$114</f>
        <v>0</v>
      </c>
      <c r="H48" s="252">
        <f>SUMIFS(PL!J:J,PL!$B:$B,$B48)/'Key information'!$E$114</f>
        <v>0</v>
      </c>
      <c r="I48" s="252">
        <f>SUMIFS(PL!K:K,PL!$B:$B,$B48)/'Key information'!$E$114</f>
        <v>0</v>
      </c>
      <c r="J48" s="252">
        <f>SUMIFS(PL!L:L,PL!$B:$B,$B48)/'Key information'!$E$114</f>
        <v>0</v>
      </c>
      <c r="K48" s="252">
        <f>SUMIFS(PL!M:M,PL!$B:$B,$B48)/'Key information'!$E$114</f>
        <v>0</v>
      </c>
      <c r="L48" s="252">
        <f>SUMIFS(PL!N:N,PL!$B:$B,$B48)/'Key information'!$E$114</f>
        <v>0</v>
      </c>
      <c r="M48" s="252">
        <f>SUMIFS(PL!O:O,PL!$B:$B,$B48)/'Key information'!$E$114</f>
        <v>0</v>
      </c>
      <c r="N48" s="252">
        <f>SUMIFS(PL!P:P,PL!$B:$B,$B48)/'Key information'!$E$114</f>
        <v>0</v>
      </c>
      <c r="O48" s="252">
        <f>SUMIFS(PL!Q:Q,PL!$B:$B,$B48)/'Key information'!$E$114</f>
        <v>0</v>
      </c>
      <c r="P48" s="252">
        <f>SUMIFS(PL!R:R,PL!$B:$B,$B48)/'Key information'!$E$114</f>
        <v>0</v>
      </c>
      <c r="Q48" s="252">
        <f>SUMIFS(PL!S:S,PL!$B:$B,$B48)/'Key information'!$E$114</f>
        <v>0</v>
      </c>
      <c r="R48" s="252">
        <f>SUMIFS(PL!T:T,PL!$B:$B,$B48)/'Key information'!$E$114</f>
        <v>0</v>
      </c>
      <c r="S48" s="252">
        <f>SUMIFS(PL!U:U,PL!$B:$B,$B48)/'Key information'!$E$114</f>
        <v>0</v>
      </c>
      <c r="T48" s="252">
        <f>SUMIFS(PL!V:V,PL!$B:$B,$B48)/'Key information'!$E$114</f>
        <v>0</v>
      </c>
      <c r="U48" s="252">
        <f>SUMIFS(PL!W:W,PL!$B:$B,$B48)/'Key information'!$E$114</f>
        <v>0</v>
      </c>
      <c r="V48" s="252">
        <f>SUMIFS(PL!X:X,PL!$B:$B,$B48)/'Key information'!$E$114</f>
        <v>0</v>
      </c>
      <c r="W48" s="252">
        <f>SUMIFS(PL!Y:Y,PL!$B:$B,$B48)/'Key information'!$E$114</f>
        <v>0</v>
      </c>
      <c r="X48" s="252">
        <f>SUMIFS(PL!Z:Z,PL!$B:$B,$B48)/'Key information'!$E$114</f>
        <v>0</v>
      </c>
      <c r="Y48" s="252">
        <f>SUMIFS(PL!AA:AA,PL!$B:$B,$B48)/'Key information'!$E$114</f>
        <v>0</v>
      </c>
      <c r="Z48" s="252">
        <f>SUMIFS(PL!AB:AB,PL!$B:$B,$B48)/'Key information'!$E$114</f>
        <v>0</v>
      </c>
      <c r="AA48" s="252">
        <f>SUMIFS(PL!AC:AC,PL!$B:$B,$B48)/'Key information'!$E$114</f>
        <v>0</v>
      </c>
      <c r="AB48" s="252">
        <f>SUMIFS(PL!AD:AD,PL!$B:$B,$B48)/'Key information'!$E$114</f>
        <v>0</v>
      </c>
      <c r="AC48" s="252">
        <f>SUMIFS(PL!AE:AE,PL!$B:$B,$B48)/'Key information'!$E$114</f>
        <v>0</v>
      </c>
      <c r="AD48" s="252">
        <f>SUMIFS(PL!AF:AF,PL!$B:$B,$B48)/'Key information'!$E$114</f>
        <v>0</v>
      </c>
      <c r="AE48" s="252">
        <f>SUMIFS(PL!AG:AG,PL!$B:$B,$B48)/'Key information'!$E$114</f>
        <v>0</v>
      </c>
      <c r="AF48" s="252">
        <f>SUMIFS(PL!AH:AH,PL!$B:$B,$B48)/'Key information'!$E$114</f>
        <v>0</v>
      </c>
      <c r="AG48" s="252">
        <f>SUMIFS(PL!AI:AI,PL!$B:$B,$B48)/'Key information'!$E$114</f>
        <v>0</v>
      </c>
      <c r="AH48" s="252">
        <f>SUMIFS(PL!AJ:AJ,PL!$B:$B,$B48)/'Key information'!$E$114</f>
        <v>0</v>
      </c>
      <c r="AI48" s="252">
        <f>SUMIFS(PL!AK:AK,PL!$B:$B,$B48)/'Key information'!$E$114</f>
        <v>0</v>
      </c>
      <c r="AJ48" s="252">
        <f>SUMIFS(PL!AL:AL,PL!$B:$B,$B48)/'Key information'!$E$114</f>
        <v>0</v>
      </c>
      <c r="AK48" s="252">
        <f>SUMIFS(PL!AM:AM,PL!$B:$B,$B48)/'Key information'!$E$114</f>
        <v>0</v>
      </c>
      <c r="AL48" s="252">
        <f>SUMIFS(PL!AN:AN,PL!$B:$B,$B48)/'Key information'!$E$114</f>
        <v>0</v>
      </c>
      <c r="AM48" s="252">
        <f>SUMIFS(PL!AO:AO,PL!$B:$B,$B48)/'Key information'!$E$114</f>
        <v>0</v>
      </c>
      <c r="AN48" s="252">
        <f t="shared" si="61"/>
        <v>0</v>
      </c>
      <c r="AO48" s="252">
        <f t="shared" si="62"/>
        <v>0</v>
      </c>
      <c r="AP48" s="252">
        <f ca="1">SUM(OFFSET(AM48,0,(-12+'Key information'!$E$34)):OFFSET(AA48,0,(-11+'Key information'!$E$34)))</f>
        <v>0</v>
      </c>
      <c r="AQ48" s="342">
        <f>SUMIF(PL!$B:$B,PL_monthly!B48,PL!$AP:$AP)/'Key information'!$E$114</f>
        <v>0</v>
      </c>
      <c r="AR48" s="411"/>
      <c r="AS48" s="252">
        <f ca="1">SUM(OFFSET(AA48,0,(-12+'Key information'!$E$34)):P48)</f>
        <v>0</v>
      </c>
      <c r="AT48" s="252">
        <f ca="1">SUM(OFFSET(AM48,0,(-12+'Key information'!$E$34)):AB48)</f>
        <v>0</v>
      </c>
      <c r="AU48" s="411"/>
      <c r="AV48" s="131"/>
      <c r="AX48" s="965" t="s">
        <v>282</v>
      </c>
      <c r="AY48" s="252">
        <f t="shared" si="37"/>
        <v>0</v>
      </c>
      <c r="AZ48" s="252">
        <f t="shared" si="38"/>
        <v>0</v>
      </c>
      <c r="BA48" s="252">
        <f t="shared" si="39"/>
        <v>0</v>
      </c>
      <c r="BB48" s="252">
        <f t="shared" si="40"/>
        <v>0</v>
      </c>
      <c r="BC48" s="252">
        <f t="shared" si="41"/>
        <v>0</v>
      </c>
      <c r="BD48" s="252">
        <f t="shared" si="42"/>
        <v>0</v>
      </c>
      <c r="BE48" s="252">
        <f t="shared" si="43"/>
        <v>0</v>
      </c>
      <c r="BF48" s="252">
        <f t="shared" si="44"/>
        <v>0</v>
      </c>
      <c r="BG48" s="252">
        <f t="shared" si="45"/>
        <v>0</v>
      </c>
      <c r="BH48" s="252">
        <f t="shared" si="46"/>
        <v>0</v>
      </c>
      <c r="BI48" s="252">
        <f t="shared" si="47"/>
        <v>0</v>
      </c>
      <c r="BJ48" s="270">
        <f t="shared" si="48"/>
        <v>0</v>
      </c>
      <c r="BK48" s="252">
        <f t="shared" si="49"/>
        <v>0</v>
      </c>
      <c r="BL48" s="252">
        <f t="shared" si="50"/>
        <v>0</v>
      </c>
      <c r="BM48" s="252">
        <f t="shared" si="51"/>
        <v>0</v>
      </c>
      <c r="BN48" s="252">
        <f t="shared" si="52"/>
        <v>0</v>
      </c>
      <c r="BO48" s="252">
        <f t="shared" si="53"/>
        <v>0</v>
      </c>
      <c r="BP48" s="252">
        <f t="shared" si="54"/>
        <v>0</v>
      </c>
      <c r="BQ48" s="252">
        <f t="shared" si="55"/>
        <v>0</v>
      </c>
      <c r="BR48" s="252">
        <f t="shared" si="56"/>
        <v>0</v>
      </c>
      <c r="BS48" s="252">
        <f t="shared" si="57"/>
        <v>0</v>
      </c>
      <c r="BT48" s="252">
        <f t="shared" si="58"/>
        <v>0</v>
      </c>
      <c r="BU48" s="252">
        <f t="shared" si="59"/>
        <v>0</v>
      </c>
      <c r="BV48" s="270">
        <f t="shared" si="60"/>
        <v>0</v>
      </c>
      <c r="BW48" s="252">
        <f>IF(ABS(AB48)&gt;ABS(SUM($AB48:$AM48)/'Key information'!$E$34*12/8),IF(ABS(AB48)&gt;=$CK$6,AB48,0),0)</f>
        <v>0</v>
      </c>
      <c r="BX48" s="252">
        <f>IF(ABS(AC48)&gt;ABS(SUM($AB48:$AM48)/'Key information'!$E$34*12/8),IF(ABS(AC48)&gt;=$CK$6,AC48,0),0)</f>
        <v>0</v>
      </c>
      <c r="BY48" s="252">
        <f>IF(ABS(AD48)&gt;ABS(SUM($AB48:$AM48)/'Key information'!$E$34*12/8),IF(ABS(AD48)&gt;=$CK$6,AD48,0),0)</f>
        <v>0</v>
      </c>
      <c r="BZ48" s="252">
        <f>IF(ABS(AE48)&gt;ABS(SUM($AB48:$AM48)/'Key information'!$E$34*12/8),IF(ABS(AE48)&gt;=$CK$6,AE48,0),0)</f>
        <v>0</v>
      </c>
      <c r="CA48" s="252">
        <f>IF(ABS(AF48)&gt;ABS(SUM($AB48:$AM48)/'Key information'!$E$34*12/8),IF(ABS(AF48)&gt;=$CK$6,AF48,0),0)</f>
        <v>0</v>
      </c>
      <c r="CB48" s="252">
        <f>IF(ABS(AG48)&gt;ABS(SUM($AB48:$AM48)/'Key information'!$E$34*12/8),IF(ABS(AG48)&gt;=$CK$6,AG48,0),0)</f>
        <v>0</v>
      </c>
      <c r="CC48" s="252">
        <f>IF(ABS(AH48)&gt;ABS(SUM($AB48:$AM48)/'Key information'!$E$34*12/8),IF(ABS(AH48)&gt;=$CK$6,AH48,0),0)</f>
        <v>0</v>
      </c>
      <c r="CD48" s="252">
        <f>IF(ABS(AI48)&gt;ABS(SUM($AB48:$AM48)/'Key information'!$E$34*12/8),IF(ABS(AI48)&gt;=$CK$6,AI48,0),0)</f>
        <v>0</v>
      </c>
      <c r="CE48" s="252">
        <f>IF(ABS(AJ48)&gt;ABS(SUM($AB48:$AM48)/'Key information'!$E$34*12/8),IF(ABS(AJ48)&gt;=$CK$6,AJ48,0),0)</f>
        <v>0</v>
      </c>
      <c r="CF48" s="252">
        <f>IF(ABS(AK48)&gt;ABS(SUM($AB48:$AM48)/'Key information'!$E$34*12/8),IF(ABS(AK48)&gt;=$CK$6,AK48,0),0)</f>
        <v>0</v>
      </c>
      <c r="CG48" s="252">
        <f>IF(ABS(AL48)&gt;ABS(SUM($AB48:$AM48)/'Key information'!$E$34*12/8),IF(ABS(AL48)&gt;=$CK$6,AL48,0),0)</f>
        <v>0</v>
      </c>
      <c r="CH48" s="270">
        <f>IF(ABS(AM48)&gt;ABS(SUM($AB48:$AM48)/'Key information'!$E$34*12/8),IF(ABS(AM48)&gt;=$CK$6,AM48,0),0)</f>
        <v>0</v>
      </c>
      <c r="CI48" s="525">
        <f ca="1">COUNTIF(AY48:OFFSET(CH48,0,(-12+'Key information'!$E$34)),"&gt;0")</f>
        <v>0</v>
      </c>
      <c r="CJ48" s="531">
        <f ca="1">COUNTIF(AY48:OFFSET(CH48,0,(-12+'Key information'!$E$34)),"&lt;0")</f>
        <v>0</v>
      </c>
      <c r="CK48" s="532">
        <f t="shared" ca="1" si="6"/>
        <v>0</v>
      </c>
    </row>
    <row r="49" spans="1:89" s="174" customFormat="1" ht="12" customHeight="1" collapsed="1">
      <c r="A49" s="392"/>
      <c r="B49" s="178"/>
      <c r="C49" s="593" t="s">
        <v>357</v>
      </c>
      <c r="D49" s="252">
        <f>SUM(D36:D48)</f>
        <v>0</v>
      </c>
      <c r="E49" s="252">
        <f t="shared" ref="E49:AQ49" si="65">SUM(E36:E48)</f>
        <v>0</v>
      </c>
      <c r="F49" s="252">
        <f t="shared" si="65"/>
        <v>0</v>
      </c>
      <c r="G49" s="252">
        <f t="shared" si="65"/>
        <v>0</v>
      </c>
      <c r="H49" s="252">
        <f t="shared" si="65"/>
        <v>0</v>
      </c>
      <c r="I49" s="252">
        <f t="shared" si="65"/>
        <v>0</v>
      </c>
      <c r="J49" s="252">
        <f t="shared" si="65"/>
        <v>0</v>
      </c>
      <c r="K49" s="252">
        <f t="shared" si="65"/>
        <v>0</v>
      </c>
      <c r="L49" s="252">
        <f t="shared" si="65"/>
        <v>0</v>
      </c>
      <c r="M49" s="252">
        <f t="shared" si="65"/>
        <v>0</v>
      </c>
      <c r="N49" s="252">
        <f t="shared" si="65"/>
        <v>0</v>
      </c>
      <c r="O49" s="252">
        <f t="shared" si="65"/>
        <v>0</v>
      </c>
      <c r="P49" s="252">
        <f t="shared" si="65"/>
        <v>0</v>
      </c>
      <c r="Q49" s="252">
        <f t="shared" si="65"/>
        <v>0</v>
      </c>
      <c r="R49" s="252">
        <f t="shared" si="65"/>
        <v>0</v>
      </c>
      <c r="S49" s="252">
        <f t="shared" si="65"/>
        <v>0</v>
      </c>
      <c r="T49" s="252">
        <f t="shared" si="65"/>
        <v>0</v>
      </c>
      <c r="U49" s="252">
        <f t="shared" si="65"/>
        <v>0</v>
      </c>
      <c r="V49" s="252">
        <f t="shared" si="65"/>
        <v>0</v>
      </c>
      <c r="W49" s="252">
        <f t="shared" si="65"/>
        <v>0</v>
      </c>
      <c r="X49" s="252">
        <f t="shared" si="65"/>
        <v>0</v>
      </c>
      <c r="Y49" s="252">
        <f t="shared" si="65"/>
        <v>0</v>
      </c>
      <c r="Z49" s="252">
        <f t="shared" si="65"/>
        <v>0</v>
      </c>
      <c r="AA49" s="252">
        <f t="shared" si="65"/>
        <v>0</v>
      </c>
      <c r="AB49" s="252">
        <f t="shared" si="65"/>
        <v>0</v>
      </c>
      <c r="AC49" s="252">
        <f t="shared" si="65"/>
        <v>0</v>
      </c>
      <c r="AD49" s="252">
        <f t="shared" si="65"/>
        <v>0</v>
      </c>
      <c r="AE49" s="252">
        <f t="shared" si="65"/>
        <v>0</v>
      </c>
      <c r="AF49" s="252">
        <f t="shared" si="65"/>
        <v>0</v>
      </c>
      <c r="AG49" s="252">
        <f t="shared" si="65"/>
        <v>0</v>
      </c>
      <c r="AH49" s="252">
        <f t="shared" si="65"/>
        <v>0</v>
      </c>
      <c r="AI49" s="252">
        <f t="shared" si="65"/>
        <v>0</v>
      </c>
      <c r="AJ49" s="252">
        <f t="shared" si="65"/>
        <v>0</v>
      </c>
      <c r="AK49" s="252">
        <f t="shared" si="65"/>
        <v>0</v>
      </c>
      <c r="AL49" s="252">
        <f t="shared" si="65"/>
        <v>0</v>
      </c>
      <c r="AM49" s="252">
        <f t="shared" si="65"/>
        <v>0</v>
      </c>
      <c r="AN49" s="252">
        <f t="shared" si="65"/>
        <v>0</v>
      </c>
      <c r="AO49" s="252">
        <f t="shared" si="65"/>
        <v>0</v>
      </c>
      <c r="AP49" s="252">
        <f t="shared" ca="1" si="65"/>
        <v>0</v>
      </c>
      <c r="AQ49" s="342">
        <f t="shared" si="65"/>
        <v>0</v>
      </c>
      <c r="AR49" s="961"/>
      <c r="AS49" s="252">
        <f ca="1">SUM(AS36:AS48)</f>
        <v>0</v>
      </c>
      <c r="AT49" s="252">
        <f ca="1">SUM(AT36:AT48)</f>
        <v>0</v>
      </c>
      <c r="AU49" s="961"/>
      <c r="AV49" s="138"/>
      <c r="AX49" s="1025" t="s">
        <v>357</v>
      </c>
      <c r="AY49" s="1019"/>
      <c r="AZ49" s="1019"/>
      <c r="BA49" s="1019"/>
      <c r="BB49" s="1019"/>
      <c r="BC49" s="1019"/>
      <c r="BD49" s="1019"/>
      <c r="BE49" s="1019"/>
      <c r="BF49" s="1019"/>
      <c r="BG49" s="1019"/>
      <c r="BH49" s="1019"/>
      <c r="BI49" s="1019"/>
      <c r="BJ49" s="1026"/>
      <c r="BK49" s="1019"/>
      <c r="BL49" s="1019"/>
      <c r="BM49" s="1019"/>
      <c r="BN49" s="1019"/>
      <c r="BO49" s="1019"/>
      <c r="BP49" s="1019"/>
      <c r="BQ49" s="1019"/>
      <c r="BR49" s="1019"/>
      <c r="BS49" s="1019"/>
      <c r="BT49" s="1019"/>
      <c r="BU49" s="1019"/>
      <c r="BV49" s="1026"/>
      <c r="BW49" s="1019"/>
      <c r="BX49" s="1019"/>
      <c r="BY49" s="1019"/>
      <c r="BZ49" s="1019"/>
      <c r="CA49" s="1019"/>
      <c r="CB49" s="1019"/>
      <c r="CC49" s="1019"/>
      <c r="CD49" s="1019"/>
      <c r="CE49" s="1019"/>
      <c r="CF49" s="1019"/>
      <c r="CG49" s="1019"/>
      <c r="CH49" s="1026"/>
      <c r="CI49" s="1022">
        <f ca="1">SUM(CI36:CI48)</f>
        <v>0</v>
      </c>
      <c r="CJ49" s="1023">
        <f t="shared" ref="CJ49:CK49" ca="1" si="66">SUM(CJ36:CJ48)</f>
        <v>0</v>
      </c>
      <c r="CK49" s="1024">
        <f t="shared" ca="1" si="66"/>
        <v>0</v>
      </c>
    </row>
    <row r="50" spans="1:89" s="174" customFormat="1" ht="12" customHeight="1">
      <c r="A50" s="392"/>
      <c r="B50" s="178"/>
      <c r="C50" s="602" t="s">
        <v>358</v>
      </c>
      <c r="D50" s="603">
        <f>D29+D30+D35+D49</f>
        <v>0</v>
      </c>
      <c r="E50" s="603">
        <f t="shared" ref="E50:AT50" si="67">E29+E30+E35+E49</f>
        <v>0</v>
      </c>
      <c r="F50" s="603">
        <f t="shared" si="67"/>
        <v>0</v>
      </c>
      <c r="G50" s="603">
        <f t="shared" si="67"/>
        <v>0</v>
      </c>
      <c r="H50" s="603">
        <f t="shared" si="67"/>
        <v>0</v>
      </c>
      <c r="I50" s="603">
        <f t="shared" si="67"/>
        <v>0</v>
      </c>
      <c r="J50" s="603">
        <f t="shared" si="67"/>
        <v>0</v>
      </c>
      <c r="K50" s="603">
        <f t="shared" si="67"/>
        <v>0</v>
      </c>
      <c r="L50" s="603">
        <f t="shared" si="67"/>
        <v>0</v>
      </c>
      <c r="M50" s="603">
        <f t="shared" si="67"/>
        <v>0</v>
      </c>
      <c r="N50" s="603">
        <f t="shared" si="67"/>
        <v>0</v>
      </c>
      <c r="O50" s="603">
        <f t="shared" si="67"/>
        <v>0</v>
      </c>
      <c r="P50" s="603">
        <f t="shared" si="67"/>
        <v>0</v>
      </c>
      <c r="Q50" s="603">
        <f t="shared" si="67"/>
        <v>0</v>
      </c>
      <c r="R50" s="603">
        <f t="shared" si="67"/>
        <v>0</v>
      </c>
      <c r="S50" s="603">
        <f t="shared" si="67"/>
        <v>0</v>
      </c>
      <c r="T50" s="603">
        <f t="shared" si="67"/>
        <v>0</v>
      </c>
      <c r="U50" s="603">
        <f t="shared" si="67"/>
        <v>0</v>
      </c>
      <c r="V50" s="603">
        <f t="shared" si="67"/>
        <v>0</v>
      </c>
      <c r="W50" s="603">
        <f t="shared" si="67"/>
        <v>0</v>
      </c>
      <c r="X50" s="603">
        <f t="shared" si="67"/>
        <v>0</v>
      </c>
      <c r="Y50" s="603">
        <f t="shared" si="67"/>
        <v>0</v>
      </c>
      <c r="Z50" s="603">
        <f t="shared" si="67"/>
        <v>0</v>
      </c>
      <c r="AA50" s="603">
        <f t="shared" si="67"/>
        <v>0</v>
      </c>
      <c r="AB50" s="603">
        <f t="shared" si="67"/>
        <v>0</v>
      </c>
      <c r="AC50" s="603">
        <f t="shared" si="67"/>
        <v>0</v>
      </c>
      <c r="AD50" s="603">
        <f t="shared" si="67"/>
        <v>0</v>
      </c>
      <c r="AE50" s="603">
        <f t="shared" si="67"/>
        <v>0</v>
      </c>
      <c r="AF50" s="603">
        <f t="shared" si="67"/>
        <v>0</v>
      </c>
      <c r="AG50" s="603">
        <f t="shared" si="67"/>
        <v>0</v>
      </c>
      <c r="AH50" s="603">
        <f t="shared" si="67"/>
        <v>0</v>
      </c>
      <c r="AI50" s="603">
        <f t="shared" si="67"/>
        <v>0</v>
      </c>
      <c r="AJ50" s="603">
        <f t="shared" si="67"/>
        <v>0</v>
      </c>
      <c r="AK50" s="603">
        <f t="shared" si="67"/>
        <v>0</v>
      </c>
      <c r="AL50" s="603">
        <f t="shared" si="67"/>
        <v>0</v>
      </c>
      <c r="AM50" s="603">
        <f t="shared" si="67"/>
        <v>0</v>
      </c>
      <c r="AN50" s="603">
        <f t="shared" si="67"/>
        <v>0</v>
      </c>
      <c r="AO50" s="603">
        <f t="shared" si="67"/>
        <v>0</v>
      </c>
      <c r="AP50" s="603">
        <f t="shared" ca="1" si="67"/>
        <v>0</v>
      </c>
      <c r="AQ50" s="624">
        <f t="shared" si="67"/>
        <v>0</v>
      </c>
      <c r="AS50" s="603">
        <f t="shared" ca="1" si="67"/>
        <v>0</v>
      </c>
      <c r="AT50" s="603">
        <f t="shared" ca="1" si="67"/>
        <v>0</v>
      </c>
      <c r="AV50" s="131"/>
      <c r="AX50" s="964" t="s">
        <v>358</v>
      </c>
      <c r="AY50" s="253"/>
      <c r="AZ50" s="253"/>
      <c r="BA50" s="253"/>
      <c r="BB50" s="253"/>
      <c r="BC50" s="253"/>
      <c r="BD50" s="253"/>
      <c r="BE50" s="253"/>
      <c r="BF50" s="253"/>
      <c r="BG50" s="253"/>
      <c r="BH50" s="253"/>
      <c r="BI50" s="253"/>
      <c r="BJ50" s="271"/>
      <c r="BK50" s="253"/>
      <c r="BL50" s="253"/>
      <c r="BM50" s="253"/>
      <c r="BN50" s="253"/>
      <c r="BO50" s="253"/>
      <c r="BP50" s="253"/>
      <c r="BQ50" s="253"/>
      <c r="BR50" s="253"/>
      <c r="BS50" s="253"/>
      <c r="BT50" s="253"/>
      <c r="BU50" s="253"/>
      <c r="BV50" s="271"/>
      <c r="BW50" s="253"/>
      <c r="BX50" s="253"/>
      <c r="BY50" s="253"/>
      <c r="BZ50" s="253"/>
      <c r="CA50" s="253"/>
      <c r="CB50" s="253"/>
      <c r="CC50" s="253"/>
      <c r="CD50" s="253"/>
      <c r="CE50" s="253"/>
      <c r="CF50" s="253"/>
      <c r="CG50" s="253"/>
      <c r="CH50" s="271"/>
      <c r="CI50" s="533"/>
      <c r="CJ50" s="534"/>
      <c r="CK50" s="535"/>
    </row>
    <row r="51" spans="1:89" s="24" customFormat="1" ht="12" hidden="1" customHeight="1" outlineLevel="1">
      <c r="A51" s="392"/>
      <c r="B51" s="128" t="s">
        <v>359</v>
      </c>
      <c r="C51" s="593" t="s">
        <v>360</v>
      </c>
      <c r="D51" s="252">
        <f>SUMIFS(PL!F:F,PL!$B:$B,$B51)/'Key information'!$E$114</f>
        <v>0</v>
      </c>
      <c r="E51" s="252">
        <f>SUMIFS(PL!G:G,PL!$B:$B,$B51)/'Key information'!$E$114</f>
        <v>0</v>
      </c>
      <c r="F51" s="252">
        <f>SUMIFS(PL!H:H,PL!$B:$B,$B51)/'Key information'!$E$114</f>
        <v>0</v>
      </c>
      <c r="G51" s="252">
        <f>SUMIFS(PL!I:I,PL!$B:$B,$B51)/'Key information'!$E$114</f>
        <v>0</v>
      </c>
      <c r="H51" s="252">
        <f>SUMIFS(PL!J:J,PL!$B:$B,$B51)/'Key information'!$E$114</f>
        <v>0</v>
      </c>
      <c r="I51" s="252">
        <f>SUMIFS(PL!K:K,PL!$B:$B,$B51)/'Key information'!$E$114</f>
        <v>0</v>
      </c>
      <c r="J51" s="252">
        <f>SUMIFS(PL!L:L,PL!$B:$B,$B51)/'Key information'!$E$114</f>
        <v>0</v>
      </c>
      <c r="K51" s="252">
        <f>SUMIFS(PL!M:M,PL!$B:$B,$B51)/'Key information'!$E$114</f>
        <v>0</v>
      </c>
      <c r="L51" s="252">
        <f>SUMIFS(PL!N:N,PL!$B:$B,$B51)/'Key information'!$E$114</f>
        <v>0</v>
      </c>
      <c r="M51" s="252">
        <f>SUMIFS(PL!O:O,PL!$B:$B,$B51)/'Key information'!$E$114</f>
        <v>0</v>
      </c>
      <c r="N51" s="252">
        <f>SUMIFS(PL!P:P,PL!$B:$B,$B51)/'Key information'!$E$114</f>
        <v>0</v>
      </c>
      <c r="O51" s="252">
        <f>SUMIFS(PL!Q:Q,PL!$B:$B,$B51)/'Key information'!$E$114</f>
        <v>0</v>
      </c>
      <c r="P51" s="252">
        <f>SUMIFS(PL!R:R,PL!$B:$B,$B51)/'Key information'!$E$114</f>
        <v>0</v>
      </c>
      <c r="Q51" s="252">
        <f>SUMIFS(PL!S:S,PL!$B:$B,$B51)/'Key information'!$E$114</f>
        <v>0</v>
      </c>
      <c r="R51" s="252">
        <f>SUMIFS(PL!T:T,PL!$B:$B,$B51)/'Key information'!$E$114</f>
        <v>0</v>
      </c>
      <c r="S51" s="252">
        <f>SUMIFS(PL!U:U,PL!$B:$B,$B51)/'Key information'!$E$114</f>
        <v>0</v>
      </c>
      <c r="T51" s="252">
        <f>SUMIFS(PL!V:V,PL!$B:$B,$B51)/'Key information'!$E$114</f>
        <v>0</v>
      </c>
      <c r="U51" s="252">
        <f>SUMIFS(PL!W:W,PL!$B:$B,$B51)/'Key information'!$E$114</f>
        <v>0</v>
      </c>
      <c r="V51" s="252">
        <f>SUMIFS(PL!X:X,PL!$B:$B,$B51)/'Key information'!$E$114</f>
        <v>0</v>
      </c>
      <c r="W51" s="252">
        <f>SUMIFS(PL!Y:Y,PL!$B:$B,$B51)/'Key information'!$E$114</f>
        <v>0</v>
      </c>
      <c r="X51" s="252">
        <f>SUMIFS(PL!Z:Z,PL!$B:$B,$B51)/'Key information'!$E$114</f>
        <v>0</v>
      </c>
      <c r="Y51" s="252">
        <f>SUMIFS(PL!AA:AA,PL!$B:$B,$B51)/'Key information'!$E$114</f>
        <v>0</v>
      </c>
      <c r="Z51" s="252">
        <f>SUMIFS(PL!AB:AB,PL!$B:$B,$B51)/'Key information'!$E$114</f>
        <v>0</v>
      </c>
      <c r="AA51" s="252">
        <f>SUMIFS(PL!AC:AC,PL!$B:$B,$B51)/'Key information'!$E$114</f>
        <v>0</v>
      </c>
      <c r="AB51" s="252">
        <f>SUMIFS(PL!AD:AD,PL!$B:$B,$B51)/'Key information'!$E$114</f>
        <v>0</v>
      </c>
      <c r="AC51" s="252">
        <f>SUMIFS(PL!AE:AE,PL!$B:$B,$B51)/'Key information'!$E$114</f>
        <v>0</v>
      </c>
      <c r="AD51" s="252">
        <f>SUMIFS(PL!AF:AF,PL!$B:$B,$B51)/'Key information'!$E$114</f>
        <v>0</v>
      </c>
      <c r="AE51" s="252">
        <f>SUMIFS(PL!AG:AG,PL!$B:$B,$B51)/'Key information'!$E$114</f>
        <v>0</v>
      </c>
      <c r="AF51" s="252">
        <f>SUMIFS(PL!AH:AH,PL!$B:$B,$B51)/'Key information'!$E$114</f>
        <v>0</v>
      </c>
      <c r="AG51" s="252">
        <f>SUMIFS(PL!AI:AI,PL!$B:$B,$B51)/'Key information'!$E$114</f>
        <v>0</v>
      </c>
      <c r="AH51" s="252">
        <f>SUMIFS(PL!AJ:AJ,PL!$B:$B,$B51)/'Key information'!$E$114</f>
        <v>0</v>
      </c>
      <c r="AI51" s="252">
        <f>SUMIFS(PL!AK:AK,PL!$B:$B,$B51)/'Key information'!$E$114</f>
        <v>0</v>
      </c>
      <c r="AJ51" s="252">
        <f>SUMIFS(PL!AL:AL,PL!$B:$B,$B51)/'Key information'!$E$114</f>
        <v>0</v>
      </c>
      <c r="AK51" s="252">
        <f>SUMIFS(PL!AM:AM,PL!$B:$B,$B51)/'Key information'!$E$114</f>
        <v>0</v>
      </c>
      <c r="AL51" s="252">
        <f>SUMIFS(PL!AN:AN,PL!$B:$B,$B51)/'Key information'!$E$114</f>
        <v>0</v>
      </c>
      <c r="AM51" s="252">
        <f>SUMIFS(PL!AO:AO,PL!$B:$B,$B51)/'Key information'!$E$114</f>
        <v>0</v>
      </c>
      <c r="AN51" s="252">
        <f t="shared" ref="AN51:AN52" si="68">SUM(D51:O51)</f>
        <v>0</v>
      </c>
      <c r="AO51" s="252">
        <f t="shared" ref="AO51:AO52" si="69">SUM(P51:AA51)</f>
        <v>0</v>
      </c>
      <c r="AP51" s="252">
        <f ca="1">SUM(OFFSET(AM51,0,(-12+'Key information'!$E$34)):OFFSET(AA51,0,(-11+'Key information'!$E$34)))</f>
        <v>0</v>
      </c>
      <c r="AQ51" s="342">
        <f>SUMIF(PL!$B:$B,PL_monthly!B51,PL!$AP:$AP)/'Key information'!$E$114</f>
        <v>0</v>
      </c>
      <c r="AS51" s="252">
        <f ca="1">SUM(OFFSET(AA51,0,(-12+'Key information'!$E$34)):P51)</f>
        <v>0</v>
      </c>
      <c r="AT51" s="252">
        <f ca="1">SUM(OFFSET(AM51,0,(-12+'Key information'!$E$34)):AB51)</f>
        <v>0</v>
      </c>
      <c r="AV51" s="131"/>
      <c r="AX51" s="965" t="s">
        <v>360</v>
      </c>
      <c r="AY51" s="252">
        <f t="shared" ref="AY51:BJ52" si="70">IF(ABS(D51)&gt;ABS(SUM($D51:$O51)/8),IF(ABS(D51)&gt;=$CK$6,D51,0),0)</f>
        <v>0</v>
      </c>
      <c r="AZ51" s="252">
        <f t="shared" si="70"/>
        <v>0</v>
      </c>
      <c r="BA51" s="252">
        <f t="shared" si="70"/>
        <v>0</v>
      </c>
      <c r="BB51" s="252">
        <f t="shared" si="70"/>
        <v>0</v>
      </c>
      <c r="BC51" s="252">
        <f t="shared" si="70"/>
        <v>0</v>
      </c>
      <c r="BD51" s="252">
        <f t="shared" si="70"/>
        <v>0</v>
      </c>
      <c r="BE51" s="252">
        <f t="shared" si="70"/>
        <v>0</v>
      </c>
      <c r="BF51" s="252">
        <f t="shared" si="70"/>
        <v>0</v>
      </c>
      <c r="BG51" s="252">
        <f t="shared" si="70"/>
        <v>0</v>
      </c>
      <c r="BH51" s="252">
        <f t="shared" si="70"/>
        <v>0</v>
      </c>
      <c r="BI51" s="252">
        <f t="shared" si="70"/>
        <v>0</v>
      </c>
      <c r="BJ51" s="267">
        <f t="shared" si="70"/>
        <v>0</v>
      </c>
      <c r="BK51" s="252">
        <f t="shared" ref="BK51:BV52" si="71">IF(ABS(P51)&gt;ABS(SUM($P51:$AA51)/8),IF(ABS(P51)&gt;=$CK$6,P51,0),0)</f>
        <v>0</v>
      </c>
      <c r="BL51" s="252">
        <f t="shared" si="71"/>
        <v>0</v>
      </c>
      <c r="BM51" s="252">
        <f t="shared" si="71"/>
        <v>0</v>
      </c>
      <c r="BN51" s="252">
        <f t="shared" si="71"/>
        <v>0</v>
      </c>
      <c r="BO51" s="252">
        <f t="shared" si="71"/>
        <v>0</v>
      </c>
      <c r="BP51" s="252">
        <f t="shared" si="71"/>
        <v>0</v>
      </c>
      <c r="BQ51" s="252">
        <f t="shared" si="71"/>
        <v>0</v>
      </c>
      <c r="BR51" s="252">
        <f t="shared" si="71"/>
        <v>0</v>
      </c>
      <c r="BS51" s="252">
        <f t="shared" si="71"/>
        <v>0</v>
      </c>
      <c r="BT51" s="252">
        <f t="shared" si="71"/>
        <v>0</v>
      </c>
      <c r="BU51" s="252">
        <f t="shared" si="71"/>
        <v>0</v>
      </c>
      <c r="BV51" s="267">
        <f t="shared" si="71"/>
        <v>0</v>
      </c>
      <c r="BW51" s="252">
        <f>IF(ABS(AB51)&gt;ABS(SUM($AB51:$AM51)/'Key information'!$E$34*12/8),IF(ABS(AB51)&gt;=$CK$6,AB51,0),0)</f>
        <v>0</v>
      </c>
      <c r="BX51" s="252">
        <f>IF(ABS(AC51)&gt;ABS(SUM($AB51:$AM51)/'Key information'!$E$34*12/8),IF(ABS(AC51)&gt;=$CK$6,AC51,0),0)</f>
        <v>0</v>
      </c>
      <c r="BY51" s="252">
        <f>IF(ABS(AD51)&gt;ABS(SUM($AB51:$AM51)/'Key information'!$E$34*12/8),IF(ABS(AD51)&gt;=$CK$6,AD51,0),0)</f>
        <v>0</v>
      </c>
      <c r="BZ51" s="252">
        <f>IF(ABS(AE51)&gt;ABS(SUM($AB51:$AM51)/'Key information'!$E$34*12/8),IF(ABS(AE51)&gt;=$CK$6,AE51,0),0)</f>
        <v>0</v>
      </c>
      <c r="CA51" s="252">
        <f>IF(ABS(AF51)&gt;ABS(SUM($AB51:$AM51)/'Key information'!$E$34*12/8),IF(ABS(AF51)&gt;=$CK$6,AF51,0),0)</f>
        <v>0</v>
      </c>
      <c r="CB51" s="252">
        <f>IF(ABS(AG51)&gt;ABS(SUM($AB51:$AM51)/'Key information'!$E$34*12/8),IF(ABS(AG51)&gt;=$CK$6,AG51,0),0)</f>
        <v>0</v>
      </c>
      <c r="CC51" s="252">
        <f>IF(ABS(AH51)&gt;ABS(SUM($AB51:$AM51)/'Key information'!$E$34*12/8),IF(ABS(AH51)&gt;=$CK$6,AH51,0),0)</f>
        <v>0</v>
      </c>
      <c r="CD51" s="252">
        <f>IF(ABS(AI51)&gt;ABS(SUM($AB51:$AM51)/'Key information'!$E$34*12/8),IF(ABS(AI51)&gt;=$CK$6,AI51,0),0)</f>
        <v>0</v>
      </c>
      <c r="CE51" s="252">
        <f>IF(ABS(AJ51)&gt;ABS(SUM($AB51:$AM51)/'Key information'!$E$34*12/8),IF(ABS(AJ51)&gt;=$CK$6,AJ51,0),0)</f>
        <v>0</v>
      </c>
      <c r="CF51" s="252">
        <f>IF(ABS(AK51)&gt;ABS(SUM($AB51:$AM51)/'Key information'!$E$34*12/8),IF(ABS(AK51)&gt;=$CK$6,AK51,0),0)</f>
        <v>0</v>
      </c>
      <c r="CG51" s="252">
        <f>IF(ABS(AL51)&gt;ABS(SUM($AB51:$AM51)/'Key information'!$E$34*12/8),IF(ABS(AL51)&gt;=$CK$6,AL51,0),0)</f>
        <v>0</v>
      </c>
      <c r="CH51" s="267">
        <f>IF(ABS(AM51)&gt;ABS(SUM($AB51:$AM51)/'Key information'!$E$34*12/8),IF(ABS(AM51)&gt;=$CK$6,AM51,0),0)</f>
        <v>0</v>
      </c>
      <c r="CI51" s="525">
        <f ca="1">COUNTIF(AY51:OFFSET(CH51,0,(-12+'Key information'!$E$34)),"&gt;0")</f>
        <v>0</v>
      </c>
      <c r="CJ51" s="531">
        <f ca="1">COUNTIF(AY51:OFFSET(CH51,0,(-12+'Key information'!$E$34)),"&lt;0")</f>
        <v>0</v>
      </c>
      <c r="CK51" s="532">
        <f t="shared" ca="1" si="6"/>
        <v>0</v>
      </c>
    </row>
    <row r="52" spans="1:89" s="24" customFormat="1" ht="12" hidden="1" customHeight="1" outlineLevel="1">
      <c r="A52" s="392"/>
      <c r="B52" s="128" t="s">
        <v>361</v>
      </c>
      <c r="C52" s="593" t="s">
        <v>362</v>
      </c>
      <c r="D52" s="252">
        <f>SUMIFS(PL!F:F,PL!$B:$B,$B52)/'Key information'!$E$114</f>
        <v>0</v>
      </c>
      <c r="E52" s="252">
        <f>SUMIFS(PL!G:G,PL!$B:$B,$B52)/'Key information'!$E$114</f>
        <v>0</v>
      </c>
      <c r="F52" s="252">
        <f>SUMIFS(PL!H:H,PL!$B:$B,$B52)/'Key information'!$E$114</f>
        <v>0</v>
      </c>
      <c r="G52" s="252">
        <f>SUMIFS(PL!I:I,PL!$B:$B,$B52)/'Key information'!$E$114</f>
        <v>0</v>
      </c>
      <c r="H52" s="252">
        <f>SUMIFS(PL!J:J,PL!$B:$B,$B52)/'Key information'!$E$114</f>
        <v>0</v>
      </c>
      <c r="I52" s="252">
        <f>SUMIFS(PL!K:K,PL!$B:$B,$B52)/'Key information'!$E$114</f>
        <v>0</v>
      </c>
      <c r="J52" s="252">
        <f>SUMIFS(PL!L:L,PL!$B:$B,$B52)/'Key information'!$E$114</f>
        <v>0</v>
      </c>
      <c r="K52" s="252">
        <f>SUMIFS(PL!M:M,PL!$B:$B,$B52)/'Key information'!$E$114</f>
        <v>0</v>
      </c>
      <c r="L52" s="252">
        <f>SUMIFS(PL!N:N,PL!$B:$B,$B52)/'Key information'!$E$114</f>
        <v>0</v>
      </c>
      <c r="M52" s="252">
        <f>SUMIFS(PL!O:O,PL!$B:$B,$B52)/'Key information'!$E$114</f>
        <v>0</v>
      </c>
      <c r="N52" s="252">
        <f>SUMIFS(PL!P:P,PL!$B:$B,$B52)/'Key information'!$E$114</f>
        <v>0</v>
      </c>
      <c r="O52" s="252">
        <f>SUMIFS(PL!Q:Q,PL!$B:$B,$B52)/'Key information'!$E$114</f>
        <v>0</v>
      </c>
      <c r="P52" s="252">
        <f>SUMIFS(PL!R:R,PL!$B:$B,$B52)/'Key information'!$E$114</f>
        <v>0</v>
      </c>
      <c r="Q52" s="252">
        <f>SUMIFS(PL!S:S,PL!$B:$B,$B52)/'Key information'!$E$114</f>
        <v>0</v>
      </c>
      <c r="R52" s="252">
        <f>SUMIFS(PL!T:T,PL!$B:$B,$B52)/'Key information'!$E$114</f>
        <v>0</v>
      </c>
      <c r="S52" s="252">
        <f>SUMIFS(PL!U:U,PL!$B:$B,$B52)/'Key information'!$E$114</f>
        <v>0</v>
      </c>
      <c r="T52" s="252">
        <f>SUMIFS(PL!V:V,PL!$B:$B,$B52)/'Key information'!$E$114</f>
        <v>0</v>
      </c>
      <c r="U52" s="252">
        <f>SUMIFS(PL!W:W,PL!$B:$B,$B52)/'Key information'!$E$114</f>
        <v>0</v>
      </c>
      <c r="V52" s="252">
        <f>SUMIFS(PL!X:X,PL!$B:$B,$B52)/'Key information'!$E$114</f>
        <v>0</v>
      </c>
      <c r="W52" s="252">
        <f>SUMIFS(PL!Y:Y,PL!$B:$B,$B52)/'Key information'!$E$114</f>
        <v>0</v>
      </c>
      <c r="X52" s="252">
        <f>SUMIFS(PL!Z:Z,PL!$B:$B,$B52)/'Key information'!$E$114</f>
        <v>0</v>
      </c>
      <c r="Y52" s="252">
        <f>SUMIFS(PL!AA:AA,PL!$B:$B,$B52)/'Key information'!$E$114</f>
        <v>0</v>
      </c>
      <c r="Z52" s="252">
        <f>SUMIFS(PL!AB:AB,PL!$B:$B,$B52)/'Key information'!$E$114</f>
        <v>0</v>
      </c>
      <c r="AA52" s="252">
        <f>SUMIFS(PL!AC:AC,PL!$B:$B,$B52)/'Key information'!$E$114</f>
        <v>0</v>
      </c>
      <c r="AB52" s="252">
        <f>SUMIFS(PL!AD:AD,PL!$B:$B,$B52)/'Key information'!$E$114</f>
        <v>0</v>
      </c>
      <c r="AC52" s="252">
        <f>SUMIFS(PL!AE:AE,PL!$B:$B,$B52)/'Key information'!$E$114</f>
        <v>0</v>
      </c>
      <c r="AD52" s="252">
        <f>SUMIFS(PL!AF:AF,PL!$B:$B,$B52)/'Key information'!$E$114</f>
        <v>0</v>
      </c>
      <c r="AE52" s="252">
        <f>SUMIFS(PL!AG:AG,PL!$B:$B,$B52)/'Key information'!$E$114</f>
        <v>0</v>
      </c>
      <c r="AF52" s="252">
        <f>SUMIFS(PL!AH:AH,PL!$B:$B,$B52)/'Key information'!$E$114</f>
        <v>0</v>
      </c>
      <c r="AG52" s="252">
        <f>SUMIFS(PL!AI:AI,PL!$B:$B,$B52)/'Key information'!$E$114</f>
        <v>0</v>
      </c>
      <c r="AH52" s="252">
        <f>SUMIFS(PL!AJ:AJ,PL!$B:$B,$B52)/'Key information'!$E$114</f>
        <v>0</v>
      </c>
      <c r="AI52" s="252">
        <f>SUMIFS(PL!AK:AK,PL!$B:$B,$B52)/'Key information'!$E$114</f>
        <v>0</v>
      </c>
      <c r="AJ52" s="252">
        <f>SUMIFS(PL!AL:AL,PL!$B:$B,$B52)/'Key information'!$E$114</f>
        <v>0</v>
      </c>
      <c r="AK52" s="252">
        <f>SUMIFS(PL!AM:AM,PL!$B:$B,$B52)/'Key information'!$E$114</f>
        <v>0</v>
      </c>
      <c r="AL52" s="252">
        <f>SUMIFS(PL!AN:AN,PL!$B:$B,$B52)/'Key information'!$E$114</f>
        <v>0</v>
      </c>
      <c r="AM52" s="252">
        <f>SUMIFS(PL!AO:AO,PL!$B:$B,$B52)/'Key information'!$E$114</f>
        <v>0</v>
      </c>
      <c r="AN52" s="252">
        <f t="shared" si="68"/>
        <v>0</v>
      </c>
      <c r="AO52" s="252">
        <f t="shared" si="69"/>
        <v>0</v>
      </c>
      <c r="AP52" s="252">
        <f ca="1">SUM(OFFSET(AM52,0,(-12+'Key information'!$E$34)):OFFSET(AA52,0,(-11+'Key information'!$E$34)))</f>
        <v>0</v>
      </c>
      <c r="AQ52" s="342">
        <f>SUMIF(PL!$B:$B,PL_monthly!B52,PL!$AP:$AP)/'Key information'!$E$114</f>
        <v>0</v>
      </c>
      <c r="AS52" s="252">
        <f ca="1">SUM(OFFSET(AA52,0,(-12+'Key information'!$E$34)):P52)</f>
        <v>0</v>
      </c>
      <c r="AT52" s="252">
        <f ca="1">SUM(OFFSET(AM52,0,(-12+'Key information'!$E$34)):AB52)</f>
        <v>0</v>
      </c>
      <c r="AV52" s="131"/>
      <c r="AX52" s="965" t="s">
        <v>362</v>
      </c>
      <c r="AY52" s="252">
        <f t="shared" si="70"/>
        <v>0</v>
      </c>
      <c r="AZ52" s="252">
        <f t="shared" si="70"/>
        <v>0</v>
      </c>
      <c r="BA52" s="252">
        <f t="shared" si="70"/>
        <v>0</v>
      </c>
      <c r="BB52" s="252">
        <f t="shared" si="70"/>
        <v>0</v>
      </c>
      <c r="BC52" s="252">
        <f t="shared" si="70"/>
        <v>0</v>
      </c>
      <c r="BD52" s="252">
        <f t="shared" si="70"/>
        <v>0</v>
      </c>
      <c r="BE52" s="252">
        <f t="shared" si="70"/>
        <v>0</v>
      </c>
      <c r="BF52" s="252">
        <f t="shared" si="70"/>
        <v>0</v>
      </c>
      <c r="BG52" s="252">
        <f t="shared" si="70"/>
        <v>0</v>
      </c>
      <c r="BH52" s="252">
        <f t="shared" si="70"/>
        <v>0</v>
      </c>
      <c r="BI52" s="252">
        <f t="shared" si="70"/>
        <v>0</v>
      </c>
      <c r="BJ52" s="267">
        <f t="shared" si="70"/>
        <v>0</v>
      </c>
      <c r="BK52" s="252">
        <f t="shared" si="71"/>
        <v>0</v>
      </c>
      <c r="BL52" s="252">
        <f t="shared" si="71"/>
        <v>0</v>
      </c>
      <c r="BM52" s="252">
        <f t="shared" si="71"/>
        <v>0</v>
      </c>
      <c r="BN52" s="252">
        <f t="shared" si="71"/>
        <v>0</v>
      </c>
      <c r="BO52" s="252">
        <f t="shared" si="71"/>
        <v>0</v>
      </c>
      <c r="BP52" s="252">
        <f t="shared" si="71"/>
        <v>0</v>
      </c>
      <c r="BQ52" s="252">
        <f t="shared" si="71"/>
        <v>0</v>
      </c>
      <c r="BR52" s="252">
        <f t="shared" si="71"/>
        <v>0</v>
      </c>
      <c r="BS52" s="252">
        <f t="shared" si="71"/>
        <v>0</v>
      </c>
      <c r="BT52" s="252">
        <f t="shared" si="71"/>
        <v>0</v>
      </c>
      <c r="BU52" s="252">
        <f t="shared" si="71"/>
        <v>0</v>
      </c>
      <c r="BV52" s="267">
        <f t="shared" si="71"/>
        <v>0</v>
      </c>
      <c r="BW52" s="252">
        <f>IF(ABS(AB52)&gt;ABS(SUM($AB52:$AM52)/'Key information'!$E$34*12/8),IF(ABS(AB52)&gt;=$CK$6,AB52,0),0)</f>
        <v>0</v>
      </c>
      <c r="BX52" s="252">
        <f>IF(ABS(AC52)&gt;ABS(SUM($AB52:$AM52)/'Key information'!$E$34*12/8),IF(ABS(AC52)&gt;=$CK$6,AC52,0),0)</f>
        <v>0</v>
      </c>
      <c r="BY52" s="252">
        <f>IF(ABS(AD52)&gt;ABS(SUM($AB52:$AM52)/'Key information'!$E$34*12/8),IF(ABS(AD52)&gt;=$CK$6,AD52,0),0)</f>
        <v>0</v>
      </c>
      <c r="BZ52" s="252">
        <f>IF(ABS(AE52)&gt;ABS(SUM($AB52:$AM52)/'Key information'!$E$34*12/8),IF(ABS(AE52)&gt;=$CK$6,AE52,0),0)</f>
        <v>0</v>
      </c>
      <c r="CA52" s="252">
        <f>IF(ABS(AF52)&gt;ABS(SUM($AB52:$AM52)/'Key information'!$E$34*12/8),IF(ABS(AF52)&gt;=$CK$6,AF52,0),0)</f>
        <v>0</v>
      </c>
      <c r="CB52" s="252">
        <f>IF(ABS(AG52)&gt;ABS(SUM($AB52:$AM52)/'Key information'!$E$34*12/8),IF(ABS(AG52)&gt;=$CK$6,AG52,0),0)</f>
        <v>0</v>
      </c>
      <c r="CC52" s="252">
        <f>IF(ABS(AH52)&gt;ABS(SUM($AB52:$AM52)/'Key information'!$E$34*12/8),IF(ABS(AH52)&gt;=$CK$6,AH52,0),0)</f>
        <v>0</v>
      </c>
      <c r="CD52" s="252">
        <f>IF(ABS(AI52)&gt;ABS(SUM($AB52:$AM52)/'Key information'!$E$34*12/8),IF(ABS(AI52)&gt;=$CK$6,AI52,0),0)</f>
        <v>0</v>
      </c>
      <c r="CE52" s="252">
        <f>IF(ABS(AJ52)&gt;ABS(SUM($AB52:$AM52)/'Key information'!$E$34*12/8),IF(ABS(AJ52)&gt;=$CK$6,AJ52,0),0)</f>
        <v>0</v>
      </c>
      <c r="CF52" s="252">
        <f>IF(ABS(AK52)&gt;ABS(SUM($AB52:$AM52)/'Key information'!$E$34*12/8),IF(ABS(AK52)&gt;=$CK$6,AK52,0),0)</f>
        <v>0</v>
      </c>
      <c r="CG52" s="252">
        <f>IF(ABS(AL52)&gt;ABS(SUM($AB52:$AM52)/'Key information'!$E$34*12/8),IF(ABS(AL52)&gt;=$CK$6,AL52,0),0)</f>
        <v>0</v>
      </c>
      <c r="CH52" s="267">
        <f>IF(ABS(AM52)&gt;ABS(SUM($AB52:$AM52)/'Key information'!$E$34*12/8),IF(ABS(AM52)&gt;=$CK$6,AM52,0),0)</f>
        <v>0</v>
      </c>
      <c r="CI52" s="525">
        <f ca="1">COUNTIF(AY52:OFFSET(CH52,0,(-12+'Key information'!$E$34)),"&gt;0")</f>
        <v>0</v>
      </c>
      <c r="CJ52" s="531">
        <f ca="1">COUNTIF(AY52:OFFSET(CH52,0,(-12+'Key information'!$E$34)),"&lt;0")</f>
        <v>0</v>
      </c>
      <c r="CK52" s="532">
        <f t="shared" ca="1" si="6"/>
        <v>0</v>
      </c>
    </row>
    <row r="53" spans="1:89" s="174" customFormat="1" ht="12" customHeight="1" collapsed="1">
      <c r="A53" s="392"/>
      <c r="B53" s="178"/>
      <c r="C53" s="593" t="s">
        <v>363</v>
      </c>
      <c r="D53" s="252">
        <f>SUM(D51:D52)</f>
        <v>0</v>
      </c>
      <c r="E53" s="252">
        <f t="shared" ref="E53:AM53" si="72">SUM(E51:E52)</f>
        <v>0</v>
      </c>
      <c r="F53" s="252">
        <f t="shared" si="72"/>
        <v>0</v>
      </c>
      <c r="G53" s="252">
        <f t="shared" si="72"/>
        <v>0</v>
      </c>
      <c r="H53" s="252">
        <f t="shared" si="72"/>
        <v>0</v>
      </c>
      <c r="I53" s="252">
        <f t="shared" si="72"/>
        <v>0</v>
      </c>
      <c r="J53" s="252">
        <f t="shared" si="72"/>
        <v>0</v>
      </c>
      <c r="K53" s="252">
        <f t="shared" si="72"/>
        <v>0</v>
      </c>
      <c r="L53" s="252">
        <f t="shared" si="72"/>
        <v>0</v>
      </c>
      <c r="M53" s="252">
        <f t="shared" si="72"/>
        <v>0</v>
      </c>
      <c r="N53" s="252">
        <f t="shared" si="72"/>
        <v>0</v>
      </c>
      <c r="O53" s="252">
        <f t="shared" si="72"/>
        <v>0</v>
      </c>
      <c r="P53" s="252">
        <f t="shared" si="72"/>
        <v>0</v>
      </c>
      <c r="Q53" s="252">
        <f t="shared" si="72"/>
        <v>0</v>
      </c>
      <c r="R53" s="252">
        <f t="shared" si="72"/>
        <v>0</v>
      </c>
      <c r="S53" s="252">
        <f t="shared" si="72"/>
        <v>0</v>
      </c>
      <c r="T53" s="252">
        <f t="shared" si="72"/>
        <v>0</v>
      </c>
      <c r="U53" s="252">
        <f t="shared" si="72"/>
        <v>0</v>
      </c>
      <c r="V53" s="252">
        <f t="shared" si="72"/>
        <v>0</v>
      </c>
      <c r="W53" s="252">
        <f t="shared" si="72"/>
        <v>0</v>
      </c>
      <c r="X53" s="252">
        <f t="shared" si="72"/>
        <v>0</v>
      </c>
      <c r="Y53" s="252">
        <f t="shared" si="72"/>
        <v>0</v>
      </c>
      <c r="Z53" s="252">
        <f t="shared" si="72"/>
        <v>0</v>
      </c>
      <c r="AA53" s="252">
        <f t="shared" si="72"/>
        <v>0</v>
      </c>
      <c r="AB53" s="252">
        <f t="shared" si="72"/>
        <v>0</v>
      </c>
      <c r="AC53" s="252">
        <f t="shared" si="72"/>
        <v>0</v>
      </c>
      <c r="AD53" s="252">
        <f t="shared" si="72"/>
        <v>0</v>
      </c>
      <c r="AE53" s="252">
        <f t="shared" si="72"/>
        <v>0</v>
      </c>
      <c r="AF53" s="252">
        <f t="shared" si="72"/>
        <v>0</v>
      </c>
      <c r="AG53" s="252">
        <f t="shared" si="72"/>
        <v>0</v>
      </c>
      <c r="AH53" s="252">
        <f t="shared" si="72"/>
        <v>0</v>
      </c>
      <c r="AI53" s="252">
        <f t="shared" si="72"/>
        <v>0</v>
      </c>
      <c r="AJ53" s="252">
        <f t="shared" si="72"/>
        <v>0</v>
      </c>
      <c r="AK53" s="252">
        <f t="shared" si="72"/>
        <v>0</v>
      </c>
      <c r="AL53" s="252">
        <f t="shared" si="72"/>
        <v>0</v>
      </c>
      <c r="AM53" s="252">
        <f t="shared" si="72"/>
        <v>0</v>
      </c>
      <c r="AN53" s="252">
        <f t="shared" ref="AN53" si="73">SUM(AN51:AN52)</f>
        <v>0</v>
      </c>
      <c r="AO53" s="252">
        <f t="shared" ref="AO53" si="74">SUM(AO51:AO52)</f>
        <v>0</v>
      </c>
      <c r="AP53" s="252">
        <f ca="1">SUM(AP51:AP52)</f>
        <v>0</v>
      </c>
      <c r="AQ53" s="342">
        <f>SUM(AQ51:AQ52)</f>
        <v>0</v>
      </c>
      <c r="AS53" s="252">
        <f ca="1">SUM(AS51:AS52)</f>
        <v>0</v>
      </c>
      <c r="AT53" s="252">
        <f ca="1">SUM(AT51:AT52)</f>
        <v>0</v>
      </c>
      <c r="AV53" s="131"/>
      <c r="AX53" s="1025" t="s">
        <v>363</v>
      </c>
      <c r="AY53" s="1019"/>
      <c r="AZ53" s="1019"/>
      <c r="BA53" s="1019"/>
      <c r="BB53" s="1019"/>
      <c r="BC53" s="1019"/>
      <c r="BD53" s="1019"/>
      <c r="BE53" s="1019"/>
      <c r="BF53" s="1019"/>
      <c r="BG53" s="1019"/>
      <c r="BH53" s="1019"/>
      <c r="BI53" s="1019"/>
      <c r="BJ53" s="1020"/>
      <c r="BK53" s="1019"/>
      <c r="BL53" s="1019"/>
      <c r="BM53" s="1019"/>
      <c r="BN53" s="1019"/>
      <c r="BO53" s="1019"/>
      <c r="BP53" s="1019"/>
      <c r="BQ53" s="1019"/>
      <c r="BR53" s="1019"/>
      <c r="BS53" s="1019"/>
      <c r="BT53" s="1019"/>
      <c r="BU53" s="1019"/>
      <c r="BV53" s="1020"/>
      <c r="BW53" s="1019"/>
      <c r="BX53" s="1019"/>
      <c r="BY53" s="1019"/>
      <c r="BZ53" s="1019"/>
      <c r="CA53" s="1019"/>
      <c r="CB53" s="1019"/>
      <c r="CC53" s="1019"/>
      <c r="CD53" s="1019"/>
      <c r="CE53" s="1019"/>
      <c r="CF53" s="1019"/>
      <c r="CG53" s="1019"/>
      <c r="CH53" s="1020"/>
      <c r="CI53" s="1022">
        <f ca="1">SUM(CI51:CI52)</f>
        <v>0</v>
      </c>
      <c r="CJ53" s="1023">
        <f t="shared" ref="CJ53:CK53" ca="1" si="75">SUM(CJ51:CJ52)</f>
        <v>0</v>
      </c>
      <c r="CK53" s="1024">
        <f t="shared" ca="1" si="75"/>
        <v>0</v>
      </c>
    </row>
    <row r="54" spans="1:89" s="174" customFormat="1" ht="12" customHeight="1">
      <c r="A54" s="392"/>
      <c r="B54" s="178"/>
      <c r="C54" s="602" t="s">
        <v>364</v>
      </c>
      <c r="D54" s="603">
        <f>D50+D53</f>
        <v>0</v>
      </c>
      <c r="E54" s="603">
        <f t="shared" ref="E54:AQ54" si="76">E50+E53</f>
        <v>0</v>
      </c>
      <c r="F54" s="603">
        <f t="shared" si="76"/>
        <v>0</v>
      </c>
      <c r="G54" s="603">
        <f t="shared" si="76"/>
        <v>0</v>
      </c>
      <c r="H54" s="603">
        <f t="shared" si="76"/>
        <v>0</v>
      </c>
      <c r="I54" s="603">
        <f t="shared" si="76"/>
        <v>0</v>
      </c>
      <c r="J54" s="603">
        <f t="shared" si="76"/>
        <v>0</v>
      </c>
      <c r="K54" s="603">
        <f t="shared" si="76"/>
        <v>0</v>
      </c>
      <c r="L54" s="603">
        <f t="shared" si="76"/>
        <v>0</v>
      </c>
      <c r="M54" s="603">
        <f t="shared" si="76"/>
        <v>0</v>
      </c>
      <c r="N54" s="603">
        <f t="shared" si="76"/>
        <v>0</v>
      </c>
      <c r="O54" s="603">
        <f t="shared" si="76"/>
        <v>0</v>
      </c>
      <c r="P54" s="603">
        <f t="shared" si="76"/>
        <v>0</v>
      </c>
      <c r="Q54" s="603">
        <f t="shared" si="76"/>
        <v>0</v>
      </c>
      <c r="R54" s="603">
        <f t="shared" si="76"/>
        <v>0</v>
      </c>
      <c r="S54" s="603">
        <f t="shared" si="76"/>
        <v>0</v>
      </c>
      <c r="T54" s="603">
        <f t="shared" si="76"/>
        <v>0</v>
      </c>
      <c r="U54" s="603">
        <f t="shared" si="76"/>
        <v>0</v>
      </c>
      <c r="V54" s="603">
        <f t="shared" si="76"/>
        <v>0</v>
      </c>
      <c r="W54" s="603">
        <f t="shared" si="76"/>
        <v>0</v>
      </c>
      <c r="X54" s="603">
        <f t="shared" si="76"/>
        <v>0</v>
      </c>
      <c r="Y54" s="603">
        <f t="shared" si="76"/>
        <v>0</v>
      </c>
      <c r="Z54" s="603">
        <f t="shared" si="76"/>
        <v>0</v>
      </c>
      <c r="AA54" s="603">
        <f t="shared" si="76"/>
        <v>0</v>
      </c>
      <c r="AB54" s="603">
        <f t="shared" si="76"/>
        <v>0</v>
      </c>
      <c r="AC54" s="603">
        <f t="shared" si="76"/>
        <v>0</v>
      </c>
      <c r="AD54" s="603">
        <f t="shared" si="76"/>
        <v>0</v>
      </c>
      <c r="AE54" s="603">
        <f t="shared" si="76"/>
        <v>0</v>
      </c>
      <c r="AF54" s="603">
        <f t="shared" si="76"/>
        <v>0</v>
      </c>
      <c r="AG54" s="603">
        <f t="shared" si="76"/>
        <v>0</v>
      </c>
      <c r="AH54" s="603">
        <f t="shared" si="76"/>
        <v>0</v>
      </c>
      <c r="AI54" s="603">
        <f t="shared" si="76"/>
        <v>0</v>
      </c>
      <c r="AJ54" s="603">
        <f t="shared" si="76"/>
        <v>0</v>
      </c>
      <c r="AK54" s="603">
        <f t="shared" si="76"/>
        <v>0</v>
      </c>
      <c r="AL54" s="603">
        <f t="shared" si="76"/>
        <v>0</v>
      </c>
      <c r="AM54" s="603">
        <f t="shared" si="76"/>
        <v>0</v>
      </c>
      <c r="AN54" s="603">
        <f t="shared" si="76"/>
        <v>0</v>
      </c>
      <c r="AO54" s="603">
        <f t="shared" si="76"/>
        <v>0</v>
      </c>
      <c r="AP54" s="603">
        <f t="shared" ca="1" si="76"/>
        <v>0</v>
      </c>
      <c r="AQ54" s="624">
        <f t="shared" si="76"/>
        <v>0</v>
      </c>
      <c r="AS54" s="603">
        <f ca="1">AS50+AS53</f>
        <v>0</v>
      </c>
      <c r="AT54" s="603">
        <f ca="1">AT50+AT53</f>
        <v>0</v>
      </c>
      <c r="AV54" s="131"/>
      <c r="AX54" s="964" t="s">
        <v>364</v>
      </c>
      <c r="AY54" s="253"/>
      <c r="AZ54" s="253"/>
      <c r="BA54" s="253"/>
      <c r="BB54" s="253"/>
      <c r="BC54" s="253"/>
      <c r="BD54" s="253"/>
      <c r="BE54" s="253"/>
      <c r="BF54" s="253"/>
      <c r="BG54" s="253"/>
      <c r="BH54" s="253"/>
      <c r="BI54" s="253"/>
      <c r="BJ54" s="269"/>
      <c r="BK54" s="253"/>
      <c r="BL54" s="253"/>
      <c r="BM54" s="253"/>
      <c r="BN54" s="253"/>
      <c r="BO54" s="253"/>
      <c r="BP54" s="253"/>
      <c r="BQ54" s="253"/>
      <c r="BR54" s="253"/>
      <c r="BS54" s="253"/>
      <c r="BT54" s="253"/>
      <c r="BU54" s="253"/>
      <c r="BV54" s="269"/>
      <c r="BW54" s="253"/>
      <c r="BX54" s="253"/>
      <c r="BY54" s="253"/>
      <c r="BZ54" s="253"/>
      <c r="CA54" s="253"/>
      <c r="CB54" s="253"/>
      <c r="CC54" s="253"/>
      <c r="CD54" s="253"/>
      <c r="CE54" s="253"/>
      <c r="CF54" s="253"/>
      <c r="CG54" s="253"/>
      <c r="CH54" s="269"/>
      <c r="CI54" s="533"/>
      <c r="CJ54" s="534"/>
      <c r="CK54" s="535"/>
    </row>
    <row r="55" spans="1:89" s="24" customFormat="1" ht="12" hidden="1" customHeight="1" outlineLevel="1">
      <c r="A55" s="392"/>
      <c r="B55" s="128" t="s">
        <v>365</v>
      </c>
      <c r="C55" s="593" t="s">
        <v>366</v>
      </c>
      <c r="D55" s="252">
        <f>SUMIFS(PL!F:F,PL!$B:$B,$B55)/'Key information'!$E$114</f>
        <v>0</v>
      </c>
      <c r="E55" s="252">
        <f>SUMIFS(PL!G:G,PL!$B:$B,$B55)/'Key information'!$E$114</f>
        <v>0</v>
      </c>
      <c r="F55" s="252">
        <f>SUMIFS(PL!H:H,PL!$B:$B,$B55)/'Key information'!$E$114</f>
        <v>0</v>
      </c>
      <c r="G55" s="252">
        <f>SUMIFS(PL!I:I,PL!$B:$B,$B55)/'Key information'!$E$114</f>
        <v>0</v>
      </c>
      <c r="H55" s="252">
        <f>SUMIFS(PL!J:J,PL!$B:$B,$B55)/'Key information'!$E$114</f>
        <v>0</v>
      </c>
      <c r="I55" s="252">
        <f>SUMIFS(PL!K:K,PL!$B:$B,$B55)/'Key information'!$E$114</f>
        <v>0</v>
      </c>
      <c r="J55" s="252">
        <f>SUMIFS(PL!L:L,PL!$B:$B,$B55)/'Key information'!$E$114</f>
        <v>0</v>
      </c>
      <c r="K55" s="252">
        <f>SUMIFS(PL!M:M,PL!$B:$B,$B55)/'Key information'!$E$114</f>
        <v>0</v>
      </c>
      <c r="L55" s="252">
        <f>SUMIFS(PL!N:N,PL!$B:$B,$B55)/'Key information'!$E$114</f>
        <v>0</v>
      </c>
      <c r="M55" s="252">
        <f>SUMIFS(PL!O:O,PL!$B:$B,$B55)/'Key information'!$E$114</f>
        <v>0</v>
      </c>
      <c r="N55" s="252">
        <f>SUMIFS(PL!P:P,PL!$B:$B,$B55)/'Key information'!$E$114</f>
        <v>0</v>
      </c>
      <c r="O55" s="252">
        <f>SUMIFS(PL!Q:Q,PL!$B:$B,$B55)/'Key information'!$E$114</f>
        <v>0</v>
      </c>
      <c r="P55" s="252">
        <f>SUMIFS(PL!R:R,PL!$B:$B,$B55)/'Key information'!$E$114</f>
        <v>0</v>
      </c>
      <c r="Q55" s="252">
        <f>SUMIFS(PL!S:S,PL!$B:$B,$B55)/'Key information'!$E$114</f>
        <v>0</v>
      </c>
      <c r="R55" s="252">
        <f>SUMIFS(PL!T:T,PL!$B:$B,$B55)/'Key information'!$E$114</f>
        <v>0</v>
      </c>
      <c r="S55" s="252">
        <f>SUMIFS(PL!U:U,PL!$B:$B,$B55)/'Key information'!$E$114</f>
        <v>0</v>
      </c>
      <c r="T55" s="252">
        <f>SUMIFS(PL!V:V,PL!$B:$B,$B55)/'Key information'!$E$114</f>
        <v>0</v>
      </c>
      <c r="U55" s="252">
        <f>SUMIFS(PL!W:W,PL!$B:$B,$B55)/'Key information'!$E$114</f>
        <v>0</v>
      </c>
      <c r="V55" s="252">
        <f>SUMIFS(PL!X:X,PL!$B:$B,$B55)/'Key information'!$E$114</f>
        <v>0</v>
      </c>
      <c r="W55" s="252">
        <f>SUMIFS(PL!Y:Y,PL!$B:$B,$B55)/'Key information'!$E$114</f>
        <v>0</v>
      </c>
      <c r="X55" s="252">
        <f>SUMIFS(PL!Z:Z,PL!$B:$B,$B55)/'Key information'!$E$114</f>
        <v>0</v>
      </c>
      <c r="Y55" s="252">
        <f>SUMIFS(PL!AA:AA,PL!$B:$B,$B55)/'Key information'!$E$114</f>
        <v>0</v>
      </c>
      <c r="Z55" s="252">
        <f>SUMIFS(PL!AB:AB,PL!$B:$B,$B55)/'Key information'!$E$114</f>
        <v>0</v>
      </c>
      <c r="AA55" s="252">
        <f>SUMIFS(PL!AC:AC,PL!$B:$B,$B55)/'Key information'!$E$114</f>
        <v>0</v>
      </c>
      <c r="AB55" s="252">
        <f>SUMIFS(PL!AD:AD,PL!$B:$B,$B55)/'Key information'!$E$114</f>
        <v>0</v>
      </c>
      <c r="AC55" s="252">
        <f>SUMIFS(PL!AE:AE,PL!$B:$B,$B55)/'Key information'!$E$114</f>
        <v>0</v>
      </c>
      <c r="AD55" s="252">
        <f>SUMIFS(PL!AF:AF,PL!$B:$B,$B55)/'Key information'!$E$114</f>
        <v>0</v>
      </c>
      <c r="AE55" s="252">
        <f>SUMIFS(PL!AG:AG,PL!$B:$B,$B55)/'Key information'!$E$114</f>
        <v>0</v>
      </c>
      <c r="AF55" s="252">
        <f>SUMIFS(PL!AH:AH,PL!$B:$B,$B55)/'Key information'!$E$114</f>
        <v>0</v>
      </c>
      <c r="AG55" s="252">
        <f>SUMIFS(PL!AI:AI,PL!$B:$B,$B55)/'Key information'!$E$114</f>
        <v>0</v>
      </c>
      <c r="AH55" s="252">
        <f>SUMIFS(PL!AJ:AJ,PL!$B:$B,$B55)/'Key information'!$E$114</f>
        <v>0</v>
      </c>
      <c r="AI55" s="252">
        <f>SUMIFS(PL!AK:AK,PL!$B:$B,$B55)/'Key information'!$E$114</f>
        <v>0</v>
      </c>
      <c r="AJ55" s="252">
        <f>SUMIFS(PL!AL:AL,PL!$B:$B,$B55)/'Key information'!$E$114</f>
        <v>0</v>
      </c>
      <c r="AK55" s="252">
        <f>SUMIFS(PL!AM:AM,PL!$B:$B,$B55)/'Key information'!$E$114</f>
        <v>0</v>
      </c>
      <c r="AL55" s="252">
        <f>SUMIFS(PL!AN:AN,PL!$B:$B,$B55)/'Key information'!$E$114</f>
        <v>0</v>
      </c>
      <c r="AM55" s="252">
        <f>SUMIFS(PL!AO:AO,PL!$B:$B,$B55)/'Key information'!$E$114</f>
        <v>0</v>
      </c>
      <c r="AN55" s="252">
        <f t="shared" ref="AN55:AN56" si="77">SUM(D55:O55)</f>
        <v>0</v>
      </c>
      <c r="AO55" s="252">
        <f t="shared" ref="AO55:AO56" si="78">SUM(P55:AA55)</f>
        <v>0</v>
      </c>
      <c r="AP55" s="252">
        <f ca="1">SUM(OFFSET(AM55,0,(-12+'Key information'!$E$34)):OFFSET(AA55,0,(-11+'Key information'!$E$34)))</f>
        <v>0</v>
      </c>
      <c r="AQ55" s="342">
        <f>SUMIF(PL!$B:$B,PL_monthly!B55,PL!$AP:$AP)/'Key information'!$E$114</f>
        <v>0</v>
      </c>
      <c r="AS55" s="252">
        <f ca="1">SUM(OFFSET(AA55,0,(-12+'Key information'!$E$34)):P55)</f>
        <v>0</v>
      </c>
      <c r="AT55" s="252">
        <f ca="1">SUM(OFFSET(AM55,0,(-12+'Key information'!$E$34)):AB55)</f>
        <v>0</v>
      </c>
      <c r="AV55" s="131"/>
      <c r="AX55" s="965" t="s">
        <v>366</v>
      </c>
      <c r="AY55" s="252">
        <f t="shared" ref="AY55:BJ56" si="79">IF(ABS(D55)&gt;ABS(SUM($D55:$O55)/8),IF(ABS(D55)&gt;=$CK$6,D55,0),0)</f>
        <v>0</v>
      </c>
      <c r="AZ55" s="252">
        <f t="shared" si="79"/>
        <v>0</v>
      </c>
      <c r="BA55" s="252">
        <f t="shared" si="79"/>
        <v>0</v>
      </c>
      <c r="BB55" s="252">
        <f t="shared" si="79"/>
        <v>0</v>
      </c>
      <c r="BC55" s="252">
        <f t="shared" si="79"/>
        <v>0</v>
      </c>
      <c r="BD55" s="252">
        <f t="shared" si="79"/>
        <v>0</v>
      </c>
      <c r="BE55" s="252">
        <f t="shared" si="79"/>
        <v>0</v>
      </c>
      <c r="BF55" s="252">
        <f t="shared" si="79"/>
        <v>0</v>
      </c>
      <c r="BG55" s="252">
        <f t="shared" si="79"/>
        <v>0</v>
      </c>
      <c r="BH55" s="252">
        <f t="shared" si="79"/>
        <v>0</v>
      </c>
      <c r="BI55" s="252">
        <f t="shared" si="79"/>
        <v>0</v>
      </c>
      <c r="BJ55" s="267">
        <f t="shared" si="79"/>
        <v>0</v>
      </c>
      <c r="BK55" s="252">
        <f t="shared" ref="BK55:BV56" si="80">IF(ABS(P55)&gt;ABS(SUM($P55:$AA55)/8),IF(ABS(P55)&gt;=$CK$6,P55,0),0)</f>
        <v>0</v>
      </c>
      <c r="BL55" s="252">
        <f t="shared" si="80"/>
        <v>0</v>
      </c>
      <c r="BM55" s="252">
        <f t="shared" si="80"/>
        <v>0</v>
      </c>
      <c r="BN55" s="252">
        <f t="shared" si="80"/>
        <v>0</v>
      </c>
      <c r="BO55" s="252">
        <f t="shared" si="80"/>
        <v>0</v>
      </c>
      <c r="BP55" s="252">
        <f t="shared" si="80"/>
        <v>0</v>
      </c>
      <c r="BQ55" s="252">
        <f t="shared" si="80"/>
        <v>0</v>
      </c>
      <c r="BR55" s="252">
        <f t="shared" si="80"/>
        <v>0</v>
      </c>
      <c r="BS55" s="252">
        <f t="shared" si="80"/>
        <v>0</v>
      </c>
      <c r="BT55" s="252">
        <f t="shared" si="80"/>
        <v>0</v>
      </c>
      <c r="BU55" s="252">
        <f t="shared" si="80"/>
        <v>0</v>
      </c>
      <c r="BV55" s="267">
        <f t="shared" si="80"/>
        <v>0</v>
      </c>
      <c r="BW55" s="252">
        <f>IF(ABS(AB55)&gt;ABS(SUM($AB55:$AM55)/'Key information'!$E$34*12/8),IF(ABS(AB55)&gt;=$CK$6,AB55,0),0)</f>
        <v>0</v>
      </c>
      <c r="BX55" s="252">
        <f>IF(ABS(AC55)&gt;ABS(SUM($AB55:$AM55)/'Key information'!$E$34*12/8),IF(ABS(AC55)&gt;=$CK$6,AC55,0),0)</f>
        <v>0</v>
      </c>
      <c r="BY55" s="252">
        <f>IF(ABS(AD55)&gt;ABS(SUM($AB55:$AM55)/'Key information'!$E$34*12/8),IF(ABS(AD55)&gt;=$CK$6,AD55,0),0)</f>
        <v>0</v>
      </c>
      <c r="BZ55" s="252">
        <f>IF(ABS(AE55)&gt;ABS(SUM($AB55:$AM55)/'Key information'!$E$34*12/8),IF(ABS(AE55)&gt;=$CK$6,AE55,0),0)</f>
        <v>0</v>
      </c>
      <c r="CA55" s="252">
        <f>IF(ABS(AF55)&gt;ABS(SUM($AB55:$AM55)/'Key information'!$E$34*12/8),IF(ABS(AF55)&gt;=$CK$6,AF55,0),0)</f>
        <v>0</v>
      </c>
      <c r="CB55" s="252">
        <f>IF(ABS(AG55)&gt;ABS(SUM($AB55:$AM55)/'Key information'!$E$34*12/8),IF(ABS(AG55)&gt;=$CK$6,AG55,0),0)</f>
        <v>0</v>
      </c>
      <c r="CC55" s="252">
        <f>IF(ABS(AH55)&gt;ABS(SUM($AB55:$AM55)/'Key information'!$E$34*12/8),IF(ABS(AH55)&gt;=$CK$6,AH55,0),0)</f>
        <v>0</v>
      </c>
      <c r="CD55" s="252">
        <f>IF(ABS(AI55)&gt;ABS(SUM($AB55:$AM55)/'Key information'!$E$34*12/8),IF(ABS(AI55)&gt;=$CK$6,AI55,0),0)</f>
        <v>0</v>
      </c>
      <c r="CE55" s="252">
        <f>IF(ABS(AJ55)&gt;ABS(SUM($AB55:$AM55)/'Key information'!$E$34*12/8),IF(ABS(AJ55)&gt;=$CK$6,AJ55,0),0)</f>
        <v>0</v>
      </c>
      <c r="CF55" s="252">
        <f>IF(ABS(AK55)&gt;ABS(SUM($AB55:$AM55)/'Key information'!$E$34*12/8),IF(ABS(AK55)&gt;=$CK$6,AK55,0),0)</f>
        <v>0</v>
      </c>
      <c r="CG55" s="252">
        <f>IF(ABS(AL55)&gt;ABS(SUM($AB55:$AM55)/'Key information'!$E$34*12/8),IF(ABS(AL55)&gt;=$CK$6,AL55,0),0)</f>
        <v>0</v>
      </c>
      <c r="CH55" s="267">
        <f>IF(ABS(AM55)&gt;ABS(SUM($AB55:$AM55)/'Key information'!$E$34*12/8),IF(ABS(AM55)&gt;=$CK$6,AM55,0),0)</f>
        <v>0</v>
      </c>
      <c r="CI55" s="525">
        <f ca="1">COUNTIF(AY55:OFFSET(CH55,0,(-12+'Key information'!$E$34)),"&gt;0")</f>
        <v>0</v>
      </c>
      <c r="CJ55" s="531">
        <f ca="1">COUNTIF(AY55:OFFSET(CH55,0,(-12+'Key information'!$E$34)),"&lt;0")</f>
        <v>0</v>
      </c>
      <c r="CK55" s="532">
        <f t="shared" ca="1" si="6"/>
        <v>0</v>
      </c>
    </row>
    <row r="56" spans="1:89" s="24" customFormat="1" ht="12" hidden="1" customHeight="1" outlineLevel="1">
      <c r="A56" s="392"/>
      <c r="B56" s="128" t="s">
        <v>367</v>
      </c>
      <c r="C56" s="593" t="s">
        <v>368</v>
      </c>
      <c r="D56" s="252">
        <f>SUMIFS(PL!F:F,PL!$B:$B,$B56)/'Key information'!$E$114</f>
        <v>0</v>
      </c>
      <c r="E56" s="252">
        <f>SUMIFS(PL!G:G,PL!$B:$B,$B56)/'Key information'!$E$114</f>
        <v>0</v>
      </c>
      <c r="F56" s="252">
        <f>SUMIFS(PL!H:H,PL!$B:$B,$B56)/'Key information'!$E$114</f>
        <v>0</v>
      </c>
      <c r="G56" s="252">
        <f>SUMIFS(PL!I:I,PL!$B:$B,$B56)/'Key information'!$E$114</f>
        <v>0</v>
      </c>
      <c r="H56" s="252">
        <f>SUMIFS(PL!J:J,PL!$B:$B,$B56)/'Key information'!$E$114</f>
        <v>0</v>
      </c>
      <c r="I56" s="252">
        <f>SUMIFS(PL!K:K,PL!$B:$B,$B56)/'Key information'!$E$114</f>
        <v>0</v>
      </c>
      <c r="J56" s="252">
        <f>SUMIFS(PL!L:L,PL!$B:$B,$B56)/'Key information'!$E$114</f>
        <v>0</v>
      </c>
      <c r="K56" s="252">
        <f>SUMIFS(PL!M:M,PL!$B:$B,$B56)/'Key information'!$E$114</f>
        <v>0</v>
      </c>
      <c r="L56" s="252">
        <f>SUMIFS(PL!N:N,PL!$B:$B,$B56)/'Key information'!$E$114</f>
        <v>0</v>
      </c>
      <c r="M56" s="252">
        <f>SUMIFS(PL!O:O,PL!$B:$B,$B56)/'Key information'!$E$114</f>
        <v>0</v>
      </c>
      <c r="N56" s="252">
        <f>SUMIFS(PL!P:P,PL!$B:$B,$B56)/'Key information'!$E$114</f>
        <v>0</v>
      </c>
      <c r="O56" s="252">
        <f>SUMIFS(PL!Q:Q,PL!$B:$B,$B56)/'Key information'!$E$114</f>
        <v>0</v>
      </c>
      <c r="P56" s="252">
        <f>SUMIFS(PL!R:R,PL!$B:$B,$B56)/'Key information'!$E$114</f>
        <v>0</v>
      </c>
      <c r="Q56" s="252">
        <f>SUMIFS(PL!S:S,PL!$B:$B,$B56)/'Key information'!$E$114</f>
        <v>0</v>
      </c>
      <c r="R56" s="252">
        <f>SUMIFS(PL!T:T,PL!$B:$B,$B56)/'Key information'!$E$114</f>
        <v>0</v>
      </c>
      <c r="S56" s="252">
        <f>SUMIFS(PL!U:U,PL!$B:$B,$B56)/'Key information'!$E$114</f>
        <v>0</v>
      </c>
      <c r="T56" s="252">
        <f>SUMIFS(PL!V:V,PL!$B:$B,$B56)/'Key information'!$E$114</f>
        <v>0</v>
      </c>
      <c r="U56" s="252">
        <f>SUMIFS(PL!W:W,PL!$B:$B,$B56)/'Key information'!$E$114</f>
        <v>0</v>
      </c>
      <c r="V56" s="252">
        <f>SUMIFS(PL!X:X,PL!$B:$B,$B56)/'Key information'!$E$114</f>
        <v>0</v>
      </c>
      <c r="W56" s="252">
        <f>SUMIFS(PL!Y:Y,PL!$B:$B,$B56)/'Key information'!$E$114</f>
        <v>0</v>
      </c>
      <c r="X56" s="252">
        <f>SUMIFS(PL!Z:Z,PL!$B:$B,$B56)/'Key information'!$E$114</f>
        <v>0</v>
      </c>
      <c r="Y56" s="252">
        <f>SUMIFS(PL!AA:AA,PL!$B:$B,$B56)/'Key information'!$E$114</f>
        <v>0</v>
      </c>
      <c r="Z56" s="252">
        <f>SUMIFS(PL!AB:AB,PL!$B:$B,$B56)/'Key information'!$E$114</f>
        <v>0</v>
      </c>
      <c r="AA56" s="252">
        <f>SUMIFS(PL!AC:AC,PL!$B:$B,$B56)/'Key information'!$E$114</f>
        <v>0</v>
      </c>
      <c r="AB56" s="252">
        <f>SUMIFS(PL!AD:AD,PL!$B:$B,$B56)/'Key information'!$E$114</f>
        <v>0</v>
      </c>
      <c r="AC56" s="252">
        <f>SUMIFS(PL!AE:AE,PL!$B:$B,$B56)/'Key information'!$E$114</f>
        <v>0</v>
      </c>
      <c r="AD56" s="252">
        <f>SUMIFS(PL!AF:AF,PL!$B:$B,$B56)/'Key information'!$E$114</f>
        <v>0</v>
      </c>
      <c r="AE56" s="252">
        <f>SUMIFS(PL!AG:AG,PL!$B:$B,$B56)/'Key information'!$E$114</f>
        <v>0</v>
      </c>
      <c r="AF56" s="252">
        <f>SUMIFS(PL!AH:AH,PL!$B:$B,$B56)/'Key information'!$E$114</f>
        <v>0</v>
      </c>
      <c r="AG56" s="252">
        <f>SUMIFS(PL!AI:AI,PL!$B:$B,$B56)/'Key information'!$E$114</f>
        <v>0</v>
      </c>
      <c r="AH56" s="252">
        <f>SUMIFS(PL!AJ:AJ,PL!$B:$B,$B56)/'Key information'!$E$114</f>
        <v>0</v>
      </c>
      <c r="AI56" s="252">
        <f>SUMIFS(PL!AK:AK,PL!$B:$B,$B56)/'Key information'!$E$114</f>
        <v>0</v>
      </c>
      <c r="AJ56" s="252">
        <f>SUMIFS(PL!AL:AL,PL!$B:$B,$B56)/'Key information'!$E$114</f>
        <v>0</v>
      </c>
      <c r="AK56" s="252">
        <f>SUMIFS(PL!AM:AM,PL!$B:$B,$B56)/'Key information'!$E$114</f>
        <v>0</v>
      </c>
      <c r="AL56" s="252">
        <f>SUMIFS(PL!AN:AN,PL!$B:$B,$B56)/'Key information'!$E$114</f>
        <v>0</v>
      </c>
      <c r="AM56" s="252">
        <f>SUMIFS(PL!AO:AO,PL!$B:$B,$B56)/'Key information'!$E$114</f>
        <v>0</v>
      </c>
      <c r="AN56" s="252">
        <f t="shared" si="77"/>
        <v>0</v>
      </c>
      <c r="AO56" s="252">
        <f t="shared" si="78"/>
        <v>0</v>
      </c>
      <c r="AP56" s="252">
        <f ca="1">SUM(OFFSET(AM56,0,(-12+'Key information'!$E$34)):OFFSET(AA56,0,(-11+'Key information'!$E$34)))</f>
        <v>0</v>
      </c>
      <c r="AQ56" s="342">
        <f>SUMIF(PL!$B:$B,PL_monthly!B56,PL!$AP:$AP)/'Key information'!$E$114</f>
        <v>0</v>
      </c>
      <c r="AS56" s="252">
        <f ca="1">SUM(OFFSET(AA56,0,(-12+'Key information'!$E$34)):P56)</f>
        <v>0</v>
      </c>
      <c r="AT56" s="252">
        <f ca="1">SUM(OFFSET(AM56,0,(-12+'Key information'!$E$34)):AB56)</f>
        <v>0</v>
      </c>
      <c r="AV56" s="131"/>
      <c r="AX56" s="965" t="s">
        <v>368</v>
      </c>
      <c r="AY56" s="252">
        <f t="shared" si="79"/>
        <v>0</v>
      </c>
      <c r="AZ56" s="252">
        <f t="shared" si="79"/>
        <v>0</v>
      </c>
      <c r="BA56" s="252">
        <f t="shared" si="79"/>
        <v>0</v>
      </c>
      <c r="BB56" s="252">
        <f t="shared" si="79"/>
        <v>0</v>
      </c>
      <c r="BC56" s="252">
        <f t="shared" si="79"/>
        <v>0</v>
      </c>
      <c r="BD56" s="252">
        <f t="shared" si="79"/>
        <v>0</v>
      </c>
      <c r="BE56" s="252">
        <f t="shared" si="79"/>
        <v>0</v>
      </c>
      <c r="BF56" s="252">
        <f t="shared" si="79"/>
        <v>0</v>
      </c>
      <c r="BG56" s="252">
        <f t="shared" si="79"/>
        <v>0</v>
      </c>
      <c r="BH56" s="252">
        <f t="shared" si="79"/>
        <v>0</v>
      </c>
      <c r="BI56" s="252">
        <f t="shared" si="79"/>
        <v>0</v>
      </c>
      <c r="BJ56" s="267">
        <f t="shared" si="79"/>
        <v>0</v>
      </c>
      <c r="BK56" s="252">
        <f t="shared" si="80"/>
        <v>0</v>
      </c>
      <c r="BL56" s="252">
        <f t="shared" si="80"/>
        <v>0</v>
      </c>
      <c r="BM56" s="252">
        <f t="shared" si="80"/>
        <v>0</v>
      </c>
      <c r="BN56" s="252">
        <f t="shared" si="80"/>
        <v>0</v>
      </c>
      <c r="BO56" s="252">
        <f t="shared" si="80"/>
        <v>0</v>
      </c>
      <c r="BP56" s="252">
        <f t="shared" si="80"/>
        <v>0</v>
      </c>
      <c r="BQ56" s="252">
        <f t="shared" si="80"/>
        <v>0</v>
      </c>
      <c r="BR56" s="252">
        <f t="shared" si="80"/>
        <v>0</v>
      </c>
      <c r="BS56" s="252">
        <f t="shared" si="80"/>
        <v>0</v>
      </c>
      <c r="BT56" s="252">
        <f t="shared" si="80"/>
        <v>0</v>
      </c>
      <c r="BU56" s="252">
        <f t="shared" si="80"/>
        <v>0</v>
      </c>
      <c r="BV56" s="267">
        <f t="shared" si="80"/>
        <v>0</v>
      </c>
      <c r="BW56" s="252">
        <f>IF(ABS(AB56)&gt;ABS(SUM($AB56:$AM56)/'Key information'!$E$34*12/8),IF(ABS(AB56)&gt;=$CK$6,AB56,0),0)</f>
        <v>0</v>
      </c>
      <c r="BX56" s="252">
        <f>IF(ABS(AC56)&gt;ABS(SUM($AB56:$AM56)/'Key information'!$E$34*12/8),IF(ABS(AC56)&gt;=$CK$6,AC56,0),0)</f>
        <v>0</v>
      </c>
      <c r="BY56" s="252">
        <f>IF(ABS(AD56)&gt;ABS(SUM($AB56:$AM56)/'Key information'!$E$34*12/8),IF(ABS(AD56)&gt;=$CK$6,AD56,0),0)</f>
        <v>0</v>
      </c>
      <c r="BZ56" s="252">
        <f>IF(ABS(AE56)&gt;ABS(SUM($AB56:$AM56)/'Key information'!$E$34*12/8),IF(ABS(AE56)&gt;=$CK$6,AE56,0),0)</f>
        <v>0</v>
      </c>
      <c r="CA56" s="252">
        <f>IF(ABS(AF56)&gt;ABS(SUM($AB56:$AM56)/'Key information'!$E$34*12/8),IF(ABS(AF56)&gt;=$CK$6,AF56,0),0)</f>
        <v>0</v>
      </c>
      <c r="CB56" s="252">
        <f>IF(ABS(AG56)&gt;ABS(SUM($AB56:$AM56)/'Key information'!$E$34*12/8),IF(ABS(AG56)&gt;=$CK$6,AG56,0),0)</f>
        <v>0</v>
      </c>
      <c r="CC56" s="252">
        <f>IF(ABS(AH56)&gt;ABS(SUM($AB56:$AM56)/'Key information'!$E$34*12/8),IF(ABS(AH56)&gt;=$CK$6,AH56,0),0)</f>
        <v>0</v>
      </c>
      <c r="CD56" s="252">
        <f>IF(ABS(AI56)&gt;ABS(SUM($AB56:$AM56)/'Key information'!$E$34*12/8),IF(ABS(AI56)&gt;=$CK$6,AI56,0),0)</f>
        <v>0</v>
      </c>
      <c r="CE56" s="252">
        <f>IF(ABS(AJ56)&gt;ABS(SUM($AB56:$AM56)/'Key information'!$E$34*12/8),IF(ABS(AJ56)&gt;=$CK$6,AJ56,0),0)</f>
        <v>0</v>
      </c>
      <c r="CF56" s="252">
        <f>IF(ABS(AK56)&gt;ABS(SUM($AB56:$AM56)/'Key information'!$E$34*12/8),IF(ABS(AK56)&gt;=$CK$6,AK56,0),0)</f>
        <v>0</v>
      </c>
      <c r="CG56" s="252">
        <f>IF(ABS(AL56)&gt;ABS(SUM($AB56:$AM56)/'Key information'!$E$34*12/8),IF(ABS(AL56)&gt;=$CK$6,AL56,0),0)</f>
        <v>0</v>
      </c>
      <c r="CH56" s="267">
        <f>IF(ABS(AM56)&gt;ABS(SUM($AB56:$AM56)/'Key information'!$E$34*12/8),IF(ABS(AM56)&gt;=$CK$6,AM56,0),0)</f>
        <v>0</v>
      </c>
      <c r="CI56" s="525">
        <f ca="1">COUNTIF(AY56:OFFSET(CH56,0,(-12+'Key information'!$E$34)),"&gt;0")</f>
        <v>0</v>
      </c>
      <c r="CJ56" s="531">
        <f ca="1">COUNTIF(AY56:OFFSET(CH56,0,(-12+'Key information'!$E$34)),"&lt;0")</f>
        <v>0</v>
      </c>
      <c r="CK56" s="532">
        <f t="shared" ca="1" si="6"/>
        <v>0</v>
      </c>
    </row>
    <row r="57" spans="1:89" s="174" customFormat="1" ht="12" customHeight="1" collapsed="1">
      <c r="A57" s="392"/>
      <c r="B57" s="178"/>
      <c r="C57" s="593" t="s">
        <v>369</v>
      </c>
      <c r="D57" s="252">
        <f>SUM(D55:D56)</f>
        <v>0</v>
      </c>
      <c r="E57" s="252">
        <f t="shared" ref="E57:AM57" si="81">SUM(E55:E56)</f>
        <v>0</v>
      </c>
      <c r="F57" s="252">
        <f t="shared" si="81"/>
        <v>0</v>
      </c>
      <c r="G57" s="252">
        <f t="shared" si="81"/>
        <v>0</v>
      </c>
      <c r="H57" s="252">
        <f t="shared" si="81"/>
        <v>0</v>
      </c>
      <c r="I57" s="252">
        <f t="shared" si="81"/>
        <v>0</v>
      </c>
      <c r="J57" s="252">
        <f t="shared" si="81"/>
        <v>0</v>
      </c>
      <c r="K57" s="252">
        <f t="shared" si="81"/>
        <v>0</v>
      </c>
      <c r="L57" s="252">
        <f t="shared" si="81"/>
        <v>0</v>
      </c>
      <c r="M57" s="252">
        <f t="shared" si="81"/>
        <v>0</v>
      </c>
      <c r="N57" s="252">
        <f t="shared" si="81"/>
        <v>0</v>
      </c>
      <c r="O57" s="252">
        <f t="shared" si="81"/>
        <v>0</v>
      </c>
      <c r="P57" s="252">
        <f t="shared" si="81"/>
        <v>0</v>
      </c>
      <c r="Q57" s="252">
        <f t="shared" si="81"/>
        <v>0</v>
      </c>
      <c r="R57" s="252">
        <f t="shared" si="81"/>
        <v>0</v>
      </c>
      <c r="S57" s="252">
        <f t="shared" si="81"/>
        <v>0</v>
      </c>
      <c r="T57" s="252">
        <f t="shared" si="81"/>
        <v>0</v>
      </c>
      <c r="U57" s="252">
        <f t="shared" si="81"/>
        <v>0</v>
      </c>
      <c r="V57" s="252">
        <f t="shared" si="81"/>
        <v>0</v>
      </c>
      <c r="W57" s="252">
        <f t="shared" si="81"/>
        <v>0</v>
      </c>
      <c r="X57" s="252">
        <f t="shared" si="81"/>
        <v>0</v>
      </c>
      <c r="Y57" s="252">
        <f t="shared" si="81"/>
        <v>0</v>
      </c>
      <c r="Z57" s="252">
        <f t="shared" si="81"/>
        <v>0</v>
      </c>
      <c r="AA57" s="252">
        <f t="shared" si="81"/>
        <v>0</v>
      </c>
      <c r="AB57" s="252">
        <f t="shared" si="81"/>
        <v>0</v>
      </c>
      <c r="AC57" s="252">
        <f t="shared" si="81"/>
        <v>0</v>
      </c>
      <c r="AD57" s="252">
        <f t="shared" si="81"/>
        <v>0</v>
      </c>
      <c r="AE57" s="252">
        <f t="shared" si="81"/>
        <v>0</v>
      </c>
      <c r="AF57" s="252">
        <f t="shared" si="81"/>
        <v>0</v>
      </c>
      <c r="AG57" s="252">
        <f t="shared" si="81"/>
        <v>0</v>
      </c>
      <c r="AH57" s="252">
        <f t="shared" si="81"/>
        <v>0</v>
      </c>
      <c r="AI57" s="252">
        <f t="shared" si="81"/>
        <v>0</v>
      </c>
      <c r="AJ57" s="252">
        <f t="shared" si="81"/>
        <v>0</v>
      </c>
      <c r="AK57" s="252">
        <f t="shared" si="81"/>
        <v>0</v>
      </c>
      <c r="AL57" s="252">
        <f t="shared" si="81"/>
        <v>0</v>
      </c>
      <c r="AM57" s="252">
        <f t="shared" si="81"/>
        <v>0</v>
      </c>
      <c r="AN57" s="252">
        <f t="shared" ref="AN57" si="82">SUM(AN55:AN56)</f>
        <v>0</v>
      </c>
      <c r="AO57" s="252">
        <f t="shared" ref="AO57" si="83">SUM(AO55:AO56)</f>
        <v>0</v>
      </c>
      <c r="AP57" s="252">
        <f ca="1">SUM(AP55:AP56)</f>
        <v>0</v>
      </c>
      <c r="AQ57" s="342">
        <f>SUM(AQ55:AQ56)</f>
        <v>0</v>
      </c>
      <c r="AR57" s="182"/>
      <c r="AS57" s="252">
        <f ca="1">SUM(AS55:AS56)</f>
        <v>0</v>
      </c>
      <c r="AT57" s="252">
        <f ca="1">SUM(AT55:AT56)</f>
        <v>0</v>
      </c>
      <c r="AU57" s="182"/>
      <c r="AV57" s="131"/>
      <c r="AX57" s="965" t="s">
        <v>369</v>
      </c>
      <c r="AY57" s="252"/>
      <c r="AZ57" s="252"/>
      <c r="BA57" s="252"/>
      <c r="BB57" s="252"/>
      <c r="BC57" s="252"/>
      <c r="BD57" s="252"/>
      <c r="BE57" s="252"/>
      <c r="BF57" s="252"/>
      <c r="BG57" s="252"/>
      <c r="BH57" s="252"/>
      <c r="BI57" s="252"/>
      <c r="BJ57" s="267"/>
      <c r="BK57" s="252"/>
      <c r="BL57" s="252"/>
      <c r="BM57" s="252"/>
      <c r="BN57" s="252"/>
      <c r="BO57" s="252"/>
      <c r="BP57" s="252"/>
      <c r="BQ57" s="252"/>
      <c r="BR57" s="252"/>
      <c r="BS57" s="252"/>
      <c r="BT57" s="252"/>
      <c r="BU57" s="252"/>
      <c r="BV57" s="267"/>
      <c r="BW57" s="252"/>
      <c r="BX57" s="252"/>
      <c r="BY57" s="252"/>
      <c r="BZ57" s="252"/>
      <c r="CA57" s="252"/>
      <c r="CB57" s="252"/>
      <c r="CC57" s="252"/>
      <c r="CD57" s="252"/>
      <c r="CE57" s="252"/>
      <c r="CF57" s="252"/>
      <c r="CG57" s="252"/>
      <c r="CH57" s="267"/>
      <c r="CI57" s="525">
        <f ca="1">SUM(CI55:CI56)</f>
        <v>0</v>
      </c>
      <c r="CJ57" s="531">
        <f t="shared" ref="CJ57:CK57" ca="1" si="84">SUM(CJ55:CJ56)</f>
        <v>0</v>
      </c>
      <c r="CK57" s="532">
        <f t="shared" ca="1" si="84"/>
        <v>0</v>
      </c>
    </row>
    <row r="58" spans="1:89" s="24" customFormat="1" ht="12" hidden="1" customHeight="1" outlineLevel="1">
      <c r="A58" s="392"/>
      <c r="B58" s="128" t="s">
        <v>370</v>
      </c>
      <c r="C58" s="593" t="s">
        <v>371</v>
      </c>
      <c r="D58" s="252">
        <f>SUMIFS(PL!F:F,PL!$B:$B,$B58)/'Key information'!$E$114</f>
        <v>0</v>
      </c>
      <c r="E58" s="252">
        <f>SUMIFS(PL!G:G,PL!$B:$B,$B58)/'Key information'!$E$114</f>
        <v>0</v>
      </c>
      <c r="F58" s="252">
        <f>SUMIFS(PL!H:H,PL!$B:$B,$B58)/'Key information'!$E$114</f>
        <v>0</v>
      </c>
      <c r="G58" s="252">
        <f>SUMIFS(PL!I:I,PL!$B:$B,$B58)/'Key information'!$E$114</f>
        <v>0</v>
      </c>
      <c r="H58" s="252">
        <f>SUMIFS(PL!J:J,PL!$B:$B,$B58)/'Key information'!$E$114</f>
        <v>0</v>
      </c>
      <c r="I58" s="252">
        <f>SUMIFS(PL!K:K,PL!$B:$B,$B58)/'Key information'!$E$114</f>
        <v>0</v>
      </c>
      <c r="J58" s="252">
        <f>SUMIFS(PL!L:L,PL!$B:$B,$B58)/'Key information'!$E$114</f>
        <v>0</v>
      </c>
      <c r="K58" s="252">
        <f>SUMIFS(PL!M:M,PL!$B:$B,$B58)/'Key information'!$E$114</f>
        <v>0</v>
      </c>
      <c r="L58" s="252">
        <f>SUMIFS(PL!N:N,PL!$B:$B,$B58)/'Key information'!$E$114</f>
        <v>0</v>
      </c>
      <c r="M58" s="252">
        <f>SUMIFS(PL!O:O,PL!$B:$B,$B58)/'Key information'!$E$114</f>
        <v>0</v>
      </c>
      <c r="N58" s="252">
        <f>SUMIFS(PL!P:P,PL!$B:$B,$B58)/'Key information'!$E$114</f>
        <v>0</v>
      </c>
      <c r="O58" s="252">
        <f>SUMIFS(PL!Q:Q,PL!$B:$B,$B58)/'Key information'!$E$114</f>
        <v>0</v>
      </c>
      <c r="P58" s="252">
        <f>SUMIFS(PL!R:R,PL!$B:$B,$B58)/'Key information'!$E$114</f>
        <v>0</v>
      </c>
      <c r="Q58" s="252">
        <f>SUMIFS(PL!S:S,PL!$B:$B,$B58)/'Key information'!$E$114</f>
        <v>0</v>
      </c>
      <c r="R58" s="252">
        <f>SUMIFS(PL!T:T,PL!$B:$B,$B58)/'Key information'!$E$114</f>
        <v>0</v>
      </c>
      <c r="S58" s="252">
        <f>SUMIFS(PL!U:U,PL!$B:$B,$B58)/'Key information'!$E$114</f>
        <v>0</v>
      </c>
      <c r="T58" s="252">
        <f>SUMIFS(PL!V:V,PL!$B:$B,$B58)/'Key information'!$E$114</f>
        <v>0</v>
      </c>
      <c r="U58" s="252">
        <f>SUMIFS(PL!W:W,PL!$B:$B,$B58)/'Key information'!$E$114</f>
        <v>0</v>
      </c>
      <c r="V58" s="252">
        <f>SUMIFS(PL!X:X,PL!$B:$B,$B58)/'Key information'!$E$114</f>
        <v>0</v>
      </c>
      <c r="W58" s="252">
        <f>SUMIFS(PL!Y:Y,PL!$B:$B,$B58)/'Key information'!$E$114</f>
        <v>0</v>
      </c>
      <c r="X58" s="252">
        <f>SUMIFS(PL!Z:Z,PL!$B:$B,$B58)/'Key information'!$E$114</f>
        <v>0</v>
      </c>
      <c r="Y58" s="252">
        <f>SUMIFS(PL!AA:AA,PL!$B:$B,$B58)/'Key information'!$E$114</f>
        <v>0</v>
      </c>
      <c r="Z58" s="252">
        <f>SUMIFS(PL!AB:AB,PL!$B:$B,$B58)/'Key information'!$E$114</f>
        <v>0</v>
      </c>
      <c r="AA58" s="252">
        <f>SUMIFS(PL!AC:AC,PL!$B:$B,$B58)/'Key information'!$E$114</f>
        <v>0</v>
      </c>
      <c r="AB58" s="252">
        <f>SUMIFS(PL!AD:AD,PL!$B:$B,$B58)/'Key information'!$E$114</f>
        <v>0</v>
      </c>
      <c r="AC58" s="252">
        <f>SUMIFS(PL!AE:AE,PL!$B:$B,$B58)/'Key information'!$E$114</f>
        <v>0</v>
      </c>
      <c r="AD58" s="252">
        <f>SUMIFS(PL!AF:AF,PL!$B:$B,$B58)/'Key information'!$E$114</f>
        <v>0</v>
      </c>
      <c r="AE58" s="252">
        <f>SUMIFS(PL!AG:AG,PL!$B:$B,$B58)/'Key information'!$E$114</f>
        <v>0</v>
      </c>
      <c r="AF58" s="252">
        <f>SUMIFS(PL!AH:AH,PL!$B:$B,$B58)/'Key information'!$E$114</f>
        <v>0</v>
      </c>
      <c r="AG58" s="252">
        <f>SUMIFS(PL!AI:AI,PL!$B:$B,$B58)/'Key information'!$E$114</f>
        <v>0</v>
      </c>
      <c r="AH58" s="252">
        <f>SUMIFS(PL!AJ:AJ,PL!$B:$B,$B58)/'Key information'!$E$114</f>
        <v>0</v>
      </c>
      <c r="AI58" s="252">
        <f>SUMIFS(PL!AK:AK,PL!$B:$B,$B58)/'Key information'!$E$114</f>
        <v>0</v>
      </c>
      <c r="AJ58" s="252">
        <f>SUMIFS(PL!AL:AL,PL!$B:$B,$B58)/'Key information'!$E$114</f>
        <v>0</v>
      </c>
      <c r="AK58" s="252">
        <f>SUMIFS(PL!AM:AM,PL!$B:$B,$B58)/'Key information'!$E$114</f>
        <v>0</v>
      </c>
      <c r="AL58" s="252">
        <f>SUMIFS(PL!AN:AN,PL!$B:$B,$B58)/'Key information'!$E$114</f>
        <v>0</v>
      </c>
      <c r="AM58" s="252">
        <f>SUMIFS(PL!AO:AO,PL!$B:$B,$B58)/'Key information'!$E$114</f>
        <v>0</v>
      </c>
      <c r="AN58" s="252">
        <f>SUM(D58:O58)</f>
        <v>0</v>
      </c>
      <c r="AO58" s="252">
        <f>SUM(P58:AA58)</f>
        <v>0</v>
      </c>
      <c r="AP58" s="252">
        <f ca="1">SUM(OFFSET(AM58,0,(-12+'Key information'!$E$34)):OFFSET(AA58,0,(-11+'Key information'!$E$34)))</f>
        <v>0</v>
      </c>
      <c r="AQ58" s="342">
        <f>SUMIF(PL!$B:$B,PL_monthly!B58,PL!$AP:$AP)/'Key information'!$E$114</f>
        <v>0</v>
      </c>
      <c r="AS58" s="252">
        <f ca="1">SUM(OFFSET(AA58,0,(-12+'Key information'!$E$34)):P58)</f>
        <v>0</v>
      </c>
      <c r="AT58" s="252">
        <f ca="1">SUM(OFFSET(AM58,0,(-12+'Key information'!$E$34)):AB58)</f>
        <v>0</v>
      </c>
      <c r="AV58" s="131"/>
      <c r="AX58" s="965" t="s">
        <v>371</v>
      </c>
      <c r="AY58" s="252">
        <f t="shared" ref="AY58:BJ58" si="85">IF(ABS(D58)&gt;ABS(SUM($D58:$O58)/8),IF(ABS(D58)&gt;=$CK$6,D58,0),0)</f>
        <v>0</v>
      </c>
      <c r="AZ58" s="252">
        <f t="shared" si="85"/>
        <v>0</v>
      </c>
      <c r="BA58" s="252">
        <f t="shared" si="85"/>
        <v>0</v>
      </c>
      <c r="BB58" s="252">
        <f t="shared" si="85"/>
        <v>0</v>
      </c>
      <c r="BC58" s="252">
        <f t="shared" si="85"/>
        <v>0</v>
      </c>
      <c r="BD58" s="252">
        <f t="shared" si="85"/>
        <v>0</v>
      </c>
      <c r="BE58" s="252">
        <f t="shared" si="85"/>
        <v>0</v>
      </c>
      <c r="BF58" s="252">
        <f t="shared" si="85"/>
        <v>0</v>
      </c>
      <c r="BG58" s="252">
        <f t="shared" si="85"/>
        <v>0</v>
      </c>
      <c r="BH58" s="252">
        <f t="shared" si="85"/>
        <v>0</v>
      </c>
      <c r="BI58" s="252">
        <f t="shared" si="85"/>
        <v>0</v>
      </c>
      <c r="BJ58" s="267">
        <f t="shared" si="85"/>
        <v>0</v>
      </c>
      <c r="BK58" s="252">
        <f t="shared" ref="BK58:BV58" si="86">IF(ABS(P58)&gt;ABS(SUM($P58:$AA58)/8),IF(ABS(P58)&gt;=$CK$6,P58,0),0)</f>
        <v>0</v>
      </c>
      <c r="BL58" s="252">
        <f t="shared" si="86"/>
        <v>0</v>
      </c>
      <c r="BM58" s="252">
        <f t="shared" si="86"/>
        <v>0</v>
      </c>
      <c r="BN58" s="252">
        <f t="shared" si="86"/>
        <v>0</v>
      </c>
      <c r="BO58" s="252">
        <f t="shared" si="86"/>
        <v>0</v>
      </c>
      <c r="BP58" s="252">
        <f t="shared" si="86"/>
        <v>0</v>
      </c>
      <c r="BQ58" s="252">
        <f t="shared" si="86"/>
        <v>0</v>
      </c>
      <c r="BR58" s="252">
        <f t="shared" si="86"/>
        <v>0</v>
      </c>
      <c r="BS58" s="252">
        <f t="shared" si="86"/>
        <v>0</v>
      </c>
      <c r="BT58" s="252">
        <f t="shared" si="86"/>
        <v>0</v>
      </c>
      <c r="BU58" s="252">
        <f t="shared" si="86"/>
        <v>0</v>
      </c>
      <c r="BV58" s="267">
        <f t="shared" si="86"/>
        <v>0</v>
      </c>
      <c r="BW58" s="252">
        <f>IF(ABS(AB58)&gt;ABS(SUM($AB58:$AM58)/'Key information'!$E$34*12/8),IF(ABS(AB58)&gt;=$CK$6,AB58,0),0)</f>
        <v>0</v>
      </c>
      <c r="BX58" s="252">
        <f>IF(ABS(AC58)&gt;ABS(SUM($AB58:$AM58)/'Key information'!$E$34*12/8),IF(ABS(AC58)&gt;=$CK$6,AC58,0),0)</f>
        <v>0</v>
      </c>
      <c r="BY58" s="252">
        <f>IF(ABS(AD58)&gt;ABS(SUM($AB58:$AM58)/'Key information'!$E$34*12/8),IF(ABS(AD58)&gt;=$CK$6,AD58,0),0)</f>
        <v>0</v>
      </c>
      <c r="BZ58" s="252">
        <f>IF(ABS(AE58)&gt;ABS(SUM($AB58:$AM58)/'Key information'!$E$34*12/8),IF(ABS(AE58)&gt;=$CK$6,AE58,0),0)</f>
        <v>0</v>
      </c>
      <c r="CA58" s="252">
        <f>IF(ABS(AF58)&gt;ABS(SUM($AB58:$AM58)/'Key information'!$E$34*12/8),IF(ABS(AF58)&gt;=$CK$6,AF58,0),0)</f>
        <v>0</v>
      </c>
      <c r="CB58" s="252">
        <f>IF(ABS(AG58)&gt;ABS(SUM($AB58:$AM58)/'Key information'!$E$34*12/8),IF(ABS(AG58)&gt;=$CK$6,AG58,0),0)</f>
        <v>0</v>
      </c>
      <c r="CC58" s="252">
        <f>IF(ABS(AH58)&gt;ABS(SUM($AB58:$AM58)/'Key information'!$E$34*12/8),IF(ABS(AH58)&gt;=$CK$6,AH58,0),0)</f>
        <v>0</v>
      </c>
      <c r="CD58" s="252">
        <f>IF(ABS(AI58)&gt;ABS(SUM($AB58:$AM58)/'Key information'!$E$34*12/8),IF(ABS(AI58)&gt;=$CK$6,AI58,0),0)</f>
        <v>0</v>
      </c>
      <c r="CE58" s="252">
        <f>IF(ABS(AJ58)&gt;ABS(SUM($AB58:$AM58)/'Key information'!$E$34*12/8),IF(ABS(AJ58)&gt;=$CK$6,AJ58,0),0)</f>
        <v>0</v>
      </c>
      <c r="CF58" s="252">
        <f>IF(ABS(AK58)&gt;ABS(SUM($AB58:$AM58)/'Key information'!$E$34*12/8),IF(ABS(AK58)&gt;=$CK$6,AK58,0),0)</f>
        <v>0</v>
      </c>
      <c r="CG58" s="252">
        <f>IF(ABS(AL58)&gt;ABS(SUM($AB58:$AM58)/'Key information'!$E$34*12/8),IF(ABS(AL58)&gt;=$CK$6,AL58,0),0)</f>
        <v>0</v>
      </c>
      <c r="CH58" s="267">
        <f>IF(ABS(AM58)&gt;ABS(SUM($AB58:$AM58)/'Key information'!$E$34*12/8),IF(ABS(AM58)&gt;=$CK$6,AM58,0),0)</f>
        <v>0</v>
      </c>
      <c r="CI58" s="525">
        <f ca="1">COUNTIF(AY58:OFFSET(CH58,0,(-12+'Key information'!$E$34)),"&gt;0")</f>
        <v>0</v>
      </c>
      <c r="CJ58" s="531">
        <f ca="1">COUNTIF(AY58:OFFSET(CH58,0,(-12+'Key information'!$E$34)),"&lt;0")</f>
        <v>0</v>
      </c>
      <c r="CK58" s="532">
        <f t="shared" ca="1" si="6"/>
        <v>0</v>
      </c>
    </row>
    <row r="59" spans="1:89" s="183" customFormat="1" ht="12" customHeight="1" collapsed="1">
      <c r="A59" s="393"/>
      <c r="B59" s="178"/>
      <c r="C59" s="602" t="s">
        <v>372</v>
      </c>
      <c r="D59" s="603">
        <f>D54+SUM(D57:D58)</f>
        <v>0</v>
      </c>
      <c r="E59" s="603">
        <f t="shared" ref="E59:AQ59" si="87">E54+SUM(E57:E58)</f>
        <v>0</v>
      </c>
      <c r="F59" s="603">
        <f t="shared" si="87"/>
        <v>0</v>
      </c>
      <c r="G59" s="603">
        <f t="shared" si="87"/>
        <v>0</v>
      </c>
      <c r="H59" s="603">
        <f t="shared" si="87"/>
        <v>0</v>
      </c>
      <c r="I59" s="603">
        <f t="shared" si="87"/>
        <v>0</v>
      </c>
      <c r="J59" s="603">
        <f t="shared" si="87"/>
        <v>0</v>
      </c>
      <c r="K59" s="603">
        <f t="shared" si="87"/>
        <v>0</v>
      </c>
      <c r="L59" s="603">
        <f t="shared" si="87"/>
        <v>0</v>
      </c>
      <c r="M59" s="603">
        <f t="shared" si="87"/>
        <v>0</v>
      </c>
      <c r="N59" s="603">
        <f t="shared" si="87"/>
        <v>0</v>
      </c>
      <c r="O59" s="603">
        <f t="shared" si="87"/>
        <v>0</v>
      </c>
      <c r="P59" s="603">
        <f t="shared" si="87"/>
        <v>0</v>
      </c>
      <c r="Q59" s="603">
        <f t="shared" si="87"/>
        <v>0</v>
      </c>
      <c r="R59" s="603">
        <f t="shared" si="87"/>
        <v>0</v>
      </c>
      <c r="S59" s="603">
        <f t="shared" si="87"/>
        <v>0</v>
      </c>
      <c r="T59" s="603">
        <f t="shared" si="87"/>
        <v>0</v>
      </c>
      <c r="U59" s="603">
        <f t="shared" si="87"/>
        <v>0</v>
      </c>
      <c r="V59" s="603">
        <f t="shared" si="87"/>
        <v>0</v>
      </c>
      <c r="W59" s="603">
        <f t="shared" si="87"/>
        <v>0</v>
      </c>
      <c r="X59" s="603">
        <f t="shared" si="87"/>
        <v>0</v>
      </c>
      <c r="Y59" s="603">
        <f t="shared" si="87"/>
        <v>0</v>
      </c>
      <c r="Z59" s="603">
        <f t="shared" si="87"/>
        <v>0</v>
      </c>
      <c r="AA59" s="603">
        <f t="shared" si="87"/>
        <v>0</v>
      </c>
      <c r="AB59" s="603">
        <f t="shared" si="87"/>
        <v>0</v>
      </c>
      <c r="AC59" s="603">
        <f t="shared" si="87"/>
        <v>0</v>
      </c>
      <c r="AD59" s="603">
        <f t="shared" si="87"/>
        <v>0</v>
      </c>
      <c r="AE59" s="603">
        <f t="shared" si="87"/>
        <v>0</v>
      </c>
      <c r="AF59" s="603">
        <f t="shared" si="87"/>
        <v>0</v>
      </c>
      <c r="AG59" s="603">
        <f t="shared" si="87"/>
        <v>0</v>
      </c>
      <c r="AH59" s="603">
        <f t="shared" si="87"/>
        <v>0</v>
      </c>
      <c r="AI59" s="603">
        <f t="shared" si="87"/>
        <v>0</v>
      </c>
      <c r="AJ59" s="603">
        <f t="shared" si="87"/>
        <v>0</v>
      </c>
      <c r="AK59" s="603">
        <f t="shared" si="87"/>
        <v>0</v>
      </c>
      <c r="AL59" s="603">
        <f t="shared" si="87"/>
        <v>0</v>
      </c>
      <c r="AM59" s="603">
        <f t="shared" si="87"/>
        <v>0</v>
      </c>
      <c r="AN59" s="603">
        <f t="shared" si="87"/>
        <v>0</v>
      </c>
      <c r="AO59" s="603">
        <f t="shared" si="87"/>
        <v>0</v>
      </c>
      <c r="AP59" s="603">
        <f t="shared" ca="1" si="87"/>
        <v>0</v>
      </c>
      <c r="AQ59" s="624">
        <f t="shared" si="87"/>
        <v>0</v>
      </c>
      <c r="AR59" s="182"/>
      <c r="AS59" s="603">
        <f ca="1">AS54+SUM(AS57:AS58)</f>
        <v>0</v>
      </c>
      <c r="AT59" s="603">
        <f ca="1">AT54+SUM(AT57:AT58)</f>
        <v>0</v>
      </c>
      <c r="AU59" s="182"/>
      <c r="AV59" s="131"/>
      <c r="AX59" s="290" t="s">
        <v>372</v>
      </c>
      <c r="AY59" s="291"/>
      <c r="AZ59" s="291"/>
      <c r="BA59" s="291"/>
      <c r="BB59" s="291"/>
      <c r="BC59" s="291"/>
      <c r="BD59" s="291"/>
      <c r="BE59" s="291"/>
      <c r="BF59" s="291"/>
      <c r="BG59" s="291"/>
      <c r="BH59" s="291"/>
      <c r="BI59" s="291"/>
      <c r="BJ59" s="294"/>
      <c r="BK59" s="291"/>
      <c r="BL59" s="291"/>
      <c r="BM59" s="291"/>
      <c r="BN59" s="291"/>
      <c r="BO59" s="291"/>
      <c r="BP59" s="291"/>
      <c r="BQ59" s="291"/>
      <c r="BR59" s="291"/>
      <c r="BS59" s="291"/>
      <c r="BT59" s="291"/>
      <c r="BU59" s="291"/>
      <c r="BV59" s="294"/>
      <c r="BW59" s="291"/>
      <c r="BX59" s="291"/>
      <c r="BY59" s="291"/>
      <c r="BZ59" s="291"/>
      <c r="CA59" s="291"/>
      <c r="CB59" s="291"/>
      <c r="CC59" s="291"/>
      <c r="CD59" s="291"/>
      <c r="CE59" s="291"/>
      <c r="CF59" s="291"/>
      <c r="CG59" s="291"/>
      <c r="CH59" s="294"/>
      <c r="CI59" s="536"/>
      <c r="CJ59" s="537"/>
      <c r="CK59" s="538"/>
    </row>
    <row r="60" spans="1:89" s="174" customFormat="1" ht="12" hidden="1" customHeight="1" outlineLevel="1">
      <c r="A60" s="392"/>
      <c r="B60" s="178" t="s">
        <v>373</v>
      </c>
      <c r="C60" s="593" t="s">
        <v>374</v>
      </c>
      <c r="D60" s="252">
        <f>SUMIFS(PL!F:F,PL!$B:$B,$B60)/'Key information'!$E$114</f>
        <v>0</v>
      </c>
      <c r="E60" s="252">
        <f>SUMIFS(PL!G:G,PL!$B:$B,$B60)/'Key information'!$E$114</f>
        <v>0</v>
      </c>
      <c r="F60" s="252">
        <f>SUMIFS(PL!H:H,PL!$B:$B,$B60)/'Key information'!$E$114</f>
        <v>0</v>
      </c>
      <c r="G60" s="252">
        <f>SUMIFS(PL!I:I,PL!$B:$B,$B60)/'Key information'!$E$114</f>
        <v>0</v>
      </c>
      <c r="H60" s="252">
        <f>SUMIFS(PL!J:J,PL!$B:$B,$B60)/'Key information'!$E$114</f>
        <v>0</v>
      </c>
      <c r="I60" s="252">
        <f>SUMIFS(PL!K:K,PL!$B:$B,$B60)/'Key information'!$E$114</f>
        <v>0</v>
      </c>
      <c r="J60" s="252">
        <f>SUMIFS(PL!L:L,PL!$B:$B,$B60)/'Key information'!$E$114</f>
        <v>0</v>
      </c>
      <c r="K60" s="252">
        <f>SUMIFS(PL!M:M,PL!$B:$B,$B60)/'Key information'!$E$114</f>
        <v>0</v>
      </c>
      <c r="L60" s="252">
        <f>SUMIFS(PL!N:N,PL!$B:$B,$B60)/'Key information'!$E$114</f>
        <v>0</v>
      </c>
      <c r="M60" s="252">
        <f>SUMIFS(PL!O:O,PL!$B:$B,$B60)/'Key information'!$E$114</f>
        <v>0</v>
      </c>
      <c r="N60" s="252">
        <f>SUMIFS(PL!P:P,PL!$B:$B,$B60)/'Key information'!$E$114</f>
        <v>0</v>
      </c>
      <c r="O60" s="252">
        <f>SUMIFS(PL!Q:Q,PL!$B:$B,$B60)/'Key information'!$E$114</f>
        <v>0</v>
      </c>
      <c r="P60" s="252">
        <f>SUMIFS(PL!R:R,PL!$B:$B,$B60)/'Key information'!$E$114</f>
        <v>0</v>
      </c>
      <c r="Q60" s="252">
        <f>SUMIFS(PL!S:S,PL!$B:$B,$B60)/'Key information'!$E$114</f>
        <v>0</v>
      </c>
      <c r="R60" s="252">
        <f>SUMIFS(PL!T:T,PL!$B:$B,$B60)/'Key information'!$E$114</f>
        <v>0</v>
      </c>
      <c r="S60" s="252">
        <f>SUMIFS(PL!U:U,PL!$B:$B,$B60)/'Key information'!$E$114</f>
        <v>0</v>
      </c>
      <c r="T60" s="252">
        <f>SUMIFS(PL!V:V,PL!$B:$B,$B60)/'Key information'!$E$114</f>
        <v>0</v>
      </c>
      <c r="U60" s="252">
        <f>SUMIFS(PL!W:W,PL!$B:$B,$B60)/'Key information'!$E$114</f>
        <v>0</v>
      </c>
      <c r="V60" s="252">
        <f>SUMIFS(PL!X:X,PL!$B:$B,$B60)/'Key information'!$E$114</f>
        <v>0</v>
      </c>
      <c r="W60" s="252">
        <f>SUMIFS(PL!Y:Y,PL!$B:$B,$B60)/'Key information'!$E$114</f>
        <v>0</v>
      </c>
      <c r="X60" s="252">
        <f>SUMIFS(PL!Z:Z,PL!$B:$B,$B60)/'Key information'!$E$114</f>
        <v>0</v>
      </c>
      <c r="Y60" s="252">
        <f>SUMIFS(PL!AA:AA,PL!$B:$B,$B60)/'Key information'!$E$114</f>
        <v>0</v>
      </c>
      <c r="Z60" s="252">
        <f>SUMIFS(PL!AB:AB,PL!$B:$B,$B60)/'Key information'!$E$114</f>
        <v>0</v>
      </c>
      <c r="AA60" s="252">
        <f>SUMIFS(PL!AC:AC,PL!$B:$B,$B60)/'Key information'!$E$114</f>
        <v>0</v>
      </c>
      <c r="AB60" s="252">
        <f>SUMIFS(PL!AD:AD,PL!$B:$B,$B60)/'Key information'!$E$114</f>
        <v>0</v>
      </c>
      <c r="AC60" s="252">
        <f>SUMIFS(PL!AE:AE,PL!$B:$B,$B60)/'Key information'!$E$114</f>
        <v>0</v>
      </c>
      <c r="AD60" s="252">
        <f>SUMIFS(PL!AF:AF,PL!$B:$B,$B60)/'Key information'!$E$114</f>
        <v>0</v>
      </c>
      <c r="AE60" s="252">
        <f>SUMIFS(PL!AG:AG,PL!$B:$B,$B60)/'Key information'!$E$114</f>
        <v>0</v>
      </c>
      <c r="AF60" s="252">
        <f>SUMIFS(PL!AH:AH,PL!$B:$B,$B60)/'Key information'!$E$114</f>
        <v>0</v>
      </c>
      <c r="AG60" s="252">
        <f>SUMIFS(PL!AI:AI,PL!$B:$B,$B60)/'Key information'!$E$114</f>
        <v>0</v>
      </c>
      <c r="AH60" s="252">
        <f>SUMIFS(PL!AJ:AJ,PL!$B:$B,$B60)/'Key information'!$E$114</f>
        <v>0</v>
      </c>
      <c r="AI60" s="252">
        <f>SUMIFS(PL!AK:AK,PL!$B:$B,$B60)/'Key information'!$E$114</f>
        <v>0</v>
      </c>
      <c r="AJ60" s="252">
        <f>SUMIFS(PL!AL:AL,PL!$B:$B,$B60)/'Key information'!$E$114</f>
        <v>0</v>
      </c>
      <c r="AK60" s="252">
        <f>SUMIFS(PL!AM:AM,PL!$B:$B,$B60)/'Key information'!$E$114</f>
        <v>0</v>
      </c>
      <c r="AL60" s="252">
        <f>SUMIFS(PL!AN:AN,PL!$B:$B,$B60)/'Key information'!$E$114</f>
        <v>0</v>
      </c>
      <c r="AM60" s="252">
        <f>SUMIFS(PL!AO:AO,PL!$B:$B,$B60)/'Key information'!$E$114</f>
        <v>0</v>
      </c>
      <c r="AN60" s="252">
        <f>SUM(D60:O60)</f>
        <v>0</v>
      </c>
      <c r="AO60" s="252">
        <f t="shared" ref="AO60" si="88">SUM(P60:AA60)</f>
        <v>0</v>
      </c>
      <c r="AP60" s="252">
        <f ca="1">SUM(OFFSET(AM60,0,(-12+'Key information'!$E$34)):OFFSET(AA60,0,(-11+'Key information'!$E$34)))</f>
        <v>0</v>
      </c>
      <c r="AQ60" s="342">
        <f>SUMIF(PL!$B:$B,PL_monthly!B60,PL!$AP:$AP)/'Key information'!$E$114</f>
        <v>0</v>
      </c>
      <c r="AR60" s="146"/>
      <c r="AS60" s="252">
        <f ca="1">SUM(OFFSET(AA60,0,(-12+'Key information'!$E$34)):P60)</f>
        <v>0</v>
      </c>
      <c r="AT60" s="252">
        <f ca="1">SUM(OFFSET(AM60,0,(-12+'Key information'!$E$34)):AB60)</f>
        <v>0</v>
      </c>
      <c r="AU60" s="146"/>
      <c r="AV60" s="131"/>
      <c r="AX60" s="965" t="s">
        <v>374</v>
      </c>
      <c r="AY60" s="252">
        <f t="shared" ref="AY60:BJ61" si="89">IF(ABS(D60)&gt;ABS(SUM($D60:$O60)/8),IF(ABS(D60)&gt;=$CK$6,D60,0),0)</f>
        <v>0</v>
      </c>
      <c r="AZ60" s="252">
        <f t="shared" si="89"/>
        <v>0</v>
      </c>
      <c r="BA60" s="252">
        <f t="shared" si="89"/>
        <v>0</v>
      </c>
      <c r="BB60" s="252">
        <f t="shared" si="89"/>
        <v>0</v>
      </c>
      <c r="BC60" s="252">
        <f t="shared" si="89"/>
        <v>0</v>
      </c>
      <c r="BD60" s="252">
        <f t="shared" si="89"/>
        <v>0</v>
      </c>
      <c r="BE60" s="252">
        <f t="shared" si="89"/>
        <v>0</v>
      </c>
      <c r="BF60" s="252">
        <f t="shared" si="89"/>
        <v>0</v>
      </c>
      <c r="BG60" s="252">
        <f t="shared" si="89"/>
        <v>0</v>
      </c>
      <c r="BH60" s="252">
        <f t="shared" si="89"/>
        <v>0</v>
      </c>
      <c r="BI60" s="252">
        <f t="shared" si="89"/>
        <v>0</v>
      </c>
      <c r="BJ60" s="270">
        <f t="shared" si="89"/>
        <v>0</v>
      </c>
      <c r="BK60" s="252">
        <f t="shared" ref="BK60:BV61" si="90">IF(ABS(P60)&gt;ABS(SUM($P60:$AA60)/8),IF(ABS(P60)&gt;=$CK$6,P60,0),0)</f>
        <v>0</v>
      </c>
      <c r="BL60" s="252">
        <f t="shared" si="90"/>
        <v>0</v>
      </c>
      <c r="BM60" s="252">
        <f t="shared" si="90"/>
        <v>0</v>
      </c>
      <c r="BN60" s="252">
        <f t="shared" si="90"/>
        <v>0</v>
      </c>
      <c r="BO60" s="252">
        <f t="shared" si="90"/>
        <v>0</v>
      </c>
      <c r="BP60" s="252">
        <f t="shared" si="90"/>
        <v>0</v>
      </c>
      <c r="BQ60" s="252">
        <f t="shared" si="90"/>
        <v>0</v>
      </c>
      <c r="BR60" s="252">
        <f t="shared" si="90"/>
        <v>0</v>
      </c>
      <c r="BS60" s="252">
        <f t="shared" si="90"/>
        <v>0</v>
      </c>
      <c r="BT60" s="252">
        <f t="shared" si="90"/>
        <v>0</v>
      </c>
      <c r="BU60" s="252">
        <f t="shared" si="90"/>
        <v>0</v>
      </c>
      <c r="BV60" s="270">
        <f t="shared" si="90"/>
        <v>0</v>
      </c>
      <c r="BW60" s="252">
        <f>IF(ABS(AB60)&gt;ABS(SUM($AB60:$AM60)/'Key information'!$E$34*12/8),IF(ABS(AB60)&gt;=$CK$6,AB60,0),0)</f>
        <v>0</v>
      </c>
      <c r="BX60" s="252">
        <f>IF(ABS(AC60)&gt;ABS(SUM($AB60:$AM60)/'Key information'!$E$34*12/8),IF(ABS(AC60)&gt;=$CK$6,AC60,0),0)</f>
        <v>0</v>
      </c>
      <c r="BY60" s="252">
        <f>IF(ABS(AD60)&gt;ABS(SUM($AB60:$AM60)/'Key information'!$E$34*12/8),IF(ABS(AD60)&gt;=$CK$6,AD60,0),0)</f>
        <v>0</v>
      </c>
      <c r="BZ60" s="252">
        <f>IF(ABS(AE60)&gt;ABS(SUM($AB60:$AM60)/'Key information'!$E$34*12/8),IF(ABS(AE60)&gt;=$CK$6,AE60,0),0)</f>
        <v>0</v>
      </c>
      <c r="CA60" s="252">
        <f>IF(ABS(AF60)&gt;ABS(SUM($AB60:$AM60)/'Key information'!$E$34*12/8),IF(ABS(AF60)&gt;=$CK$6,AF60,0),0)</f>
        <v>0</v>
      </c>
      <c r="CB60" s="252">
        <f>IF(ABS(AG60)&gt;ABS(SUM($AB60:$AM60)/'Key information'!$E$34*12/8),IF(ABS(AG60)&gt;=$CK$6,AG60,0),0)</f>
        <v>0</v>
      </c>
      <c r="CC60" s="252">
        <f>IF(ABS(AH60)&gt;ABS(SUM($AB60:$AM60)/'Key information'!$E$34*12/8),IF(ABS(AH60)&gt;=$CK$6,AH60,0),0)</f>
        <v>0</v>
      </c>
      <c r="CD60" s="252">
        <f>IF(ABS(AI60)&gt;ABS(SUM($AB60:$AM60)/'Key information'!$E$34*12/8),IF(ABS(AI60)&gt;=$CK$6,AI60,0),0)</f>
        <v>0</v>
      </c>
      <c r="CE60" s="252">
        <f>IF(ABS(AJ60)&gt;ABS(SUM($AB60:$AM60)/'Key information'!$E$34*12/8),IF(ABS(AJ60)&gt;=$CK$6,AJ60,0),0)</f>
        <v>0</v>
      </c>
      <c r="CF60" s="252">
        <f>IF(ABS(AK60)&gt;ABS(SUM($AB60:$AM60)/'Key information'!$E$34*12/8),IF(ABS(AK60)&gt;=$CK$6,AK60,0),0)</f>
        <v>0</v>
      </c>
      <c r="CG60" s="252">
        <f>IF(ABS(AL60)&gt;ABS(SUM($AB60:$AM60)/'Key information'!$E$34*12/8),IF(ABS(AL60)&gt;=$CK$6,AL60,0),0)</f>
        <v>0</v>
      </c>
      <c r="CH60" s="270">
        <f>IF(ABS(AM60)&gt;ABS(SUM($AB60:$AM60)/'Key information'!$E$34*12/8),IF(ABS(AM60)&gt;=$CK$6,AM60,0),0)</f>
        <v>0</v>
      </c>
      <c r="CI60" s="525">
        <f ca="1">COUNTIF(AY60:OFFSET(CH60,0,(-12+'Key information'!$E$34)),"&gt;0")</f>
        <v>0</v>
      </c>
      <c r="CJ60" s="531">
        <f ca="1">COUNTIF(AY60:OFFSET(CH60,0,(-12+'Key information'!$E$34)),"&lt;0")</f>
        <v>0</v>
      </c>
      <c r="CK60" s="532">
        <f t="shared" ca="1" si="6"/>
        <v>0</v>
      </c>
    </row>
    <row r="61" spans="1:89" s="174" customFormat="1" ht="12" hidden="1" customHeight="1" outlineLevel="1">
      <c r="A61" s="392"/>
      <c r="B61" s="178" t="s">
        <v>375</v>
      </c>
      <c r="C61" s="593" t="s">
        <v>376</v>
      </c>
      <c r="D61" s="252">
        <f>SUMIFS(PL!F:F,PL!$B:$B,$B61)/'Key information'!$E$114</f>
        <v>0</v>
      </c>
      <c r="E61" s="252">
        <f>SUMIFS(PL!G:G,PL!$B:$B,$B61)/'Key information'!$E$114</f>
        <v>0</v>
      </c>
      <c r="F61" s="252">
        <f>SUMIFS(PL!H:H,PL!$B:$B,$B61)/'Key information'!$E$114</f>
        <v>0</v>
      </c>
      <c r="G61" s="252">
        <f>SUMIFS(PL!I:I,PL!$B:$B,$B61)/'Key information'!$E$114</f>
        <v>0</v>
      </c>
      <c r="H61" s="252">
        <f>SUMIFS(PL!J:J,PL!$B:$B,$B61)/'Key information'!$E$114</f>
        <v>0</v>
      </c>
      <c r="I61" s="252">
        <f>SUMIFS(PL!K:K,PL!$B:$B,$B61)/'Key information'!$E$114</f>
        <v>0</v>
      </c>
      <c r="J61" s="252">
        <f>SUMIFS(PL!L:L,PL!$B:$B,$B61)/'Key information'!$E$114</f>
        <v>0</v>
      </c>
      <c r="K61" s="252">
        <f>SUMIFS(PL!M:M,PL!$B:$B,$B61)/'Key information'!$E$114</f>
        <v>0</v>
      </c>
      <c r="L61" s="252">
        <f>SUMIFS(PL!N:N,PL!$B:$B,$B61)/'Key information'!$E$114</f>
        <v>0</v>
      </c>
      <c r="M61" s="252">
        <f>SUMIFS(PL!O:O,PL!$B:$B,$B61)/'Key information'!$E$114</f>
        <v>0</v>
      </c>
      <c r="N61" s="252">
        <f>SUMIFS(PL!P:P,PL!$B:$B,$B61)/'Key information'!$E$114</f>
        <v>0</v>
      </c>
      <c r="O61" s="252">
        <f>SUMIFS(PL!Q:Q,PL!$B:$B,$B61)/'Key information'!$E$114</f>
        <v>0</v>
      </c>
      <c r="P61" s="252">
        <f>SUMIFS(PL!R:R,PL!$B:$B,$B61)/'Key information'!$E$114</f>
        <v>0</v>
      </c>
      <c r="Q61" s="252">
        <f>SUMIFS(PL!S:S,PL!$B:$B,$B61)/'Key information'!$E$114</f>
        <v>0</v>
      </c>
      <c r="R61" s="252">
        <f>SUMIFS(PL!T:T,PL!$B:$B,$B61)/'Key information'!$E$114</f>
        <v>0</v>
      </c>
      <c r="S61" s="252">
        <f>SUMIFS(PL!U:U,PL!$B:$B,$B61)/'Key information'!$E$114</f>
        <v>0</v>
      </c>
      <c r="T61" s="252">
        <f>SUMIFS(PL!V:V,PL!$B:$B,$B61)/'Key information'!$E$114</f>
        <v>0</v>
      </c>
      <c r="U61" s="252">
        <f>SUMIFS(PL!W:W,PL!$B:$B,$B61)/'Key information'!$E$114</f>
        <v>0</v>
      </c>
      <c r="V61" s="252">
        <f>SUMIFS(PL!X:X,PL!$B:$B,$B61)/'Key information'!$E$114</f>
        <v>0</v>
      </c>
      <c r="W61" s="252">
        <f>SUMIFS(PL!Y:Y,PL!$B:$B,$B61)/'Key information'!$E$114</f>
        <v>0</v>
      </c>
      <c r="X61" s="252">
        <f>SUMIFS(PL!Z:Z,PL!$B:$B,$B61)/'Key information'!$E$114</f>
        <v>0</v>
      </c>
      <c r="Y61" s="252">
        <f>SUMIFS(PL!AA:AA,PL!$B:$B,$B61)/'Key information'!$E$114</f>
        <v>0</v>
      </c>
      <c r="Z61" s="252">
        <f>SUMIFS(PL!AB:AB,PL!$B:$B,$B61)/'Key information'!$E$114</f>
        <v>0</v>
      </c>
      <c r="AA61" s="252">
        <f>SUMIFS(PL!AC:AC,PL!$B:$B,$B61)/'Key information'!$E$114</f>
        <v>0</v>
      </c>
      <c r="AB61" s="252">
        <f>SUMIFS(PL!AD:AD,PL!$B:$B,$B61)/'Key information'!$E$114</f>
        <v>0</v>
      </c>
      <c r="AC61" s="252">
        <f>SUMIFS(PL!AE:AE,PL!$B:$B,$B61)/'Key information'!$E$114</f>
        <v>0</v>
      </c>
      <c r="AD61" s="252">
        <f>SUMIFS(PL!AF:AF,PL!$B:$B,$B61)/'Key information'!$E$114</f>
        <v>0</v>
      </c>
      <c r="AE61" s="252">
        <f>SUMIFS(PL!AG:AG,PL!$B:$B,$B61)/'Key information'!$E$114</f>
        <v>0</v>
      </c>
      <c r="AF61" s="252">
        <f>SUMIFS(PL!AH:AH,PL!$B:$B,$B61)/'Key information'!$E$114</f>
        <v>0</v>
      </c>
      <c r="AG61" s="252">
        <f>SUMIFS(PL!AI:AI,PL!$B:$B,$B61)/'Key information'!$E$114</f>
        <v>0</v>
      </c>
      <c r="AH61" s="252">
        <f>SUMIFS(PL!AJ:AJ,PL!$B:$B,$B61)/'Key information'!$E$114</f>
        <v>0</v>
      </c>
      <c r="AI61" s="252">
        <f>SUMIFS(PL!AK:AK,PL!$B:$B,$B61)/'Key information'!$E$114</f>
        <v>0</v>
      </c>
      <c r="AJ61" s="252">
        <f>SUMIFS(PL!AL:AL,PL!$B:$B,$B61)/'Key information'!$E$114</f>
        <v>0</v>
      </c>
      <c r="AK61" s="252">
        <f>SUMIFS(PL!AM:AM,PL!$B:$B,$B61)/'Key information'!$E$114</f>
        <v>0</v>
      </c>
      <c r="AL61" s="252">
        <f>SUMIFS(PL!AN:AN,PL!$B:$B,$B61)/'Key information'!$E$114</f>
        <v>0</v>
      </c>
      <c r="AM61" s="252">
        <f>SUMIFS(PL!AO:AO,PL!$B:$B,$B61)/'Key information'!$E$114</f>
        <v>0</v>
      </c>
      <c r="AN61" s="252">
        <f>SUM(D61:O61)</f>
        <v>0</v>
      </c>
      <c r="AO61" s="252">
        <f t="shared" ref="AO61" si="91">SUM(P61:AA61)</f>
        <v>0</v>
      </c>
      <c r="AP61" s="252">
        <f ca="1">SUM(OFFSET(AM61,0,(-12+'Key information'!$E$34)):OFFSET(AA61,0,(-11+'Key information'!$E$34)))</f>
        <v>0</v>
      </c>
      <c r="AQ61" s="342">
        <f>SUMIF(PL!$B:$B,PL_monthly!B61,PL!$AP:$AP)/'Key information'!$E$114</f>
        <v>0</v>
      </c>
      <c r="AR61" s="146"/>
      <c r="AS61" s="252">
        <f ca="1">SUM(OFFSET(AA61,0,(-12+'Key information'!$E$34)):P61)</f>
        <v>0</v>
      </c>
      <c r="AT61" s="252">
        <f ca="1">SUM(OFFSET(AM61,0,(-12+'Key information'!$E$34)):AB61)</f>
        <v>0</v>
      </c>
      <c r="AU61" s="146"/>
      <c r="AV61" s="131"/>
      <c r="AX61" s="965" t="s">
        <v>376</v>
      </c>
      <c r="AY61" s="252">
        <f t="shared" si="89"/>
        <v>0</v>
      </c>
      <c r="AZ61" s="252">
        <f t="shared" si="89"/>
        <v>0</v>
      </c>
      <c r="BA61" s="252">
        <f t="shared" si="89"/>
        <v>0</v>
      </c>
      <c r="BB61" s="252">
        <f t="shared" si="89"/>
        <v>0</v>
      </c>
      <c r="BC61" s="252">
        <f t="shared" si="89"/>
        <v>0</v>
      </c>
      <c r="BD61" s="252">
        <f t="shared" si="89"/>
        <v>0</v>
      </c>
      <c r="BE61" s="252">
        <f t="shared" si="89"/>
        <v>0</v>
      </c>
      <c r="BF61" s="252">
        <f t="shared" si="89"/>
        <v>0</v>
      </c>
      <c r="BG61" s="252">
        <f t="shared" si="89"/>
        <v>0</v>
      </c>
      <c r="BH61" s="252">
        <f t="shared" si="89"/>
        <v>0</v>
      </c>
      <c r="BI61" s="252">
        <f t="shared" si="89"/>
        <v>0</v>
      </c>
      <c r="BJ61" s="270">
        <f t="shared" si="89"/>
        <v>0</v>
      </c>
      <c r="BK61" s="252">
        <f t="shared" si="90"/>
        <v>0</v>
      </c>
      <c r="BL61" s="252">
        <f t="shared" si="90"/>
        <v>0</v>
      </c>
      <c r="BM61" s="252">
        <f t="shared" si="90"/>
        <v>0</v>
      </c>
      <c r="BN61" s="252">
        <f t="shared" si="90"/>
        <v>0</v>
      </c>
      <c r="BO61" s="252">
        <f t="shared" si="90"/>
        <v>0</v>
      </c>
      <c r="BP61" s="252">
        <f t="shared" si="90"/>
        <v>0</v>
      </c>
      <c r="BQ61" s="252">
        <f t="shared" si="90"/>
        <v>0</v>
      </c>
      <c r="BR61" s="252">
        <f t="shared" si="90"/>
        <v>0</v>
      </c>
      <c r="BS61" s="252">
        <f t="shared" si="90"/>
        <v>0</v>
      </c>
      <c r="BT61" s="252">
        <f t="shared" si="90"/>
        <v>0</v>
      </c>
      <c r="BU61" s="252">
        <f t="shared" si="90"/>
        <v>0</v>
      </c>
      <c r="BV61" s="270">
        <f t="shared" si="90"/>
        <v>0</v>
      </c>
      <c r="BW61" s="252">
        <f>IF(ABS(AB61)&gt;ABS(SUM($AB61:$AM61)/'Key information'!$E$34*12/8),IF(ABS(AB61)&gt;=$CK$6,AB61,0),0)</f>
        <v>0</v>
      </c>
      <c r="BX61" s="252">
        <f>IF(ABS(AC61)&gt;ABS(SUM($AB61:$AM61)/'Key information'!$E$34*12/8),IF(ABS(AC61)&gt;=$CK$6,AC61,0),0)</f>
        <v>0</v>
      </c>
      <c r="BY61" s="252">
        <f>IF(ABS(AD61)&gt;ABS(SUM($AB61:$AM61)/'Key information'!$E$34*12/8),IF(ABS(AD61)&gt;=$CK$6,AD61,0),0)</f>
        <v>0</v>
      </c>
      <c r="BZ61" s="252">
        <f>IF(ABS(AE61)&gt;ABS(SUM($AB61:$AM61)/'Key information'!$E$34*12/8),IF(ABS(AE61)&gt;=$CK$6,AE61,0),0)</f>
        <v>0</v>
      </c>
      <c r="CA61" s="252">
        <f>IF(ABS(AF61)&gt;ABS(SUM($AB61:$AM61)/'Key information'!$E$34*12/8),IF(ABS(AF61)&gt;=$CK$6,AF61,0),0)</f>
        <v>0</v>
      </c>
      <c r="CB61" s="252">
        <f>IF(ABS(AG61)&gt;ABS(SUM($AB61:$AM61)/'Key information'!$E$34*12/8),IF(ABS(AG61)&gt;=$CK$6,AG61,0),0)</f>
        <v>0</v>
      </c>
      <c r="CC61" s="252">
        <f>IF(ABS(AH61)&gt;ABS(SUM($AB61:$AM61)/'Key information'!$E$34*12/8),IF(ABS(AH61)&gt;=$CK$6,AH61,0),0)</f>
        <v>0</v>
      </c>
      <c r="CD61" s="252">
        <f>IF(ABS(AI61)&gt;ABS(SUM($AB61:$AM61)/'Key information'!$E$34*12/8),IF(ABS(AI61)&gt;=$CK$6,AI61,0),0)</f>
        <v>0</v>
      </c>
      <c r="CE61" s="252">
        <f>IF(ABS(AJ61)&gt;ABS(SUM($AB61:$AM61)/'Key information'!$E$34*12/8),IF(ABS(AJ61)&gt;=$CK$6,AJ61,0),0)</f>
        <v>0</v>
      </c>
      <c r="CF61" s="252">
        <f>IF(ABS(AK61)&gt;ABS(SUM($AB61:$AM61)/'Key information'!$E$34*12/8),IF(ABS(AK61)&gt;=$CK$6,AK61,0),0)</f>
        <v>0</v>
      </c>
      <c r="CG61" s="252">
        <f>IF(ABS(AL61)&gt;ABS(SUM($AB61:$AM61)/'Key information'!$E$34*12/8),IF(ABS(AL61)&gt;=$CK$6,AL61,0),0)</f>
        <v>0</v>
      </c>
      <c r="CH61" s="270">
        <f>IF(ABS(AM61)&gt;ABS(SUM($AB61:$AM61)/'Key information'!$E$34*12/8),IF(ABS(AM61)&gt;=$CK$6,AM61,0),0)</f>
        <v>0</v>
      </c>
      <c r="CI61" s="525">
        <f ca="1">COUNTIF(AY61:OFFSET(CH61,0,(-12+'Key information'!$E$34)),"&gt;0")</f>
        <v>0</v>
      </c>
      <c r="CJ61" s="531">
        <f ca="1">COUNTIF(AY61:OFFSET(CH61,0,(-12+'Key information'!$E$34)),"&lt;0")</f>
        <v>0</v>
      </c>
      <c r="CK61" s="532">
        <f t="shared" ca="1" si="6"/>
        <v>0</v>
      </c>
    </row>
    <row r="62" spans="1:89" s="174" customFormat="1" ht="12" customHeight="1" collapsed="1">
      <c r="A62" s="392"/>
      <c r="B62" s="178"/>
      <c r="C62" s="593" t="s">
        <v>377</v>
      </c>
      <c r="D62" s="252">
        <f>SUM(D60:D61)</f>
        <v>0</v>
      </c>
      <c r="E62" s="252">
        <f>SUM(E60:E61)</f>
        <v>0</v>
      </c>
      <c r="F62" s="252">
        <f>SUM(F60:F61)</f>
        <v>0</v>
      </c>
      <c r="G62" s="252">
        <f>SUM(G60:G61)</f>
        <v>0</v>
      </c>
      <c r="H62" s="252">
        <f t="shared" ref="H62:AM62" si="92">SUM(H60:H61)</f>
        <v>0</v>
      </c>
      <c r="I62" s="252">
        <f t="shared" si="92"/>
        <v>0</v>
      </c>
      <c r="J62" s="252">
        <f t="shared" si="92"/>
        <v>0</v>
      </c>
      <c r="K62" s="252">
        <f t="shared" si="92"/>
        <v>0</v>
      </c>
      <c r="L62" s="252">
        <f t="shared" si="92"/>
        <v>0</v>
      </c>
      <c r="M62" s="252">
        <f t="shared" si="92"/>
        <v>0</v>
      </c>
      <c r="N62" s="252">
        <f t="shared" si="92"/>
        <v>0</v>
      </c>
      <c r="O62" s="252">
        <f t="shared" si="92"/>
        <v>0</v>
      </c>
      <c r="P62" s="252">
        <f t="shared" si="92"/>
        <v>0</v>
      </c>
      <c r="Q62" s="252">
        <f t="shared" si="92"/>
        <v>0</v>
      </c>
      <c r="R62" s="252">
        <f t="shared" si="92"/>
        <v>0</v>
      </c>
      <c r="S62" s="252">
        <f t="shared" si="92"/>
        <v>0</v>
      </c>
      <c r="T62" s="252">
        <f t="shared" si="92"/>
        <v>0</v>
      </c>
      <c r="U62" s="252">
        <f t="shared" si="92"/>
        <v>0</v>
      </c>
      <c r="V62" s="252">
        <f t="shared" si="92"/>
        <v>0</v>
      </c>
      <c r="W62" s="252">
        <f t="shared" si="92"/>
        <v>0</v>
      </c>
      <c r="X62" s="252">
        <f t="shared" si="92"/>
        <v>0</v>
      </c>
      <c r="Y62" s="252">
        <f t="shared" si="92"/>
        <v>0</v>
      </c>
      <c r="Z62" s="252">
        <f t="shared" si="92"/>
        <v>0</v>
      </c>
      <c r="AA62" s="252">
        <f t="shared" si="92"/>
        <v>0</v>
      </c>
      <c r="AB62" s="252">
        <f t="shared" si="92"/>
        <v>0</v>
      </c>
      <c r="AC62" s="252">
        <f t="shared" si="92"/>
        <v>0</v>
      </c>
      <c r="AD62" s="252">
        <f t="shared" si="92"/>
        <v>0</v>
      </c>
      <c r="AE62" s="252">
        <f t="shared" si="92"/>
        <v>0</v>
      </c>
      <c r="AF62" s="252">
        <f t="shared" si="92"/>
        <v>0</v>
      </c>
      <c r="AG62" s="252">
        <f t="shared" si="92"/>
        <v>0</v>
      </c>
      <c r="AH62" s="252">
        <f t="shared" si="92"/>
        <v>0</v>
      </c>
      <c r="AI62" s="252">
        <f t="shared" si="92"/>
        <v>0</v>
      </c>
      <c r="AJ62" s="252">
        <f t="shared" si="92"/>
        <v>0</v>
      </c>
      <c r="AK62" s="252">
        <f t="shared" si="92"/>
        <v>0</v>
      </c>
      <c r="AL62" s="252">
        <f t="shared" si="92"/>
        <v>0</v>
      </c>
      <c r="AM62" s="252">
        <f t="shared" si="92"/>
        <v>0</v>
      </c>
      <c r="AN62" s="252">
        <f>SUM(AN60:AN61)</f>
        <v>0</v>
      </c>
      <c r="AO62" s="252">
        <f>SUM(AO60:AO61)</f>
        <v>0</v>
      </c>
      <c r="AP62" s="252">
        <f ca="1">SUM(AP60:AP61)</f>
        <v>0</v>
      </c>
      <c r="AQ62" s="342">
        <f>SUM(AQ60:AQ61)</f>
        <v>0</v>
      </c>
      <c r="AR62" s="182"/>
      <c r="AS62" s="252">
        <f ca="1">SUM(AS60:AS61)</f>
        <v>0</v>
      </c>
      <c r="AT62" s="252">
        <f ca="1">SUM(AT60:AT61)</f>
        <v>0</v>
      </c>
      <c r="AU62" s="182"/>
      <c r="AV62" s="138"/>
      <c r="AX62" s="965" t="s">
        <v>377</v>
      </c>
      <c r="AY62" s="252"/>
      <c r="AZ62" s="252"/>
      <c r="BA62" s="252"/>
      <c r="BB62" s="252"/>
      <c r="BC62" s="252"/>
      <c r="BD62" s="252"/>
      <c r="BE62" s="252"/>
      <c r="BF62" s="252"/>
      <c r="BG62" s="252"/>
      <c r="BH62" s="252"/>
      <c r="BI62" s="252"/>
      <c r="BJ62" s="267"/>
      <c r="BK62" s="252"/>
      <c r="BL62" s="252"/>
      <c r="BM62" s="252"/>
      <c r="BN62" s="252"/>
      <c r="BO62" s="252"/>
      <c r="BP62" s="252"/>
      <c r="BQ62" s="252"/>
      <c r="BR62" s="252"/>
      <c r="BS62" s="252"/>
      <c r="BT62" s="252"/>
      <c r="BU62" s="252"/>
      <c r="BV62" s="267"/>
      <c r="BW62" s="252"/>
      <c r="BX62" s="252"/>
      <c r="BY62" s="252"/>
      <c r="BZ62" s="252"/>
      <c r="CA62" s="252"/>
      <c r="CB62" s="252"/>
      <c r="CC62" s="252"/>
      <c r="CD62" s="252"/>
      <c r="CE62" s="252"/>
      <c r="CF62" s="252"/>
      <c r="CG62" s="252"/>
      <c r="CH62" s="267"/>
      <c r="CI62" s="525">
        <f ca="1">SUM(CI60:CI61)</f>
        <v>0</v>
      </c>
      <c r="CJ62" s="531">
        <f t="shared" ref="CJ62:CK62" ca="1" si="93">SUM(CJ60:CJ61)</f>
        <v>0</v>
      </c>
      <c r="CK62" s="532">
        <f t="shared" ca="1" si="93"/>
        <v>0</v>
      </c>
    </row>
    <row r="63" spans="1:89" s="174" customFormat="1" ht="12" customHeight="1" thickBot="1">
      <c r="A63" s="392"/>
      <c r="B63" s="178"/>
      <c r="C63" s="604" t="s">
        <v>378</v>
      </c>
      <c r="D63" s="605">
        <f>D59+D62</f>
        <v>0</v>
      </c>
      <c r="E63" s="605">
        <f t="shared" ref="E63:AQ63" si="94">E59+E62</f>
        <v>0</v>
      </c>
      <c r="F63" s="605">
        <f t="shared" si="94"/>
        <v>0</v>
      </c>
      <c r="G63" s="605">
        <f t="shared" si="94"/>
        <v>0</v>
      </c>
      <c r="H63" s="605">
        <f t="shared" si="94"/>
        <v>0</v>
      </c>
      <c r="I63" s="605">
        <f t="shared" si="94"/>
        <v>0</v>
      </c>
      <c r="J63" s="605">
        <f t="shared" si="94"/>
        <v>0</v>
      </c>
      <c r="K63" s="605">
        <f t="shared" si="94"/>
        <v>0</v>
      </c>
      <c r="L63" s="605">
        <f t="shared" si="94"/>
        <v>0</v>
      </c>
      <c r="M63" s="605">
        <f t="shared" si="94"/>
        <v>0</v>
      </c>
      <c r="N63" s="605">
        <f t="shared" si="94"/>
        <v>0</v>
      </c>
      <c r="O63" s="605">
        <f t="shared" si="94"/>
        <v>0</v>
      </c>
      <c r="P63" s="605">
        <f t="shared" si="94"/>
        <v>0</v>
      </c>
      <c r="Q63" s="605">
        <f t="shared" si="94"/>
        <v>0</v>
      </c>
      <c r="R63" s="605">
        <f t="shared" si="94"/>
        <v>0</v>
      </c>
      <c r="S63" s="605">
        <f t="shared" si="94"/>
        <v>0</v>
      </c>
      <c r="T63" s="605">
        <f t="shared" si="94"/>
        <v>0</v>
      </c>
      <c r="U63" s="605">
        <f t="shared" si="94"/>
        <v>0</v>
      </c>
      <c r="V63" s="605">
        <f t="shared" si="94"/>
        <v>0</v>
      </c>
      <c r="W63" s="605">
        <f t="shared" si="94"/>
        <v>0</v>
      </c>
      <c r="X63" s="605">
        <f t="shared" si="94"/>
        <v>0</v>
      </c>
      <c r="Y63" s="605">
        <f t="shared" si="94"/>
        <v>0</v>
      </c>
      <c r="Z63" s="605">
        <f t="shared" si="94"/>
        <v>0</v>
      </c>
      <c r="AA63" s="605">
        <f t="shared" si="94"/>
        <v>0</v>
      </c>
      <c r="AB63" s="605">
        <f t="shared" si="94"/>
        <v>0</v>
      </c>
      <c r="AC63" s="605">
        <f t="shared" si="94"/>
        <v>0</v>
      </c>
      <c r="AD63" s="605">
        <f t="shared" si="94"/>
        <v>0</v>
      </c>
      <c r="AE63" s="605">
        <f t="shared" si="94"/>
        <v>0</v>
      </c>
      <c r="AF63" s="605">
        <f t="shared" si="94"/>
        <v>0</v>
      </c>
      <c r="AG63" s="605">
        <f t="shared" si="94"/>
        <v>0</v>
      </c>
      <c r="AH63" s="605">
        <f t="shared" si="94"/>
        <v>0</v>
      </c>
      <c r="AI63" s="605">
        <f t="shared" si="94"/>
        <v>0</v>
      </c>
      <c r="AJ63" s="605">
        <f t="shared" si="94"/>
        <v>0</v>
      </c>
      <c r="AK63" s="605">
        <f t="shared" si="94"/>
        <v>0</v>
      </c>
      <c r="AL63" s="605">
        <f t="shared" si="94"/>
        <v>0</v>
      </c>
      <c r="AM63" s="605">
        <f t="shared" si="94"/>
        <v>0</v>
      </c>
      <c r="AN63" s="605">
        <f t="shared" si="94"/>
        <v>0</v>
      </c>
      <c r="AO63" s="605">
        <f t="shared" si="94"/>
        <v>0</v>
      </c>
      <c r="AP63" s="605">
        <f t="shared" ca="1" si="94"/>
        <v>0</v>
      </c>
      <c r="AQ63" s="625">
        <f t="shared" si="94"/>
        <v>0</v>
      </c>
      <c r="AR63" s="146"/>
      <c r="AS63" s="605">
        <f ca="1">AS59+AS62</f>
        <v>0</v>
      </c>
      <c r="AT63" s="605">
        <f ca="1">AT59+AT62</f>
        <v>0</v>
      </c>
      <c r="AU63" s="146"/>
      <c r="AV63" s="138"/>
      <c r="AX63" s="527" t="s">
        <v>378</v>
      </c>
      <c r="AY63" s="528"/>
      <c r="AZ63" s="528"/>
      <c r="BA63" s="528"/>
      <c r="BB63" s="528"/>
      <c r="BC63" s="528"/>
      <c r="BD63" s="528"/>
      <c r="BE63" s="528"/>
      <c r="BF63" s="528"/>
      <c r="BG63" s="528"/>
      <c r="BH63" s="528"/>
      <c r="BI63" s="528"/>
      <c r="BJ63" s="529"/>
      <c r="BK63" s="528"/>
      <c r="BL63" s="528"/>
      <c r="BM63" s="528"/>
      <c r="BN63" s="528"/>
      <c r="BO63" s="528"/>
      <c r="BP63" s="528"/>
      <c r="BQ63" s="528"/>
      <c r="BR63" s="528"/>
      <c r="BS63" s="528"/>
      <c r="BT63" s="528"/>
      <c r="BU63" s="528"/>
      <c r="BV63" s="529"/>
      <c r="BW63" s="528"/>
      <c r="BX63" s="528"/>
      <c r="BY63" s="528"/>
      <c r="BZ63" s="528"/>
      <c r="CA63" s="528"/>
      <c r="CB63" s="528"/>
      <c r="CC63" s="528"/>
      <c r="CD63" s="528"/>
      <c r="CE63" s="528"/>
      <c r="CF63" s="528"/>
      <c r="CG63" s="528"/>
      <c r="CH63" s="529"/>
      <c r="CI63" s="539"/>
      <c r="CJ63" s="540"/>
      <c r="CK63" s="541"/>
    </row>
    <row r="64" spans="1:89" s="174" customFormat="1" ht="2.4500000000000002" customHeight="1">
      <c r="A64" s="392"/>
      <c r="B64" s="178"/>
      <c r="C64" s="592"/>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146"/>
      <c r="AS64" s="253"/>
      <c r="AT64" s="253"/>
      <c r="AU64" s="146"/>
      <c r="AV64" s="138"/>
      <c r="AX64" s="592"/>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533"/>
      <c r="CJ64" s="533"/>
      <c r="CK64" s="533"/>
    </row>
    <row r="65" spans="1:89" s="174" customFormat="1" ht="12" customHeight="1">
      <c r="A65" s="392"/>
      <c r="B65" s="178"/>
      <c r="C65" s="594" t="s">
        <v>252</v>
      </c>
      <c r="D65" s="595"/>
      <c r="E65" s="595"/>
      <c r="F65" s="595"/>
      <c r="G65" s="595"/>
      <c r="H65" s="595"/>
      <c r="I65" s="595"/>
      <c r="J65" s="595"/>
      <c r="K65" s="595"/>
      <c r="L65" s="595"/>
      <c r="M65" s="595"/>
      <c r="N65" s="595"/>
      <c r="O65" s="595"/>
      <c r="P65" s="595"/>
      <c r="Q65" s="595"/>
      <c r="R65" s="595"/>
      <c r="S65" s="595"/>
      <c r="T65" s="595"/>
      <c r="U65" s="595"/>
      <c r="V65" s="595"/>
      <c r="W65" s="595"/>
      <c r="X65" s="595"/>
      <c r="Y65" s="595"/>
      <c r="Z65" s="595"/>
      <c r="AA65" s="595"/>
      <c r="AB65" s="595"/>
      <c r="AC65" s="595"/>
      <c r="AD65" s="595"/>
      <c r="AE65" s="595"/>
      <c r="AF65" s="595"/>
      <c r="AG65" s="595"/>
      <c r="AH65" s="595"/>
      <c r="AI65" s="595"/>
      <c r="AJ65" s="595"/>
      <c r="AK65" s="595"/>
      <c r="AL65" s="595"/>
      <c r="AM65" s="595"/>
      <c r="AN65" s="595"/>
      <c r="AO65" s="595"/>
      <c r="AP65" s="595"/>
      <c r="AQ65" s="595"/>
      <c r="AR65" s="146"/>
      <c r="AS65" s="595"/>
      <c r="AT65" s="595"/>
      <c r="AU65" s="146"/>
      <c r="AV65" s="138"/>
    </row>
    <row r="66" spans="1:89" s="174" customFormat="1" ht="12" customHeight="1">
      <c r="A66" s="392"/>
      <c r="B66" s="178"/>
      <c r="C66" s="596" t="s">
        <v>379</v>
      </c>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t="str">
        <f>IFERROR((AN15-AN74)/AN74,"n/a")</f>
        <v>n/a</v>
      </c>
      <c r="AO66" s="295">
        <f>IFERROR((AO15-AN15)/AN15,0)</f>
        <v>0</v>
      </c>
      <c r="AP66" s="295">
        <f ca="1">IFERROR((AP15-(SUM(OFFSET(AA15,0,(-12+'Key information'!$E$34)):OFFSET(O15,0,(-11+'Key information'!$E$34)))))/(SUM(OFFSET(AA15,0,(-12+'Key information'!$E$34)):OFFSET(O15,0,(-11+'Key information'!$E$34)))),0)</f>
        <v>0</v>
      </c>
      <c r="AQ66" s="295">
        <f>IFERROR((AQ15-AO15)/AO15,0)</f>
        <v>0</v>
      </c>
      <c r="AR66" s="146"/>
      <c r="AS66" s="295">
        <f ca="1">IFERROR((AS15-(SUM(OFFSET(O15,0,(-12+'Key information'!$E$34)):D15)))/(SUM(OFFSET(O15,0,(-12+'Key information'!$E$34)):D15)),0)</f>
        <v>0</v>
      </c>
      <c r="AT66" s="295">
        <f ca="1">IFERROR((AT15-AS15)/AS15,0)</f>
        <v>0</v>
      </c>
      <c r="AU66" s="146"/>
      <c r="AV66" s="138"/>
    </row>
    <row r="67" spans="1:89" s="174" customFormat="1" ht="12" hidden="1" customHeight="1" outlineLevel="1">
      <c r="A67" s="392"/>
      <c r="B67" s="178"/>
      <c r="C67" s="596" t="s">
        <v>380</v>
      </c>
      <c r="D67" s="295">
        <f t="shared" ref="D67:AM67" si="95">IFERROR(D21/D15,0)</f>
        <v>0</v>
      </c>
      <c r="E67" s="295">
        <f t="shared" si="95"/>
        <v>0</v>
      </c>
      <c r="F67" s="295">
        <f t="shared" si="95"/>
        <v>0</v>
      </c>
      <c r="G67" s="295">
        <f t="shared" si="95"/>
        <v>0</v>
      </c>
      <c r="H67" s="295">
        <f t="shared" si="95"/>
        <v>0</v>
      </c>
      <c r="I67" s="295">
        <f t="shared" si="95"/>
        <v>0</v>
      </c>
      <c r="J67" s="295">
        <f t="shared" si="95"/>
        <v>0</v>
      </c>
      <c r="K67" s="295">
        <f t="shared" si="95"/>
        <v>0</v>
      </c>
      <c r="L67" s="295">
        <f t="shared" si="95"/>
        <v>0</v>
      </c>
      <c r="M67" s="295">
        <f t="shared" si="95"/>
        <v>0</v>
      </c>
      <c r="N67" s="295">
        <f t="shared" si="95"/>
        <v>0</v>
      </c>
      <c r="O67" s="295">
        <f t="shared" si="95"/>
        <v>0</v>
      </c>
      <c r="P67" s="295">
        <f t="shared" si="95"/>
        <v>0</v>
      </c>
      <c r="Q67" s="295">
        <f t="shared" si="95"/>
        <v>0</v>
      </c>
      <c r="R67" s="295">
        <f t="shared" si="95"/>
        <v>0</v>
      </c>
      <c r="S67" s="295">
        <f t="shared" si="95"/>
        <v>0</v>
      </c>
      <c r="T67" s="295">
        <f t="shared" si="95"/>
        <v>0</v>
      </c>
      <c r="U67" s="295">
        <f t="shared" si="95"/>
        <v>0</v>
      </c>
      <c r="V67" s="295">
        <f t="shared" si="95"/>
        <v>0</v>
      </c>
      <c r="W67" s="295">
        <f t="shared" si="95"/>
        <v>0</v>
      </c>
      <c r="X67" s="295">
        <f t="shared" si="95"/>
        <v>0</v>
      </c>
      <c r="Y67" s="295">
        <f t="shared" si="95"/>
        <v>0</v>
      </c>
      <c r="Z67" s="295">
        <f t="shared" si="95"/>
        <v>0</v>
      </c>
      <c r="AA67" s="295">
        <f t="shared" si="95"/>
        <v>0</v>
      </c>
      <c r="AB67" s="295">
        <f t="shared" si="95"/>
        <v>0</v>
      </c>
      <c r="AC67" s="295">
        <f t="shared" si="95"/>
        <v>0</v>
      </c>
      <c r="AD67" s="295">
        <f t="shared" si="95"/>
        <v>0</v>
      </c>
      <c r="AE67" s="295">
        <f t="shared" si="95"/>
        <v>0</v>
      </c>
      <c r="AF67" s="295">
        <f t="shared" si="95"/>
        <v>0</v>
      </c>
      <c r="AG67" s="295">
        <f t="shared" si="95"/>
        <v>0</v>
      </c>
      <c r="AH67" s="295">
        <f t="shared" si="95"/>
        <v>0</v>
      </c>
      <c r="AI67" s="295">
        <f t="shared" si="95"/>
        <v>0</v>
      </c>
      <c r="AJ67" s="295">
        <f t="shared" si="95"/>
        <v>0</v>
      </c>
      <c r="AK67" s="295">
        <f t="shared" si="95"/>
        <v>0</v>
      </c>
      <c r="AL67" s="295">
        <f t="shared" si="95"/>
        <v>0</v>
      </c>
      <c r="AM67" s="295">
        <f t="shared" si="95"/>
        <v>0</v>
      </c>
      <c r="AN67" s="295">
        <f>IFERROR(AN21/AN15,0)</f>
        <v>0</v>
      </c>
      <c r="AO67" s="295">
        <f t="shared" ref="AO67:AT67" si="96">IFERROR(AO21/AO15,0)</f>
        <v>0</v>
      </c>
      <c r="AP67" s="295">
        <f t="shared" ca="1" si="96"/>
        <v>0</v>
      </c>
      <c r="AQ67" s="295">
        <f t="shared" si="96"/>
        <v>0</v>
      </c>
      <c r="AR67" s="146"/>
      <c r="AS67" s="295">
        <f t="shared" ca="1" si="96"/>
        <v>0</v>
      </c>
      <c r="AT67" s="295">
        <f t="shared" ca="1" si="96"/>
        <v>0</v>
      </c>
      <c r="AU67" s="146"/>
      <c r="AV67" s="138"/>
    </row>
    <row r="68" spans="1:89" s="174" customFormat="1" ht="12" customHeight="1" collapsed="1">
      <c r="A68" s="392"/>
      <c r="B68" s="178"/>
      <c r="C68" s="596" t="s">
        <v>381</v>
      </c>
      <c r="D68" s="295">
        <f>IFERROR(D29/D15,0)</f>
        <v>0</v>
      </c>
      <c r="E68" s="295">
        <f t="shared" ref="E68:AM68" si="97">IFERROR(E29/E15,0)</f>
        <v>0</v>
      </c>
      <c r="F68" s="295">
        <f t="shared" si="97"/>
        <v>0</v>
      </c>
      <c r="G68" s="295">
        <f t="shared" si="97"/>
        <v>0</v>
      </c>
      <c r="H68" s="295">
        <f t="shared" si="97"/>
        <v>0</v>
      </c>
      <c r="I68" s="295">
        <f t="shared" si="97"/>
        <v>0</v>
      </c>
      <c r="J68" s="295">
        <f t="shared" si="97"/>
        <v>0</v>
      </c>
      <c r="K68" s="295">
        <f t="shared" si="97"/>
        <v>0</v>
      </c>
      <c r="L68" s="295">
        <f t="shared" si="97"/>
        <v>0</v>
      </c>
      <c r="M68" s="295">
        <f t="shared" si="97"/>
        <v>0</v>
      </c>
      <c r="N68" s="295">
        <f t="shared" si="97"/>
        <v>0</v>
      </c>
      <c r="O68" s="295">
        <f t="shared" si="97"/>
        <v>0</v>
      </c>
      <c r="P68" s="295">
        <f t="shared" si="97"/>
        <v>0</v>
      </c>
      <c r="Q68" s="295">
        <f t="shared" si="97"/>
        <v>0</v>
      </c>
      <c r="R68" s="295">
        <f t="shared" si="97"/>
        <v>0</v>
      </c>
      <c r="S68" s="295">
        <f t="shared" si="97"/>
        <v>0</v>
      </c>
      <c r="T68" s="295">
        <f t="shared" si="97"/>
        <v>0</v>
      </c>
      <c r="U68" s="295">
        <f t="shared" si="97"/>
        <v>0</v>
      </c>
      <c r="V68" s="295">
        <f t="shared" si="97"/>
        <v>0</v>
      </c>
      <c r="W68" s="295">
        <f t="shared" si="97"/>
        <v>0</v>
      </c>
      <c r="X68" s="295">
        <f t="shared" si="97"/>
        <v>0</v>
      </c>
      <c r="Y68" s="295">
        <f t="shared" si="97"/>
        <v>0</v>
      </c>
      <c r="Z68" s="295">
        <f t="shared" si="97"/>
        <v>0</v>
      </c>
      <c r="AA68" s="295">
        <f t="shared" si="97"/>
        <v>0</v>
      </c>
      <c r="AB68" s="295">
        <f t="shared" si="97"/>
        <v>0</v>
      </c>
      <c r="AC68" s="295">
        <f t="shared" si="97"/>
        <v>0</v>
      </c>
      <c r="AD68" s="295">
        <f t="shared" si="97"/>
        <v>0</v>
      </c>
      <c r="AE68" s="295">
        <f t="shared" si="97"/>
        <v>0</v>
      </c>
      <c r="AF68" s="295">
        <f t="shared" si="97"/>
        <v>0</v>
      </c>
      <c r="AG68" s="295">
        <f t="shared" si="97"/>
        <v>0</v>
      </c>
      <c r="AH68" s="295">
        <f t="shared" si="97"/>
        <v>0</v>
      </c>
      <c r="AI68" s="295">
        <f t="shared" si="97"/>
        <v>0</v>
      </c>
      <c r="AJ68" s="295">
        <f t="shared" si="97"/>
        <v>0</v>
      </c>
      <c r="AK68" s="295">
        <f t="shared" si="97"/>
        <v>0</v>
      </c>
      <c r="AL68" s="295">
        <f t="shared" si="97"/>
        <v>0</v>
      </c>
      <c r="AM68" s="295">
        <f t="shared" si="97"/>
        <v>0</v>
      </c>
      <c r="AN68" s="295">
        <f>IFERROR(AN29/AN15,0)</f>
        <v>0</v>
      </c>
      <c r="AO68" s="295">
        <f t="shared" ref="AO68:AT68" si="98">IFERROR(AO29/AO15,0)</f>
        <v>0</v>
      </c>
      <c r="AP68" s="295">
        <f t="shared" ca="1" si="98"/>
        <v>0</v>
      </c>
      <c r="AQ68" s="295">
        <f t="shared" si="98"/>
        <v>0</v>
      </c>
      <c r="AR68" s="146"/>
      <c r="AS68" s="295">
        <f t="shared" ca="1" si="98"/>
        <v>0</v>
      </c>
      <c r="AT68" s="295">
        <f t="shared" ca="1" si="98"/>
        <v>0</v>
      </c>
      <c r="AU68" s="146"/>
      <c r="AV68" s="138"/>
    </row>
    <row r="69" spans="1:89" s="174" customFormat="1" ht="12" customHeight="1">
      <c r="A69" s="392"/>
      <c r="B69" s="178"/>
      <c r="C69" s="596" t="s">
        <v>382</v>
      </c>
      <c r="D69" s="295">
        <f>IFERROR(D50/D15,0)</f>
        <v>0</v>
      </c>
      <c r="E69" s="295">
        <f t="shared" ref="E69:AM69" si="99">IFERROR(E50/E15,0)</f>
        <v>0</v>
      </c>
      <c r="F69" s="295">
        <f t="shared" si="99"/>
        <v>0</v>
      </c>
      <c r="G69" s="295">
        <f t="shared" si="99"/>
        <v>0</v>
      </c>
      <c r="H69" s="295">
        <f t="shared" si="99"/>
        <v>0</v>
      </c>
      <c r="I69" s="295">
        <f t="shared" si="99"/>
        <v>0</v>
      </c>
      <c r="J69" s="295">
        <f t="shared" si="99"/>
        <v>0</v>
      </c>
      <c r="K69" s="295">
        <f t="shared" si="99"/>
        <v>0</v>
      </c>
      <c r="L69" s="295">
        <f t="shared" si="99"/>
        <v>0</v>
      </c>
      <c r="M69" s="295">
        <f t="shared" si="99"/>
        <v>0</v>
      </c>
      <c r="N69" s="295">
        <f t="shared" si="99"/>
        <v>0</v>
      </c>
      <c r="O69" s="295">
        <f t="shared" si="99"/>
        <v>0</v>
      </c>
      <c r="P69" s="295">
        <f t="shared" si="99"/>
        <v>0</v>
      </c>
      <c r="Q69" s="295">
        <f t="shared" si="99"/>
        <v>0</v>
      </c>
      <c r="R69" s="295">
        <f t="shared" si="99"/>
        <v>0</v>
      </c>
      <c r="S69" s="295">
        <f t="shared" si="99"/>
        <v>0</v>
      </c>
      <c r="T69" s="295">
        <f t="shared" si="99"/>
        <v>0</v>
      </c>
      <c r="U69" s="295">
        <f t="shared" si="99"/>
        <v>0</v>
      </c>
      <c r="V69" s="295">
        <f t="shared" si="99"/>
        <v>0</v>
      </c>
      <c r="W69" s="295">
        <f t="shared" si="99"/>
        <v>0</v>
      </c>
      <c r="X69" s="295">
        <f t="shared" si="99"/>
        <v>0</v>
      </c>
      <c r="Y69" s="295">
        <f t="shared" si="99"/>
        <v>0</v>
      </c>
      <c r="Z69" s="295">
        <f t="shared" si="99"/>
        <v>0</v>
      </c>
      <c r="AA69" s="295">
        <f t="shared" si="99"/>
        <v>0</v>
      </c>
      <c r="AB69" s="295">
        <f t="shared" si="99"/>
        <v>0</v>
      </c>
      <c r="AC69" s="295">
        <f t="shared" si="99"/>
        <v>0</v>
      </c>
      <c r="AD69" s="295">
        <f t="shared" si="99"/>
        <v>0</v>
      </c>
      <c r="AE69" s="295">
        <f t="shared" si="99"/>
        <v>0</v>
      </c>
      <c r="AF69" s="295">
        <f t="shared" si="99"/>
        <v>0</v>
      </c>
      <c r="AG69" s="295">
        <f t="shared" si="99"/>
        <v>0</v>
      </c>
      <c r="AH69" s="295">
        <f t="shared" si="99"/>
        <v>0</v>
      </c>
      <c r="AI69" s="295">
        <f t="shared" si="99"/>
        <v>0</v>
      </c>
      <c r="AJ69" s="295">
        <f t="shared" si="99"/>
        <v>0</v>
      </c>
      <c r="AK69" s="295">
        <f t="shared" si="99"/>
        <v>0</v>
      </c>
      <c r="AL69" s="295">
        <f t="shared" si="99"/>
        <v>0</v>
      </c>
      <c r="AM69" s="295">
        <f t="shared" si="99"/>
        <v>0</v>
      </c>
      <c r="AN69" s="295">
        <f>IFERROR(AN50/AN15,0)</f>
        <v>0</v>
      </c>
      <c r="AO69" s="295">
        <f t="shared" ref="AO69:AT69" si="100">IFERROR(AO50/AO15,0)</f>
        <v>0</v>
      </c>
      <c r="AP69" s="295">
        <f t="shared" ca="1" si="100"/>
        <v>0</v>
      </c>
      <c r="AQ69" s="295">
        <f t="shared" si="100"/>
        <v>0</v>
      </c>
      <c r="AR69" s="146"/>
      <c r="AS69" s="295">
        <f t="shared" ca="1" si="100"/>
        <v>0</v>
      </c>
      <c r="AT69" s="295">
        <f t="shared" ca="1" si="100"/>
        <v>0</v>
      </c>
      <c r="AU69" s="146"/>
      <c r="AV69" s="138"/>
    </row>
    <row r="70" spans="1:89" s="174" customFormat="1" ht="12" customHeight="1">
      <c r="A70" s="392"/>
      <c r="B70" s="178"/>
      <c r="C70" s="596" t="s">
        <v>383</v>
      </c>
      <c r="D70" s="295">
        <f>IFERROR(D54/D15,0)</f>
        <v>0</v>
      </c>
      <c r="E70" s="295">
        <f t="shared" ref="E70:AM70" si="101">IFERROR(E54/E15,0)</f>
        <v>0</v>
      </c>
      <c r="F70" s="295">
        <f t="shared" si="101"/>
        <v>0</v>
      </c>
      <c r="G70" s="295">
        <f t="shared" si="101"/>
        <v>0</v>
      </c>
      <c r="H70" s="295">
        <f t="shared" si="101"/>
        <v>0</v>
      </c>
      <c r="I70" s="295">
        <f t="shared" si="101"/>
        <v>0</v>
      </c>
      <c r="J70" s="295">
        <f t="shared" si="101"/>
        <v>0</v>
      </c>
      <c r="K70" s="295">
        <f t="shared" si="101"/>
        <v>0</v>
      </c>
      <c r="L70" s="295">
        <f t="shared" si="101"/>
        <v>0</v>
      </c>
      <c r="M70" s="295">
        <f t="shared" si="101"/>
        <v>0</v>
      </c>
      <c r="N70" s="295">
        <f t="shared" si="101"/>
        <v>0</v>
      </c>
      <c r="O70" s="295">
        <f t="shared" si="101"/>
        <v>0</v>
      </c>
      <c r="P70" s="295">
        <f t="shared" si="101"/>
        <v>0</v>
      </c>
      <c r="Q70" s="295">
        <f t="shared" si="101"/>
        <v>0</v>
      </c>
      <c r="R70" s="295">
        <f t="shared" si="101"/>
        <v>0</v>
      </c>
      <c r="S70" s="295">
        <f t="shared" si="101"/>
        <v>0</v>
      </c>
      <c r="T70" s="295">
        <f t="shared" si="101"/>
        <v>0</v>
      </c>
      <c r="U70" s="295">
        <f t="shared" si="101"/>
        <v>0</v>
      </c>
      <c r="V70" s="295">
        <f t="shared" si="101"/>
        <v>0</v>
      </c>
      <c r="W70" s="295">
        <f t="shared" si="101"/>
        <v>0</v>
      </c>
      <c r="X70" s="295">
        <f t="shared" si="101"/>
        <v>0</v>
      </c>
      <c r="Y70" s="295">
        <f t="shared" si="101"/>
        <v>0</v>
      </c>
      <c r="Z70" s="295">
        <f t="shared" si="101"/>
        <v>0</v>
      </c>
      <c r="AA70" s="295">
        <f t="shared" si="101"/>
        <v>0</v>
      </c>
      <c r="AB70" s="295">
        <f t="shared" si="101"/>
        <v>0</v>
      </c>
      <c r="AC70" s="295">
        <f t="shared" si="101"/>
        <v>0</v>
      </c>
      <c r="AD70" s="295">
        <f t="shared" si="101"/>
        <v>0</v>
      </c>
      <c r="AE70" s="295">
        <f t="shared" si="101"/>
        <v>0</v>
      </c>
      <c r="AF70" s="295">
        <f t="shared" si="101"/>
        <v>0</v>
      </c>
      <c r="AG70" s="295">
        <f t="shared" si="101"/>
        <v>0</v>
      </c>
      <c r="AH70" s="295">
        <f t="shared" si="101"/>
        <v>0</v>
      </c>
      <c r="AI70" s="295">
        <f t="shared" si="101"/>
        <v>0</v>
      </c>
      <c r="AJ70" s="295">
        <f t="shared" si="101"/>
        <v>0</v>
      </c>
      <c r="AK70" s="295">
        <f t="shared" si="101"/>
        <v>0</v>
      </c>
      <c r="AL70" s="295">
        <f t="shared" si="101"/>
        <v>0</v>
      </c>
      <c r="AM70" s="295">
        <f t="shared" si="101"/>
        <v>0</v>
      </c>
      <c r="AN70" s="295">
        <f>IFERROR(AN54/AN15,0)</f>
        <v>0</v>
      </c>
      <c r="AO70" s="295">
        <f t="shared" ref="AO70:AT70" si="102">IFERROR(AO54/AO15,0)</f>
        <v>0</v>
      </c>
      <c r="AP70" s="295">
        <f t="shared" ca="1" si="102"/>
        <v>0</v>
      </c>
      <c r="AQ70" s="295">
        <f t="shared" si="102"/>
        <v>0</v>
      </c>
      <c r="AR70" s="146"/>
      <c r="AS70" s="295">
        <f t="shared" ca="1" si="102"/>
        <v>0</v>
      </c>
      <c r="AT70" s="295">
        <f t="shared" ca="1" si="102"/>
        <v>0</v>
      </c>
      <c r="AU70" s="146"/>
      <c r="AV70" s="138"/>
    </row>
    <row r="71" spans="1:89" s="174" customFormat="1" ht="12" customHeight="1" thickBot="1">
      <c r="A71" s="392"/>
      <c r="B71" s="178"/>
      <c r="C71" s="596" t="s">
        <v>384</v>
      </c>
      <c r="D71" s="295">
        <f>IFERROR(D63/D15,0)</f>
        <v>0</v>
      </c>
      <c r="E71" s="295">
        <f t="shared" ref="E71:AM71" si="103">IFERROR(E63/E15,0)</f>
        <v>0</v>
      </c>
      <c r="F71" s="295">
        <f t="shared" si="103"/>
        <v>0</v>
      </c>
      <c r="G71" s="295">
        <f t="shared" si="103"/>
        <v>0</v>
      </c>
      <c r="H71" s="295">
        <f t="shared" si="103"/>
        <v>0</v>
      </c>
      <c r="I71" s="295">
        <f t="shared" si="103"/>
        <v>0</v>
      </c>
      <c r="J71" s="295">
        <f t="shared" si="103"/>
        <v>0</v>
      </c>
      <c r="K71" s="295">
        <f t="shared" si="103"/>
        <v>0</v>
      </c>
      <c r="L71" s="295">
        <f t="shared" si="103"/>
        <v>0</v>
      </c>
      <c r="M71" s="295">
        <f t="shared" si="103"/>
        <v>0</v>
      </c>
      <c r="N71" s="295">
        <f t="shared" si="103"/>
        <v>0</v>
      </c>
      <c r="O71" s="295">
        <f t="shared" si="103"/>
        <v>0</v>
      </c>
      <c r="P71" s="295">
        <f t="shared" si="103"/>
        <v>0</v>
      </c>
      <c r="Q71" s="295">
        <f t="shared" si="103"/>
        <v>0</v>
      </c>
      <c r="R71" s="295">
        <f t="shared" si="103"/>
        <v>0</v>
      </c>
      <c r="S71" s="295">
        <f t="shared" si="103"/>
        <v>0</v>
      </c>
      <c r="T71" s="295">
        <f t="shared" si="103"/>
        <v>0</v>
      </c>
      <c r="U71" s="295">
        <f t="shared" si="103"/>
        <v>0</v>
      </c>
      <c r="V71" s="295">
        <f t="shared" si="103"/>
        <v>0</v>
      </c>
      <c r="W71" s="295">
        <f t="shared" si="103"/>
        <v>0</v>
      </c>
      <c r="X71" s="295">
        <f t="shared" si="103"/>
        <v>0</v>
      </c>
      <c r="Y71" s="295">
        <f t="shared" si="103"/>
        <v>0</v>
      </c>
      <c r="Z71" s="295">
        <f t="shared" si="103"/>
        <v>0</v>
      </c>
      <c r="AA71" s="295">
        <f t="shared" si="103"/>
        <v>0</v>
      </c>
      <c r="AB71" s="295">
        <f t="shared" si="103"/>
        <v>0</v>
      </c>
      <c r="AC71" s="295">
        <f t="shared" si="103"/>
        <v>0</v>
      </c>
      <c r="AD71" s="295">
        <f t="shared" si="103"/>
        <v>0</v>
      </c>
      <c r="AE71" s="295">
        <f t="shared" si="103"/>
        <v>0</v>
      </c>
      <c r="AF71" s="295">
        <f t="shared" si="103"/>
        <v>0</v>
      </c>
      <c r="AG71" s="295">
        <f t="shared" si="103"/>
        <v>0</v>
      </c>
      <c r="AH71" s="295">
        <f t="shared" si="103"/>
        <v>0</v>
      </c>
      <c r="AI71" s="295">
        <f t="shared" si="103"/>
        <v>0</v>
      </c>
      <c r="AJ71" s="295">
        <f t="shared" si="103"/>
        <v>0</v>
      </c>
      <c r="AK71" s="295">
        <f t="shared" si="103"/>
        <v>0</v>
      </c>
      <c r="AL71" s="295">
        <f t="shared" si="103"/>
        <v>0</v>
      </c>
      <c r="AM71" s="295">
        <f t="shared" si="103"/>
        <v>0</v>
      </c>
      <c r="AN71" s="295">
        <f>IFERROR(AN63/AN15,0)</f>
        <v>0</v>
      </c>
      <c r="AO71" s="295">
        <f t="shared" ref="AO71:AT71" si="104">IFERROR(AO63/AO15,0)</f>
        <v>0</v>
      </c>
      <c r="AP71" s="295">
        <f t="shared" ca="1" si="104"/>
        <v>0</v>
      </c>
      <c r="AQ71" s="295">
        <f t="shared" si="104"/>
        <v>0</v>
      </c>
      <c r="AR71" s="146"/>
      <c r="AS71" s="295">
        <f t="shared" ca="1" si="104"/>
        <v>0</v>
      </c>
      <c r="AT71" s="295">
        <f t="shared" ca="1" si="104"/>
        <v>0</v>
      </c>
      <c r="AU71" s="146"/>
      <c r="AV71" s="137"/>
    </row>
    <row r="72" spans="1:89" s="174" customFormat="1" ht="4.5" customHeight="1">
      <c r="A72" s="392"/>
      <c r="C72" s="273"/>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184"/>
      <c r="AO72" s="184"/>
      <c r="AP72" s="184"/>
      <c r="AQ72" s="184"/>
      <c r="AR72" s="146"/>
      <c r="AS72" s="146"/>
      <c r="AT72" s="146"/>
      <c r="AU72" s="146"/>
      <c r="AV72" s="272"/>
    </row>
    <row r="73" spans="1:89" s="174" customFormat="1" ht="12" customHeight="1">
      <c r="A73" s="392"/>
      <c r="C73" s="273"/>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184"/>
      <c r="AO73" s="184"/>
      <c r="AP73" s="184"/>
      <c r="AQ73" s="184"/>
      <c r="AR73" s="146"/>
      <c r="AS73" s="146"/>
      <c r="AT73" s="146"/>
      <c r="AU73" s="146"/>
      <c r="AV73" s="272"/>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row>
    <row r="74" spans="1:89" s="174" customFormat="1" ht="9.75" customHeight="1">
      <c r="A74" s="392"/>
      <c r="C74" s="19" t="s">
        <v>385</v>
      </c>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573"/>
      <c r="AO74" s="574" t="s">
        <v>386</v>
      </c>
      <c r="AP74" s="184"/>
      <c r="AQ74" s="184"/>
      <c r="AR74" s="146"/>
      <c r="AS74" s="146"/>
      <c r="AT74" s="146"/>
      <c r="AU74" s="146"/>
      <c r="AV74" s="272"/>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row>
    <row r="75" spans="1:89" s="174" customFormat="1" ht="12" hidden="1" customHeight="1" outlineLevel="1">
      <c r="A75" s="392"/>
      <c r="C75" s="470" t="s">
        <v>387</v>
      </c>
      <c r="D75" s="471"/>
      <c r="E75" s="472"/>
      <c r="F75" s="472"/>
      <c r="G75" s="472"/>
      <c r="H75" s="472"/>
      <c r="I75" s="472"/>
      <c r="J75" s="472"/>
      <c r="K75" s="472"/>
      <c r="L75" s="472"/>
      <c r="M75" s="472"/>
      <c r="N75" s="472"/>
      <c r="O75" s="472"/>
      <c r="P75" s="472"/>
      <c r="Q75" s="472"/>
      <c r="R75" s="472"/>
      <c r="S75" s="472"/>
      <c r="T75" s="472"/>
      <c r="U75" s="472"/>
      <c r="V75" s="472"/>
      <c r="W75" s="472"/>
      <c r="X75" s="472"/>
      <c r="Y75" s="472"/>
      <c r="Z75" s="472"/>
      <c r="AA75" s="472"/>
      <c r="AB75" s="472"/>
      <c r="AC75" s="472"/>
      <c r="AD75" s="472"/>
      <c r="AE75" s="472"/>
      <c r="AF75" s="472"/>
      <c r="AG75" s="472"/>
      <c r="AH75" s="472"/>
      <c r="AI75" s="472"/>
      <c r="AJ75" s="472"/>
      <c r="AK75" s="472"/>
      <c r="AL75" s="472"/>
      <c r="AM75" s="472"/>
      <c r="AN75" s="473"/>
      <c r="AO75" s="473"/>
      <c r="AP75" s="474"/>
      <c r="AQ75" s="474"/>
      <c r="AR75" s="475"/>
      <c r="AS75" s="476"/>
      <c r="AT75" s="477"/>
      <c r="AU75" s="146"/>
      <c r="AV75" s="272"/>
    </row>
    <row r="76" spans="1:89" s="24" customFormat="1" ht="12" hidden="1" customHeight="1" outlineLevel="1">
      <c r="A76" s="392"/>
      <c r="B76" s="178" t="s">
        <v>301</v>
      </c>
      <c r="C76" s="461" t="s">
        <v>388</v>
      </c>
      <c r="D76" s="462">
        <f>SUMIFS(PL!F:F,PL!$C:$C,$B76)/'Key information'!$E$114</f>
        <v>0</v>
      </c>
      <c r="E76" s="462">
        <f>SUMIFS(PL!G:G,PL!$C:$C,$B76)/'Key information'!$E$114</f>
        <v>0</v>
      </c>
      <c r="F76" s="462">
        <f>SUMIFS(PL!H:H,PL!$C:$C,$B76)/'Key information'!$E$114</f>
        <v>0</v>
      </c>
      <c r="G76" s="462">
        <f>SUMIFS(PL!I:I,PL!$C:$C,$B76)/'Key information'!$E$114</f>
        <v>0</v>
      </c>
      <c r="H76" s="462">
        <f>SUMIFS(PL!J:J,PL!$C:$C,$B76)/'Key information'!$E$114</f>
        <v>0</v>
      </c>
      <c r="I76" s="462">
        <f>SUMIFS(PL!K:K,PL!$C:$C,$B76)/'Key information'!$E$114</f>
        <v>0</v>
      </c>
      <c r="J76" s="462">
        <f>SUMIFS(PL!L:L,PL!$C:$C,$B76)/'Key information'!$E$114</f>
        <v>0</v>
      </c>
      <c r="K76" s="462">
        <f>SUMIFS(PL!M:M,PL!$C:$C,$B76)/'Key information'!$E$114</f>
        <v>0</v>
      </c>
      <c r="L76" s="462">
        <f>SUMIFS(PL!N:N,PL!$C:$C,$B76)/'Key information'!$E$114</f>
        <v>0</v>
      </c>
      <c r="M76" s="462">
        <f>SUMIFS(PL!O:O,PL!$C:$C,$B76)/'Key information'!$E$114</f>
        <v>0</v>
      </c>
      <c r="N76" s="462">
        <f>SUMIFS(PL!P:P,PL!$C:$C,$B76)/'Key information'!$E$114</f>
        <v>0</v>
      </c>
      <c r="O76" s="462">
        <f>SUMIFS(PL!Q:Q,PL!$C:$C,$B76)/'Key information'!$E$114</f>
        <v>0</v>
      </c>
      <c r="P76" s="462">
        <f>SUMIFS(PL!R:R,PL!$C:$C,$B76)/'Key information'!$E$114</f>
        <v>0</v>
      </c>
      <c r="Q76" s="462">
        <f>SUMIFS(PL!S:S,PL!$C:$C,$B76)/'Key information'!$E$114</f>
        <v>0</v>
      </c>
      <c r="R76" s="462">
        <f>SUMIFS(PL!T:T,PL!$C:$C,$B76)/'Key information'!$E$114</f>
        <v>0</v>
      </c>
      <c r="S76" s="462">
        <f>SUMIFS(PL!U:U,PL!$C:$C,$B76)/'Key information'!$E$114</f>
        <v>0</v>
      </c>
      <c r="T76" s="462">
        <f>SUMIFS(PL!V:V,PL!$C:$C,$B76)/'Key information'!$E$114</f>
        <v>0</v>
      </c>
      <c r="U76" s="462">
        <f>SUMIFS(PL!W:W,PL!$C:$C,$B76)/'Key information'!$E$114</f>
        <v>0</v>
      </c>
      <c r="V76" s="462">
        <f>SUMIFS(PL!X:X,PL!$C:$C,$B76)/'Key information'!$E$114</f>
        <v>0</v>
      </c>
      <c r="W76" s="462">
        <f>SUMIFS(PL!Y:Y,PL!$C:$C,$B76)/'Key information'!$E$114</f>
        <v>0</v>
      </c>
      <c r="X76" s="462">
        <f>SUMIFS(PL!Z:Z,PL!$C:$C,$B76)/'Key information'!$E$114</f>
        <v>0</v>
      </c>
      <c r="Y76" s="462">
        <f>SUMIFS(PL!AA:AA,PL!$C:$C,$B76)/'Key information'!$E$114</f>
        <v>0</v>
      </c>
      <c r="Z76" s="462">
        <f>SUMIFS(PL!AB:AB,PL!$C:$C,$B76)/'Key information'!$E$114</f>
        <v>0</v>
      </c>
      <c r="AA76" s="462">
        <f>SUMIFS(PL!AC:AC,PL!$C:$C,$B76)/'Key information'!$E$114</f>
        <v>0</v>
      </c>
      <c r="AB76" s="462">
        <f>SUMIFS(PL!AD:AD,PL!$C:$C,$B76)/'Key information'!$E$114</f>
        <v>0</v>
      </c>
      <c r="AC76" s="462">
        <f>SUMIFS(PL!AE:AE,PL!$C:$C,$B76)/'Key information'!$E$114</f>
        <v>0</v>
      </c>
      <c r="AD76" s="462">
        <f>SUMIFS(PL!AF:AF,PL!$C:$C,$B76)/'Key information'!$E$114</f>
        <v>0</v>
      </c>
      <c r="AE76" s="462">
        <f>SUMIFS(PL!AG:AG,PL!$C:$C,$B76)/'Key information'!$E$114</f>
        <v>0</v>
      </c>
      <c r="AF76" s="462">
        <f>SUMIFS(PL!AH:AH,PL!$C:$C,$B76)/'Key information'!$E$114</f>
        <v>0</v>
      </c>
      <c r="AG76" s="462">
        <f>SUMIFS(PL!AI:AI,PL!$C:$C,$B76)/'Key information'!$E$114</f>
        <v>0</v>
      </c>
      <c r="AH76" s="462">
        <f>SUMIFS(PL!AJ:AJ,PL!$C:$C,$B76)/'Key information'!$E$114</f>
        <v>0</v>
      </c>
      <c r="AI76" s="462">
        <f>SUMIFS(PL!AK:AK,PL!$C:$C,$B76)/'Key information'!$E$114</f>
        <v>0</v>
      </c>
      <c r="AJ76" s="462">
        <f>SUMIFS(PL!AL:AL,PL!$C:$C,$B76)/'Key information'!$E$114</f>
        <v>0</v>
      </c>
      <c r="AK76" s="462">
        <f>SUMIFS(PL!AM:AM,PL!$C:$C,$B76)/'Key information'!$E$114</f>
        <v>0</v>
      </c>
      <c r="AL76" s="462">
        <f>SUMIFS(PL!AN:AN,PL!$C:$C,$B76)/'Key information'!$E$114</f>
        <v>0</v>
      </c>
      <c r="AM76" s="462">
        <f>SUMIFS(PL!AO:AO,PL!$C:$C,$B76)/'Key information'!$E$114</f>
        <v>0</v>
      </c>
      <c r="AN76" s="462">
        <f>SUM(D76:O76)</f>
        <v>0</v>
      </c>
      <c r="AO76" s="462">
        <f>SUM(P76:AA76)</f>
        <v>0</v>
      </c>
      <c r="AP76" s="463">
        <f ca="1">SUM(OFFSET(AM76,0,(-12+'Key information'!$E$34)):OFFSET(AA76,0,(-11+'Key information'!$E$34)))</f>
        <v>0</v>
      </c>
      <c r="AQ76" s="463">
        <f>SUMIFS(PL!AP:AP,PL!$C:$C,$B76)/'Key information'!$E$114</f>
        <v>0</v>
      </c>
      <c r="AR76"/>
      <c r="AS76" s="464">
        <f ca="1">SUM(OFFSET(AA76,0,(-12+'Key information'!$E$34)):P76)</f>
        <v>0</v>
      </c>
      <c r="AT76" s="463">
        <f ca="1">SUM(OFFSET(AM76,0,(-12+'Key information'!$E$34)):AB76)</f>
        <v>0</v>
      </c>
      <c r="AU76" s="146"/>
      <c r="AX76" s="146"/>
      <c r="AY76" s="146"/>
      <c r="AZ76" s="146"/>
      <c r="BA76" s="146"/>
      <c r="BB76" s="146"/>
      <c r="BC76" s="146"/>
      <c r="BD76" s="146"/>
      <c r="BE76" s="146"/>
      <c r="BF76" s="146"/>
      <c r="BG76" s="146"/>
      <c r="BH76" s="146"/>
      <c r="BI76" s="146"/>
      <c r="BJ76" s="146"/>
      <c r="BK76" s="146"/>
      <c r="BL76" s="146"/>
      <c r="BM76" s="146"/>
      <c r="BN76" s="146"/>
      <c r="BO76" s="146"/>
      <c r="BP76" s="146"/>
      <c r="BQ76" s="146"/>
      <c r="BR76" s="146"/>
      <c r="BS76" s="146"/>
      <c r="BT76" s="146"/>
      <c r="BU76" s="146"/>
      <c r="BV76" s="146"/>
      <c r="BW76" s="146"/>
      <c r="BX76" s="146"/>
      <c r="BY76" s="146"/>
      <c r="BZ76" s="146"/>
      <c r="CA76" s="146"/>
      <c r="CB76" s="146"/>
      <c r="CC76" s="146"/>
      <c r="CD76" s="146"/>
      <c r="CE76" s="146"/>
      <c r="CF76" s="146"/>
      <c r="CG76" s="146"/>
      <c r="CH76" s="146"/>
      <c r="CI76" s="146"/>
      <c r="CJ76" s="146"/>
      <c r="CK76" s="146"/>
    </row>
    <row r="77" spans="1:89" s="24" customFormat="1" ht="12" hidden="1" customHeight="1" outlineLevel="1">
      <c r="A77" s="392"/>
      <c r="B77" s="178"/>
      <c r="C77" s="1027" t="s">
        <v>389</v>
      </c>
      <c r="D77" s="1028">
        <f t="shared" ref="D77:AQ77" si="105">ROUND(D76-D15,0)</f>
        <v>0</v>
      </c>
      <c r="E77" s="1028">
        <f t="shared" si="105"/>
        <v>0</v>
      </c>
      <c r="F77" s="1028">
        <f t="shared" si="105"/>
        <v>0</v>
      </c>
      <c r="G77" s="1028">
        <f t="shared" si="105"/>
        <v>0</v>
      </c>
      <c r="H77" s="1028">
        <f t="shared" si="105"/>
        <v>0</v>
      </c>
      <c r="I77" s="1028">
        <f t="shared" si="105"/>
        <v>0</v>
      </c>
      <c r="J77" s="1028">
        <f t="shared" si="105"/>
        <v>0</v>
      </c>
      <c r="K77" s="1028">
        <f t="shared" si="105"/>
        <v>0</v>
      </c>
      <c r="L77" s="1028">
        <f t="shared" si="105"/>
        <v>0</v>
      </c>
      <c r="M77" s="1028">
        <f t="shared" si="105"/>
        <v>0</v>
      </c>
      <c r="N77" s="1028">
        <f t="shared" si="105"/>
        <v>0</v>
      </c>
      <c r="O77" s="1028">
        <f t="shared" si="105"/>
        <v>0</v>
      </c>
      <c r="P77" s="1028">
        <f t="shared" si="105"/>
        <v>0</v>
      </c>
      <c r="Q77" s="1028">
        <f t="shared" si="105"/>
        <v>0</v>
      </c>
      <c r="R77" s="1028">
        <f t="shared" si="105"/>
        <v>0</v>
      </c>
      <c r="S77" s="1028">
        <f t="shared" si="105"/>
        <v>0</v>
      </c>
      <c r="T77" s="1028">
        <f t="shared" si="105"/>
        <v>0</v>
      </c>
      <c r="U77" s="1028">
        <f t="shared" si="105"/>
        <v>0</v>
      </c>
      <c r="V77" s="1028">
        <f t="shared" si="105"/>
        <v>0</v>
      </c>
      <c r="W77" s="1028">
        <f t="shared" si="105"/>
        <v>0</v>
      </c>
      <c r="X77" s="1028">
        <f t="shared" si="105"/>
        <v>0</v>
      </c>
      <c r="Y77" s="1028">
        <f t="shared" si="105"/>
        <v>0</v>
      </c>
      <c r="Z77" s="1028">
        <f t="shared" si="105"/>
        <v>0</v>
      </c>
      <c r="AA77" s="1028">
        <f t="shared" si="105"/>
        <v>0</v>
      </c>
      <c r="AB77" s="1028">
        <f t="shared" si="105"/>
        <v>0</v>
      </c>
      <c r="AC77" s="1028">
        <f t="shared" si="105"/>
        <v>0</v>
      </c>
      <c r="AD77" s="1028">
        <f t="shared" si="105"/>
        <v>0</v>
      </c>
      <c r="AE77" s="1028">
        <f t="shared" si="105"/>
        <v>0</v>
      </c>
      <c r="AF77" s="1028">
        <f t="shared" si="105"/>
        <v>0</v>
      </c>
      <c r="AG77" s="1028">
        <f t="shared" si="105"/>
        <v>0</v>
      </c>
      <c r="AH77" s="1028">
        <f t="shared" si="105"/>
        <v>0</v>
      </c>
      <c r="AI77" s="1028">
        <f t="shared" si="105"/>
        <v>0</v>
      </c>
      <c r="AJ77" s="1028">
        <f t="shared" si="105"/>
        <v>0</v>
      </c>
      <c r="AK77" s="1028">
        <f t="shared" si="105"/>
        <v>0</v>
      </c>
      <c r="AL77" s="1028">
        <f t="shared" si="105"/>
        <v>0</v>
      </c>
      <c r="AM77" s="1028">
        <f t="shared" si="105"/>
        <v>0</v>
      </c>
      <c r="AN77" s="1028">
        <f t="shared" si="105"/>
        <v>0</v>
      </c>
      <c r="AO77" s="1028">
        <f t="shared" si="105"/>
        <v>0</v>
      </c>
      <c r="AP77" s="1029">
        <f t="shared" ca="1" si="105"/>
        <v>0</v>
      </c>
      <c r="AQ77" s="1029">
        <f t="shared" si="105"/>
        <v>0</v>
      </c>
      <c r="AR77"/>
      <c r="AS77" s="1030">
        <f ca="1">ROUND(AS76-AS15,0)</f>
        <v>0</v>
      </c>
      <c r="AT77" s="1029">
        <f ca="1">ROUND(AT76-AT15,0)</f>
        <v>0</v>
      </c>
      <c r="AU77"/>
      <c r="AV77" s="24" t="str">
        <f ca="1">IF(SUM(D77:AT77)=0,"ALL GOOD!","ERROR")</f>
        <v>ALL GOOD!</v>
      </c>
      <c r="AX77" s="146"/>
      <c r="AY77" s="146"/>
      <c r="AZ77" s="146"/>
      <c r="BA77" s="146"/>
      <c r="BB77" s="146"/>
      <c r="BC77" s="146"/>
      <c r="BD77" s="146"/>
      <c r="BE77" s="146"/>
      <c r="BF77" s="146"/>
      <c r="BG77" s="146"/>
      <c r="BH77" s="146"/>
      <c r="BI77" s="146"/>
      <c r="BJ77" s="146"/>
      <c r="BK77" s="146"/>
      <c r="BL77" s="146"/>
      <c r="BM77" s="146"/>
      <c r="BN77" s="146"/>
      <c r="BO77" s="146"/>
      <c r="BP77" s="146"/>
      <c r="BQ77" s="146"/>
      <c r="BR77" s="146"/>
      <c r="BS77" s="146"/>
      <c r="BT77" s="146"/>
      <c r="BU77" s="146"/>
      <c r="BV77" s="146"/>
      <c r="BW77" s="146"/>
      <c r="BX77" s="146"/>
      <c r="BY77" s="146"/>
      <c r="BZ77" s="146"/>
      <c r="CA77" s="146"/>
      <c r="CB77" s="146"/>
      <c r="CC77" s="146"/>
      <c r="CD77" s="146"/>
      <c r="CE77" s="146"/>
      <c r="CF77" s="146"/>
      <c r="CG77" s="146"/>
      <c r="CH77" s="146"/>
      <c r="CI77" s="146"/>
      <c r="CJ77" s="146"/>
      <c r="CK77" s="146"/>
    </row>
    <row r="78" spans="1:89" s="24" customFormat="1" ht="12" hidden="1" customHeight="1" outlineLevel="1">
      <c r="A78" s="392"/>
      <c r="B78" s="178" t="s">
        <v>390</v>
      </c>
      <c r="C78" s="461" t="s">
        <v>391</v>
      </c>
      <c r="D78" s="462">
        <f>SUMIFS(PL!F:F,PL!$C:$C,$B78)/'Key information'!$E$114</f>
        <v>0</v>
      </c>
      <c r="E78" s="462">
        <f>SUMIFS(PL!G:G,PL!$C:$C,$B78)/'Key information'!$E$114</f>
        <v>0</v>
      </c>
      <c r="F78" s="462">
        <f>SUMIFS(PL!H:H,PL!$C:$C,$B78)/'Key information'!$E$114</f>
        <v>0</v>
      </c>
      <c r="G78" s="462">
        <f>SUMIFS(PL!I:I,PL!$C:$C,$B78)/'Key information'!$E$114</f>
        <v>0</v>
      </c>
      <c r="H78" s="462">
        <f>SUMIFS(PL!J:J,PL!$C:$C,$B78)/'Key information'!$E$114</f>
        <v>0</v>
      </c>
      <c r="I78" s="462">
        <f>SUMIFS(PL!K:K,PL!$C:$C,$B78)/'Key information'!$E$114</f>
        <v>0</v>
      </c>
      <c r="J78" s="462">
        <f>SUMIFS(PL!L:L,PL!$C:$C,$B78)/'Key information'!$E$114</f>
        <v>0</v>
      </c>
      <c r="K78" s="462">
        <f>SUMIFS(PL!M:M,PL!$C:$C,$B78)/'Key information'!$E$114</f>
        <v>0</v>
      </c>
      <c r="L78" s="462">
        <f>SUMIFS(PL!N:N,PL!$C:$C,$B78)/'Key information'!$E$114</f>
        <v>0</v>
      </c>
      <c r="M78" s="462">
        <f>SUMIFS(PL!O:O,PL!$C:$C,$B78)/'Key information'!$E$114</f>
        <v>0</v>
      </c>
      <c r="N78" s="462">
        <f>SUMIFS(PL!P:P,PL!$C:$C,$B78)/'Key information'!$E$114</f>
        <v>0</v>
      </c>
      <c r="O78" s="462">
        <f>SUMIFS(PL!Q:Q,PL!$C:$C,$B78)/'Key information'!$E$114</f>
        <v>0</v>
      </c>
      <c r="P78" s="462">
        <f>SUMIFS(PL!R:R,PL!$C:$C,$B78)/'Key information'!$E$114</f>
        <v>0</v>
      </c>
      <c r="Q78" s="462">
        <f>SUMIFS(PL!S:S,PL!$C:$C,$B78)/'Key information'!$E$114</f>
        <v>0</v>
      </c>
      <c r="R78" s="462">
        <f>SUMIFS(PL!T:T,PL!$C:$C,$B78)/'Key information'!$E$114</f>
        <v>0</v>
      </c>
      <c r="S78" s="462">
        <f>SUMIFS(PL!U:U,PL!$C:$C,$B78)/'Key information'!$E$114</f>
        <v>0</v>
      </c>
      <c r="T78" s="462">
        <f>SUMIFS(PL!V:V,PL!$C:$C,$B78)/'Key information'!$E$114</f>
        <v>0</v>
      </c>
      <c r="U78" s="462">
        <f>SUMIFS(PL!W:W,PL!$C:$C,$B78)/'Key information'!$E$114</f>
        <v>0</v>
      </c>
      <c r="V78" s="462">
        <f>SUMIFS(PL!X:X,PL!$C:$C,$B78)/'Key information'!$E$114</f>
        <v>0</v>
      </c>
      <c r="W78" s="462">
        <f>SUMIFS(PL!Y:Y,PL!$C:$C,$B78)/'Key information'!$E$114</f>
        <v>0</v>
      </c>
      <c r="X78" s="462">
        <f>SUMIFS(PL!Z:Z,PL!$C:$C,$B78)/'Key information'!$E$114</f>
        <v>0</v>
      </c>
      <c r="Y78" s="462">
        <f>SUMIFS(PL!AA:AA,PL!$C:$C,$B78)/'Key information'!$E$114</f>
        <v>0</v>
      </c>
      <c r="Z78" s="462">
        <f>SUMIFS(PL!AB:AB,PL!$C:$C,$B78)/'Key information'!$E$114</f>
        <v>0</v>
      </c>
      <c r="AA78" s="462">
        <f>SUMIFS(PL!AC:AC,PL!$C:$C,$B78)/'Key information'!$E$114</f>
        <v>0</v>
      </c>
      <c r="AB78" s="462">
        <f>SUMIFS(PL!AD:AD,PL!$C:$C,$B78)/'Key information'!$E$114</f>
        <v>0</v>
      </c>
      <c r="AC78" s="462">
        <f>SUMIFS(PL!AE:AE,PL!$C:$C,$B78)/'Key information'!$E$114</f>
        <v>0</v>
      </c>
      <c r="AD78" s="462">
        <f>SUMIFS(PL!AF:AF,PL!$C:$C,$B78)/'Key information'!$E$114</f>
        <v>0</v>
      </c>
      <c r="AE78" s="462">
        <f>SUMIFS(PL!AG:AG,PL!$C:$C,$B78)/'Key information'!$E$114</f>
        <v>0</v>
      </c>
      <c r="AF78" s="462">
        <f>SUMIFS(PL!AH:AH,PL!$C:$C,$B78)/'Key information'!$E$114</f>
        <v>0</v>
      </c>
      <c r="AG78" s="462">
        <f>SUMIFS(PL!AI:AI,PL!$C:$C,$B78)/'Key information'!$E$114</f>
        <v>0</v>
      </c>
      <c r="AH78" s="462">
        <f>SUMIFS(PL!AJ:AJ,PL!$C:$C,$B78)/'Key information'!$E$114</f>
        <v>0</v>
      </c>
      <c r="AI78" s="462">
        <f>SUMIFS(PL!AK:AK,PL!$C:$C,$B78)/'Key information'!$E$114</f>
        <v>0</v>
      </c>
      <c r="AJ78" s="462">
        <f>SUMIFS(PL!AL:AL,PL!$C:$C,$B78)/'Key information'!$E$114</f>
        <v>0</v>
      </c>
      <c r="AK78" s="462">
        <f>SUMIFS(PL!AM:AM,PL!$C:$C,$B78)/'Key information'!$E$114</f>
        <v>0</v>
      </c>
      <c r="AL78" s="462">
        <f>SUMIFS(PL!AN:AN,PL!$C:$C,$B78)/'Key information'!$E$114</f>
        <v>0</v>
      </c>
      <c r="AM78" s="462">
        <f>SUMIFS(PL!AO:AO,PL!$C:$C,$B78)/'Key information'!$E$114</f>
        <v>0</v>
      </c>
      <c r="AN78" s="462">
        <f>SUM(D78:O78)</f>
        <v>0</v>
      </c>
      <c r="AO78" s="462">
        <f>SUM(P78:AA78)</f>
        <v>0</v>
      </c>
      <c r="AP78" s="463">
        <f ca="1">SUM(OFFSET(AM78,0,(-12+'Key information'!$E$34)):OFFSET(AA78,0,(-11+'Key information'!$E$34)))</f>
        <v>0</v>
      </c>
      <c r="AQ78" s="463">
        <f>SUMIFS(PL!AP:AP,PL!$C:$C,$B78)/'Key information'!$E$114</f>
        <v>0</v>
      </c>
      <c r="AR78"/>
      <c r="AS78" s="464">
        <f ca="1">SUM(OFFSET(AA78,0,(-12+'Key information'!$E$34)):P78)</f>
        <v>0</v>
      </c>
      <c r="AT78" s="463">
        <f ca="1">SUM(OFFSET(AM78,0,(-12+'Key information'!$E$34)):AB78)</f>
        <v>0</v>
      </c>
      <c r="AU78"/>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146"/>
      <c r="CD78" s="146"/>
      <c r="CE78" s="146"/>
      <c r="CF78" s="146"/>
      <c r="CG78" s="146"/>
      <c r="CH78" s="146"/>
      <c r="CI78" s="146"/>
      <c r="CJ78" s="146"/>
      <c r="CK78" s="146"/>
    </row>
    <row r="79" spans="1:89" s="24" customFormat="1" ht="12" hidden="1" customHeight="1" outlineLevel="1">
      <c r="A79" s="392"/>
      <c r="B79" s="178"/>
      <c r="C79" s="569" t="s">
        <v>389</v>
      </c>
      <c r="D79" s="1028">
        <f t="shared" ref="D79:AQ79" si="106">ROUND(D78-D28,0)</f>
        <v>0</v>
      </c>
      <c r="E79" s="570">
        <f t="shared" si="106"/>
        <v>0</v>
      </c>
      <c r="F79" s="570">
        <f t="shared" si="106"/>
        <v>0</v>
      </c>
      <c r="G79" s="570">
        <f t="shared" si="106"/>
        <v>0</v>
      </c>
      <c r="H79" s="570">
        <f t="shared" si="106"/>
        <v>0</v>
      </c>
      <c r="I79" s="570">
        <f t="shared" si="106"/>
        <v>0</v>
      </c>
      <c r="J79" s="570">
        <f t="shared" si="106"/>
        <v>0</v>
      </c>
      <c r="K79" s="570">
        <f t="shared" si="106"/>
        <v>0</v>
      </c>
      <c r="L79" s="570">
        <f t="shared" si="106"/>
        <v>0</v>
      </c>
      <c r="M79" s="570">
        <f t="shared" si="106"/>
        <v>0</v>
      </c>
      <c r="N79" s="570">
        <f t="shared" si="106"/>
        <v>0</v>
      </c>
      <c r="O79" s="570">
        <f t="shared" si="106"/>
        <v>0</v>
      </c>
      <c r="P79" s="570">
        <f t="shared" si="106"/>
        <v>0</v>
      </c>
      <c r="Q79" s="570">
        <f t="shared" si="106"/>
        <v>0</v>
      </c>
      <c r="R79" s="570">
        <f t="shared" si="106"/>
        <v>0</v>
      </c>
      <c r="S79" s="570">
        <f t="shared" si="106"/>
        <v>0</v>
      </c>
      <c r="T79" s="570">
        <f t="shared" si="106"/>
        <v>0</v>
      </c>
      <c r="U79" s="570">
        <f t="shared" si="106"/>
        <v>0</v>
      </c>
      <c r="V79" s="570">
        <f t="shared" si="106"/>
        <v>0</v>
      </c>
      <c r="W79" s="570">
        <f t="shared" si="106"/>
        <v>0</v>
      </c>
      <c r="X79" s="570">
        <f t="shared" si="106"/>
        <v>0</v>
      </c>
      <c r="Y79" s="570">
        <f t="shared" si="106"/>
        <v>0</v>
      </c>
      <c r="Z79" s="570">
        <f t="shared" si="106"/>
        <v>0</v>
      </c>
      <c r="AA79" s="570">
        <f t="shared" si="106"/>
        <v>0</v>
      </c>
      <c r="AB79" s="570">
        <f t="shared" si="106"/>
        <v>0</v>
      </c>
      <c r="AC79" s="570">
        <f t="shared" si="106"/>
        <v>0</v>
      </c>
      <c r="AD79" s="570">
        <f t="shared" si="106"/>
        <v>0</v>
      </c>
      <c r="AE79" s="570">
        <f t="shared" si="106"/>
        <v>0</v>
      </c>
      <c r="AF79" s="570">
        <f t="shared" si="106"/>
        <v>0</v>
      </c>
      <c r="AG79" s="570">
        <f t="shared" si="106"/>
        <v>0</v>
      </c>
      <c r="AH79" s="570">
        <f t="shared" si="106"/>
        <v>0</v>
      </c>
      <c r="AI79" s="570">
        <f t="shared" si="106"/>
        <v>0</v>
      </c>
      <c r="AJ79" s="570">
        <f t="shared" si="106"/>
        <v>0</v>
      </c>
      <c r="AK79" s="570">
        <f t="shared" si="106"/>
        <v>0</v>
      </c>
      <c r="AL79" s="570">
        <f t="shared" si="106"/>
        <v>0</v>
      </c>
      <c r="AM79" s="570">
        <f t="shared" si="106"/>
        <v>0</v>
      </c>
      <c r="AN79" s="570">
        <f t="shared" si="106"/>
        <v>0</v>
      </c>
      <c r="AO79" s="570">
        <f t="shared" si="106"/>
        <v>0</v>
      </c>
      <c r="AP79" s="571">
        <f t="shared" ca="1" si="106"/>
        <v>0</v>
      </c>
      <c r="AQ79" s="571">
        <f t="shared" si="106"/>
        <v>0</v>
      </c>
      <c r="AR79"/>
      <c r="AS79" s="572">
        <f ca="1">ROUND(AS78-AS28,0)</f>
        <v>0</v>
      </c>
      <c r="AT79" s="571">
        <f ca="1">ROUND(AT78-AT28,0)</f>
        <v>0</v>
      </c>
      <c r="AU79"/>
      <c r="AV79" s="24" t="str">
        <f ca="1">IF(SUM(D79:AT79)=0,"ALL GOOD!","ERROR")</f>
        <v>ALL GOOD!</v>
      </c>
      <c r="AX79" s="146"/>
      <c r="AY79" s="146"/>
      <c r="AZ79" s="146"/>
      <c r="BA79" s="146"/>
      <c r="BB79" s="146"/>
      <c r="BC79" s="146"/>
      <c r="BD79" s="146"/>
      <c r="BE79" s="146"/>
      <c r="BF79" s="146"/>
      <c r="BG79" s="146"/>
      <c r="BH79" s="146"/>
      <c r="BI79" s="146"/>
      <c r="BJ79" s="146"/>
      <c r="BK79" s="146"/>
      <c r="BL79" s="146"/>
      <c r="BM79" s="146"/>
      <c r="BN79" s="146"/>
      <c r="BO79" s="146"/>
      <c r="BP79" s="146"/>
      <c r="BQ79" s="146"/>
      <c r="BR79" s="146"/>
      <c r="BS79" s="146"/>
      <c r="BT79" s="146"/>
      <c r="BU79" s="146"/>
      <c r="BV79" s="146"/>
      <c r="BW79" s="146"/>
      <c r="BX79" s="146"/>
      <c r="BY79" s="146"/>
      <c r="BZ79" s="146"/>
      <c r="CA79" s="146"/>
      <c r="CB79" s="146"/>
      <c r="CC79" s="146"/>
      <c r="CD79" s="146"/>
      <c r="CE79" s="146"/>
      <c r="CF79" s="146"/>
      <c r="CG79" s="146"/>
      <c r="CH79" s="146"/>
      <c r="CI79" s="146"/>
      <c r="CJ79" s="146"/>
      <c r="CK79" s="146"/>
    </row>
    <row r="80" spans="1:89" s="24" customFormat="1" ht="12" hidden="1" customHeight="1" outlineLevel="1">
      <c r="A80" s="392"/>
      <c r="B80" s="178" t="s">
        <v>392</v>
      </c>
      <c r="C80" s="461" t="s">
        <v>393</v>
      </c>
      <c r="D80" s="462">
        <f>SUMIFS(PL!F:F,PL!$C:$C,$B80)/'Key information'!$E$114</f>
        <v>0</v>
      </c>
      <c r="E80" s="462">
        <f>SUMIFS(PL!G:G,PL!$C:$C,$B80)/'Key information'!$E$114</f>
        <v>0</v>
      </c>
      <c r="F80" s="462">
        <f>SUMIFS(PL!H:H,PL!$C:$C,$B80)/'Key information'!$E$114</f>
        <v>0</v>
      </c>
      <c r="G80" s="462">
        <f>SUMIFS(PL!I:I,PL!$C:$C,$B80)/'Key information'!$E$114</f>
        <v>0</v>
      </c>
      <c r="H80" s="462">
        <f>SUMIFS(PL!J:J,PL!$C:$C,$B80)/'Key information'!$E$114</f>
        <v>0</v>
      </c>
      <c r="I80" s="462">
        <f>SUMIFS(PL!K:K,PL!$C:$C,$B80)/'Key information'!$E$114</f>
        <v>0</v>
      </c>
      <c r="J80" s="462">
        <f>SUMIFS(PL!L:L,PL!$C:$C,$B80)/'Key information'!$E$114</f>
        <v>0</v>
      </c>
      <c r="K80" s="462">
        <f>SUMIFS(PL!M:M,PL!$C:$C,$B80)/'Key information'!$E$114</f>
        <v>0</v>
      </c>
      <c r="L80" s="462">
        <f>SUMIFS(PL!N:N,PL!$C:$C,$B80)/'Key information'!$E$114</f>
        <v>0</v>
      </c>
      <c r="M80" s="462">
        <f>SUMIFS(PL!O:O,PL!$C:$C,$B80)/'Key information'!$E$114</f>
        <v>0</v>
      </c>
      <c r="N80" s="462">
        <f>SUMIFS(PL!P:P,PL!$C:$C,$B80)/'Key information'!$E$114</f>
        <v>0</v>
      </c>
      <c r="O80" s="462">
        <f>SUMIFS(PL!Q:Q,PL!$C:$C,$B80)/'Key information'!$E$114</f>
        <v>0</v>
      </c>
      <c r="P80" s="462">
        <f>SUMIFS(PL!R:R,PL!$C:$C,$B80)/'Key information'!$E$114</f>
        <v>0</v>
      </c>
      <c r="Q80" s="462">
        <f>SUMIFS(PL!S:S,PL!$C:$C,$B80)/'Key information'!$E$114</f>
        <v>0</v>
      </c>
      <c r="R80" s="462">
        <f>SUMIFS(PL!T:T,PL!$C:$C,$B80)/'Key information'!$E$114</f>
        <v>0</v>
      </c>
      <c r="S80" s="462">
        <f>SUMIFS(PL!U:U,PL!$C:$C,$B80)/'Key information'!$E$114</f>
        <v>0</v>
      </c>
      <c r="T80" s="462">
        <f>SUMIFS(PL!V:V,PL!$C:$C,$B80)/'Key information'!$E$114</f>
        <v>0</v>
      </c>
      <c r="U80" s="462">
        <f>SUMIFS(PL!W:W,PL!$C:$C,$B80)/'Key information'!$E$114</f>
        <v>0</v>
      </c>
      <c r="V80" s="462">
        <f>SUMIFS(PL!X:X,PL!$C:$C,$B80)/'Key information'!$E$114</f>
        <v>0</v>
      </c>
      <c r="W80" s="462">
        <f>SUMIFS(PL!Y:Y,PL!$C:$C,$B80)/'Key information'!$E$114</f>
        <v>0</v>
      </c>
      <c r="X80" s="462">
        <f>SUMIFS(PL!Z:Z,PL!$C:$C,$B80)/'Key information'!$E$114</f>
        <v>0</v>
      </c>
      <c r="Y80" s="462">
        <f>SUMIFS(PL!AA:AA,PL!$C:$C,$B80)/'Key information'!$E$114</f>
        <v>0</v>
      </c>
      <c r="Z80" s="462">
        <f>SUMIFS(PL!AB:AB,PL!$C:$C,$B80)/'Key information'!$E$114</f>
        <v>0</v>
      </c>
      <c r="AA80" s="462">
        <f>SUMIFS(PL!AC:AC,PL!$C:$C,$B80)/'Key information'!$E$114</f>
        <v>0</v>
      </c>
      <c r="AB80" s="462">
        <f>SUMIFS(PL!AD:AD,PL!$C:$C,$B80)/'Key information'!$E$114</f>
        <v>0</v>
      </c>
      <c r="AC80" s="462">
        <f>SUMIFS(PL!AE:AE,PL!$C:$C,$B80)/'Key information'!$E$114</f>
        <v>0</v>
      </c>
      <c r="AD80" s="462">
        <f>SUMIFS(PL!AF:AF,PL!$C:$C,$B80)/'Key information'!$E$114</f>
        <v>0</v>
      </c>
      <c r="AE80" s="462">
        <f>SUMIFS(PL!AG:AG,PL!$C:$C,$B80)/'Key information'!$E$114</f>
        <v>0</v>
      </c>
      <c r="AF80" s="462">
        <f>SUMIFS(PL!AH:AH,PL!$C:$C,$B80)/'Key information'!$E$114</f>
        <v>0</v>
      </c>
      <c r="AG80" s="462">
        <f>SUMIFS(PL!AI:AI,PL!$C:$C,$B80)/'Key information'!$E$114</f>
        <v>0</v>
      </c>
      <c r="AH80" s="462">
        <f>SUMIFS(PL!AJ:AJ,PL!$C:$C,$B80)/'Key information'!$E$114</f>
        <v>0</v>
      </c>
      <c r="AI80" s="462">
        <f>SUMIFS(PL!AK:AK,PL!$C:$C,$B80)/'Key information'!$E$114</f>
        <v>0</v>
      </c>
      <c r="AJ80" s="462">
        <f>SUMIFS(PL!AL:AL,PL!$C:$C,$B80)/'Key information'!$E$114</f>
        <v>0</v>
      </c>
      <c r="AK80" s="462">
        <f>SUMIFS(PL!AM:AM,PL!$C:$C,$B80)/'Key information'!$E$114</f>
        <v>0</v>
      </c>
      <c r="AL80" s="462">
        <f>SUMIFS(PL!AN:AN,PL!$C:$C,$B80)/'Key information'!$E$114</f>
        <v>0</v>
      </c>
      <c r="AM80" s="462">
        <f>SUMIFS(PL!AO:AO,PL!$C:$C,$B80)/'Key information'!$E$114</f>
        <v>0</v>
      </c>
      <c r="AN80" s="462">
        <f>SUM(D80:O80)</f>
        <v>0</v>
      </c>
      <c r="AO80" s="462">
        <f>SUM(P80:AA80)</f>
        <v>0</v>
      </c>
      <c r="AP80" s="463">
        <f ca="1">SUM(OFFSET(AM80,0,(-12+'Key information'!$E$34)):OFFSET(AA80,0,(-11+'Key information'!$E$34)))</f>
        <v>0</v>
      </c>
      <c r="AQ80" s="463">
        <f>SUMIFS(PL!AP:AP,PL!$C:$C,$B80)/'Key information'!$E$114</f>
        <v>0</v>
      </c>
      <c r="AR80"/>
      <c r="AS80" s="464">
        <f ca="1">SUM(OFFSET(AA80,0,(-12+'Key information'!$E$34)):P80)</f>
        <v>0</v>
      </c>
      <c r="AT80" s="463">
        <f ca="1">SUM(OFFSET(AM80,0,(-12+'Key information'!$E$34)):AB80)</f>
        <v>0</v>
      </c>
      <c r="AU80"/>
      <c r="AX80" s="146"/>
      <c r="AY80" s="146"/>
      <c r="AZ80" s="146"/>
      <c r="BA80" s="146"/>
      <c r="BB80" s="146"/>
      <c r="BC80" s="146"/>
      <c r="BD80" s="146"/>
      <c r="BE80" s="146"/>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6"/>
      <c r="CC80" s="146"/>
      <c r="CD80" s="146"/>
      <c r="CE80" s="146"/>
      <c r="CF80" s="146"/>
      <c r="CG80" s="146"/>
      <c r="CH80" s="146"/>
      <c r="CI80" s="146"/>
      <c r="CJ80" s="146"/>
      <c r="CK80" s="146"/>
    </row>
    <row r="81" spans="1:89" s="24" customFormat="1" ht="12" hidden="1" customHeight="1" outlineLevel="1">
      <c r="A81" s="392"/>
      <c r="B81" s="178"/>
      <c r="C81" s="1027" t="s">
        <v>389</v>
      </c>
      <c r="D81" s="1028">
        <f t="shared" ref="D81:AQ81" si="107">ROUND(D80-D30,0)</f>
        <v>0</v>
      </c>
      <c r="E81" s="1028">
        <f t="shared" si="107"/>
        <v>0</v>
      </c>
      <c r="F81" s="1028">
        <f t="shared" si="107"/>
        <v>0</v>
      </c>
      <c r="G81" s="1028">
        <f t="shared" si="107"/>
        <v>0</v>
      </c>
      <c r="H81" s="1028">
        <f t="shared" si="107"/>
        <v>0</v>
      </c>
      <c r="I81" s="1028">
        <f t="shared" si="107"/>
        <v>0</v>
      </c>
      <c r="J81" s="1028">
        <f t="shared" si="107"/>
        <v>0</v>
      </c>
      <c r="K81" s="1028">
        <f t="shared" si="107"/>
        <v>0</v>
      </c>
      <c r="L81" s="1028">
        <f t="shared" si="107"/>
        <v>0</v>
      </c>
      <c r="M81" s="1028">
        <f t="shared" si="107"/>
        <v>0</v>
      </c>
      <c r="N81" s="1028">
        <f t="shared" si="107"/>
        <v>0</v>
      </c>
      <c r="O81" s="1028">
        <f t="shared" si="107"/>
        <v>0</v>
      </c>
      <c r="P81" s="1028">
        <f t="shared" si="107"/>
        <v>0</v>
      </c>
      <c r="Q81" s="1028">
        <f t="shared" si="107"/>
        <v>0</v>
      </c>
      <c r="R81" s="1028">
        <f t="shared" si="107"/>
        <v>0</v>
      </c>
      <c r="S81" s="1028">
        <f t="shared" si="107"/>
        <v>0</v>
      </c>
      <c r="T81" s="1028">
        <f t="shared" si="107"/>
        <v>0</v>
      </c>
      <c r="U81" s="1028">
        <f t="shared" si="107"/>
        <v>0</v>
      </c>
      <c r="V81" s="1028">
        <f t="shared" si="107"/>
        <v>0</v>
      </c>
      <c r="W81" s="1028">
        <f t="shared" si="107"/>
        <v>0</v>
      </c>
      <c r="X81" s="1028">
        <f t="shared" si="107"/>
        <v>0</v>
      </c>
      <c r="Y81" s="1028">
        <f t="shared" si="107"/>
        <v>0</v>
      </c>
      <c r="Z81" s="1028">
        <f t="shared" si="107"/>
        <v>0</v>
      </c>
      <c r="AA81" s="1028">
        <f t="shared" si="107"/>
        <v>0</v>
      </c>
      <c r="AB81" s="1028">
        <f t="shared" si="107"/>
        <v>0</v>
      </c>
      <c r="AC81" s="1028">
        <f t="shared" si="107"/>
        <v>0</v>
      </c>
      <c r="AD81" s="1028">
        <f t="shared" si="107"/>
        <v>0</v>
      </c>
      <c r="AE81" s="1028">
        <f t="shared" si="107"/>
        <v>0</v>
      </c>
      <c r="AF81" s="1028">
        <f t="shared" si="107"/>
        <v>0</v>
      </c>
      <c r="AG81" s="1028">
        <f t="shared" si="107"/>
        <v>0</v>
      </c>
      <c r="AH81" s="1028">
        <f t="shared" si="107"/>
        <v>0</v>
      </c>
      <c r="AI81" s="1028">
        <f t="shared" si="107"/>
        <v>0</v>
      </c>
      <c r="AJ81" s="1028">
        <f t="shared" si="107"/>
        <v>0</v>
      </c>
      <c r="AK81" s="1028">
        <f t="shared" si="107"/>
        <v>0</v>
      </c>
      <c r="AL81" s="1028">
        <f t="shared" si="107"/>
        <v>0</v>
      </c>
      <c r="AM81" s="1028">
        <f t="shared" si="107"/>
        <v>0</v>
      </c>
      <c r="AN81" s="1028">
        <f t="shared" si="107"/>
        <v>0</v>
      </c>
      <c r="AO81" s="1028">
        <f t="shared" si="107"/>
        <v>0</v>
      </c>
      <c r="AP81" s="1029">
        <f t="shared" ca="1" si="107"/>
        <v>0</v>
      </c>
      <c r="AQ81" s="1029">
        <f t="shared" si="107"/>
        <v>0</v>
      </c>
      <c r="AR81"/>
      <c r="AS81" s="1030">
        <f ca="1">ROUND(AS80-AS30,0)</f>
        <v>0</v>
      </c>
      <c r="AT81" s="1029">
        <f ca="1">ROUND(AT80-AT30,0)</f>
        <v>0</v>
      </c>
      <c r="AU81"/>
      <c r="AV81" s="24" t="str">
        <f ca="1">IF(SUM(D81:AT81)=0,"ALL GOOD!","ERROR")</f>
        <v>ALL GOOD!</v>
      </c>
      <c r="AX81" s="146"/>
      <c r="AY81" s="146"/>
      <c r="AZ81" s="146"/>
      <c r="BA81" s="146"/>
      <c r="BB81" s="146"/>
      <c r="BC81" s="146"/>
      <c r="BD81" s="146"/>
      <c r="BE81" s="146"/>
      <c r="BF81" s="146"/>
      <c r="BG81" s="146"/>
      <c r="BH81" s="146"/>
      <c r="BI81" s="146"/>
      <c r="BJ81" s="146"/>
      <c r="BK81" s="146"/>
      <c r="BL81" s="146"/>
      <c r="BM81" s="146"/>
      <c r="BN81" s="146"/>
      <c r="BO81" s="146"/>
      <c r="BP81" s="146"/>
      <c r="BQ81" s="146"/>
      <c r="BR81" s="146"/>
      <c r="BS81" s="146"/>
      <c r="BT81" s="146"/>
      <c r="BU81" s="146"/>
      <c r="BV81" s="146"/>
      <c r="BW81" s="146"/>
      <c r="BX81" s="146"/>
      <c r="BY81" s="146"/>
      <c r="BZ81" s="146"/>
      <c r="CA81" s="146"/>
      <c r="CB81" s="146"/>
      <c r="CC81" s="146"/>
      <c r="CD81" s="146"/>
      <c r="CE81" s="146"/>
      <c r="CF81" s="146"/>
      <c r="CG81" s="146"/>
      <c r="CH81" s="146"/>
      <c r="CI81" s="146"/>
      <c r="CJ81" s="146"/>
      <c r="CK81" s="146"/>
    </row>
    <row r="82" spans="1:89" s="24" customFormat="1" ht="12" hidden="1" customHeight="1" outlineLevel="1">
      <c r="A82" s="392"/>
      <c r="B82" s="178" t="s">
        <v>163</v>
      </c>
      <c r="C82" s="569" t="s">
        <v>394</v>
      </c>
      <c r="D82" s="462">
        <f>SUMIFS(PL!F:F,PL!$C:$C,$B82)/'Key information'!$E$114</f>
        <v>0</v>
      </c>
      <c r="E82" s="462">
        <f>SUMIFS(PL!G:G,PL!$C:$C,$B82)/'Key information'!$E$114</f>
        <v>0</v>
      </c>
      <c r="F82" s="462">
        <f>SUMIFS(PL!H:H,PL!$C:$C,$B82)/'Key information'!$E$114</f>
        <v>0</v>
      </c>
      <c r="G82" s="462">
        <f>SUMIFS(PL!I:I,PL!$C:$C,$B82)/'Key information'!$E$114</f>
        <v>0</v>
      </c>
      <c r="H82" s="462">
        <f>SUMIFS(PL!J:J,PL!$C:$C,$B82)/'Key information'!$E$114</f>
        <v>0</v>
      </c>
      <c r="I82" s="462">
        <f>SUMIFS(PL!K:K,PL!$C:$C,$B82)/'Key information'!$E$114</f>
        <v>0</v>
      </c>
      <c r="J82" s="462">
        <f>SUMIFS(PL!L:L,PL!$C:$C,$B82)/'Key information'!$E$114</f>
        <v>0</v>
      </c>
      <c r="K82" s="462">
        <f>SUMIFS(PL!M:M,PL!$C:$C,$B82)/'Key information'!$E$114</f>
        <v>0</v>
      </c>
      <c r="L82" s="462">
        <f>SUMIFS(PL!N:N,PL!$C:$C,$B82)/'Key information'!$E$114</f>
        <v>0</v>
      </c>
      <c r="M82" s="462">
        <f>SUMIFS(PL!O:O,PL!$C:$C,$B82)/'Key information'!$E$114</f>
        <v>0</v>
      </c>
      <c r="N82" s="462">
        <f>SUMIFS(PL!P:P,PL!$C:$C,$B82)/'Key information'!$E$114</f>
        <v>0</v>
      </c>
      <c r="O82" s="462">
        <f>SUMIFS(PL!Q:Q,PL!$C:$C,$B82)/'Key information'!$E$114</f>
        <v>0</v>
      </c>
      <c r="P82" s="462">
        <f>SUMIFS(PL!R:R,PL!$C:$C,$B82)/'Key information'!$E$114</f>
        <v>0</v>
      </c>
      <c r="Q82" s="462">
        <f>SUMIFS(PL!S:S,PL!$C:$C,$B82)/'Key information'!$E$114</f>
        <v>0</v>
      </c>
      <c r="R82" s="462">
        <f>SUMIFS(PL!T:T,PL!$C:$C,$B82)/'Key information'!$E$114</f>
        <v>0</v>
      </c>
      <c r="S82" s="462">
        <f>SUMIFS(PL!U:U,PL!$C:$C,$B82)/'Key information'!$E$114</f>
        <v>0</v>
      </c>
      <c r="T82" s="462">
        <f>SUMIFS(PL!V:V,PL!$C:$C,$B82)/'Key information'!$E$114</f>
        <v>0</v>
      </c>
      <c r="U82" s="462">
        <f>SUMIFS(PL!W:W,PL!$C:$C,$B82)/'Key information'!$E$114</f>
        <v>0</v>
      </c>
      <c r="V82" s="462">
        <f>SUMIFS(PL!X:X,PL!$C:$C,$B82)/'Key information'!$E$114</f>
        <v>0</v>
      </c>
      <c r="W82" s="462">
        <f>SUMIFS(PL!Y:Y,PL!$C:$C,$B82)/'Key information'!$E$114</f>
        <v>0</v>
      </c>
      <c r="X82" s="462">
        <f>SUMIFS(PL!Z:Z,PL!$C:$C,$B82)/'Key information'!$E$114</f>
        <v>0</v>
      </c>
      <c r="Y82" s="462">
        <f>SUMIFS(PL!AA:AA,PL!$C:$C,$B82)/'Key information'!$E$114</f>
        <v>0</v>
      </c>
      <c r="Z82" s="462">
        <f>SUMIFS(PL!AB:AB,PL!$C:$C,$B82)/'Key information'!$E$114</f>
        <v>0</v>
      </c>
      <c r="AA82" s="462">
        <f>SUMIFS(PL!AC:AC,PL!$C:$C,$B82)/'Key information'!$E$114</f>
        <v>0</v>
      </c>
      <c r="AB82" s="462">
        <f>SUMIFS(PL!AD:AD,PL!$C:$C,$B82)/'Key information'!$E$114</f>
        <v>0</v>
      </c>
      <c r="AC82" s="462">
        <f>SUMIFS(PL!AE:AE,PL!$C:$C,$B82)/'Key information'!$E$114</f>
        <v>0</v>
      </c>
      <c r="AD82" s="462">
        <f>SUMIFS(PL!AF:AF,PL!$C:$C,$B82)/'Key information'!$E$114</f>
        <v>0</v>
      </c>
      <c r="AE82" s="462">
        <f>SUMIFS(PL!AG:AG,PL!$C:$C,$B82)/'Key information'!$E$114</f>
        <v>0</v>
      </c>
      <c r="AF82" s="462">
        <f>SUMIFS(PL!AH:AH,PL!$C:$C,$B82)/'Key information'!$E$114</f>
        <v>0</v>
      </c>
      <c r="AG82" s="462">
        <f>SUMIFS(PL!AI:AI,PL!$C:$C,$B82)/'Key information'!$E$114</f>
        <v>0</v>
      </c>
      <c r="AH82" s="462">
        <f>SUMIFS(PL!AJ:AJ,PL!$C:$C,$B82)/'Key information'!$E$114</f>
        <v>0</v>
      </c>
      <c r="AI82" s="462">
        <f>SUMIFS(PL!AK:AK,PL!$C:$C,$B82)/'Key information'!$E$114</f>
        <v>0</v>
      </c>
      <c r="AJ82" s="462">
        <f>SUMIFS(PL!AL:AL,PL!$C:$C,$B82)/'Key information'!$E$114</f>
        <v>0</v>
      </c>
      <c r="AK82" s="462">
        <f>SUMIFS(PL!AM:AM,PL!$C:$C,$B82)/'Key information'!$E$114</f>
        <v>0</v>
      </c>
      <c r="AL82" s="462">
        <f>SUMIFS(PL!AN:AN,PL!$C:$C,$B82)/'Key information'!$E$114</f>
        <v>0</v>
      </c>
      <c r="AM82" s="462">
        <f>SUMIFS(PL!AO:AO,PL!$C:$C,$B82)/'Key information'!$E$114</f>
        <v>0</v>
      </c>
      <c r="AN82" s="462">
        <f>SUM(D82:O82)</f>
        <v>0</v>
      </c>
      <c r="AO82" s="462">
        <f>SUM(P82:AA82)</f>
        <v>0</v>
      </c>
      <c r="AP82" s="463">
        <f ca="1">SUM(OFFSET(AM82,0,(-12+'Key information'!$E$34)):OFFSET(AA82,0,(-11+'Key information'!$E$34)))</f>
        <v>0</v>
      </c>
      <c r="AQ82" s="463">
        <f>SUMIFS(PL!AP:AP,PL!$C:$C,$B82)/'Key information'!$E$114</f>
        <v>0</v>
      </c>
      <c r="AR82"/>
      <c r="AS82" s="464">
        <f ca="1">SUM(OFFSET(AA82,0,(-12+'Key information'!$E$34)):P82)</f>
        <v>0</v>
      </c>
      <c r="AT82" s="463">
        <f ca="1">SUM(OFFSET(AM82,0,(-12+'Key information'!$E$34)):AB82)</f>
        <v>0</v>
      </c>
      <c r="AU82"/>
      <c r="AX82" s="146"/>
      <c r="AY82" s="146"/>
      <c r="AZ82" s="146"/>
      <c r="BA82" s="146"/>
      <c r="BB82" s="146"/>
      <c r="BC82" s="146"/>
      <c r="BD82" s="146"/>
      <c r="BE82" s="146"/>
      <c r="BF82" s="146"/>
      <c r="BG82" s="146"/>
      <c r="BH82" s="146"/>
      <c r="BI82" s="146"/>
      <c r="BJ82" s="146"/>
      <c r="BK82" s="146"/>
      <c r="BL82" s="146"/>
      <c r="BM82" s="146"/>
      <c r="BN82" s="146"/>
      <c r="BO82" s="146"/>
      <c r="BP82" s="146"/>
      <c r="BQ82" s="146"/>
      <c r="BR82" s="146"/>
      <c r="BS82" s="146"/>
      <c r="BT82" s="146"/>
      <c r="BU82" s="146"/>
      <c r="BV82" s="146"/>
      <c r="BW82" s="146"/>
      <c r="BX82" s="146"/>
      <c r="BY82" s="146"/>
      <c r="BZ82" s="146"/>
      <c r="CA82" s="146"/>
      <c r="CB82" s="146"/>
      <c r="CC82" s="146"/>
      <c r="CD82" s="146"/>
      <c r="CE82" s="146"/>
      <c r="CF82" s="146"/>
      <c r="CG82" s="146"/>
      <c r="CH82" s="146"/>
      <c r="CI82" s="146"/>
      <c r="CJ82" s="146"/>
      <c r="CK82" s="146"/>
    </row>
    <row r="83" spans="1:89" s="24" customFormat="1" ht="12" hidden="1" customHeight="1" outlineLevel="1">
      <c r="A83" s="392"/>
      <c r="B83" s="178"/>
      <c r="C83" s="569" t="s">
        <v>389</v>
      </c>
      <c r="D83" s="1028">
        <f t="shared" ref="D83:AQ83" si="108">ROUND(D82-D35,0)</f>
        <v>0</v>
      </c>
      <c r="E83" s="570">
        <f t="shared" si="108"/>
        <v>0</v>
      </c>
      <c r="F83" s="570">
        <f t="shared" si="108"/>
        <v>0</v>
      </c>
      <c r="G83" s="570">
        <f t="shared" si="108"/>
        <v>0</v>
      </c>
      <c r="H83" s="570">
        <f t="shared" si="108"/>
        <v>0</v>
      </c>
      <c r="I83" s="570">
        <f t="shared" si="108"/>
        <v>0</v>
      </c>
      <c r="J83" s="570">
        <f t="shared" si="108"/>
        <v>0</v>
      </c>
      <c r="K83" s="570">
        <f t="shared" si="108"/>
        <v>0</v>
      </c>
      <c r="L83" s="570">
        <f t="shared" si="108"/>
        <v>0</v>
      </c>
      <c r="M83" s="570">
        <f t="shared" si="108"/>
        <v>0</v>
      </c>
      <c r="N83" s="570">
        <f t="shared" si="108"/>
        <v>0</v>
      </c>
      <c r="O83" s="570">
        <f t="shared" si="108"/>
        <v>0</v>
      </c>
      <c r="P83" s="570">
        <f t="shared" si="108"/>
        <v>0</v>
      </c>
      <c r="Q83" s="570">
        <f t="shared" si="108"/>
        <v>0</v>
      </c>
      <c r="R83" s="570">
        <f t="shared" si="108"/>
        <v>0</v>
      </c>
      <c r="S83" s="570">
        <f t="shared" si="108"/>
        <v>0</v>
      </c>
      <c r="T83" s="570">
        <f t="shared" si="108"/>
        <v>0</v>
      </c>
      <c r="U83" s="570">
        <f t="shared" si="108"/>
        <v>0</v>
      </c>
      <c r="V83" s="570">
        <f t="shared" si="108"/>
        <v>0</v>
      </c>
      <c r="W83" s="570">
        <f t="shared" si="108"/>
        <v>0</v>
      </c>
      <c r="X83" s="570">
        <f t="shared" si="108"/>
        <v>0</v>
      </c>
      <c r="Y83" s="570">
        <f t="shared" si="108"/>
        <v>0</v>
      </c>
      <c r="Z83" s="570">
        <f t="shared" si="108"/>
        <v>0</v>
      </c>
      <c r="AA83" s="570">
        <f t="shared" si="108"/>
        <v>0</v>
      </c>
      <c r="AB83" s="570">
        <f t="shared" si="108"/>
        <v>0</v>
      </c>
      <c r="AC83" s="570">
        <f t="shared" si="108"/>
        <v>0</v>
      </c>
      <c r="AD83" s="570">
        <f t="shared" si="108"/>
        <v>0</v>
      </c>
      <c r="AE83" s="570">
        <f t="shared" si="108"/>
        <v>0</v>
      </c>
      <c r="AF83" s="570">
        <f t="shared" si="108"/>
        <v>0</v>
      </c>
      <c r="AG83" s="570">
        <f t="shared" si="108"/>
        <v>0</v>
      </c>
      <c r="AH83" s="570">
        <f t="shared" si="108"/>
        <v>0</v>
      </c>
      <c r="AI83" s="570">
        <f t="shared" si="108"/>
        <v>0</v>
      </c>
      <c r="AJ83" s="570">
        <f t="shared" si="108"/>
        <v>0</v>
      </c>
      <c r="AK83" s="570">
        <f t="shared" si="108"/>
        <v>0</v>
      </c>
      <c r="AL83" s="570">
        <f t="shared" si="108"/>
        <v>0</v>
      </c>
      <c r="AM83" s="570">
        <f t="shared" si="108"/>
        <v>0</v>
      </c>
      <c r="AN83" s="570">
        <f t="shared" si="108"/>
        <v>0</v>
      </c>
      <c r="AO83" s="570">
        <f t="shared" si="108"/>
        <v>0</v>
      </c>
      <c r="AP83" s="571">
        <f t="shared" ca="1" si="108"/>
        <v>0</v>
      </c>
      <c r="AQ83" s="571">
        <f t="shared" si="108"/>
        <v>0</v>
      </c>
      <c r="AR83"/>
      <c r="AS83" s="572">
        <f ca="1">ROUND(AS82-AS35,0)</f>
        <v>0</v>
      </c>
      <c r="AT83" s="571">
        <f ca="1">ROUND(AT82-AT35,0)</f>
        <v>0</v>
      </c>
      <c r="AU83"/>
      <c r="AV83" s="24" t="str">
        <f ca="1">IF(SUM(D83:AT83)=0,"ALL GOOD!","ERROR")</f>
        <v>ALL GOOD!</v>
      </c>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6"/>
      <c r="CE83" s="146"/>
      <c r="CF83" s="146"/>
      <c r="CG83" s="146"/>
      <c r="CH83" s="146"/>
      <c r="CI83" s="146"/>
      <c r="CJ83" s="146"/>
      <c r="CK83" s="146"/>
    </row>
    <row r="84" spans="1:89" s="24" customFormat="1" ht="12" hidden="1" customHeight="1" outlineLevel="1">
      <c r="A84" s="392"/>
      <c r="B84" s="178" t="s">
        <v>395</v>
      </c>
      <c r="C84" s="461" t="s">
        <v>396</v>
      </c>
      <c r="D84" s="462">
        <f>SUMIFS(PL!F:F,PL!$C:$C,$B84)/'Key information'!$E$114</f>
        <v>0</v>
      </c>
      <c r="E84" s="462">
        <f>SUMIFS(PL!G:G,PL!$C:$C,$B84)/'Key information'!$E$114</f>
        <v>0</v>
      </c>
      <c r="F84" s="462">
        <f>SUMIFS(PL!H:H,PL!$C:$C,$B84)/'Key information'!$E$114</f>
        <v>0</v>
      </c>
      <c r="G84" s="462">
        <f>SUMIFS(PL!I:I,PL!$C:$C,$B84)/'Key information'!$E$114</f>
        <v>0</v>
      </c>
      <c r="H84" s="462">
        <f>SUMIFS(PL!J:J,PL!$C:$C,$B84)/'Key information'!$E$114</f>
        <v>0</v>
      </c>
      <c r="I84" s="462">
        <f>SUMIFS(PL!K:K,PL!$C:$C,$B84)/'Key information'!$E$114</f>
        <v>0</v>
      </c>
      <c r="J84" s="462">
        <f>SUMIFS(PL!L:L,PL!$C:$C,$B84)/'Key information'!$E$114</f>
        <v>0</v>
      </c>
      <c r="K84" s="462">
        <f>SUMIFS(PL!M:M,PL!$C:$C,$B84)/'Key information'!$E$114</f>
        <v>0</v>
      </c>
      <c r="L84" s="462">
        <f>SUMIFS(PL!N:N,PL!$C:$C,$B84)/'Key information'!$E$114</f>
        <v>0</v>
      </c>
      <c r="M84" s="462">
        <f>SUMIFS(PL!O:O,PL!$C:$C,$B84)/'Key information'!$E$114</f>
        <v>0</v>
      </c>
      <c r="N84" s="462">
        <f>SUMIFS(PL!P:P,PL!$C:$C,$B84)/'Key information'!$E$114</f>
        <v>0</v>
      </c>
      <c r="O84" s="462">
        <f>SUMIFS(PL!Q:Q,PL!$C:$C,$B84)/'Key information'!$E$114</f>
        <v>0</v>
      </c>
      <c r="P84" s="462">
        <f>SUMIFS(PL!R:R,PL!$C:$C,$B84)/'Key information'!$E$114</f>
        <v>0</v>
      </c>
      <c r="Q84" s="462">
        <f>SUMIFS(PL!S:S,PL!$C:$C,$B84)/'Key information'!$E$114</f>
        <v>0</v>
      </c>
      <c r="R84" s="462">
        <f>SUMIFS(PL!T:T,PL!$C:$C,$B84)/'Key information'!$E$114</f>
        <v>0</v>
      </c>
      <c r="S84" s="462">
        <f>SUMIFS(PL!U:U,PL!$C:$C,$B84)/'Key information'!$E$114</f>
        <v>0</v>
      </c>
      <c r="T84" s="462">
        <f>SUMIFS(PL!V:V,PL!$C:$C,$B84)/'Key information'!$E$114</f>
        <v>0</v>
      </c>
      <c r="U84" s="462">
        <f>SUMIFS(PL!W:W,PL!$C:$C,$B84)/'Key information'!$E$114</f>
        <v>0</v>
      </c>
      <c r="V84" s="462">
        <f>SUMIFS(PL!X:X,PL!$C:$C,$B84)/'Key information'!$E$114</f>
        <v>0</v>
      </c>
      <c r="W84" s="462">
        <f>SUMIFS(PL!Y:Y,PL!$C:$C,$B84)/'Key information'!$E$114</f>
        <v>0</v>
      </c>
      <c r="X84" s="462">
        <f>SUMIFS(PL!Z:Z,PL!$C:$C,$B84)/'Key information'!$E$114</f>
        <v>0</v>
      </c>
      <c r="Y84" s="462">
        <f>SUMIFS(PL!AA:AA,PL!$C:$C,$B84)/'Key information'!$E$114</f>
        <v>0</v>
      </c>
      <c r="Z84" s="462">
        <f>SUMIFS(PL!AB:AB,PL!$C:$C,$B84)/'Key information'!$E$114</f>
        <v>0</v>
      </c>
      <c r="AA84" s="462">
        <f>SUMIFS(PL!AC:AC,PL!$C:$C,$B84)/'Key information'!$E$114</f>
        <v>0</v>
      </c>
      <c r="AB84" s="462">
        <f>SUMIFS(PL!AD:AD,PL!$C:$C,$B84)/'Key information'!$E$114</f>
        <v>0</v>
      </c>
      <c r="AC84" s="462">
        <f>SUMIFS(PL!AE:AE,PL!$C:$C,$B84)/'Key information'!$E$114</f>
        <v>0</v>
      </c>
      <c r="AD84" s="462">
        <f>SUMIFS(PL!AF:AF,PL!$C:$C,$B84)/'Key information'!$E$114</f>
        <v>0</v>
      </c>
      <c r="AE84" s="462">
        <f>SUMIFS(PL!AG:AG,PL!$C:$C,$B84)/'Key information'!$E$114</f>
        <v>0</v>
      </c>
      <c r="AF84" s="462">
        <f>SUMIFS(PL!AH:AH,PL!$C:$C,$B84)/'Key information'!$E$114</f>
        <v>0</v>
      </c>
      <c r="AG84" s="462">
        <f>SUMIFS(PL!AI:AI,PL!$C:$C,$B84)/'Key information'!$E$114</f>
        <v>0</v>
      </c>
      <c r="AH84" s="462">
        <f>SUMIFS(PL!AJ:AJ,PL!$C:$C,$B84)/'Key information'!$E$114</f>
        <v>0</v>
      </c>
      <c r="AI84" s="462">
        <f>SUMIFS(PL!AK:AK,PL!$C:$C,$B84)/'Key information'!$E$114</f>
        <v>0</v>
      </c>
      <c r="AJ84" s="462">
        <f>SUMIFS(PL!AL:AL,PL!$C:$C,$B84)/'Key information'!$E$114</f>
        <v>0</v>
      </c>
      <c r="AK84" s="462">
        <f>SUMIFS(PL!AM:AM,PL!$C:$C,$B84)/'Key information'!$E$114</f>
        <v>0</v>
      </c>
      <c r="AL84" s="462">
        <f>SUMIFS(PL!AN:AN,PL!$C:$C,$B84)/'Key information'!$E$114</f>
        <v>0</v>
      </c>
      <c r="AM84" s="462">
        <f>SUMIFS(PL!AO:AO,PL!$C:$C,$B84)/'Key information'!$E$114</f>
        <v>0</v>
      </c>
      <c r="AN84" s="462">
        <f>SUM(D84:O84)</f>
        <v>0</v>
      </c>
      <c r="AO84" s="462">
        <f>SUM(P84:AA84)</f>
        <v>0</v>
      </c>
      <c r="AP84" s="463">
        <f ca="1">SUM(OFFSET(AM84,0,(-12+'Key information'!$E$34)):OFFSET(AA84,0,(-11+'Key information'!$E$34)))</f>
        <v>0</v>
      </c>
      <c r="AQ84" s="463">
        <f>SUMIFS(PL!AP:AP,PL!$C:$C,$B84)/'Key information'!$E$114</f>
        <v>0</v>
      </c>
      <c r="AR84"/>
      <c r="AS84" s="464">
        <f ca="1">SUM(OFFSET(AA84,0,(-12+'Key information'!$E$34)):P84)</f>
        <v>0</v>
      </c>
      <c r="AT84" s="463">
        <f ca="1">SUM(OFFSET(AM84,0,(-12+'Key information'!$E$34)):AB84)</f>
        <v>0</v>
      </c>
      <c r="AU84"/>
      <c r="AX84" s="146"/>
      <c r="AY84" s="146"/>
      <c r="AZ84" s="146"/>
      <c r="BA84" s="146"/>
      <c r="BB84" s="146"/>
      <c r="BC84" s="146"/>
      <c r="BD84" s="146"/>
      <c r="BE84" s="146"/>
      <c r="BF84" s="146"/>
      <c r="BG84" s="146"/>
      <c r="BH84" s="146"/>
      <c r="BI84" s="146"/>
      <c r="BJ84" s="146"/>
      <c r="BK84" s="146"/>
      <c r="BL84" s="146"/>
      <c r="BM84" s="146"/>
      <c r="BN84" s="146"/>
      <c r="BO84" s="146"/>
      <c r="BP84" s="146"/>
      <c r="BQ84" s="146"/>
      <c r="BR84" s="146"/>
      <c r="BS84" s="146"/>
      <c r="BT84" s="146"/>
      <c r="BU84" s="146"/>
      <c r="BV84" s="146"/>
      <c r="BW84" s="146"/>
      <c r="BX84" s="146"/>
      <c r="BY84" s="146"/>
      <c r="BZ84" s="146"/>
      <c r="CA84" s="146"/>
      <c r="CB84" s="146"/>
      <c r="CC84" s="146"/>
      <c r="CD84" s="146"/>
      <c r="CE84" s="146"/>
      <c r="CF84" s="146"/>
      <c r="CG84" s="146"/>
      <c r="CH84" s="146"/>
      <c r="CI84" s="146"/>
      <c r="CJ84" s="146"/>
      <c r="CK84" s="146"/>
    </row>
    <row r="85" spans="1:89" s="24" customFormat="1" ht="12" hidden="1" customHeight="1" outlineLevel="1">
      <c r="A85" s="392"/>
      <c r="B85" s="178"/>
      <c r="C85" s="1027" t="s">
        <v>389</v>
      </c>
      <c r="D85" s="1028">
        <f t="shared" ref="D85:AQ85" si="109">ROUND(D84-D49,0)</f>
        <v>0</v>
      </c>
      <c r="E85" s="1028">
        <f t="shared" si="109"/>
        <v>0</v>
      </c>
      <c r="F85" s="1028">
        <f t="shared" si="109"/>
        <v>0</v>
      </c>
      <c r="G85" s="1028">
        <f t="shared" si="109"/>
        <v>0</v>
      </c>
      <c r="H85" s="1028">
        <f t="shared" si="109"/>
        <v>0</v>
      </c>
      <c r="I85" s="1028">
        <f t="shared" si="109"/>
        <v>0</v>
      </c>
      <c r="J85" s="1028">
        <f t="shared" si="109"/>
        <v>0</v>
      </c>
      <c r="K85" s="1028">
        <f t="shared" si="109"/>
        <v>0</v>
      </c>
      <c r="L85" s="1028">
        <f t="shared" si="109"/>
        <v>0</v>
      </c>
      <c r="M85" s="1028">
        <f t="shared" si="109"/>
        <v>0</v>
      </c>
      <c r="N85" s="1028">
        <f t="shared" si="109"/>
        <v>0</v>
      </c>
      <c r="O85" s="1028">
        <f t="shared" si="109"/>
        <v>0</v>
      </c>
      <c r="P85" s="1028">
        <f t="shared" si="109"/>
        <v>0</v>
      </c>
      <c r="Q85" s="1028">
        <f t="shared" si="109"/>
        <v>0</v>
      </c>
      <c r="R85" s="1028">
        <f t="shared" si="109"/>
        <v>0</v>
      </c>
      <c r="S85" s="1028">
        <f t="shared" si="109"/>
        <v>0</v>
      </c>
      <c r="T85" s="1028">
        <f t="shared" si="109"/>
        <v>0</v>
      </c>
      <c r="U85" s="1028">
        <f t="shared" si="109"/>
        <v>0</v>
      </c>
      <c r="V85" s="1028">
        <f t="shared" si="109"/>
        <v>0</v>
      </c>
      <c r="W85" s="1028">
        <f t="shared" si="109"/>
        <v>0</v>
      </c>
      <c r="X85" s="1028">
        <f t="shared" si="109"/>
        <v>0</v>
      </c>
      <c r="Y85" s="1028">
        <f t="shared" si="109"/>
        <v>0</v>
      </c>
      <c r="Z85" s="1028">
        <f t="shared" si="109"/>
        <v>0</v>
      </c>
      <c r="AA85" s="1028">
        <f t="shared" si="109"/>
        <v>0</v>
      </c>
      <c r="AB85" s="1028">
        <f t="shared" si="109"/>
        <v>0</v>
      </c>
      <c r="AC85" s="1028">
        <f t="shared" si="109"/>
        <v>0</v>
      </c>
      <c r="AD85" s="1028">
        <f t="shared" si="109"/>
        <v>0</v>
      </c>
      <c r="AE85" s="1028">
        <f t="shared" si="109"/>
        <v>0</v>
      </c>
      <c r="AF85" s="1028">
        <f t="shared" si="109"/>
        <v>0</v>
      </c>
      <c r="AG85" s="1028">
        <f t="shared" si="109"/>
        <v>0</v>
      </c>
      <c r="AH85" s="1028">
        <f t="shared" si="109"/>
        <v>0</v>
      </c>
      <c r="AI85" s="1028">
        <f t="shared" si="109"/>
        <v>0</v>
      </c>
      <c r="AJ85" s="1028">
        <f t="shared" si="109"/>
        <v>0</v>
      </c>
      <c r="AK85" s="1028">
        <f t="shared" si="109"/>
        <v>0</v>
      </c>
      <c r="AL85" s="1028">
        <f t="shared" si="109"/>
        <v>0</v>
      </c>
      <c r="AM85" s="1028">
        <f t="shared" si="109"/>
        <v>0</v>
      </c>
      <c r="AN85" s="1028">
        <f t="shared" si="109"/>
        <v>0</v>
      </c>
      <c r="AO85" s="1028">
        <f t="shared" si="109"/>
        <v>0</v>
      </c>
      <c r="AP85" s="1029">
        <f t="shared" ca="1" si="109"/>
        <v>0</v>
      </c>
      <c r="AQ85" s="1029">
        <f t="shared" si="109"/>
        <v>0</v>
      </c>
      <c r="AR85"/>
      <c r="AS85" s="1030">
        <f ca="1">ROUND(AS84-AS49,0)</f>
        <v>0</v>
      </c>
      <c r="AT85" s="1029">
        <f ca="1">ROUND(AT84-AT49,0)</f>
        <v>0</v>
      </c>
      <c r="AU85"/>
      <c r="AV85" s="24" t="str">
        <f ca="1">IF(SUM(D85:AT85)=0,"ALL GOOD!","ERROR")</f>
        <v>ALL GOOD!</v>
      </c>
      <c r="AX85" s="146"/>
      <c r="AY85" s="146"/>
      <c r="AZ85" s="146"/>
      <c r="BA85" s="146"/>
      <c r="BB85" s="146"/>
      <c r="BC85" s="146"/>
      <c r="BD85" s="146"/>
      <c r="BE85" s="146"/>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6"/>
      <c r="CC85" s="146"/>
      <c r="CD85" s="146"/>
      <c r="CE85" s="146"/>
      <c r="CF85" s="146"/>
      <c r="CG85" s="146"/>
      <c r="CH85" s="146"/>
      <c r="CI85" s="146"/>
      <c r="CJ85" s="146"/>
      <c r="CK85" s="146"/>
    </row>
    <row r="86" spans="1:89" s="24" customFormat="1" ht="12" hidden="1" customHeight="1" outlineLevel="1">
      <c r="A86" s="392"/>
      <c r="B86" s="178" t="s">
        <v>360</v>
      </c>
      <c r="C86" s="569" t="s">
        <v>397</v>
      </c>
      <c r="D86" s="462">
        <f>SUMIFS(PL!F:F,PL!$C:$C,$B86)/'Key information'!$E$114</f>
        <v>0</v>
      </c>
      <c r="E86" s="462">
        <f>SUMIFS(PL!G:G,PL!$C:$C,$B86)/'Key information'!$E$114</f>
        <v>0</v>
      </c>
      <c r="F86" s="462">
        <f>SUMIFS(PL!H:H,PL!$C:$C,$B86)/'Key information'!$E$114</f>
        <v>0</v>
      </c>
      <c r="G86" s="462">
        <f>SUMIFS(PL!I:I,PL!$C:$C,$B86)/'Key information'!$E$114</f>
        <v>0</v>
      </c>
      <c r="H86" s="462">
        <f>SUMIFS(PL!J:J,PL!$C:$C,$B86)/'Key information'!$E$114</f>
        <v>0</v>
      </c>
      <c r="I86" s="462">
        <f>SUMIFS(PL!K:K,PL!$C:$C,$B86)/'Key information'!$E$114</f>
        <v>0</v>
      </c>
      <c r="J86" s="462">
        <f>SUMIFS(PL!L:L,PL!$C:$C,$B86)/'Key information'!$E$114</f>
        <v>0</v>
      </c>
      <c r="K86" s="462">
        <f>SUMIFS(PL!M:M,PL!$C:$C,$B86)/'Key information'!$E$114</f>
        <v>0</v>
      </c>
      <c r="L86" s="462">
        <f>SUMIFS(PL!N:N,PL!$C:$C,$B86)/'Key information'!$E$114</f>
        <v>0</v>
      </c>
      <c r="M86" s="462">
        <f>SUMIFS(PL!O:O,PL!$C:$C,$B86)/'Key information'!$E$114</f>
        <v>0</v>
      </c>
      <c r="N86" s="462">
        <f>SUMIFS(PL!P:P,PL!$C:$C,$B86)/'Key information'!$E$114</f>
        <v>0</v>
      </c>
      <c r="O86" s="462">
        <f>SUMIFS(PL!Q:Q,PL!$C:$C,$B86)/'Key information'!$E$114</f>
        <v>0</v>
      </c>
      <c r="P86" s="462">
        <f>SUMIFS(PL!R:R,PL!$C:$C,$B86)/'Key information'!$E$114</f>
        <v>0</v>
      </c>
      <c r="Q86" s="462">
        <f>SUMIFS(PL!S:S,PL!$C:$C,$B86)/'Key information'!$E$114</f>
        <v>0</v>
      </c>
      <c r="R86" s="462">
        <f>SUMIFS(PL!T:T,PL!$C:$C,$B86)/'Key information'!$E$114</f>
        <v>0</v>
      </c>
      <c r="S86" s="462">
        <f>SUMIFS(PL!U:U,PL!$C:$C,$B86)/'Key information'!$E$114</f>
        <v>0</v>
      </c>
      <c r="T86" s="462">
        <f>SUMIFS(PL!V:V,PL!$C:$C,$B86)/'Key information'!$E$114</f>
        <v>0</v>
      </c>
      <c r="U86" s="462">
        <f>SUMIFS(PL!W:W,PL!$C:$C,$B86)/'Key information'!$E$114</f>
        <v>0</v>
      </c>
      <c r="V86" s="462">
        <f>SUMIFS(PL!X:X,PL!$C:$C,$B86)/'Key information'!$E$114</f>
        <v>0</v>
      </c>
      <c r="W86" s="462">
        <f>SUMIFS(PL!Y:Y,PL!$C:$C,$B86)/'Key information'!$E$114</f>
        <v>0</v>
      </c>
      <c r="X86" s="462">
        <f>SUMIFS(PL!Z:Z,PL!$C:$C,$B86)/'Key information'!$E$114</f>
        <v>0</v>
      </c>
      <c r="Y86" s="462">
        <f>SUMIFS(PL!AA:AA,PL!$C:$C,$B86)/'Key information'!$E$114</f>
        <v>0</v>
      </c>
      <c r="Z86" s="462">
        <f>SUMIFS(PL!AB:AB,PL!$C:$C,$B86)/'Key information'!$E$114</f>
        <v>0</v>
      </c>
      <c r="AA86" s="462">
        <f>SUMIFS(PL!AC:AC,PL!$C:$C,$B86)/'Key information'!$E$114</f>
        <v>0</v>
      </c>
      <c r="AB86" s="462">
        <f>SUMIFS(PL!AD:AD,PL!$C:$C,$B86)/'Key information'!$E$114</f>
        <v>0</v>
      </c>
      <c r="AC86" s="462">
        <f>SUMIFS(PL!AE:AE,PL!$C:$C,$B86)/'Key information'!$E$114</f>
        <v>0</v>
      </c>
      <c r="AD86" s="462">
        <f>SUMIFS(PL!AF:AF,PL!$C:$C,$B86)/'Key information'!$E$114</f>
        <v>0</v>
      </c>
      <c r="AE86" s="462">
        <f>SUMIFS(PL!AG:AG,PL!$C:$C,$B86)/'Key information'!$E$114</f>
        <v>0</v>
      </c>
      <c r="AF86" s="462">
        <f>SUMIFS(PL!AH:AH,PL!$C:$C,$B86)/'Key information'!$E$114</f>
        <v>0</v>
      </c>
      <c r="AG86" s="462">
        <f>SUMIFS(PL!AI:AI,PL!$C:$C,$B86)/'Key information'!$E$114</f>
        <v>0</v>
      </c>
      <c r="AH86" s="462">
        <f>SUMIFS(PL!AJ:AJ,PL!$C:$C,$B86)/'Key information'!$E$114</f>
        <v>0</v>
      </c>
      <c r="AI86" s="462">
        <f>SUMIFS(PL!AK:AK,PL!$C:$C,$B86)/'Key information'!$E$114</f>
        <v>0</v>
      </c>
      <c r="AJ86" s="462">
        <f>SUMIFS(PL!AL:AL,PL!$C:$C,$B86)/'Key information'!$E$114</f>
        <v>0</v>
      </c>
      <c r="AK86" s="462">
        <f>SUMIFS(PL!AM:AM,PL!$C:$C,$B86)/'Key information'!$E$114</f>
        <v>0</v>
      </c>
      <c r="AL86" s="462">
        <f>SUMIFS(PL!AN:AN,PL!$C:$C,$B86)/'Key information'!$E$114</f>
        <v>0</v>
      </c>
      <c r="AM86" s="462">
        <f>SUMIFS(PL!AO:AO,PL!$C:$C,$B86)/'Key information'!$E$114</f>
        <v>0</v>
      </c>
      <c r="AN86" s="462">
        <f>SUM(D86:O86)</f>
        <v>0</v>
      </c>
      <c r="AO86" s="462">
        <f>SUM(P86:AA86)</f>
        <v>0</v>
      </c>
      <c r="AP86" s="463">
        <f ca="1">SUM(OFFSET(AM86,0,(-12+'Key information'!$E$34)):OFFSET(AA86,0,(-11+'Key information'!$E$34)))</f>
        <v>0</v>
      </c>
      <c r="AQ86" s="463">
        <f>SUMIFS(PL!AP:AP,PL!$C:$C,$B86)/'Key information'!$E$114</f>
        <v>0</v>
      </c>
      <c r="AR86"/>
      <c r="AS86" s="464">
        <f ca="1">SUM(OFFSET(AA86,0,(-12+'Key information'!$E$34)):P86)</f>
        <v>0</v>
      </c>
      <c r="AT86" s="463">
        <f ca="1">SUM(OFFSET(AM86,0,(-12+'Key information'!$E$34)):AB86)</f>
        <v>0</v>
      </c>
      <c r="AU86"/>
      <c r="AX86" s="146"/>
      <c r="AY86" s="146"/>
      <c r="AZ86" s="146"/>
      <c r="BA86" s="146"/>
      <c r="BB86" s="146"/>
      <c r="BC86" s="146"/>
      <c r="BD86" s="146"/>
      <c r="BE86" s="146"/>
      <c r="BF86" s="146"/>
      <c r="BG86" s="146"/>
      <c r="BH86" s="146"/>
      <c r="BI86" s="146"/>
      <c r="BJ86" s="146"/>
      <c r="BK86" s="146"/>
      <c r="BL86" s="146"/>
      <c r="BM86" s="146"/>
      <c r="BN86" s="146"/>
      <c r="BO86" s="146"/>
      <c r="BP86" s="146"/>
      <c r="BQ86" s="146"/>
      <c r="BR86" s="146"/>
      <c r="BS86" s="146"/>
      <c r="BT86" s="146"/>
      <c r="BU86" s="146"/>
      <c r="BV86" s="146"/>
      <c r="BW86" s="146"/>
      <c r="BX86" s="146"/>
      <c r="BY86" s="146"/>
      <c r="BZ86" s="146"/>
      <c r="CA86" s="146"/>
      <c r="CB86" s="146"/>
      <c r="CC86" s="146"/>
      <c r="CD86" s="146"/>
      <c r="CE86" s="146"/>
      <c r="CF86" s="146"/>
      <c r="CG86" s="146"/>
      <c r="CH86" s="146"/>
      <c r="CI86" s="146"/>
      <c r="CJ86" s="146"/>
      <c r="CK86" s="146"/>
    </row>
    <row r="87" spans="1:89" s="24" customFormat="1" ht="12" hidden="1" customHeight="1" outlineLevel="1">
      <c r="A87" s="392"/>
      <c r="B87" s="178"/>
      <c r="C87" s="1027" t="s">
        <v>389</v>
      </c>
      <c r="D87" s="1028">
        <f t="shared" ref="D87:AQ87" si="110">ROUND(D86-D53,0)</f>
        <v>0</v>
      </c>
      <c r="E87" s="570">
        <f t="shared" si="110"/>
        <v>0</v>
      </c>
      <c r="F87" s="570">
        <f t="shared" si="110"/>
        <v>0</v>
      </c>
      <c r="G87" s="570">
        <f t="shared" si="110"/>
        <v>0</v>
      </c>
      <c r="H87" s="570">
        <f t="shared" si="110"/>
        <v>0</v>
      </c>
      <c r="I87" s="570">
        <f t="shared" si="110"/>
        <v>0</v>
      </c>
      <c r="J87" s="570">
        <f t="shared" si="110"/>
        <v>0</v>
      </c>
      <c r="K87" s="570">
        <f t="shared" si="110"/>
        <v>0</v>
      </c>
      <c r="L87" s="570">
        <f t="shared" si="110"/>
        <v>0</v>
      </c>
      <c r="M87" s="570">
        <f t="shared" si="110"/>
        <v>0</v>
      </c>
      <c r="N87" s="570">
        <f t="shared" si="110"/>
        <v>0</v>
      </c>
      <c r="O87" s="570">
        <f t="shared" si="110"/>
        <v>0</v>
      </c>
      <c r="P87" s="570">
        <f t="shared" si="110"/>
        <v>0</v>
      </c>
      <c r="Q87" s="570">
        <f t="shared" si="110"/>
        <v>0</v>
      </c>
      <c r="R87" s="570">
        <f t="shared" si="110"/>
        <v>0</v>
      </c>
      <c r="S87" s="570">
        <f t="shared" si="110"/>
        <v>0</v>
      </c>
      <c r="T87" s="570">
        <f t="shared" si="110"/>
        <v>0</v>
      </c>
      <c r="U87" s="570">
        <f t="shared" si="110"/>
        <v>0</v>
      </c>
      <c r="V87" s="570">
        <f t="shared" si="110"/>
        <v>0</v>
      </c>
      <c r="W87" s="570">
        <f t="shared" si="110"/>
        <v>0</v>
      </c>
      <c r="X87" s="570">
        <f t="shared" si="110"/>
        <v>0</v>
      </c>
      <c r="Y87" s="570">
        <f t="shared" si="110"/>
        <v>0</v>
      </c>
      <c r="Z87" s="570">
        <f t="shared" si="110"/>
        <v>0</v>
      </c>
      <c r="AA87" s="570">
        <f t="shared" si="110"/>
        <v>0</v>
      </c>
      <c r="AB87" s="570">
        <f t="shared" si="110"/>
        <v>0</v>
      </c>
      <c r="AC87" s="570">
        <f t="shared" si="110"/>
        <v>0</v>
      </c>
      <c r="AD87" s="570">
        <f t="shared" si="110"/>
        <v>0</v>
      </c>
      <c r="AE87" s="570">
        <f t="shared" si="110"/>
        <v>0</v>
      </c>
      <c r="AF87" s="570">
        <f t="shared" si="110"/>
        <v>0</v>
      </c>
      <c r="AG87" s="570">
        <f t="shared" si="110"/>
        <v>0</v>
      </c>
      <c r="AH87" s="570">
        <f t="shared" si="110"/>
        <v>0</v>
      </c>
      <c r="AI87" s="570">
        <f t="shared" si="110"/>
        <v>0</v>
      </c>
      <c r="AJ87" s="570">
        <f t="shared" si="110"/>
        <v>0</v>
      </c>
      <c r="AK87" s="570">
        <f t="shared" si="110"/>
        <v>0</v>
      </c>
      <c r="AL87" s="570">
        <f t="shared" si="110"/>
        <v>0</v>
      </c>
      <c r="AM87" s="570">
        <f t="shared" si="110"/>
        <v>0</v>
      </c>
      <c r="AN87" s="570">
        <f t="shared" si="110"/>
        <v>0</v>
      </c>
      <c r="AO87" s="570">
        <f t="shared" si="110"/>
        <v>0</v>
      </c>
      <c r="AP87" s="571">
        <f t="shared" ca="1" si="110"/>
        <v>0</v>
      </c>
      <c r="AQ87" s="571">
        <f t="shared" si="110"/>
        <v>0</v>
      </c>
      <c r="AR87"/>
      <c r="AS87" s="572">
        <f ca="1">ROUND(AS86-AS53,0)</f>
        <v>0</v>
      </c>
      <c r="AT87" s="571">
        <f ca="1">ROUND(AT86-AT53,0)</f>
        <v>0</v>
      </c>
      <c r="AU87"/>
      <c r="AV87" s="24" t="str">
        <f ca="1">IF(SUM(D87:AT87)=0,"ALL GOOD!","ERROR")</f>
        <v>ALL GOOD!</v>
      </c>
      <c r="AX87" s="146"/>
      <c r="AY87" s="146"/>
      <c r="AZ87" s="146"/>
      <c r="BA87" s="146"/>
      <c r="BB87" s="146"/>
      <c r="BC87" s="146"/>
      <c r="BD87" s="146"/>
      <c r="BE87" s="146"/>
      <c r="BF87" s="146"/>
      <c r="BG87" s="146"/>
      <c r="BH87" s="146"/>
      <c r="BI87" s="146"/>
      <c r="BJ87" s="146"/>
      <c r="BK87" s="146"/>
      <c r="BL87" s="146"/>
      <c r="BM87" s="146"/>
      <c r="BN87" s="146"/>
      <c r="BO87" s="146"/>
      <c r="BP87" s="146"/>
      <c r="BQ87" s="146"/>
      <c r="BR87" s="146"/>
      <c r="BS87" s="146"/>
      <c r="BT87" s="146"/>
      <c r="BU87" s="146"/>
      <c r="BV87" s="146"/>
      <c r="BW87" s="146"/>
      <c r="BX87" s="146"/>
      <c r="BY87" s="146"/>
      <c r="BZ87" s="146"/>
      <c r="CA87" s="146"/>
      <c r="CB87" s="146"/>
      <c r="CC87" s="146"/>
      <c r="CD87" s="146"/>
      <c r="CE87" s="146"/>
      <c r="CF87" s="146"/>
      <c r="CG87" s="146"/>
      <c r="CH87" s="146"/>
      <c r="CI87" s="146"/>
      <c r="CJ87" s="146"/>
      <c r="CK87" s="146"/>
    </row>
    <row r="88" spans="1:89" s="24" customFormat="1" ht="12" hidden="1" customHeight="1" outlineLevel="1">
      <c r="A88" s="392"/>
      <c r="B88" s="178" t="s">
        <v>364</v>
      </c>
      <c r="C88" s="569" t="s">
        <v>398</v>
      </c>
      <c r="D88" s="462">
        <f>SUMIFS(PL!F:F,PL!$C:$C,$B88)/'Key information'!$E$114</f>
        <v>0</v>
      </c>
      <c r="E88" s="462">
        <f>SUMIFS(PL!G:G,PL!$C:$C,$B88)/'Key information'!$E$114</f>
        <v>0</v>
      </c>
      <c r="F88" s="462">
        <f>SUMIFS(PL!H:H,PL!$C:$C,$B88)/'Key information'!$E$114</f>
        <v>0</v>
      </c>
      <c r="G88" s="462">
        <f>SUMIFS(PL!I:I,PL!$C:$C,$B88)/'Key information'!$E$114</f>
        <v>0</v>
      </c>
      <c r="H88" s="462">
        <f>SUMIFS(PL!J:J,PL!$C:$C,$B88)/'Key information'!$E$114</f>
        <v>0</v>
      </c>
      <c r="I88" s="462">
        <f>SUMIFS(PL!K:K,PL!$C:$C,$B88)/'Key information'!$E$114</f>
        <v>0</v>
      </c>
      <c r="J88" s="462">
        <f>SUMIFS(PL!L:L,PL!$C:$C,$B88)/'Key information'!$E$114</f>
        <v>0</v>
      </c>
      <c r="K88" s="462">
        <f>SUMIFS(PL!M:M,PL!$C:$C,$B88)/'Key information'!$E$114</f>
        <v>0</v>
      </c>
      <c r="L88" s="462">
        <f>SUMIFS(PL!N:N,PL!$C:$C,$B88)/'Key information'!$E$114</f>
        <v>0</v>
      </c>
      <c r="M88" s="462">
        <f>SUMIFS(PL!O:O,PL!$C:$C,$B88)/'Key information'!$E$114</f>
        <v>0</v>
      </c>
      <c r="N88" s="462">
        <f>SUMIFS(PL!P:P,PL!$C:$C,$B88)/'Key information'!$E$114</f>
        <v>0</v>
      </c>
      <c r="O88" s="462">
        <f>SUMIFS(PL!Q:Q,PL!$C:$C,$B88)/'Key information'!$E$114</f>
        <v>0</v>
      </c>
      <c r="P88" s="462">
        <f>SUMIFS(PL!R:R,PL!$C:$C,$B88)/'Key information'!$E$114</f>
        <v>0</v>
      </c>
      <c r="Q88" s="462">
        <f>SUMIFS(PL!S:S,PL!$C:$C,$B88)/'Key information'!$E$114</f>
        <v>0</v>
      </c>
      <c r="R88" s="462">
        <f>SUMIFS(PL!T:T,PL!$C:$C,$B88)/'Key information'!$E$114</f>
        <v>0</v>
      </c>
      <c r="S88" s="462">
        <f>SUMIFS(PL!U:U,PL!$C:$C,$B88)/'Key information'!$E$114</f>
        <v>0</v>
      </c>
      <c r="T88" s="462">
        <f>SUMIFS(PL!V:V,PL!$C:$C,$B88)/'Key information'!$E$114</f>
        <v>0</v>
      </c>
      <c r="U88" s="462">
        <f>SUMIFS(PL!W:W,PL!$C:$C,$B88)/'Key information'!$E$114</f>
        <v>0</v>
      </c>
      <c r="V88" s="462">
        <f>SUMIFS(PL!X:X,PL!$C:$C,$B88)/'Key information'!$E$114</f>
        <v>0</v>
      </c>
      <c r="W88" s="462">
        <f>SUMIFS(PL!Y:Y,PL!$C:$C,$B88)/'Key information'!$E$114</f>
        <v>0</v>
      </c>
      <c r="X88" s="462">
        <f>SUMIFS(PL!Z:Z,PL!$C:$C,$B88)/'Key information'!$E$114</f>
        <v>0</v>
      </c>
      <c r="Y88" s="462">
        <f>SUMIFS(PL!AA:AA,PL!$C:$C,$B88)/'Key information'!$E$114</f>
        <v>0</v>
      </c>
      <c r="Z88" s="462">
        <f>SUMIFS(PL!AB:AB,PL!$C:$C,$B88)/'Key information'!$E$114</f>
        <v>0</v>
      </c>
      <c r="AA88" s="462">
        <f>SUMIFS(PL!AC:AC,PL!$C:$C,$B88)/'Key information'!$E$114</f>
        <v>0</v>
      </c>
      <c r="AB88" s="462">
        <f>SUMIFS(PL!AD:AD,PL!$C:$C,$B88)/'Key information'!$E$114</f>
        <v>0</v>
      </c>
      <c r="AC88" s="462">
        <f>SUMIFS(PL!AE:AE,PL!$C:$C,$B88)/'Key information'!$E$114</f>
        <v>0</v>
      </c>
      <c r="AD88" s="462">
        <f>SUMIFS(PL!AF:AF,PL!$C:$C,$B88)/'Key information'!$E$114</f>
        <v>0</v>
      </c>
      <c r="AE88" s="462">
        <f>SUMIFS(PL!AG:AG,PL!$C:$C,$B88)/'Key information'!$E$114</f>
        <v>0</v>
      </c>
      <c r="AF88" s="462">
        <f>SUMIFS(PL!AH:AH,PL!$C:$C,$B88)/'Key information'!$E$114</f>
        <v>0</v>
      </c>
      <c r="AG88" s="462">
        <f>SUMIFS(PL!AI:AI,PL!$C:$C,$B88)/'Key information'!$E$114</f>
        <v>0</v>
      </c>
      <c r="AH88" s="462">
        <f>SUMIFS(PL!AJ:AJ,PL!$C:$C,$B88)/'Key information'!$E$114</f>
        <v>0</v>
      </c>
      <c r="AI88" s="462">
        <f>SUMIFS(PL!AK:AK,PL!$C:$C,$B88)/'Key information'!$E$114</f>
        <v>0</v>
      </c>
      <c r="AJ88" s="462">
        <f>SUMIFS(PL!AL:AL,PL!$C:$C,$B88)/'Key information'!$E$114</f>
        <v>0</v>
      </c>
      <c r="AK88" s="462">
        <f>SUMIFS(PL!AM:AM,PL!$C:$C,$B88)/'Key information'!$E$114</f>
        <v>0</v>
      </c>
      <c r="AL88" s="462">
        <f>SUMIFS(PL!AN:AN,PL!$C:$C,$B88)/'Key information'!$E$114</f>
        <v>0</v>
      </c>
      <c r="AM88" s="462">
        <f>SUMIFS(PL!AO:AO,PL!$C:$C,$B88)/'Key information'!$E$114</f>
        <v>0</v>
      </c>
      <c r="AN88" s="462">
        <f>SUM(D88:O88)</f>
        <v>0</v>
      </c>
      <c r="AO88" s="462">
        <f>SUM(P88:AA88)</f>
        <v>0</v>
      </c>
      <c r="AP88" s="463">
        <f ca="1">SUM(OFFSET(AM88,0,(-12+'Key information'!$E$34)):OFFSET(AA88,0,(-11+'Key information'!$E$34)))</f>
        <v>0</v>
      </c>
      <c r="AQ88" s="463">
        <f>SUMIFS(PL!AP:AP,PL!$C:$C,$B88)/'Key information'!$E$114</f>
        <v>0</v>
      </c>
      <c r="AR88"/>
      <c r="AS88" s="464">
        <f ca="1">SUM(OFFSET(AA88,0,(-12+'Key information'!$E$34)):P88)</f>
        <v>0</v>
      </c>
      <c r="AT88" s="463">
        <f ca="1">SUM(OFFSET(AM88,0,(-12+'Key information'!$E$34)):AB88)</f>
        <v>0</v>
      </c>
      <c r="AU88"/>
      <c r="AX88" s="146"/>
      <c r="AY88" s="146"/>
      <c r="AZ88" s="146"/>
      <c r="BA88" s="146"/>
      <c r="BB88" s="146"/>
      <c r="BC88" s="146"/>
      <c r="BD88" s="146"/>
      <c r="BE88" s="146"/>
      <c r="BF88" s="146"/>
      <c r="BG88" s="146"/>
      <c r="BH88" s="146"/>
      <c r="BI88" s="146"/>
      <c r="BJ88" s="146"/>
      <c r="BK88" s="146"/>
      <c r="BL88" s="146"/>
      <c r="BM88" s="146"/>
      <c r="BN88" s="146"/>
      <c r="BO88" s="146"/>
      <c r="BP88" s="146"/>
      <c r="BQ88" s="146"/>
      <c r="BR88" s="146"/>
      <c r="BS88" s="146"/>
      <c r="BT88" s="146"/>
      <c r="BU88" s="146"/>
      <c r="BV88" s="146"/>
      <c r="BW88" s="146"/>
      <c r="BX88" s="146"/>
      <c r="BY88" s="146"/>
      <c r="BZ88" s="146"/>
      <c r="CA88" s="146"/>
      <c r="CB88" s="146"/>
      <c r="CC88" s="146"/>
      <c r="CD88" s="146"/>
      <c r="CE88" s="146"/>
      <c r="CF88" s="146"/>
      <c r="CG88" s="146"/>
      <c r="CH88" s="146"/>
      <c r="CI88" s="146"/>
      <c r="CJ88" s="146"/>
      <c r="CK88" s="146"/>
    </row>
    <row r="89" spans="1:89" s="24" customFormat="1" ht="12" hidden="1" customHeight="1" outlineLevel="1">
      <c r="A89" s="392"/>
      <c r="B89" s="178"/>
      <c r="C89" s="569" t="s">
        <v>389</v>
      </c>
      <c r="D89" s="1028">
        <f t="shared" ref="D89:AQ89" si="111">ROUND(D88-D54,0)</f>
        <v>0</v>
      </c>
      <c r="E89" s="1028">
        <f t="shared" si="111"/>
        <v>0</v>
      </c>
      <c r="F89" s="1028">
        <f t="shared" si="111"/>
        <v>0</v>
      </c>
      <c r="G89" s="1028">
        <f t="shared" si="111"/>
        <v>0</v>
      </c>
      <c r="H89" s="1028">
        <f t="shared" si="111"/>
        <v>0</v>
      </c>
      <c r="I89" s="1028">
        <f t="shared" si="111"/>
        <v>0</v>
      </c>
      <c r="J89" s="1028">
        <f t="shared" si="111"/>
        <v>0</v>
      </c>
      <c r="K89" s="1028">
        <f t="shared" si="111"/>
        <v>0</v>
      </c>
      <c r="L89" s="1028">
        <f t="shared" si="111"/>
        <v>0</v>
      </c>
      <c r="M89" s="1028">
        <f t="shared" si="111"/>
        <v>0</v>
      </c>
      <c r="N89" s="1028">
        <f t="shared" si="111"/>
        <v>0</v>
      </c>
      <c r="O89" s="1028">
        <f t="shared" si="111"/>
        <v>0</v>
      </c>
      <c r="P89" s="1028">
        <f t="shared" si="111"/>
        <v>0</v>
      </c>
      <c r="Q89" s="1028">
        <f t="shared" si="111"/>
        <v>0</v>
      </c>
      <c r="R89" s="1028">
        <f t="shared" si="111"/>
        <v>0</v>
      </c>
      <c r="S89" s="1028">
        <f t="shared" si="111"/>
        <v>0</v>
      </c>
      <c r="T89" s="1028">
        <f t="shared" si="111"/>
        <v>0</v>
      </c>
      <c r="U89" s="1028">
        <f t="shared" si="111"/>
        <v>0</v>
      </c>
      <c r="V89" s="1028">
        <f t="shared" si="111"/>
        <v>0</v>
      </c>
      <c r="W89" s="1028">
        <f t="shared" si="111"/>
        <v>0</v>
      </c>
      <c r="X89" s="1028">
        <f t="shared" si="111"/>
        <v>0</v>
      </c>
      <c r="Y89" s="1028">
        <f t="shared" si="111"/>
        <v>0</v>
      </c>
      <c r="Z89" s="1028">
        <f t="shared" si="111"/>
        <v>0</v>
      </c>
      <c r="AA89" s="1028">
        <f t="shared" si="111"/>
        <v>0</v>
      </c>
      <c r="AB89" s="1028">
        <f t="shared" si="111"/>
        <v>0</v>
      </c>
      <c r="AC89" s="1028">
        <f t="shared" si="111"/>
        <v>0</v>
      </c>
      <c r="AD89" s="1028">
        <f t="shared" si="111"/>
        <v>0</v>
      </c>
      <c r="AE89" s="1028">
        <f t="shared" si="111"/>
        <v>0</v>
      </c>
      <c r="AF89" s="1028">
        <f t="shared" si="111"/>
        <v>0</v>
      </c>
      <c r="AG89" s="1028">
        <f t="shared" si="111"/>
        <v>0</v>
      </c>
      <c r="AH89" s="1028">
        <f t="shared" si="111"/>
        <v>0</v>
      </c>
      <c r="AI89" s="1028">
        <f t="shared" si="111"/>
        <v>0</v>
      </c>
      <c r="AJ89" s="1028">
        <f t="shared" si="111"/>
        <v>0</v>
      </c>
      <c r="AK89" s="1028">
        <f t="shared" si="111"/>
        <v>0</v>
      </c>
      <c r="AL89" s="1028">
        <f t="shared" si="111"/>
        <v>0</v>
      </c>
      <c r="AM89" s="1028">
        <f t="shared" si="111"/>
        <v>0</v>
      </c>
      <c r="AN89" s="1028">
        <f t="shared" si="111"/>
        <v>0</v>
      </c>
      <c r="AO89" s="1028">
        <f t="shared" si="111"/>
        <v>0</v>
      </c>
      <c r="AP89" s="1029">
        <f t="shared" ca="1" si="111"/>
        <v>0</v>
      </c>
      <c r="AQ89" s="1029">
        <f t="shared" si="111"/>
        <v>0</v>
      </c>
      <c r="AR89"/>
      <c r="AS89" s="1030">
        <f ca="1">ROUND(AS88-AS54,0)</f>
        <v>0</v>
      </c>
      <c r="AT89" s="1029">
        <f ca="1">ROUND(AT88-AT54,0)</f>
        <v>0</v>
      </c>
      <c r="AU89"/>
      <c r="AV89" s="24" t="str">
        <f ca="1">IF(SUM(D89:AT89)=0,"ALL GOOD!","ERROR")</f>
        <v>ALL GOOD!</v>
      </c>
      <c r="AX89" s="146"/>
      <c r="AY89" s="146"/>
      <c r="AZ89" s="146"/>
      <c r="BA89" s="146"/>
      <c r="BB89" s="146"/>
      <c r="BC89" s="146"/>
      <c r="BD89" s="146"/>
      <c r="BE89" s="146"/>
      <c r="BF89" s="146"/>
      <c r="BG89" s="146"/>
      <c r="BH89" s="146"/>
      <c r="BI89" s="146"/>
      <c r="BJ89" s="146"/>
      <c r="BK89" s="146"/>
      <c r="BL89" s="146"/>
      <c r="BM89" s="146"/>
      <c r="BN89" s="146"/>
      <c r="BO89" s="146"/>
      <c r="BP89" s="146"/>
      <c r="BQ89" s="146"/>
      <c r="BR89" s="146"/>
      <c r="BS89" s="146"/>
      <c r="BT89" s="146"/>
      <c r="BU89" s="146"/>
      <c r="BV89" s="146"/>
      <c r="BW89" s="146"/>
      <c r="BX89" s="146"/>
      <c r="BY89" s="146"/>
      <c r="BZ89" s="146"/>
      <c r="CA89" s="146"/>
      <c r="CB89" s="146"/>
      <c r="CC89" s="146"/>
      <c r="CD89" s="146"/>
      <c r="CE89" s="146"/>
      <c r="CF89" s="146"/>
      <c r="CG89" s="146"/>
      <c r="CH89" s="146"/>
      <c r="CI89" s="146"/>
      <c r="CJ89" s="146"/>
      <c r="CK89" s="146"/>
    </row>
    <row r="90" spans="1:89" s="24" customFormat="1" ht="12" hidden="1" customHeight="1" outlineLevel="1">
      <c r="A90" s="392"/>
      <c r="B90" s="178" t="s">
        <v>399</v>
      </c>
      <c r="C90" s="461" t="s">
        <v>400</v>
      </c>
      <c r="D90" s="462">
        <f>SUMIFS(PL!F:F,PL!$C:$C,$B90)/'Key information'!$E$114</f>
        <v>0</v>
      </c>
      <c r="E90" s="462">
        <f>SUMIFS(PL!G:G,PL!$C:$C,$B90)/'Key information'!$E$114</f>
        <v>0</v>
      </c>
      <c r="F90" s="462">
        <f>SUMIFS(PL!H:H,PL!$C:$C,$B90)/'Key information'!$E$114</f>
        <v>0</v>
      </c>
      <c r="G90" s="462">
        <f>SUMIFS(PL!I:I,PL!$C:$C,$B90)/'Key information'!$E$114</f>
        <v>0</v>
      </c>
      <c r="H90" s="462">
        <f>SUMIFS(PL!J:J,PL!$C:$C,$B90)/'Key information'!$E$114</f>
        <v>0</v>
      </c>
      <c r="I90" s="462">
        <f>SUMIFS(PL!K:K,PL!$C:$C,$B90)/'Key information'!$E$114</f>
        <v>0</v>
      </c>
      <c r="J90" s="462">
        <f>SUMIFS(PL!L:L,PL!$C:$C,$B90)/'Key information'!$E$114</f>
        <v>0</v>
      </c>
      <c r="K90" s="462">
        <f>SUMIFS(PL!M:M,PL!$C:$C,$B90)/'Key information'!$E$114</f>
        <v>0</v>
      </c>
      <c r="L90" s="462">
        <f>SUMIFS(PL!N:N,PL!$C:$C,$B90)/'Key information'!$E$114</f>
        <v>0</v>
      </c>
      <c r="M90" s="462">
        <f>SUMIFS(PL!O:O,PL!$C:$C,$B90)/'Key information'!$E$114</f>
        <v>0</v>
      </c>
      <c r="N90" s="462">
        <f>SUMIFS(PL!P:P,PL!$C:$C,$B90)/'Key information'!$E$114</f>
        <v>0</v>
      </c>
      <c r="O90" s="462">
        <f>SUMIFS(PL!Q:Q,PL!$C:$C,$B90)/'Key information'!$E$114</f>
        <v>0</v>
      </c>
      <c r="P90" s="462">
        <f>SUMIFS(PL!R:R,PL!$C:$C,$B90)/'Key information'!$E$114</f>
        <v>0</v>
      </c>
      <c r="Q90" s="462">
        <f>SUMIFS(PL!S:S,PL!$C:$C,$B90)/'Key information'!$E$114</f>
        <v>0</v>
      </c>
      <c r="R90" s="462">
        <f>SUMIFS(PL!T:T,PL!$C:$C,$B90)/'Key information'!$E$114</f>
        <v>0</v>
      </c>
      <c r="S90" s="462">
        <f>SUMIFS(PL!U:U,PL!$C:$C,$B90)/'Key information'!$E$114</f>
        <v>0</v>
      </c>
      <c r="T90" s="462">
        <f>SUMIFS(PL!V:V,PL!$C:$C,$B90)/'Key information'!$E$114</f>
        <v>0</v>
      </c>
      <c r="U90" s="462">
        <f>SUMIFS(PL!W:W,PL!$C:$C,$B90)/'Key information'!$E$114</f>
        <v>0</v>
      </c>
      <c r="V90" s="462">
        <f>SUMIFS(PL!X:X,PL!$C:$C,$B90)/'Key information'!$E$114</f>
        <v>0</v>
      </c>
      <c r="W90" s="462">
        <f>SUMIFS(PL!Y:Y,PL!$C:$C,$B90)/'Key information'!$E$114</f>
        <v>0</v>
      </c>
      <c r="X90" s="462">
        <f>SUMIFS(PL!Z:Z,PL!$C:$C,$B90)/'Key information'!$E$114</f>
        <v>0</v>
      </c>
      <c r="Y90" s="462">
        <f>SUMIFS(PL!AA:AA,PL!$C:$C,$B90)/'Key information'!$E$114</f>
        <v>0</v>
      </c>
      <c r="Z90" s="462">
        <f>SUMIFS(PL!AB:AB,PL!$C:$C,$B90)/'Key information'!$E$114</f>
        <v>0</v>
      </c>
      <c r="AA90" s="462">
        <f>SUMIFS(PL!AC:AC,PL!$C:$C,$B90)/'Key information'!$E$114</f>
        <v>0</v>
      </c>
      <c r="AB90" s="462">
        <f>SUMIFS(PL!AD:AD,PL!$C:$C,$B90)/'Key information'!$E$114</f>
        <v>0</v>
      </c>
      <c r="AC90" s="462">
        <f>SUMIFS(PL!AE:AE,PL!$C:$C,$B90)/'Key information'!$E$114</f>
        <v>0</v>
      </c>
      <c r="AD90" s="462">
        <f>SUMIFS(PL!AF:AF,PL!$C:$C,$B90)/'Key information'!$E$114</f>
        <v>0</v>
      </c>
      <c r="AE90" s="462">
        <f>SUMIFS(PL!AG:AG,PL!$C:$C,$B90)/'Key information'!$E$114</f>
        <v>0</v>
      </c>
      <c r="AF90" s="462">
        <f>SUMIFS(PL!AH:AH,PL!$C:$C,$B90)/'Key information'!$E$114</f>
        <v>0</v>
      </c>
      <c r="AG90" s="462">
        <f>SUMIFS(PL!AI:AI,PL!$C:$C,$B90)/'Key information'!$E$114</f>
        <v>0</v>
      </c>
      <c r="AH90" s="462">
        <f>SUMIFS(PL!AJ:AJ,PL!$C:$C,$B90)/'Key information'!$E$114</f>
        <v>0</v>
      </c>
      <c r="AI90" s="462">
        <f>SUMIFS(PL!AK:AK,PL!$C:$C,$B90)/'Key information'!$E$114</f>
        <v>0</v>
      </c>
      <c r="AJ90" s="462">
        <f>SUMIFS(PL!AL:AL,PL!$C:$C,$B90)/'Key information'!$E$114</f>
        <v>0</v>
      </c>
      <c r="AK90" s="462">
        <f>SUMIFS(PL!AM:AM,PL!$C:$C,$B90)/'Key information'!$E$114</f>
        <v>0</v>
      </c>
      <c r="AL90" s="462">
        <f>SUMIFS(PL!AN:AN,PL!$C:$C,$B90)/'Key information'!$E$114</f>
        <v>0</v>
      </c>
      <c r="AM90" s="462">
        <f>SUMIFS(PL!AO:AO,PL!$C:$C,$B90)/'Key information'!$E$114</f>
        <v>0</v>
      </c>
      <c r="AN90" s="462">
        <f>SUM(D90:O90)</f>
        <v>0</v>
      </c>
      <c r="AO90" s="462">
        <f>SUM(P90:AA90)</f>
        <v>0</v>
      </c>
      <c r="AP90" s="463">
        <f ca="1">SUM(OFFSET(AM90,0,(-12+'Key information'!$E$34)):OFFSET(AA90,0,(-11+'Key information'!$E$34)))</f>
        <v>0</v>
      </c>
      <c r="AQ90" s="463">
        <f>SUMIFS(PL!AP:AP,PL!$C:$C,$B90)/'Key information'!$E$114</f>
        <v>0</v>
      </c>
      <c r="AR90"/>
      <c r="AS90" s="464">
        <f ca="1">SUM(OFFSET(AA90,0,(-12+'Key information'!$E$34)):P90)</f>
        <v>0</v>
      </c>
      <c r="AT90" s="463">
        <f ca="1">SUM(OFFSET(AM90,0,(-12+'Key information'!$E$34)):AB90)</f>
        <v>0</v>
      </c>
      <c r="AU90"/>
      <c r="AX90" s="146"/>
      <c r="AY90" s="146"/>
      <c r="AZ90" s="146"/>
      <c r="BA90" s="146"/>
      <c r="BB90" s="146"/>
      <c r="BC90" s="146"/>
      <c r="BD90" s="146"/>
      <c r="BE90" s="146"/>
      <c r="BF90" s="146"/>
      <c r="BG90" s="146"/>
      <c r="BH90" s="146"/>
      <c r="BI90" s="146"/>
      <c r="BJ90" s="146"/>
      <c r="BK90" s="146"/>
      <c r="BL90" s="146"/>
      <c r="BM90" s="146"/>
      <c r="BN90" s="146"/>
      <c r="BO90" s="146"/>
      <c r="BP90" s="146"/>
      <c r="BQ90" s="146"/>
      <c r="BR90" s="146"/>
      <c r="BS90" s="146"/>
      <c r="BT90" s="146"/>
      <c r="BU90" s="146"/>
      <c r="BV90" s="146"/>
      <c r="BW90" s="146"/>
      <c r="BX90" s="146"/>
      <c r="BY90" s="146"/>
      <c r="BZ90" s="146"/>
      <c r="CA90" s="146"/>
      <c r="CB90" s="146"/>
      <c r="CC90" s="146"/>
      <c r="CD90" s="146"/>
      <c r="CE90" s="146"/>
      <c r="CF90" s="146"/>
      <c r="CG90" s="146"/>
      <c r="CH90" s="146"/>
      <c r="CI90" s="146"/>
      <c r="CJ90" s="146"/>
      <c r="CK90" s="146"/>
    </row>
    <row r="91" spans="1:89" s="24" customFormat="1" ht="12" hidden="1" customHeight="1" outlineLevel="1">
      <c r="A91" s="392"/>
      <c r="B91" s="178"/>
      <c r="C91" s="569" t="s">
        <v>389</v>
      </c>
      <c r="D91" s="1028">
        <f t="shared" ref="D91:AQ91" si="112">ROUND(D90-D57,0)</f>
        <v>0</v>
      </c>
      <c r="E91" s="570">
        <f t="shared" si="112"/>
        <v>0</v>
      </c>
      <c r="F91" s="570">
        <f t="shared" si="112"/>
        <v>0</v>
      </c>
      <c r="G91" s="570">
        <f t="shared" si="112"/>
        <v>0</v>
      </c>
      <c r="H91" s="570">
        <f t="shared" si="112"/>
        <v>0</v>
      </c>
      <c r="I91" s="570">
        <f t="shared" si="112"/>
        <v>0</v>
      </c>
      <c r="J91" s="570">
        <f t="shared" si="112"/>
        <v>0</v>
      </c>
      <c r="K91" s="570">
        <f t="shared" si="112"/>
        <v>0</v>
      </c>
      <c r="L91" s="570">
        <f t="shared" si="112"/>
        <v>0</v>
      </c>
      <c r="M91" s="570">
        <f t="shared" si="112"/>
        <v>0</v>
      </c>
      <c r="N91" s="570">
        <f t="shared" si="112"/>
        <v>0</v>
      </c>
      <c r="O91" s="570">
        <f t="shared" si="112"/>
        <v>0</v>
      </c>
      <c r="P91" s="570">
        <f t="shared" si="112"/>
        <v>0</v>
      </c>
      <c r="Q91" s="570">
        <f t="shared" si="112"/>
        <v>0</v>
      </c>
      <c r="R91" s="570">
        <f t="shared" si="112"/>
        <v>0</v>
      </c>
      <c r="S91" s="570">
        <f t="shared" si="112"/>
        <v>0</v>
      </c>
      <c r="T91" s="570">
        <f t="shared" si="112"/>
        <v>0</v>
      </c>
      <c r="U91" s="570">
        <f t="shared" si="112"/>
        <v>0</v>
      </c>
      <c r="V91" s="570">
        <f t="shared" si="112"/>
        <v>0</v>
      </c>
      <c r="W91" s="570">
        <f t="shared" si="112"/>
        <v>0</v>
      </c>
      <c r="X91" s="570">
        <f t="shared" si="112"/>
        <v>0</v>
      </c>
      <c r="Y91" s="570">
        <f t="shared" si="112"/>
        <v>0</v>
      </c>
      <c r="Z91" s="570">
        <f t="shared" si="112"/>
        <v>0</v>
      </c>
      <c r="AA91" s="570">
        <f t="shared" si="112"/>
        <v>0</v>
      </c>
      <c r="AB91" s="570">
        <f t="shared" si="112"/>
        <v>0</v>
      </c>
      <c r="AC91" s="570">
        <f t="shared" si="112"/>
        <v>0</v>
      </c>
      <c r="AD91" s="570">
        <f t="shared" si="112"/>
        <v>0</v>
      </c>
      <c r="AE91" s="570">
        <f t="shared" si="112"/>
        <v>0</v>
      </c>
      <c r="AF91" s="570">
        <f t="shared" si="112"/>
        <v>0</v>
      </c>
      <c r="AG91" s="570">
        <f t="shared" si="112"/>
        <v>0</v>
      </c>
      <c r="AH91" s="570">
        <f t="shared" si="112"/>
        <v>0</v>
      </c>
      <c r="AI91" s="570">
        <f t="shared" si="112"/>
        <v>0</v>
      </c>
      <c r="AJ91" s="570">
        <f t="shared" si="112"/>
        <v>0</v>
      </c>
      <c r="AK91" s="570">
        <f t="shared" si="112"/>
        <v>0</v>
      </c>
      <c r="AL91" s="570">
        <f t="shared" si="112"/>
        <v>0</v>
      </c>
      <c r="AM91" s="570">
        <f t="shared" si="112"/>
        <v>0</v>
      </c>
      <c r="AN91" s="570">
        <f t="shared" si="112"/>
        <v>0</v>
      </c>
      <c r="AO91" s="570">
        <f t="shared" si="112"/>
        <v>0</v>
      </c>
      <c r="AP91" s="571">
        <f t="shared" ca="1" si="112"/>
        <v>0</v>
      </c>
      <c r="AQ91" s="571">
        <f t="shared" si="112"/>
        <v>0</v>
      </c>
      <c r="AR91"/>
      <c r="AS91" s="572">
        <f ca="1">ROUND(AS90-AS57,0)</f>
        <v>0</v>
      </c>
      <c r="AT91" s="571">
        <f ca="1">ROUND(AT90-AT57,0)</f>
        <v>0</v>
      </c>
      <c r="AU91"/>
      <c r="AV91" s="24" t="str">
        <f ca="1">IF(SUM(D91:AT91)=0,"ALL GOOD!","ERROR")</f>
        <v>ALL GOOD!</v>
      </c>
      <c r="AX91" s="146"/>
      <c r="AY91" s="146"/>
      <c r="AZ91" s="146"/>
      <c r="BA91" s="146"/>
      <c r="BB91" s="146"/>
      <c r="BC91" s="146"/>
      <c r="BD91" s="146"/>
      <c r="BE91" s="146"/>
      <c r="BF91" s="146"/>
      <c r="BG91" s="146"/>
      <c r="BH91" s="146"/>
      <c r="BI91" s="146"/>
      <c r="BJ91" s="146"/>
      <c r="BK91" s="146"/>
      <c r="BL91" s="146"/>
      <c r="BM91" s="146"/>
      <c r="BN91" s="146"/>
      <c r="BO91" s="146"/>
      <c r="BP91" s="146"/>
      <c r="BQ91" s="146"/>
      <c r="BR91" s="146"/>
      <c r="BS91" s="146"/>
      <c r="BT91" s="146"/>
      <c r="BU91" s="146"/>
      <c r="BV91" s="146"/>
      <c r="BW91" s="146"/>
      <c r="BX91" s="146"/>
      <c r="BY91" s="146"/>
      <c r="BZ91" s="146"/>
      <c r="CA91" s="146"/>
      <c r="CB91" s="146"/>
      <c r="CC91" s="146"/>
      <c r="CD91" s="146"/>
      <c r="CE91" s="146"/>
      <c r="CF91" s="146"/>
      <c r="CG91" s="146"/>
      <c r="CH91" s="146"/>
      <c r="CI91" s="146"/>
      <c r="CJ91" s="146"/>
      <c r="CK91" s="146"/>
    </row>
    <row r="92" spans="1:89" s="24" customFormat="1" ht="12" hidden="1" customHeight="1" outlineLevel="1">
      <c r="A92" s="392"/>
      <c r="B92" s="178" t="s">
        <v>401</v>
      </c>
      <c r="C92" s="461" t="s">
        <v>402</v>
      </c>
      <c r="D92" s="462">
        <f>SUMIFS(PL!F:F,PL!$C:$C,$B92)/'Key information'!$E$114</f>
        <v>0</v>
      </c>
      <c r="E92" s="462">
        <f>SUMIFS(PL!G:G,PL!$C:$C,$B92)/'Key information'!$E$114</f>
        <v>0</v>
      </c>
      <c r="F92" s="462">
        <f>SUMIFS(PL!H:H,PL!$C:$C,$B92)/'Key information'!$E$114</f>
        <v>0</v>
      </c>
      <c r="G92" s="462">
        <f>SUMIFS(PL!I:I,PL!$C:$C,$B92)/'Key information'!$E$114</f>
        <v>0</v>
      </c>
      <c r="H92" s="462">
        <f>SUMIFS(PL!J:J,PL!$C:$C,$B92)/'Key information'!$E$114</f>
        <v>0</v>
      </c>
      <c r="I92" s="462">
        <f>SUMIFS(PL!K:K,PL!$C:$C,$B92)/'Key information'!$E$114</f>
        <v>0</v>
      </c>
      <c r="J92" s="462">
        <f>SUMIFS(PL!L:L,PL!$C:$C,$B92)/'Key information'!$E$114</f>
        <v>0</v>
      </c>
      <c r="K92" s="462">
        <f>SUMIFS(PL!M:M,PL!$C:$C,$B92)/'Key information'!$E$114</f>
        <v>0</v>
      </c>
      <c r="L92" s="462">
        <f>SUMIFS(PL!N:N,PL!$C:$C,$B92)/'Key information'!$E$114</f>
        <v>0</v>
      </c>
      <c r="M92" s="462">
        <f>SUMIFS(PL!O:O,PL!$C:$C,$B92)/'Key information'!$E$114</f>
        <v>0</v>
      </c>
      <c r="N92" s="462">
        <f>SUMIFS(PL!P:P,PL!$C:$C,$B92)/'Key information'!$E$114</f>
        <v>0</v>
      </c>
      <c r="O92" s="462">
        <f>SUMIFS(PL!Q:Q,PL!$C:$C,$B92)/'Key information'!$E$114</f>
        <v>0</v>
      </c>
      <c r="P92" s="462">
        <f>SUMIFS(PL!R:R,PL!$C:$C,$B92)/'Key information'!$E$114</f>
        <v>0</v>
      </c>
      <c r="Q92" s="462">
        <f>SUMIFS(PL!S:S,PL!$C:$C,$B92)/'Key information'!$E$114</f>
        <v>0</v>
      </c>
      <c r="R92" s="462">
        <f>SUMIFS(PL!T:T,PL!$C:$C,$B92)/'Key information'!$E$114</f>
        <v>0</v>
      </c>
      <c r="S92" s="462">
        <f>SUMIFS(PL!U:U,PL!$C:$C,$B92)/'Key information'!$E$114</f>
        <v>0</v>
      </c>
      <c r="T92" s="462">
        <f>SUMIFS(PL!V:V,PL!$C:$C,$B92)/'Key information'!$E$114</f>
        <v>0</v>
      </c>
      <c r="U92" s="462">
        <f>SUMIFS(PL!W:W,PL!$C:$C,$B92)/'Key information'!$E$114</f>
        <v>0</v>
      </c>
      <c r="V92" s="462">
        <f>SUMIFS(PL!X:X,PL!$C:$C,$B92)/'Key information'!$E$114</f>
        <v>0</v>
      </c>
      <c r="W92" s="462">
        <f>SUMIFS(PL!Y:Y,PL!$C:$C,$B92)/'Key information'!$E$114</f>
        <v>0</v>
      </c>
      <c r="X92" s="462">
        <f>SUMIFS(PL!Z:Z,PL!$C:$C,$B92)/'Key information'!$E$114</f>
        <v>0</v>
      </c>
      <c r="Y92" s="462">
        <f>SUMIFS(PL!AA:AA,PL!$C:$C,$B92)/'Key information'!$E$114</f>
        <v>0</v>
      </c>
      <c r="Z92" s="462">
        <f>SUMIFS(PL!AB:AB,PL!$C:$C,$B92)/'Key information'!$E$114</f>
        <v>0</v>
      </c>
      <c r="AA92" s="462">
        <f>SUMIFS(PL!AC:AC,PL!$C:$C,$B92)/'Key information'!$E$114</f>
        <v>0</v>
      </c>
      <c r="AB92" s="462">
        <f>SUMIFS(PL!AD:AD,PL!$C:$C,$B92)/'Key information'!$E$114</f>
        <v>0</v>
      </c>
      <c r="AC92" s="462">
        <f>SUMIFS(PL!AE:AE,PL!$C:$C,$B92)/'Key information'!$E$114</f>
        <v>0</v>
      </c>
      <c r="AD92" s="462">
        <f>SUMIFS(PL!AF:AF,PL!$C:$C,$B92)/'Key information'!$E$114</f>
        <v>0</v>
      </c>
      <c r="AE92" s="462">
        <f>SUMIFS(PL!AG:AG,PL!$C:$C,$B92)/'Key information'!$E$114</f>
        <v>0</v>
      </c>
      <c r="AF92" s="462">
        <f>SUMIFS(PL!AH:AH,PL!$C:$C,$B92)/'Key information'!$E$114</f>
        <v>0</v>
      </c>
      <c r="AG92" s="462">
        <f>SUMIFS(PL!AI:AI,PL!$C:$C,$B92)/'Key information'!$E$114</f>
        <v>0</v>
      </c>
      <c r="AH92" s="462">
        <f>SUMIFS(PL!AJ:AJ,PL!$C:$C,$B92)/'Key information'!$E$114</f>
        <v>0</v>
      </c>
      <c r="AI92" s="462">
        <f>SUMIFS(PL!AK:AK,PL!$C:$C,$B92)/'Key information'!$E$114</f>
        <v>0</v>
      </c>
      <c r="AJ92" s="462">
        <f>SUMIFS(PL!AL:AL,PL!$C:$C,$B92)/'Key information'!$E$114</f>
        <v>0</v>
      </c>
      <c r="AK92" s="462">
        <f>SUMIFS(PL!AM:AM,PL!$C:$C,$B92)/'Key information'!$E$114</f>
        <v>0</v>
      </c>
      <c r="AL92" s="462">
        <f>SUMIFS(PL!AN:AN,PL!$C:$C,$B92)/'Key information'!$E$114</f>
        <v>0</v>
      </c>
      <c r="AM92" s="462">
        <f>SUMIFS(PL!AO:AO,PL!$C:$C,$B92)/'Key information'!$E$114</f>
        <v>0</v>
      </c>
      <c r="AN92" s="462">
        <f>SUM(D92:O92)</f>
        <v>0</v>
      </c>
      <c r="AO92" s="462">
        <f>SUM(P92:AA92)</f>
        <v>0</v>
      </c>
      <c r="AP92" s="463">
        <f ca="1">SUM(OFFSET(AM92,0,(-12+'Key information'!$E$34)):OFFSET(AA92,0,(-11+'Key information'!$E$34)))</f>
        <v>0</v>
      </c>
      <c r="AQ92" s="463">
        <f>SUMIFS(PL!AP:AP,PL!$C:$C,$B92)/'Key information'!$E$114</f>
        <v>0</v>
      </c>
      <c r="AR92"/>
      <c r="AS92" s="464">
        <f ca="1">SUM(OFFSET(AA92,0,(-12+'Key information'!$E$34)):P92)</f>
        <v>0</v>
      </c>
      <c r="AT92" s="463">
        <f ca="1">SUM(OFFSET(AM92,0,(-12+'Key information'!$E$34)):AB92)</f>
        <v>0</v>
      </c>
      <c r="AU92"/>
      <c r="AX92" s="146"/>
      <c r="AY92" s="146"/>
      <c r="AZ92" s="146"/>
      <c r="BA92" s="146"/>
      <c r="BB92" s="146"/>
      <c r="BC92" s="146"/>
      <c r="BD92" s="146"/>
      <c r="BE92" s="146"/>
      <c r="BF92" s="146"/>
      <c r="BG92" s="146"/>
      <c r="BH92" s="146"/>
      <c r="BI92" s="146"/>
      <c r="BJ92" s="146"/>
      <c r="BK92" s="146"/>
      <c r="BL92" s="146"/>
      <c r="BM92" s="146"/>
      <c r="BN92" s="146"/>
      <c r="BO92" s="146"/>
      <c r="BP92" s="146"/>
      <c r="BQ92" s="146"/>
      <c r="BR92" s="146"/>
      <c r="BS92" s="146"/>
      <c r="BT92" s="146"/>
      <c r="BU92" s="146"/>
      <c r="BV92" s="146"/>
      <c r="BW92" s="146"/>
      <c r="BX92" s="146"/>
      <c r="BY92" s="146"/>
      <c r="BZ92" s="146"/>
      <c r="CA92" s="146"/>
      <c r="CB92" s="146"/>
      <c r="CC92" s="146"/>
      <c r="CD92" s="146"/>
      <c r="CE92" s="146"/>
      <c r="CF92" s="146"/>
      <c r="CG92" s="146"/>
      <c r="CH92" s="146"/>
      <c r="CI92" s="146"/>
      <c r="CJ92" s="146"/>
      <c r="CK92" s="146"/>
    </row>
    <row r="93" spans="1:89" s="24" customFormat="1" ht="12" hidden="1" customHeight="1" outlineLevel="1">
      <c r="A93" s="392"/>
      <c r="B93" s="178"/>
      <c r="C93" s="1027" t="s">
        <v>389</v>
      </c>
      <c r="D93" s="1028">
        <f t="shared" ref="D93:AQ93" si="113">ROUND(D92-D59,0)</f>
        <v>0</v>
      </c>
      <c r="E93" s="1028">
        <f t="shared" si="113"/>
        <v>0</v>
      </c>
      <c r="F93" s="1028">
        <f t="shared" si="113"/>
        <v>0</v>
      </c>
      <c r="G93" s="1028">
        <f t="shared" si="113"/>
        <v>0</v>
      </c>
      <c r="H93" s="1028">
        <f t="shared" si="113"/>
        <v>0</v>
      </c>
      <c r="I93" s="1028">
        <f t="shared" si="113"/>
        <v>0</v>
      </c>
      <c r="J93" s="1028">
        <f t="shared" si="113"/>
        <v>0</v>
      </c>
      <c r="K93" s="1028">
        <f t="shared" si="113"/>
        <v>0</v>
      </c>
      <c r="L93" s="1028">
        <f t="shared" si="113"/>
        <v>0</v>
      </c>
      <c r="M93" s="1028">
        <f t="shared" si="113"/>
        <v>0</v>
      </c>
      <c r="N93" s="1028">
        <f t="shared" si="113"/>
        <v>0</v>
      </c>
      <c r="O93" s="1028">
        <f t="shared" si="113"/>
        <v>0</v>
      </c>
      <c r="P93" s="1028">
        <f t="shared" si="113"/>
        <v>0</v>
      </c>
      <c r="Q93" s="1028">
        <f t="shared" si="113"/>
        <v>0</v>
      </c>
      <c r="R93" s="1028">
        <f t="shared" si="113"/>
        <v>0</v>
      </c>
      <c r="S93" s="1028">
        <f t="shared" si="113"/>
        <v>0</v>
      </c>
      <c r="T93" s="1028">
        <f t="shared" si="113"/>
        <v>0</v>
      </c>
      <c r="U93" s="1028">
        <f t="shared" si="113"/>
        <v>0</v>
      </c>
      <c r="V93" s="1028">
        <f t="shared" si="113"/>
        <v>0</v>
      </c>
      <c r="W93" s="1028">
        <f t="shared" si="113"/>
        <v>0</v>
      </c>
      <c r="X93" s="1028">
        <f t="shared" si="113"/>
        <v>0</v>
      </c>
      <c r="Y93" s="1028">
        <f t="shared" si="113"/>
        <v>0</v>
      </c>
      <c r="Z93" s="1028">
        <f t="shared" si="113"/>
        <v>0</v>
      </c>
      <c r="AA93" s="1028">
        <f t="shared" si="113"/>
        <v>0</v>
      </c>
      <c r="AB93" s="1028">
        <f t="shared" si="113"/>
        <v>0</v>
      </c>
      <c r="AC93" s="1028">
        <f t="shared" si="113"/>
        <v>0</v>
      </c>
      <c r="AD93" s="1028">
        <f t="shared" si="113"/>
        <v>0</v>
      </c>
      <c r="AE93" s="1028">
        <f t="shared" si="113"/>
        <v>0</v>
      </c>
      <c r="AF93" s="1028">
        <f t="shared" si="113"/>
        <v>0</v>
      </c>
      <c r="AG93" s="1028">
        <f t="shared" si="113"/>
        <v>0</v>
      </c>
      <c r="AH93" s="1028">
        <f t="shared" si="113"/>
        <v>0</v>
      </c>
      <c r="AI93" s="1028">
        <f t="shared" si="113"/>
        <v>0</v>
      </c>
      <c r="AJ93" s="1028">
        <f t="shared" si="113"/>
        <v>0</v>
      </c>
      <c r="AK93" s="1028">
        <f t="shared" si="113"/>
        <v>0</v>
      </c>
      <c r="AL93" s="1028">
        <f t="shared" si="113"/>
        <v>0</v>
      </c>
      <c r="AM93" s="1028">
        <f t="shared" si="113"/>
        <v>0</v>
      </c>
      <c r="AN93" s="1028">
        <f t="shared" si="113"/>
        <v>0</v>
      </c>
      <c r="AO93" s="1028">
        <f t="shared" si="113"/>
        <v>0</v>
      </c>
      <c r="AP93" s="1029">
        <f t="shared" ca="1" si="113"/>
        <v>0</v>
      </c>
      <c r="AQ93" s="1029">
        <f t="shared" si="113"/>
        <v>0</v>
      </c>
      <c r="AR93"/>
      <c r="AS93" s="1030">
        <f ca="1">ROUND(AS92-AS59,0)</f>
        <v>0</v>
      </c>
      <c r="AT93" s="1029">
        <f ca="1">ROUND(AT92-AT59,0)</f>
        <v>0</v>
      </c>
      <c r="AU93"/>
      <c r="AV93" s="24" t="str">
        <f ca="1">IF(SUM(D93:AT93)=0,"ALL GOOD!","ERROR")</f>
        <v>ALL GOOD!</v>
      </c>
      <c r="AX93" s="146"/>
      <c r="AY93" s="146"/>
      <c r="AZ93" s="146"/>
      <c r="BA93" s="146"/>
      <c r="BB93" s="146"/>
      <c r="BC93" s="146"/>
      <c r="BD93" s="146"/>
      <c r="BE93" s="146"/>
      <c r="BF93" s="146"/>
      <c r="BG93" s="146"/>
      <c r="BH93" s="146"/>
      <c r="BI93" s="146"/>
      <c r="BJ93" s="146"/>
      <c r="BK93" s="146"/>
      <c r="BL93" s="146"/>
      <c r="BM93" s="146"/>
      <c r="BN93" s="146"/>
      <c r="BO93" s="146"/>
      <c r="BP93" s="146"/>
      <c r="BQ93" s="146"/>
      <c r="BR93" s="146"/>
      <c r="BS93" s="146"/>
      <c r="BT93" s="146"/>
      <c r="BU93" s="146"/>
      <c r="BV93" s="146"/>
      <c r="BW93" s="146"/>
      <c r="BX93" s="146"/>
      <c r="BY93" s="146"/>
      <c r="BZ93" s="146"/>
      <c r="CA93" s="146"/>
      <c r="CB93" s="146"/>
      <c r="CC93" s="146"/>
      <c r="CD93" s="146"/>
      <c r="CE93" s="146"/>
      <c r="CF93" s="146"/>
      <c r="CG93" s="146"/>
      <c r="CH93" s="146"/>
      <c r="CI93" s="146"/>
      <c r="CJ93" s="146"/>
      <c r="CK93" s="146"/>
    </row>
    <row r="94" spans="1:89" s="24" customFormat="1" ht="12" hidden="1" customHeight="1" outlineLevel="1">
      <c r="A94" s="392"/>
      <c r="B94" s="178" t="s">
        <v>403</v>
      </c>
      <c r="C94" s="569" t="s">
        <v>404</v>
      </c>
      <c r="D94" s="462">
        <f>SUMIFS(PL!F:F,PL!$C:$C,$B94)/'Key information'!$E$114</f>
        <v>0</v>
      </c>
      <c r="E94" s="462">
        <f>SUMIFS(PL!G:G,PL!$C:$C,$B94)/'Key information'!$E$114</f>
        <v>0</v>
      </c>
      <c r="F94" s="462">
        <f>SUMIFS(PL!H:H,PL!$C:$C,$B94)/'Key information'!$E$114</f>
        <v>0</v>
      </c>
      <c r="G94" s="462">
        <f>SUMIFS(PL!I:I,PL!$C:$C,$B94)/'Key information'!$E$114</f>
        <v>0</v>
      </c>
      <c r="H94" s="462">
        <f>SUMIFS(PL!J:J,PL!$C:$C,$B94)/'Key information'!$E$114</f>
        <v>0</v>
      </c>
      <c r="I94" s="462">
        <f>SUMIFS(PL!K:K,PL!$C:$C,$B94)/'Key information'!$E$114</f>
        <v>0</v>
      </c>
      <c r="J94" s="462">
        <f>SUMIFS(PL!L:L,PL!$C:$C,$B94)/'Key information'!$E$114</f>
        <v>0</v>
      </c>
      <c r="K94" s="462">
        <f>SUMIFS(PL!M:M,PL!$C:$C,$B94)/'Key information'!$E$114</f>
        <v>0</v>
      </c>
      <c r="L94" s="462">
        <f>SUMIFS(PL!N:N,PL!$C:$C,$B94)/'Key information'!$E$114</f>
        <v>0</v>
      </c>
      <c r="M94" s="462">
        <f>SUMIFS(PL!O:O,PL!$C:$C,$B94)/'Key information'!$E$114</f>
        <v>0</v>
      </c>
      <c r="N94" s="462">
        <f>SUMIFS(PL!P:P,PL!$C:$C,$B94)/'Key information'!$E$114</f>
        <v>0</v>
      </c>
      <c r="O94" s="462">
        <f>SUMIFS(PL!Q:Q,PL!$C:$C,$B94)/'Key information'!$E$114</f>
        <v>0</v>
      </c>
      <c r="P94" s="462">
        <f>SUMIFS(PL!R:R,PL!$C:$C,$B94)/'Key information'!$E$114</f>
        <v>0</v>
      </c>
      <c r="Q94" s="462">
        <f>SUMIFS(PL!S:S,PL!$C:$C,$B94)/'Key information'!$E$114</f>
        <v>0</v>
      </c>
      <c r="R94" s="462">
        <f>SUMIFS(PL!T:T,PL!$C:$C,$B94)/'Key information'!$E$114</f>
        <v>0</v>
      </c>
      <c r="S94" s="462">
        <f>SUMIFS(PL!U:U,PL!$C:$C,$B94)/'Key information'!$E$114</f>
        <v>0</v>
      </c>
      <c r="T94" s="462">
        <f>SUMIFS(PL!V:V,PL!$C:$C,$B94)/'Key information'!$E$114</f>
        <v>0</v>
      </c>
      <c r="U94" s="462">
        <f>SUMIFS(PL!W:W,PL!$C:$C,$B94)/'Key information'!$E$114</f>
        <v>0</v>
      </c>
      <c r="V94" s="462">
        <f>SUMIFS(PL!X:X,PL!$C:$C,$B94)/'Key information'!$E$114</f>
        <v>0</v>
      </c>
      <c r="W94" s="462">
        <f>SUMIFS(PL!Y:Y,PL!$C:$C,$B94)/'Key information'!$E$114</f>
        <v>0</v>
      </c>
      <c r="X94" s="462">
        <f>SUMIFS(PL!Z:Z,PL!$C:$C,$B94)/'Key information'!$E$114</f>
        <v>0</v>
      </c>
      <c r="Y94" s="462">
        <f>SUMIFS(PL!AA:AA,PL!$C:$C,$B94)/'Key information'!$E$114</f>
        <v>0</v>
      </c>
      <c r="Z94" s="462">
        <f>SUMIFS(PL!AB:AB,PL!$C:$C,$B94)/'Key information'!$E$114</f>
        <v>0</v>
      </c>
      <c r="AA94" s="462">
        <f>SUMIFS(PL!AC:AC,PL!$C:$C,$B94)/'Key information'!$E$114</f>
        <v>0</v>
      </c>
      <c r="AB94" s="462">
        <f>SUMIFS(PL!AD:AD,PL!$C:$C,$B94)/'Key information'!$E$114</f>
        <v>0</v>
      </c>
      <c r="AC94" s="462">
        <f>SUMIFS(PL!AE:AE,PL!$C:$C,$B94)/'Key information'!$E$114</f>
        <v>0</v>
      </c>
      <c r="AD94" s="462">
        <f>SUMIFS(PL!AF:AF,PL!$C:$C,$B94)/'Key information'!$E$114</f>
        <v>0</v>
      </c>
      <c r="AE94" s="462">
        <f>SUMIFS(PL!AG:AG,PL!$C:$C,$B94)/'Key information'!$E$114</f>
        <v>0</v>
      </c>
      <c r="AF94" s="462">
        <f>SUMIFS(PL!AH:AH,PL!$C:$C,$B94)/'Key information'!$E$114</f>
        <v>0</v>
      </c>
      <c r="AG94" s="462">
        <f>SUMIFS(PL!AI:AI,PL!$C:$C,$B94)/'Key information'!$E$114</f>
        <v>0</v>
      </c>
      <c r="AH94" s="462">
        <f>SUMIFS(PL!AJ:AJ,PL!$C:$C,$B94)/'Key information'!$E$114</f>
        <v>0</v>
      </c>
      <c r="AI94" s="462">
        <f>SUMIFS(PL!AK:AK,PL!$C:$C,$B94)/'Key information'!$E$114</f>
        <v>0</v>
      </c>
      <c r="AJ94" s="462">
        <f>SUMIFS(PL!AL:AL,PL!$C:$C,$B94)/'Key information'!$E$114</f>
        <v>0</v>
      </c>
      <c r="AK94" s="462">
        <f>SUMIFS(PL!AM:AM,PL!$C:$C,$B94)/'Key information'!$E$114</f>
        <v>0</v>
      </c>
      <c r="AL94" s="462">
        <f>SUMIFS(PL!AN:AN,PL!$C:$C,$B94)/'Key information'!$E$114</f>
        <v>0</v>
      </c>
      <c r="AM94" s="462">
        <f>SUMIFS(PL!AO:AO,PL!$C:$C,$B94)/'Key information'!$E$114</f>
        <v>0</v>
      </c>
      <c r="AN94" s="462">
        <f>SUM(D94:O94)</f>
        <v>0</v>
      </c>
      <c r="AO94" s="462">
        <f>SUM(P94:AA94)</f>
        <v>0</v>
      </c>
      <c r="AP94" s="463">
        <f ca="1">SUM(OFFSET(AM94,0,(-12+'Key information'!$E$34)):OFFSET(AA94,0,(-11+'Key information'!$E$34)))</f>
        <v>0</v>
      </c>
      <c r="AQ94" s="463">
        <f>SUMIFS(PL!AP:AP,PL!$C:$C,$B94)/'Key information'!$E$114</f>
        <v>0</v>
      </c>
      <c r="AR94"/>
      <c r="AS94" s="464">
        <f ca="1">SUM(OFFSET(AA94,0,(-12+'Key information'!$E$34)):P94)</f>
        <v>0</v>
      </c>
      <c r="AT94" s="463">
        <f ca="1">SUM(OFFSET(AM94,0,(-12+'Key information'!$E$34)):AB94)</f>
        <v>0</v>
      </c>
      <c r="AU94"/>
      <c r="AX94" s="146"/>
      <c r="AY94" s="146"/>
      <c r="AZ94" s="146"/>
      <c r="BA94" s="146"/>
      <c r="BB94" s="146"/>
      <c r="BC94" s="146"/>
      <c r="BD94" s="146"/>
      <c r="BE94" s="146"/>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6"/>
      <c r="CB94" s="146"/>
      <c r="CC94" s="146"/>
      <c r="CD94" s="146"/>
      <c r="CE94" s="146"/>
      <c r="CF94" s="146"/>
      <c r="CG94" s="146"/>
      <c r="CH94" s="146"/>
      <c r="CI94" s="146"/>
      <c r="CJ94" s="146"/>
      <c r="CK94" s="146"/>
    </row>
    <row r="95" spans="1:89" s="24" customFormat="1" ht="12" hidden="1" customHeight="1" outlineLevel="1">
      <c r="A95" s="392"/>
      <c r="B95" s="178"/>
      <c r="C95" s="1027" t="s">
        <v>389</v>
      </c>
      <c r="D95" s="1028">
        <f t="shared" ref="D95:AQ95" si="114">ROUND(D94-D62,0)</f>
        <v>0</v>
      </c>
      <c r="E95" s="570">
        <f t="shared" si="114"/>
        <v>0</v>
      </c>
      <c r="F95" s="570">
        <f t="shared" si="114"/>
        <v>0</v>
      </c>
      <c r="G95" s="570">
        <f t="shared" si="114"/>
        <v>0</v>
      </c>
      <c r="H95" s="570">
        <f t="shared" si="114"/>
        <v>0</v>
      </c>
      <c r="I95" s="570">
        <f t="shared" si="114"/>
        <v>0</v>
      </c>
      <c r="J95" s="570">
        <f t="shared" si="114"/>
        <v>0</v>
      </c>
      <c r="K95" s="570">
        <f t="shared" si="114"/>
        <v>0</v>
      </c>
      <c r="L95" s="570">
        <f t="shared" si="114"/>
        <v>0</v>
      </c>
      <c r="M95" s="570">
        <f t="shared" si="114"/>
        <v>0</v>
      </c>
      <c r="N95" s="570">
        <f t="shared" si="114"/>
        <v>0</v>
      </c>
      <c r="O95" s="570">
        <f t="shared" si="114"/>
        <v>0</v>
      </c>
      <c r="P95" s="570">
        <f t="shared" si="114"/>
        <v>0</v>
      </c>
      <c r="Q95" s="570">
        <f t="shared" si="114"/>
        <v>0</v>
      </c>
      <c r="R95" s="570">
        <f t="shared" si="114"/>
        <v>0</v>
      </c>
      <c r="S95" s="570">
        <f t="shared" si="114"/>
        <v>0</v>
      </c>
      <c r="T95" s="570">
        <f t="shared" si="114"/>
        <v>0</v>
      </c>
      <c r="U95" s="570">
        <f t="shared" si="114"/>
        <v>0</v>
      </c>
      <c r="V95" s="570">
        <f t="shared" si="114"/>
        <v>0</v>
      </c>
      <c r="W95" s="570">
        <f t="shared" si="114"/>
        <v>0</v>
      </c>
      <c r="X95" s="570">
        <f t="shared" si="114"/>
        <v>0</v>
      </c>
      <c r="Y95" s="570">
        <f t="shared" si="114"/>
        <v>0</v>
      </c>
      <c r="Z95" s="570">
        <f t="shared" si="114"/>
        <v>0</v>
      </c>
      <c r="AA95" s="570">
        <f t="shared" si="114"/>
        <v>0</v>
      </c>
      <c r="AB95" s="570">
        <f t="shared" si="114"/>
        <v>0</v>
      </c>
      <c r="AC95" s="570">
        <f t="shared" si="114"/>
        <v>0</v>
      </c>
      <c r="AD95" s="570">
        <f t="shared" si="114"/>
        <v>0</v>
      </c>
      <c r="AE95" s="570">
        <f t="shared" si="114"/>
        <v>0</v>
      </c>
      <c r="AF95" s="570">
        <f t="shared" si="114"/>
        <v>0</v>
      </c>
      <c r="AG95" s="570">
        <f t="shared" si="114"/>
        <v>0</v>
      </c>
      <c r="AH95" s="570">
        <f t="shared" si="114"/>
        <v>0</v>
      </c>
      <c r="AI95" s="570">
        <f t="shared" si="114"/>
        <v>0</v>
      </c>
      <c r="AJ95" s="570">
        <f t="shared" si="114"/>
        <v>0</v>
      </c>
      <c r="AK95" s="570">
        <f t="shared" si="114"/>
        <v>0</v>
      </c>
      <c r="AL95" s="570">
        <f t="shared" si="114"/>
        <v>0</v>
      </c>
      <c r="AM95" s="570">
        <f t="shared" si="114"/>
        <v>0</v>
      </c>
      <c r="AN95" s="570">
        <f t="shared" si="114"/>
        <v>0</v>
      </c>
      <c r="AO95" s="570">
        <f t="shared" si="114"/>
        <v>0</v>
      </c>
      <c r="AP95" s="571">
        <f t="shared" ca="1" si="114"/>
        <v>0</v>
      </c>
      <c r="AQ95" s="571">
        <f t="shared" si="114"/>
        <v>0</v>
      </c>
      <c r="AR95"/>
      <c r="AS95" s="572">
        <f ca="1">ROUND(AS94-AS62,0)</f>
        <v>0</v>
      </c>
      <c r="AT95" s="571">
        <f ca="1">ROUND(AT94-AT62,0)</f>
        <v>0</v>
      </c>
      <c r="AU95"/>
      <c r="AV95" s="24" t="str">
        <f ca="1">IF(SUM(D95:AT95)=0,"ALL GOOD!","ERROR")</f>
        <v>ALL GOOD!</v>
      </c>
      <c r="AX95" s="146"/>
      <c r="AY95" s="146"/>
      <c r="AZ95" s="146"/>
      <c r="BA95" s="146"/>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6"/>
      <c r="BY95" s="146"/>
      <c r="BZ95" s="146"/>
      <c r="CA95" s="146"/>
      <c r="CB95" s="146"/>
      <c r="CC95" s="146"/>
      <c r="CD95" s="146"/>
      <c r="CE95" s="146"/>
      <c r="CF95" s="146"/>
      <c r="CG95" s="146"/>
      <c r="CH95" s="146"/>
      <c r="CI95" s="146"/>
      <c r="CJ95" s="146"/>
      <c r="CK95" s="146"/>
    </row>
    <row r="96" spans="1:89" s="24" customFormat="1" ht="12" hidden="1" customHeight="1" outlineLevel="1">
      <c r="A96" s="392"/>
      <c r="B96" s="178" t="s">
        <v>378</v>
      </c>
      <c r="C96" s="461" t="s">
        <v>405</v>
      </c>
      <c r="D96" s="462">
        <f>SUMIFS(PL!F:F,PL!$C:$C,$B96)/'Key information'!$E$114</f>
        <v>0</v>
      </c>
      <c r="E96" s="462">
        <f>SUMIFS(PL!G:G,PL!$C:$C,$B96)/'Key information'!$E$114</f>
        <v>0</v>
      </c>
      <c r="F96" s="462">
        <f>SUMIFS(PL!H:H,PL!$C:$C,$B96)/'Key information'!$E$114</f>
        <v>0</v>
      </c>
      <c r="G96" s="462">
        <f>SUMIFS(PL!I:I,PL!$C:$C,$B96)/'Key information'!$E$114</f>
        <v>0</v>
      </c>
      <c r="H96" s="462">
        <f>SUMIFS(PL!J:J,PL!$C:$C,$B96)/'Key information'!$E$114</f>
        <v>0</v>
      </c>
      <c r="I96" s="462">
        <f>SUMIFS(PL!K:K,PL!$C:$C,$B96)/'Key information'!$E$114</f>
        <v>0</v>
      </c>
      <c r="J96" s="462">
        <f>SUMIFS(PL!L:L,PL!$C:$C,$B96)/'Key information'!$E$114</f>
        <v>0</v>
      </c>
      <c r="K96" s="462">
        <f>SUMIFS(PL!M:M,PL!$C:$C,$B96)/'Key information'!$E$114</f>
        <v>0</v>
      </c>
      <c r="L96" s="462">
        <f>SUMIFS(PL!N:N,PL!$C:$C,$B96)/'Key information'!$E$114</f>
        <v>0</v>
      </c>
      <c r="M96" s="462">
        <f>SUMIFS(PL!O:O,PL!$C:$C,$B96)/'Key information'!$E$114</f>
        <v>0</v>
      </c>
      <c r="N96" s="462">
        <f>SUMIFS(PL!P:P,PL!$C:$C,$B96)/'Key information'!$E$114</f>
        <v>0</v>
      </c>
      <c r="O96" s="462">
        <f>SUMIFS(PL!Q:Q,PL!$C:$C,$B96)/'Key information'!$E$114</f>
        <v>0</v>
      </c>
      <c r="P96" s="462">
        <f>SUMIFS(PL!R:R,PL!$C:$C,$B96)/'Key information'!$E$114</f>
        <v>0</v>
      </c>
      <c r="Q96" s="462">
        <f>SUMIFS(PL!S:S,PL!$C:$C,$B96)/'Key information'!$E$114</f>
        <v>0</v>
      </c>
      <c r="R96" s="462">
        <f>SUMIFS(PL!T:T,PL!$C:$C,$B96)/'Key information'!$E$114</f>
        <v>0</v>
      </c>
      <c r="S96" s="462">
        <f>SUMIFS(PL!U:U,PL!$C:$C,$B96)/'Key information'!$E$114</f>
        <v>0</v>
      </c>
      <c r="T96" s="462">
        <f>SUMIFS(PL!V:V,PL!$C:$C,$B96)/'Key information'!$E$114</f>
        <v>0</v>
      </c>
      <c r="U96" s="462">
        <f>SUMIFS(PL!W:W,PL!$C:$C,$B96)/'Key information'!$E$114</f>
        <v>0</v>
      </c>
      <c r="V96" s="462">
        <f>SUMIFS(PL!X:X,PL!$C:$C,$B96)/'Key information'!$E$114</f>
        <v>0</v>
      </c>
      <c r="W96" s="462">
        <f>SUMIFS(PL!Y:Y,PL!$C:$C,$B96)/'Key information'!$E$114</f>
        <v>0</v>
      </c>
      <c r="X96" s="462">
        <f>SUMIFS(PL!Z:Z,PL!$C:$C,$B96)/'Key information'!$E$114</f>
        <v>0</v>
      </c>
      <c r="Y96" s="462">
        <f>SUMIFS(PL!AA:AA,PL!$C:$C,$B96)/'Key information'!$E$114</f>
        <v>0</v>
      </c>
      <c r="Z96" s="462">
        <f>SUMIFS(PL!AB:AB,PL!$C:$C,$B96)/'Key information'!$E$114</f>
        <v>0</v>
      </c>
      <c r="AA96" s="462">
        <f>SUMIFS(PL!AC:AC,PL!$C:$C,$B96)/'Key information'!$E$114</f>
        <v>0</v>
      </c>
      <c r="AB96" s="462">
        <f>SUMIFS(PL!AD:AD,PL!$C:$C,$B96)/'Key information'!$E$114</f>
        <v>0</v>
      </c>
      <c r="AC96" s="462">
        <f>SUMIFS(PL!AE:AE,PL!$C:$C,$B96)/'Key information'!$E$114</f>
        <v>0</v>
      </c>
      <c r="AD96" s="462">
        <f>SUMIFS(PL!AF:AF,PL!$C:$C,$B96)/'Key information'!$E$114</f>
        <v>0</v>
      </c>
      <c r="AE96" s="462">
        <f>SUMIFS(PL!AG:AG,PL!$C:$C,$B96)/'Key information'!$E$114</f>
        <v>0</v>
      </c>
      <c r="AF96" s="462">
        <f>SUMIFS(PL!AH:AH,PL!$C:$C,$B96)/'Key information'!$E$114</f>
        <v>0</v>
      </c>
      <c r="AG96" s="462">
        <f>SUMIFS(PL!AI:AI,PL!$C:$C,$B96)/'Key information'!$E$114</f>
        <v>0</v>
      </c>
      <c r="AH96" s="462">
        <f>SUMIFS(PL!AJ:AJ,PL!$C:$C,$B96)/'Key information'!$E$114</f>
        <v>0</v>
      </c>
      <c r="AI96" s="462">
        <f>SUMIFS(PL!AK:AK,PL!$C:$C,$B96)/'Key information'!$E$114</f>
        <v>0</v>
      </c>
      <c r="AJ96" s="462">
        <f>SUMIFS(PL!AL:AL,PL!$C:$C,$B96)/'Key information'!$E$114</f>
        <v>0</v>
      </c>
      <c r="AK96" s="462">
        <f>SUMIFS(PL!AM:AM,PL!$C:$C,$B96)/'Key information'!$E$114</f>
        <v>0</v>
      </c>
      <c r="AL96" s="462">
        <f>SUMIFS(PL!AN:AN,PL!$C:$C,$B96)/'Key information'!$E$114</f>
        <v>0</v>
      </c>
      <c r="AM96" s="462">
        <f>SUMIFS(PL!AO:AO,PL!$C:$C,$B96)/'Key information'!$E$114</f>
        <v>0</v>
      </c>
      <c r="AN96" s="462">
        <f>SUM(D96:O96)</f>
        <v>0</v>
      </c>
      <c r="AO96" s="462">
        <f>SUM(P96:AA96)</f>
        <v>0</v>
      </c>
      <c r="AP96" s="463">
        <f ca="1">SUM(OFFSET(AM96,0,(-12+'Key information'!$E$34)):OFFSET(AA96,0,(-11+'Key information'!$E$34)))</f>
        <v>0</v>
      </c>
      <c r="AQ96" s="463">
        <f>SUMIFS(PL!AP:AP,PL!$C:$C,$B96)/'Key information'!$E$114</f>
        <v>0</v>
      </c>
      <c r="AR96"/>
      <c r="AS96" s="464">
        <f ca="1">SUM(OFFSET(AA96,0,(-12+'Key information'!$E$34)):P96)</f>
        <v>0</v>
      </c>
      <c r="AT96" s="463">
        <f ca="1">SUM(OFFSET(AM96,0,(-12+'Key information'!$E$34)):AB96)</f>
        <v>0</v>
      </c>
      <c r="AU96"/>
      <c r="AX96" s="146"/>
      <c r="AY96" s="146"/>
      <c r="AZ96" s="146"/>
      <c r="BA96" s="146"/>
      <c r="BB96" s="146"/>
      <c r="BC96" s="146"/>
      <c r="BD96" s="146"/>
      <c r="BE96" s="146"/>
      <c r="BF96" s="146"/>
      <c r="BG96" s="146"/>
      <c r="BH96" s="146"/>
      <c r="BI96" s="146"/>
      <c r="BJ96" s="146"/>
      <c r="BK96" s="146"/>
      <c r="BL96" s="146"/>
      <c r="BM96" s="146"/>
      <c r="BN96" s="146"/>
      <c r="BO96" s="146"/>
      <c r="BP96" s="146"/>
      <c r="BQ96" s="146"/>
      <c r="BR96" s="146"/>
      <c r="BS96" s="146"/>
      <c r="BT96" s="146"/>
      <c r="BU96" s="146"/>
      <c r="BV96" s="146"/>
      <c r="BW96" s="146"/>
      <c r="BX96" s="146"/>
      <c r="BY96" s="146"/>
      <c r="BZ96" s="146"/>
      <c r="CA96" s="146"/>
      <c r="CB96" s="146"/>
      <c r="CC96" s="146"/>
      <c r="CD96" s="146"/>
      <c r="CE96" s="146"/>
      <c r="CF96" s="146"/>
      <c r="CG96" s="146"/>
      <c r="CH96" s="146"/>
      <c r="CI96" s="146"/>
      <c r="CJ96" s="146"/>
      <c r="CK96" s="146"/>
    </row>
    <row r="97" spans="1:89" s="24" customFormat="1" ht="12" hidden="1" customHeight="1" outlineLevel="1">
      <c r="A97" s="392"/>
      <c r="B97" s="178"/>
      <c r="C97" s="1027" t="s">
        <v>389</v>
      </c>
      <c r="D97" s="1028">
        <f t="shared" ref="D97:AQ97" si="115">ROUND(D96-D63,0)</f>
        <v>0</v>
      </c>
      <c r="E97" s="1028">
        <f t="shared" si="115"/>
        <v>0</v>
      </c>
      <c r="F97" s="1028">
        <f t="shared" si="115"/>
        <v>0</v>
      </c>
      <c r="G97" s="1028">
        <f t="shared" si="115"/>
        <v>0</v>
      </c>
      <c r="H97" s="1028">
        <f t="shared" si="115"/>
        <v>0</v>
      </c>
      <c r="I97" s="1028">
        <f t="shared" si="115"/>
        <v>0</v>
      </c>
      <c r="J97" s="1028">
        <f t="shared" si="115"/>
        <v>0</v>
      </c>
      <c r="K97" s="1028">
        <f t="shared" si="115"/>
        <v>0</v>
      </c>
      <c r="L97" s="1028">
        <f t="shared" si="115"/>
        <v>0</v>
      </c>
      <c r="M97" s="1028">
        <f t="shared" si="115"/>
        <v>0</v>
      </c>
      <c r="N97" s="1028">
        <f t="shared" si="115"/>
        <v>0</v>
      </c>
      <c r="O97" s="1028">
        <f t="shared" si="115"/>
        <v>0</v>
      </c>
      <c r="P97" s="1028">
        <f t="shared" si="115"/>
        <v>0</v>
      </c>
      <c r="Q97" s="1028">
        <f t="shared" si="115"/>
        <v>0</v>
      </c>
      <c r="R97" s="1028">
        <f t="shared" si="115"/>
        <v>0</v>
      </c>
      <c r="S97" s="1028">
        <f t="shared" si="115"/>
        <v>0</v>
      </c>
      <c r="T97" s="1028">
        <f t="shared" si="115"/>
        <v>0</v>
      </c>
      <c r="U97" s="1028">
        <f t="shared" si="115"/>
        <v>0</v>
      </c>
      <c r="V97" s="1028">
        <f t="shared" si="115"/>
        <v>0</v>
      </c>
      <c r="W97" s="1028">
        <f t="shared" si="115"/>
        <v>0</v>
      </c>
      <c r="X97" s="1028">
        <f t="shared" si="115"/>
        <v>0</v>
      </c>
      <c r="Y97" s="1028">
        <f t="shared" si="115"/>
        <v>0</v>
      </c>
      <c r="Z97" s="1028">
        <f t="shared" si="115"/>
        <v>0</v>
      </c>
      <c r="AA97" s="1028">
        <f t="shared" si="115"/>
        <v>0</v>
      </c>
      <c r="AB97" s="1028">
        <f t="shared" si="115"/>
        <v>0</v>
      </c>
      <c r="AC97" s="1028">
        <f t="shared" si="115"/>
        <v>0</v>
      </c>
      <c r="AD97" s="1028">
        <f t="shared" si="115"/>
        <v>0</v>
      </c>
      <c r="AE97" s="1028">
        <f t="shared" si="115"/>
        <v>0</v>
      </c>
      <c r="AF97" s="1028">
        <f t="shared" si="115"/>
        <v>0</v>
      </c>
      <c r="AG97" s="1028">
        <f t="shared" si="115"/>
        <v>0</v>
      </c>
      <c r="AH97" s="1028">
        <f t="shared" si="115"/>
        <v>0</v>
      </c>
      <c r="AI97" s="1028">
        <f t="shared" si="115"/>
        <v>0</v>
      </c>
      <c r="AJ97" s="1028">
        <f t="shared" si="115"/>
        <v>0</v>
      </c>
      <c r="AK97" s="1028">
        <f t="shared" si="115"/>
        <v>0</v>
      </c>
      <c r="AL97" s="1028">
        <f t="shared" si="115"/>
        <v>0</v>
      </c>
      <c r="AM97" s="1028">
        <f t="shared" si="115"/>
        <v>0</v>
      </c>
      <c r="AN97" s="1028">
        <f t="shared" si="115"/>
        <v>0</v>
      </c>
      <c r="AO97" s="1028">
        <f t="shared" si="115"/>
        <v>0</v>
      </c>
      <c r="AP97" s="1029">
        <f t="shared" ca="1" si="115"/>
        <v>0</v>
      </c>
      <c r="AQ97" s="1029">
        <f t="shared" si="115"/>
        <v>0</v>
      </c>
      <c r="AR97"/>
      <c r="AS97" s="1030">
        <f ca="1">ROUND(AS96-AS63,0)</f>
        <v>0</v>
      </c>
      <c r="AT97" s="1029">
        <f ca="1">ROUND(AT96-AT63,0)</f>
        <v>0</v>
      </c>
      <c r="AU97"/>
      <c r="AV97" s="24" t="str">
        <f ca="1">IF(SUM(D97:AT97)=0,"ALL GOOD!","ERROR")</f>
        <v>ALL GOOD!</v>
      </c>
      <c r="AX97" s="146"/>
      <c r="AY97" s="146"/>
      <c r="AZ97" s="146"/>
      <c r="BA97" s="146"/>
      <c r="BB97" s="146"/>
      <c r="BC97" s="146"/>
      <c r="BD97" s="146"/>
      <c r="BE97" s="146"/>
      <c r="BF97" s="146"/>
      <c r="BG97" s="146"/>
      <c r="BH97" s="146"/>
      <c r="BI97" s="146"/>
      <c r="BJ97" s="146"/>
      <c r="BK97" s="146"/>
      <c r="BL97" s="146"/>
      <c r="BM97" s="146"/>
      <c r="BN97" s="146"/>
      <c r="BO97" s="146"/>
      <c r="BP97" s="146"/>
      <c r="BQ97" s="146"/>
      <c r="BR97" s="146"/>
      <c r="BS97" s="146"/>
      <c r="BT97" s="146"/>
      <c r="BU97" s="146"/>
      <c r="BV97" s="146"/>
      <c r="BW97" s="146"/>
      <c r="BX97" s="146"/>
      <c r="BY97" s="146"/>
      <c r="BZ97" s="146"/>
      <c r="CA97" s="146"/>
      <c r="CB97" s="146"/>
      <c r="CC97" s="146"/>
      <c r="CD97" s="146"/>
      <c r="CE97" s="146"/>
      <c r="CF97" s="146"/>
      <c r="CG97" s="146"/>
      <c r="CH97" s="146"/>
      <c r="CI97" s="146"/>
      <c r="CJ97" s="146"/>
      <c r="CK97" s="146"/>
    </row>
    <row r="98" spans="1:89" s="174" customFormat="1" ht="12" customHeight="1" collapsed="1">
      <c r="A98" s="392"/>
      <c r="C98" s="181"/>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184"/>
      <c r="AO98" s="184"/>
      <c r="AP98" s="185"/>
      <c r="AQ98" s="185"/>
      <c r="AR98" s="146"/>
      <c r="AS98" s="146"/>
      <c r="AT98" s="146"/>
      <c r="AU98" s="146"/>
      <c r="AV98"/>
      <c r="AX98" s="146"/>
      <c r="AY98" s="146"/>
      <c r="AZ98" s="146"/>
      <c r="BA98" s="146"/>
      <c r="BB98" s="146"/>
      <c r="BC98" s="146"/>
      <c r="BD98" s="146"/>
      <c r="BE98" s="146"/>
      <c r="BF98" s="146"/>
      <c r="BG98" s="146"/>
      <c r="BH98" s="146"/>
      <c r="BI98" s="146"/>
      <c r="BJ98" s="146"/>
      <c r="BK98" s="146"/>
      <c r="BL98" s="146"/>
      <c r="BM98" s="146"/>
      <c r="BN98" s="146"/>
      <c r="BO98" s="146"/>
      <c r="BP98" s="146"/>
      <c r="BQ98" s="146"/>
      <c r="BR98" s="146"/>
      <c r="BS98" s="146"/>
      <c r="BT98" s="146"/>
      <c r="BU98" s="146"/>
      <c r="BV98" s="146"/>
      <c r="BW98" s="146"/>
      <c r="BX98" s="146"/>
      <c r="BY98" s="146"/>
      <c r="BZ98" s="146"/>
      <c r="CA98" s="146"/>
      <c r="CB98" s="146"/>
      <c r="CC98" s="146"/>
      <c r="CD98" s="146"/>
      <c r="CE98" s="146"/>
      <c r="CF98" s="146"/>
      <c r="CG98" s="146"/>
      <c r="CH98" s="146"/>
      <c r="CI98" s="146"/>
      <c r="CJ98" s="146"/>
      <c r="CK98" s="146"/>
    </row>
    <row r="99" spans="1:89" ht="12" customHeight="1">
      <c r="AO99" s="289"/>
      <c r="AP99" s="289"/>
      <c r="AQ99" s="289"/>
    </row>
    <row r="100" spans="1:89" ht="19.5" customHeight="1">
      <c r="C100" s="402" t="s">
        <v>406</v>
      </c>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c r="AA100" s="402"/>
      <c r="AB100" s="402"/>
      <c r="AC100" s="402"/>
      <c r="AD100" s="402"/>
      <c r="AE100" s="402"/>
      <c r="AF100" s="402"/>
      <c r="AG100" s="402"/>
      <c r="AH100" s="402"/>
      <c r="AI100" s="402"/>
      <c r="AJ100" s="402"/>
      <c r="AK100" s="402"/>
      <c r="AL100" s="402"/>
      <c r="AM100" s="402"/>
      <c r="AN100" s="402"/>
      <c r="AO100" s="402"/>
      <c r="AP100" s="402"/>
      <c r="AQ100" s="402"/>
      <c r="AR100" s="961"/>
      <c r="AS100" s="402"/>
      <c r="AT100" s="402"/>
    </row>
    <row r="101" spans="1:89" ht="22.5" customHeight="1">
      <c r="C101" s="597" t="str">
        <f>+C9</f>
        <v>€'000</v>
      </c>
      <c r="D101" s="598">
        <f t="shared" ref="D101:AT101" si="116">+D9</f>
        <v>43861</v>
      </c>
      <c r="E101" s="598">
        <f t="shared" si="116"/>
        <v>43890</v>
      </c>
      <c r="F101" s="598">
        <f t="shared" si="116"/>
        <v>43921</v>
      </c>
      <c r="G101" s="598">
        <f t="shared" si="116"/>
        <v>43951</v>
      </c>
      <c r="H101" s="598">
        <f t="shared" si="116"/>
        <v>43982</v>
      </c>
      <c r="I101" s="598">
        <f t="shared" si="116"/>
        <v>44012</v>
      </c>
      <c r="J101" s="598">
        <f t="shared" si="116"/>
        <v>44043</v>
      </c>
      <c r="K101" s="598">
        <f t="shared" si="116"/>
        <v>44074</v>
      </c>
      <c r="L101" s="598">
        <f t="shared" si="116"/>
        <v>44104</v>
      </c>
      <c r="M101" s="598">
        <f t="shared" si="116"/>
        <v>44135</v>
      </c>
      <c r="N101" s="598">
        <f t="shared" si="116"/>
        <v>44165</v>
      </c>
      <c r="O101" s="598">
        <f t="shared" si="116"/>
        <v>44196</v>
      </c>
      <c r="P101" s="598">
        <f t="shared" si="116"/>
        <v>44227</v>
      </c>
      <c r="Q101" s="598">
        <f t="shared" si="116"/>
        <v>44255</v>
      </c>
      <c r="R101" s="598">
        <f t="shared" si="116"/>
        <v>44286</v>
      </c>
      <c r="S101" s="598">
        <f t="shared" si="116"/>
        <v>44316</v>
      </c>
      <c r="T101" s="598">
        <f t="shared" si="116"/>
        <v>44347</v>
      </c>
      <c r="U101" s="598">
        <f t="shared" si="116"/>
        <v>44377</v>
      </c>
      <c r="V101" s="598">
        <f t="shared" si="116"/>
        <v>44408</v>
      </c>
      <c r="W101" s="598">
        <f t="shared" si="116"/>
        <v>44439</v>
      </c>
      <c r="X101" s="598">
        <f t="shared" si="116"/>
        <v>44469</v>
      </c>
      <c r="Y101" s="598">
        <f t="shared" si="116"/>
        <v>44500</v>
      </c>
      <c r="Z101" s="598">
        <f t="shared" si="116"/>
        <v>44530</v>
      </c>
      <c r="AA101" s="598">
        <f t="shared" si="116"/>
        <v>44561</v>
      </c>
      <c r="AB101" s="598">
        <f t="shared" si="116"/>
        <v>44592</v>
      </c>
      <c r="AC101" s="598">
        <f t="shared" si="116"/>
        <v>44620</v>
      </c>
      <c r="AD101" s="598">
        <f t="shared" si="116"/>
        <v>44651</v>
      </c>
      <c r="AE101" s="598">
        <f t="shared" si="116"/>
        <v>44681</v>
      </c>
      <c r="AF101" s="598">
        <f t="shared" si="116"/>
        <v>44712</v>
      </c>
      <c r="AG101" s="598">
        <f t="shared" si="116"/>
        <v>44742</v>
      </c>
      <c r="AH101" s="598">
        <f t="shared" si="116"/>
        <v>44773</v>
      </c>
      <c r="AI101" s="598">
        <f t="shared" si="116"/>
        <v>44804</v>
      </c>
      <c r="AJ101" s="598">
        <f t="shared" si="116"/>
        <v>44834</v>
      </c>
      <c r="AK101" s="598">
        <f t="shared" si="116"/>
        <v>44865</v>
      </c>
      <c r="AL101" s="598">
        <f t="shared" si="116"/>
        <v>44895</v>
      </c>
      <c r="AM101" s="598">
        <f t="shared" si="116"/>
        <v>44926</v>
      </c>
      <c r="AN101" s="699" t="str">
        <f t="shared" si="116"/>
        <v>FY20</v>
      </c>
      <c r="AO101" s="699" t="str">
        <f t="shared" si="116"/>
        <v>FY21</v>
      </c>
      <c r="AP101" s="853" t="str">
        <f t="shared" si="116"/>
        <v>LTM  Nov-22</v>
      </c>
      <c r="AQ101" s="950" t="str">
        <f t="shared" si="116"/>
        <v>FY22LE</v>
      </c>
      <c r="AR101" s="961"/>
      <c r="AS101" s="952" t="str">
        <f t="shared" si="116"/>
        <v>YTD  Nov-21</v>
      </c>
      <c r="AT101" s="853" t="str">
        <f t="shared" si="116"/>
        <v>YTD  Nov-22</v>
      </c>
    </row>
    <row r="102" spans="1:89" ht="12" hidden="1" customHeight="1" outlineLevel="1">
      <c r="C102" s="591" t="str">
        <f t="shared" ref="C102:C155" si="117">+C10</f>
        <v>[Net sales account 1]</v>
      </c>
      <c r="D102" s="295" t="str">
        <f>IFERROR(D10/D15,"")</f>
        <v/>
      </c>
      <c r="E102" s="295" t="str">
        <f t="shared" ref="E102:AT102" si="118">IFERROR(E10/E15,"")</f>
        <v/>
      </c>
      <c r="F102" s="295" t="str">
        <f t="shared" si="118"/>
        <v/>
      </c>
      <c r="G102" s="295" t="str">
        <f t="shared" si="118"/>
        <v/>
      </c>
      <c r="H102" s="295" t="str">
        <f t="shared" si="118"/>
        <v/>
      </c>
      <c r="I102" s="295" t="str">
        <f t="shared" si="118"/>
        <v/>
      </c>
      <c r="J102" s="295" t="str">
        <f t="shared" si="118"/>
        <v/>
      </c>
      <c r="K102" s="295" t="str">
        <f t="shared" si="118"/>
        <v/>
      </c>
      <c r="L102" s="295" t="str">
        <f t="shared" si="118"/>
        <v/>
      </c>
      <c r="M102" s="295" t="str">
        <f t="shared" si="118"/>
        <v/>
      </c>
      <c r="N102" s="295" t="str">
        <f t="shared" si="118"/>
        <v/>
      </c>
      <c r="O102" s="295" t="str">
        <f t="shared" si="118"/>
        <v/>
      </c>
      <c r="P102" s="295" t="str">
        <f t="shared" si="118"/>
        <v/>
      </c>
      <c r="Q102" s="295" t="str">
        <f t="shared" si="118"/>
        <v/>
      </c>
      <c r="R102" s="295" t="str">
        <f t="shared" si="118"/>
        <v/>
      </c>
      <c r="S102" s="295" t="str">
        <f t="shared" si="118"/>
        <v/>
      </c>
      <c r="T102" s="295" t="str">
        <f t="shared" si="118"/>
        <v/>
      </c>
      <c r="U102" s="295" t="str">
        <f t="shared" si="118"/>
        <v/>
      </c>
      <c r="V102" s="295" t="str">
        <f t="shared" si="118"/>
        <v/>
      </c>
      <c r="W102" s="295" t="str">
        <f t="shared" si="118"/>
        <v/>
      </c>
      <c r="X102" s="295" t="str">
        <f t="shared" si="118"/>
        <v/>
      </c>
      <c r="Y102" s="295" t="str">
        <f t="shared" si="118"/>
        <v/>
      </c>
      <c r="Z102" s="295" t="str">
        <f t="shared" si="118"/>
        <v/>
      </c>
      <c r="AA102" s="295" t="str">
        <f t="shared" si="118"/>
        <v/>
      </c>
      <c r="AB102" s="295" t="str">
        <f t="shared" si="118"/>
        <v/>
      </c>
      <c r="AC102" s="295" t="str">
        <f t="shared" si="118"/>
        <v/>
      </c>
      <c r="AD102" s="295" t="str">
        <f t="shared" si="118"/>
        <v/>
      </c>
      <c r="AE102" s="295" t="str">
        <f t="shared" si="118"/>
        <v/>
      </c>
      <c r="AF102" s="295" t="str">
        <f t="shared" si="118"/>
        <v/>
      </c>
      <c r="AG102" s="295" t="str">
        <f t="shared" si="118"/>
        <v/>
      </c>
      <c r="AH102" s="295" t="str">
        <f t="shared" si="118"/>
        <v/>
      </c>
      <c r="AI102" s="295" t="str">
        <f t="shared" si="118"/>
        <v/>
      </c>
      <c r="AJ102" s="295" t="str">
        <f t="shared" si="118"/>
        <v/>
      </c>
      <c r="AK102" s="295" t="str">
        <f t="shared" si="118"/>
        <v/>
      </c>
      <c r="AL102" s="295" t="str">
        <f t="shared" si="118"/>
        <v/>
      </c>
      <c r="AM102" s="295" t="str">
        <f t="shared" si="118"/>
        <v/>
      </c>
      <c r="AN102" s="295" t="str">
        <f t="shared" si="118"/>
        <v/>
      </c>
      <c r="AO102" s="295" t="str">
        <f t="shared" si="118"/>
        <v/>
      </c>
      <c r="AP102" s="295" t="str">
        <f t="shared" ca="1" si="118"/>
        <v/>
      </c>
      <c r="AQ102" s="295" t="str">
        <f t="shared" si="118"/>
        <v/>
      </c>
      <c r="AR102" s="961"/>
      <c r="AS102" s="295" t="str">
        <f t="shared" ca="1" si="118"/>
        <v/>
      </c>
      <c r="AT102" s="295" t="str">
        <f t="shared" ca="1" si="118"/>
        <v/>
      </c>
    </row>
    <row r="103" spans="1:89" ht="12" hidden="1" customHeight="1" outlineLevel="1">
      <c r="C103" s="591" t="str">
        <f t="shared" si="117"/>
        <v>[Net sales account 2]</v>
      </c>
      <c r="D103" s="295" t="str">
        <f>IFERROR(D11/D15,"")</f>
        <v/>
      </c>
      <c r="E103" s="295" t="str">
        <f t="shared" ref="E103:AT103" si="119">IFERROR(E11/E15,"")</f>
        <v/>
      </c>
      <c r="F103" s="295" t="str">
        <f t="shared" si="119"/>
        <v/>
      </c>
      <c r="G103" s="295" t="str">
        <f t="shared" si="119"/>
        <v/>
      </c>
      <c r="H103" s="295" t="str">
        <f t="shared" si="119"/>
        <v/>
      </c>
      <c r="I103" s="295" t="str">
        <f t="shared" si="119"/>
        <v/>
      </c>
      <c r="J103" s="295" t="str">
        <f t="shared" si="119"/>
        <v/>
      </c>
      <c r="K103" s="295" t="str">
        <f t="shared" si="119"/>
        <v/>
      </c>
      <c r="L103" s="295" t="str">
        <f t="shared" si="119"/>
        <v/>
      </c>
      <c r="M103" s="295" t="str">
        <f t="shared" si="119"/>
        <v/>
      </c>
      <c r="N103" s="295" t="str">
        <f t="shared" si="119"/>
        <v/>
      </c>
      <c r="O103" s="295" t="str">
        <f t="shared" si="119"/>
        <v/>
      </c>
      <c r="P103" s="295" t="str">
        <f t="shared" si="119"/>
        <v/>
      </c>
      <c r="Q103" s="295" t="str">
        <f t="shared" si="119"/>
        <v/>
      </c>
      <c r="R103" s="295" t="str">
        <f t="shared" si="119"/>
        <v/>
      </c>
      <c r="S103" s="295" t="str">
        <f t="shared" si="119"/>
        <v/>
      </c>
      <c r="T103" s="295" t="str">
        <f t="shared" si="119"/>
        <v/>
      </c>
      <c r="U103" s="295" t="str">
        <f t="shared" si="119"/>
        <v/>
      </c>
      <c r="V103" s="295" t="str">
        <f t="shared" si="119"/>
        <v/>
      </c>
      <c r="W103" s="295" t="str">
        <f t="shared" si="119"/>
        <v/>
      </c>
      <c r="X103" s="295" t="str">
        <f t="shared" si="119"/>
        <v/>
      </c>
      <c r="Y103" s="295" t="str">
        <f t="shared" si="119"/>
        <v/>
      </c>
      <c r="Z103" s="295" t="str">
        <f t="shared" si="119"/>
        <v/>
      </c>
      <c r="AA103" s="295" t="str">
        <f t="shared" si="119"/>
        <v/>
      </c>
      <c r="AB103" s="295" t="str">
        <f t="shared" si="119"/>
        <v/>
      </c>
      <c r="AC103" s="295" t="str">
        <f t="shared" si="119"/>
        <v/>
      </c>
      <c r="AD103" s="295" t="str">
        <f t="shared" si="119"/>
        <v/>
      </c>
      <c r="AE103" s="295" t="str">
        <f t="shared" si="119"/>
        <v/>
      </c>
      <c r="AF103" s="295" t="str">
        <f t="shared" si="119"/>
        <v/>
      </c>
      <c r="AG103" s="295" t="str">
        <f t="shared" si="119"/>
        <v/>
      </c>
      <c r="AH103" s="295" t="str">
        <f t="shared" si="119"/>
        <v/>
      </c>
      <c r="AI103" s="295" t="str">
        <f t="shared" si="119"/>
        <v/>
      </c>
      <c r="AJ103" s="295" t="str">
        <f t="shared" si="119"/>
        <v/>
      </c>
      <c r="AK103" s="295" t="str">
        <f t="shared" si="119"/>
        <v/>
      </c>
      <c r="AL103" s="295" t="str">
        <f t="shared" si="119"/>
        <v/>
      </c>
      <c r="AM103" s="295" t="str">
        <f t="shared" si="119"/>
        <v/>
      </c>
      <c r="AN103" s="295" t="str">
        <f t="shared" si="119"/>
        <v/>
      </c>
      <c r="AO103" s="295" t="str">
        <f t="shared" si="119"/>
        <v/>
      </c>
      <c r="AP103" s="295" t="str">
        <f t="shared" ca="1" si="119"/>
        <v/>
      </c>
      <c r="AQ103" s="295" t="str">
        <f t="shared" si="119"/>
        <v/>
      </c>
      <c r="AR103" s="961"/>
      <c r="AS103" s="295" t="str">
        <f t="shared" ca="1" si="119"/>
        <v/>
      </c>
      <c r="AT103" s="295" t="str">
        <f t="shared" ca="1" si="119"/>
        <v/>
      </c>
    </row>
    <row r="104" spans="1:89" ht="12" hidden="1" customHeight="1" outlineLevel="1">
      <c r="C104" s="591" t="str">
        <f t="shared" si="117"/>
        <v>[Net sales account 3]</v>
      </c>
      <c r="D104" s="295" t="str">
        <f>IFERROR(D12/D15,"")</f>
        <v/>
      </c>
      <c r="E104" s="295" t="str">
        <f t="shared" ref="E104:AT104" si="120">IFERROR(E12/E15,"")</f>
        <v/>
      </c>
      <c r="F104" s="295" t="str">
        <f t="shared" si="120"/>
        <v/>
      </c>
      <c r="G104" s="295" t="str">
        <f t="shared" si="120"/>
        <v/>
      </c>
      <c r="H104" s="295" t="str">
        <f t="shared" si="120"/>
        <v/>
      </c>
      <c r="I104" s="295" t="str">
        <f t="shared" si="120"/>
        <v/>
      </c>
      <c r="J104" s="295" t="str">
        <f t="shared" si="120"/>
        <v/>
      </c>
      <c r="K104" s="295" t="str">
        <f t="shared" si="120"/>
        <v/>
      </c>
      <c r="L104" s="295" t="str">
        <f t="shared" si="120"/>
        <v/>
      </c>
      <c r="M104" s="295" t="str">
        <f t="shared" si="120"/>
        <v/>
      </c>
      <c r="N104" s="295" t="str">
        <f t="shared" si="120"/>
        <v/>
      </c>
      <c r="O104" s="295" t="str">
        <f t="shared" si="120"/>
        <v/>
      </c>
      <c r="P104" s="295" t="str">
        <f t="shared" si="120"/>
        <v/>
      </c>
      <c r="Q104" s="295" t="str">
        <f t="shared" si="120"/>
        <v/>
      </c>
      <c r="R104" s="295" t="str">
        <f t="shared" si="120"/>
        <v/>
      </c>
      <c r="S104" s="295" t="str">
        <f t="shared" si="120"/>
        <v/>
      </c>
      <c r="T104" s="295" t="str">
        <f t="shared" si="120"/>
        <v/>
      </c>
      <c r="U104" s="295" t="str">
        <f t="shared" si="120"/>
        <v/>
      </c>
      <c r="V104" s="295" t="str">
        <f t="shared" si="120"/>
        <v/>
      </c>
      <c r="W104" s="295" t="str">
        <f t="shared" si="120"/>
        <v/>
      </c>
      <c r="X104" s="295" t="str">
        <f t="shared" si="120"/>
        <v/>
      </c>
      <c r="Y104" s="295" t="str">
        <f t="shared" si="120"/>
        <v/>
      </c>
      <c r="Z104" s="295" t="str">
        <f t="shared" si="120"/>
        <v/>
      </c>
      <c r="AA104" s="295" t="str">
        <f t="shared" si="120"/>
        <v/>
      </c>
      <c r="AB104" s="295" t="str">
        <f t="shared" si="120"/>
        <v/>
      </c>
      <c r="AC104" s="295" t="str">
        <f t="shared" si="120"/>
        <v/>
      </c>
      <c r="AD104" s="295" t="str">
        <f t="shared" si="120"/>
        <v/>
      </c>
      <c r="AE104" s="295" t="str">
        <f t="shared" si="120"/>
        <v/>
      </c>
      <c r="AF104" s="295" t="str">
        <f t="shared" si="120"/>
        <v/>
      </c>
      <c r="AG104" s="295" t="str">
        <f t="shared" si="120"/>
        <v/>
      </c>
      <c r="AH104" s="295" t="str">
        <f t="shared" si="120"/>
        <v/>
      </c>
      <c r="AI104" s="295" t="str">
        <f t="shared" si="120"/>
        <v/>
      </c>
      <c r="AJ104" s="295" t="str">
        <f t="shared" si="120"/>
        <v/>
      </c>
      <c r="AK104" s="295" t="str">
        <f t="shared" si="120"/>
        <v/>
      </c>
      <c r="AL104" s="295" t="str">
        <f t="shared" si="120"/>
        <v/>
      </c>
      <c r="AM104" s="295" t="str">
        <f t="shared" si="120"/>
        <v/>
      </c>
      <c r="AN104" s="295" t="str">
        <f t="shared" si="120"/>
        <v/>
      </c>
      <c r="AO104" s="295" t="str">
        <f t="shared" si="120"/>
        <v/>
      </c>
      <c r="AP104" s="295" t="str">
        <f t="shared" ca="1" si="120"/>
        <v/>
      </c>
      <c r="AQ104" s="295" t="str">
        <f t="shared" si="120"/>
        <v/>
      </c>
      <c r="AR104" s="961"/>
      <c r="AS104" s="295" t="str">
        <f t="shared" ca="1" si="120"/>
        <v/>
      </c>
      <c r="AT104" s="295" t="str">
        <f t="shared" ca="1" si="120"/>
        <v/>
      </c>
    </row>
    <row r="105" spans="1:89" ht="12" hidden="1" customHeight="1" outlineLevel="1">
      <c r="C105" s="591" t="str">
        <f t="shared" si="117"/>
        <v>[Net sales account 4]</v>
      </c>
      <c r="D105" s="295" t="str">
        <f>IFERROR(D13/D15,"")</f>
        <v/>
      </c>
      <c r="E105" s="295" t="str">
        <f t="shared" ref="E105:AT105" si="121">IFERROR(E13/E15,"")</f>
        <v/>
      </c>
      <c r="F105" s="295" t="str">
        <f t="shared" si="121"/>
        <v/>
      </c>
      <c r="G105" s="295" t="str">
        <f t="shared" si="121"/>
        <v/>
      </c>
      <c r="H105" s="295" t="str">
        <f t="shared" si="121"/>
        <v/>
      </c>
      <c r="I105" s="295" t="str">
        <f t="shared" si="121"/>
        <v/>
      </c>
      <c r="J105" s="295" t="str">
        <f t="shared" si="121"/>
        <v/>
      </c>
      <c r="K105" s="295" t="str">
        <f t="shared" si="121"/>
        <v/>
      </c>
      <c r="L105" s="295" t="str">
        <f t="shared" si="121"/>
        <v/>
      </c>
      <c r="M105" s="295" t="str">
        <f t="shared" si="121"/>
        <v/>
      </c>
      <c r="N105" s="295" t="str">
        <f t="shared" si="121"/>
        <v/>
      </c>
      <c r="O105" s="295" t="str">
        <f t="shared" si="121"/>
        <v/>
      </c>
      <c r="P105" s="295" t="str">
        <f t="shared" si="121"/>
        <v/>
      </c>
      <c r="Q105" s="295" t="str">
        <f t="shared" si="121"/>
        <v/>
      </c>
      <c r="R105" s="295" t="str">
        <f t="shared" si="121"/>
        <v/>
      </c>
      <c r="S105" s="295" t="str">
        <f t="shared" si="121"/>
        <v/>
      </c>
      <c r="T105" s="295" t="str">
        <f t="shared" si="121"/>
        <v/>
      </c>
      <c r="U105" s="295" t="str">
        <f t="shared" si="121"/>
        <v/>
      </c>
      <c r="V105" s="295" t="str">
        <f t="shared" si="121"/>
        <v/>
      </c>
      <c r="W105" s="295" t="str">
        <f t="shared" si="121"/>
        <v/>
      </c>
      <c r="X105" s="295" t="str">
        <f t="shared" si="121"/>
        <v/>
      </c>
      <c r="Y105" s="295" t="str">
        <f t="shared" si="121"/>
        <v/>
      </c>
      <c r="Z105" s="295" t="str">
        <f t="shared" si="121"/>
        <v/>
      </c>
      <c r="AA105" s="295" t="str">
        <f t="shared" si="121"/>
        <v/>
      </c>
      <c r="AB105" s="295" t="str">
        <f t="shared" si="121"/>
        <v/>
      </c>
      <c r="AC105" s="295" t="str">
        <f t="shared" si="121"/>
        <v/>
      </c>
      <c r="AD105" s="295" t="str">
        <f t="shared" si="121"/>
        <v/>
      </c>
      <c r="AE105" s="295" t="str">
        <f t="shared" si="121"/>
        <v/>
      </c>
      <c r="AF105" s="295" t="str">
        <f t="shared" si="121"/>
        <v/>
      </c>
      <c r="AG105" s="295" t="str">
        <f t="shared" si="121"/>
        <v/>
      </c>
      <c r="AH105" s="295" t="str">
        <f t="shared" si="121"/>
        <v/>
      </c>
      <c r="AI105" s="295" t="str">
        <f t="shared" si="121"/>
        <v/>
      </c>
      <c r="AJ105" s="295" t="str">
        <f t="shared" si="121"/>
        <v/>
      </c>
      <c r="AK105" s="295" t="str">
        <f t="shared" si="121"/>
        <v/>
      </c>
      <c r="AL105" s="295" t="str">
        <f t="shared" si="121"/>
        <v/>
      </c>
      <c r="AM105" s="295" t="str">
        <f t="shared" si="121"/>
        <v/>
      </c>
      <c r="AN105" s="295" t="str">
        <f t="shared" si="121"/>
        <v/>
      </c>
      <c r="AO105" s="295" t="str">
        <f t="shared" si="121"/>
        <v/>
      </c>
      <c r="AP105" s="295" t="str">
        <f t="shared" ca="1" si="121"/>
        <v/>
      </c>
      <c r="AQ105" s="295" t="str">
        <f t="shared" si="121"/>
        <v/>
      </c>
      <c r="AR105" s="961"/>
      <c r="AS105" s="295" t="str">
        <f t="shared" ca="1" si="121"/>
        <v/>
      </c>
      <c r="AT105" s="295" t="str">
        <f t="shared" ca="1" si="121"/>
        <v/>
      </c>
    </row>
    <row r="106" spans="1:89" ht="12" hidden="1" customHeight="1" outlineLevel="1">
      <c r="C106" s="591" t="str">
        <f t="shared" si="117"/>
        <v>[Net sales account 5]</v>
      </c>
      <c r="D106" s="295" t="str">
        <f>IFERROR(D14/D15,"")</f>
        <v/>
      </c>
      <c r="E106" s="295" t="str">
        <f t="shared" ref="E106:AT106" si="122">IFERROR(E14/E15,"")</f>
        <v/>
      </c>
      <c r="F106" s="295" t="str">
        <f t="shared" si="122"/>
        <v/>
      </c>
      <c r="G106" s="295" t="str">
        <f t="shared" si="122"/>
        <v/>
      </c>
      <c r="H106" s="295" t="str">
        <f t="shared" si="122"/>
        <v/>
      </c>
      <c r="I106" s="295" t="str">
        <f t="shared" si="122"/>
        <v/>
      </c>
      <c r="J106" s="295" t="str">
        <f t="shared" si="122"/>
        <v/>
      </c>
      <c r="K106" s="295" t="str">
        <f t="shared" si="122"/>
        <v/>
      </c>
      <c r="L106" s="295" t="str">
        <f t="shared" si="122"/>
        <v/>
      </c>
      <c r="M106" s="295" t="str">
        <f t="shared" si="122"/>
        <v/>
      </c>
      <c r="N106" s="295" t="str">
        <f t="shared" si="122"/>
        <v/>
      </c>
      <c r="O106" s="295" t="str">
        <f t="shared" si="122"/>
        <v/>
      </c>
      <c r="P106" s="295" t="str">
        <f t="shared" si="122"/>
        <v/>
      </c>
      <c r="Q106" s="295" t="str">
        <f t="shared" si="122"/>
        <v/>
      </c>
      <c r="R106" s="295" t="str">
        <f t="shared" si="122"/>
        <v/>
      </c>
      <c r="S106" s="295" t="str">
        <f t="shared" si="122"/>
        <v/>
      </c>
      <c r="T106" s="295" t="str">
        <f t="shared" si="122"/>
        <v/>
      </c>
      <c r="U106" s="295" t="str">
        <f t="shared" si="122"/>
        <v/>
      </c>
      <c r="V106" s="295" t="str">
        <f t="shared" si="122"/>
        <v/>
      </c>
      <c r="W106" s="295" t="str">
        <f t="shared" si="122"/>
        <v/>
      </c>
      <c r="X106" s="295" t="str">
        <f t="shared" si="122"/>
        <v/>
      </c>
      <c r="Y106" s="295" t="str">
        <f t="shared" si="122"/>
        <v/>
      </c>
      <c r="Z106" s="295" t="str">
        <f t="shared" si="122"/>
        <v/>
      </c>
      <c r="AA106" s="295" t="str">
        <f t="shared" si="122"/>
        <v/>
      </c>
      <c r="AB106" s="295" t="str">
        <f t="shared" si="122"/>
        <v/>
      </c>
      <c r="AC106" s="295" t="str">
        <f t="shared" si="122"/>
        <v/>
      </c>
      <c r="AD106" s="295" t="str">
        <f t="shared" si="122"/>
        <v/>
      </c>
      <c r="AE106" s="295" t="str">
        <f t="shared" si="122"/>
        <v/>
      </c>
      <c r="AF106" s="295" t="str">
        <f t="shared" si="122"/>
        <v/>
      </c>
      <c r="AG106" s="295" t="str">
        <f t="shared" si="122"/>
        <v/>
      </c>
      <c r="AH106" s="295" t="str">
        <f t="shared" si="122"/>
        <v/>
      </c>
      <c r="AI106" s="295" t="str">
        <f t="shared" si="122"/>
        <v/>
      </c>
      <c r="AJ106" s="295" t="str">
        <f t="shared" si="122"/>
        <v/>
      </c>
      <c r="AK106" s="295" t="str">
        <f t="shared" si="122"/>
        <v/>
      </c>
      <c r="AL106" s="295" t="str">
        <f t="shared" si="122"/>
        <v/>
      </c>
      <c r="AM106" s="295" t="str">
        <f t="shared" si="122"/>
        <v/>
      </c>
      <c r="AN106" s="295" t="str">
        <f t="shared" si="122"/>
        <v/>
      </c>
      <c r="AO106" s="295" t="str">
        <f t="shared" si="122"/>
        <v/>
      </c>
      <c r="AP106" s="295" t="str">
        <f t="shared" ca="1" si="122"/>
        <v/>
      </c>
      <c r="AQ106" s="295" t="str">
        <f t="shared" si="122"/>
        <v/>
      </c>
      <c r="AR106" s="961"/>
      <c r="AS106" s="295" t="str">
        <f t="shared" ca="1" si="122"/>
        <v/>
      </c>
      <c r="AT106" s="295" t="str">
        <f t="shared" ca="1" si="122"/>
        <v/>
      </c>
    </row>
    <row r="107" spans="1:89" ht="12" customHeight="1" collapsed="1">
      <c r="C107" s="592" t="str">
        <f t="shared" si="117"/>
        <v>Net sales</v>
      </c>
      <c r="D107" s="855" t="str">
        <f>IFERROR(D15/D15,"")</f>
        <v/>
      </c>
      <c r="E107" s="855" t="str">
        <f t="shared" ref="E107:AT107" si="123">IFERROR(E15/E15,"")</f>
        <v/>
      </c>
      <c r="F107" s="855" t="str">
        <f t="shared" si="123"/>
        <v/>
      </c>
      <c r="G107" s="855" t="str">
        <f t="shared" si="123"/>
        <v/>
      </c>
      <c r="H107" s="855" t="str">
        <f t="shared" si="123"/>
        <v/>
      </c>
      <c r="I107" s="855" t="str">
        <f t="shared" si="123"/>
        <v/>
      </c>
      <c r="J107" s="855" t="str">
        <f t="shared" si="123"/>
        <v/>
      </c>
      <c r="K107" s="855" t="str">
        <f t="shared" si="123"/>
        <v/>
      </c>
      <c r="L107" s="855" t="str">
        <f t="shared" si="123"/>
        <v/>
      </c>
      <c r="M107" s="855" t="str">
        <f t="shared" si="123"/>
        <v/>
      </c>
      <c r="N107" s="855" t="str">
        <f t="shared" si="123"/>
        <v/>
      </c>
      <c r="O107" s="855" t="str">
        <f t="shared" si="123"/>
        <v/>
      </c>
      <c r="P107" s="855" t="str">
        <f t="shared" si="123"/>
        <v/>
      </c>
      <c r="Q107" s="855" t="str">
        <f t="shared" si="123"/>
        <v/>
      </c>
      <c r="R107" s="855" t="str">
        <f t="shared" si="123"/>
        <v/>
      </c>
      <c r="S107" s="855" t="str">
        <f t="shared" si="123"/>
        <v/>
      </c>
      <c r="T107" s="855" t="str">
        <f t="shared" si="123"/>
        <v/>
      </c>
      <c r="U107" s="855" t="str">
        <f t="shared" si="123"/>
        <v/>
      </c>
      <c r="V107" s="855" t="str">
        <f t="shared" si="123"/>
        <v/>
      </c>
      <c r="W107" s="855" t="str">
        <f t="shared" si="123"/>
        <v/>
      </c>
      <c r="X107" s="855" t="str">
        <f t="shared" si="123"/>
        <v/>
      </c>
      <c r="Y107" s="855" t="str">
        <f t="shared" si="123"/>
        <v/>
      </c>
      <c r="Z107" s="855" t="str">
        <f t="shared" si="123"/>
        <v/>
      </c>
      <c r="AA107" s="855" t="str">
        <f t="shared" si="123"/>
        <v/>
      </c>
      <c r="AB107" s="855" t="str">
        <f t="shared" si="123"/>
        <v/>
      </c>
      <c r="AC107" s="855" t="str">
        <f t="shared" si="123"/>
        <v/>
      </c>
      <c r="AD107" s="855" t="str">
        <f t="shared" si="123"/>
        <v/>
      </c>
      <c r="AE107" s="855" t="str">
        <f t="shared" si="123"/>
        <v/>
      </c>
      <c r="AF107" s="855" t="str">
        <f t="shared" si="123"/>
        <v/>
      </c>
      <c r="AG107" s="855" t="str">
        <f t="shared" si="123"/>
        <v/>
      </c>
      <c r="AH107" s="855" t="str">
        <f t="shared" si="123"/>
        <v/>
      </c>
      <c r="AI107" s="855" t="str">
        <f t="shared" si="123"/>
        <v/>
      </c>
      <c r="AJ107" s="855" t="str">
        <f t="shared" si="123"/>
        <v/>
      </c>
      <c r="AK107" s="855" t="str">
        <f t="shared" si="123"/>
        <v/>
      </c>
      <c r="AL107" s="855" t="str">
        <f t="shared" si="123"/>
        <v/>
      </c>
      <c r="AM107" s="855" t="str">
        <f t="shared" si="123"/>
        <v/>
      </c>
      <c r="AN107" s="855" t="str">
        <f t="shared" si="123"/>
        <v/>
      </c>
      <c r="AO107" s="855" t="str">
        <f t="shared" si="123"/>
        <v/>
      </c>
      <c r="AP107" s="855" t="str">
        <f t="shared" ca="1" si="123"/>
        <v/>
      </c>
      <c r="AQ107" s="855" t="str">
        <f t="shared" si="123"/>
        <v/>
      </c>
      <c r="AR107" s="961"/>
      <c r="AS107" s="855" t="str">
        <f t="shared" ca="1" si="123"/>
        <v/>
      </c>
      <c r="AT107" s="855" t="str">
        <f t="shared" ca="1" si="123"/>
        <v/>
      </c>
    </row>
    <row r="108" spans="1:89" ht="12" hidden="1" customHeight="1" outlineLevel="1">
      <c r="C108" s="593" t="str">
        <f t="shared" si="117"/>
        <v>Change in finished and semifinished goods inventories</v>
      </c>
      <c r="D108" s="295" t="str">
        <f>IFERROR(D16/D15,"")</f>
        <v/>
      </c>
      <c r="E108" s="295" t="str">
        <f t="shared" ref="E108:AT108" si="124">IFERROR(E16/E15,"")</f>
        <v/>
      </c>
      <c r="F108" s="295" t="str">
        <f t="shared" si="124"/>
        <v/>
      </c>
      <c r="G108" s="295" t="str">
        <f t="shared" si="124"/>
        <v/>
      </c>
      <c r="H108" s="295" t="str">
        <f t="shared" si="124"/>
        <v/>
      </c>
      <c r="I108" s="295" t="str">
        <f t="shared" si="124"/>
        <v/>
      </c>
      <c r="J108" s="295" t="str">
        <f t="shared" si="124"/>
        <v/>
      </c>
      <c r="K108" s="295" t="str">
        <f t="shared" si="124"/>
        <v/>
      </c>
      <c r="L108" s="295" t="str">
        <f t="shared" si="124"/>
        <v/>
      </c>
      <c r="M108" s="295" t="str">
        <f t="shared" si="124"/>
        <v/>
      </c>
      <c r="N108" s="295" t="str">
        <f t="shared" si="124"/>
        <v/>
      </c>
      <c r="O108" s="295" t="str">
        <f t="shared" si="124"/>
        <v/>
      </c>
      <c r="P108" s="295" t="str">
        <f t="shared" si="124"/>
        <v/>
      </c>
      <c r="Q108" s="295" t="str">
        <f t="shared" si="124"/>
        <v/>
      </c>
      <c r="R108" s="295" t="str">
        <f t="shared" si="124"/>
        <v/>
      </c>
      <c r="S108" s="295" t="str">
        <f t="shared" si="124"/>
        <v/>
      </c>
      <c r="T108" s="295" t="str">
        <f t="shared" si="124"/>
        <v/>
      </c>
      <c r="U108" s="295" t="str">
        <f t="shared" si="124"/>
        <v/>
      </c>
      <c r="V108" s="295" t="str">
        <f t="shared" si="124"/>
        <v/>
      </c>
      <c r="W108" s="295" t="str">
        <f t="shared" si="124"/>
        <v/>
      </c>
      <c r="X108" s="295" t="str">
        <f t="shared" si="124"/>
        <v/>
      </c>
      <c r="Y108" s="295" t="str">
        <f t="shared" si="124"/>
        <v/>
      </c>
      <c r="Z108" s="295" t="str">
        <f t="shared" si="124"/>
        <v/>
      </c>
      <c r="AA108" s="295" t="str">
        <f t="shared" si="124"/>
        <v/>
      </c>
      <c r="AB108" s="295" t="str">
        <f t="shared" si="124"/>
        <v/>
      </c>
      <c r="AC108" s="295" t="str">
        <f t="shared" si="124"/>
        <v/>
      </c>
      <c r="AD108" s="295" t="str">
        <f t="shared" si="124"/>
        <v/>
      </c>
      <c r="AE108" s="295" t="str">
        <f t="shared" si="124"/>
        <v/>
      </c>
      <c r="AF108" s="295" t="str">
        <f t="shared" si="124"/>
        <v/>
      </c>
      <c r="AG108" s="295" t="str">
        <f t="shared" si="124"/>
        <v/>
      </c>
      <c r="AH108" s="295" t="str">
        <f t="shared" si="124"/>
        <v/>
      </c>
      <c r="AI108" s="295" t="str">
        <f t="shared" si="124"/>
        <v/>
      </c>
      <c r="AJ108" s="295" t="str">
        <f t="shared" si="124"/>
        <v/>
      </c>
      <c r="AK108" s="295" t="str">
        <f t="shared" si="124"/>
        <v/>
      </c>
      <c r="AL108" s="295" t="str">
        <f t="shared" si="124"/>
        <v/>
      </c>
      <c r="AM108" s="295" t="str">
        <f t="shared" si="124"/>
        <v/>
      </c>
      <c r="AN108" s="295" t="str">
        <f t="shared" si="124"/>
        <v/>
      </c>
      <c r="AO108" s="295" t="str">
        <f t="shared" si="124"/>
        <v/>
      </c>
      <c r="AP108" s="295" t="str">
        <f t="shared" ca="1" si="124"/>
        <v/>
      </c>
      <c r="AQ108" s="295" t="str">
        <f t="shared" si="124"/>
        <v/>
      </c>
      <c r="AR108" s="961"/>
      <c r="AS108" s="295" t="str">
        <f t="shared" ca="1" si="124"/>
        <v/>
      </c>
      <c r="AT108" s="295" t="str">
        <f t="shared" ca="1" si="124"/>
        <v/>
      </c>
    </row>
    <row r="109" spans="1:89" ht="12" hidden="1" customHeight="1" outlineLevel="1">
      <c r="C109" s="593" t="str">
        <f t="shared" si="117"/>
        <v>Manufacturing for own use</v>
      </c>
      <c r="D109" s="295" t="str">
        <f>IFERROR(D17/D15,"")</f>
        <v/>
      </c>
      <c r="E109" s="295" t="str">
        <f t="shared" ref="E109:AT109" si="125">IFERROR(E17/E15,"")</f>
        <v/>
      </c>
      <c r="F109" s="295" t="str">
        <f t="shared" si="125"/>
        <v/>
      </c>
      <c r="G109" s="295" t="str">
        <f t="shared" si="125"/>
        <v/>
      </c>
      <c r="H109" s="295" t="str">
        <f t="shared" si="125"/>
        <v/>
      </c>
      <c r="I109" s="295" t="str">
        <f t="shared" si="125"/>
        <v/>
      </c>
      <c r="J109" s="295" t="str">
        <f t="shared" si="125"/>
        <v/>
      </c>
      <c r="K109" s="295" t="str">
        <f t="shared" si="125"/>
        <v/>
      </c>
      <c r="L109" s="295" t="str">
        <f t="shared" si="125"/>
        <v/>
      </c>
      <c r="M109" s="295" t="str">
        <f t="shared" si="125"/>
        <v/>
      </c>
      <c r="N109" s="295" t="str">
        <f t="shared" si="125"/>
        <v/>
      </c>
      <c r="O109" s="295" t="str">
        <f t="shared" si="125"/>
        <v/>
      </c>
      <c r="P109" s="295" t="str">
        <f t="shared" si="125"/>
        <v/>
      </c>
      <c r="Q109" s="295" t="str">
        <f t="shared" si="125"/>
        <v/>
      </c>
      <c r="R109" s="295" t="str">
        <f t="shared" si="125"/>
        <v/>
      </c>
      <c r="S109" s="295" t="str">
        <f t="shared" si="125"/>
        <v/>
      </c>
      <c r="T109" s="295" t="str">
        <f t="shared" si="125"/>
        <v/>
      </c>
      <c r="U109" s="295" t="str">
        <f t="shared" si="125"/>
        <v/>
      </c>
      <c r="V109" s="295" t="str">
        <f t="shared" si="125"/>
        <v/>
      </c>
      <c r="W109" s="295" t="str">
        <f t="shared" si="125"/>
        <v/>
      </c>
      <c r="X109" s="295" t="str">
        <f t="shared" si="125"/>
        <v/>
      </c>
      <c r="Y109" s="295" t="str">
        <f t="shared" si="125"/>
        <v/>
      </c>
      <c r="Z109" s="295" t="str">
        <f t="shared" si="125"/>
        <v/>
      </c>
      <c r="AA109" s="295" t="str">
        <f t="shared" si="125"/>
        <v/>
      </c>
      <c r="AB109" s="295" t="str">
        <f t="shared" si="125"/>
        <v/>
      </c>
      <c r="AC109" s="295" t="str">
        <f t="shared" si="125"/>
        <v/>
      </c>
      <c r="AD109" s="295" t="str">
        <f t="shared" si="125"/>
        <v/>
      </c>
      <c r="AE109" s="295" t="str">
        <f t="shared" si="125"/>
        <v/>
      </c>
      <c r="AF109" s="295" t="str">
        <f t="shared" si="125"/>
        <v/>
      </c>
      <c r="AG109" s="295" t="str">
        <f t="shared" si="125"/>
        <v/>
      </c>
      <c r="AH109" s="295" t="str">
        <f t="shared" si="125"/>
        <v/>
      </c>
      <c r="AI109" s="295" t="str">
        <f t="shared" si="125"/>
        <v/>
      </c>
      <c r="AJ109" s="295" t="str">
        <f t="shared" si="125"/>
        <v/>
      </c>
      <c r="AK109" s="295" t="str">
        <f t="shared" si="125"/>
        <v/>
      </c>
      <c r="AL109" s="295" t="str">
        <f t="shared" si="125"/>
        <v/>
      </c>
      <c r="AM109" s="295" t="str">
        <f t="shared" si="125"/>
        <v/>
      </c>
      <c r="AN109" s="295" t="str">
        <f t="shared" si="125"/>
        <v/>
      </c>
      <c r="AO109" s="295" t="str">
        <f t="shared" si="125"/>
        <v/>
      </c>
      <c r="AP109" s="295" t="str">
        <f t="shared" ca="1" si="125"/>
        <v/>
      </c>
      <c r="AQ109" s="295" t="str">
        <f t="shared" si="125"/>
        <v/>
      </c>
      <c r="AR109" s="961"/>
      <c r="AS109" s="295" t="str">
        <f t="shared" ca="1" si="125"/>
        <v/>
      </c>
      <c r="AT109" s="295" t="str">
        <f t="shared" ca="1" si="125"/>
        <v/>
      </c>
    </row>
    <row r="110" spans="1:89" ht="12" hidden="1" customHeight="1" outlineLevel="1">
      <c r="C110" s="593" t="str">
        <f t="shared" si="117"/>
        <v>[Cost account 1]</v>
      </c>
      <c r="D110" s="295" t="str">
        <f>IFERROR(D18/D15,"")</f>
        <v/>
      </c>
      <c r="E110" s="295" t="str">
        <f t="shared" ref="E110:AT110" si="126">IFERROR(E18/E15,"")</f>
        <v/>
      </c>
      <c r="F110" s="295" t="str">
        <f t="shared" si="126"/>
        <v/>
      </c>
      <c r="G110" s="295" t="str">
        <f t="shared" si="126"/>
        <v/>
      </c>
      <c r="H110" s="295" t="str">
        <f t="shared" si="126"/>
        <v/>
      </c>
      <c r="I110" s="295" t="str">
        <f t="shared" si="126"/>
        <v/>
      </c>
      <c r="J110" s="295" t="str">
        <f t="shared" si="126"/>
        <v/>
      </c>
      <c r="K110" s="295" t="str">
        <f t="shared" si="126"/>
        <v/>
      </c>
      <c r="L110" s="295" t="str">
        <f t="shared" si="126"/>
        <v/>
      </c>
      <c r="M110" s="295" t="str">
        <f t="shared" si="126"/>
        <v/>
      </c>
      <c r="N110" s="295" t="str">
        <f t="shared" si="126"/>
        <v/>
      </c>
      <c r="O110" s="295" t="str">
        <f t="shared" si="126"/>
        <v/>
      </c>
      <c r="P110" s="295" t="str">
        <f t="shared" si="126"/>
        <v/>
      </c>
      <c r="Q110" s="295" t="str">
        <f t="shared" si="126"/>
        <v/>
      </c>
      <c r="R110" s="295" t="str">
        <f t="shared" si="126"/>
        <v/>
      </c>
      <c r="S110" s="295" t="str">
        <f t="shared" si="126"/>
        <v/>
      </c>
      <c r="T110" s="295" t="str">
        <f t="shared" si="126"/>
        <v/>
      </c>
      <c r="U110" s="295" t="str">
        <f t="shared" si="126"/>
        <v/>
      </c>
      <c r="V110" s="295" t="str">
        <f t="shared" si="126"/>
        <v/>
      </c>
      <c r="W110" s="295" t="str">
        <f t="shared" si="126"/>
        <v/>
      </c>
      <c r="X110" s="295" t="str">
        <f t="shared" si="126"/>
        <v/>
      </c>
      <c r="Y110" s="295" t="str">
        <f t="shared" si="126"/>
        <v/>
      </c>
      <c r="Z110" s="295" t="str">
        <f t="shared" si="126"/>
        <v/>
      </c>
      <c r="AA110" s="295" t="str">
        <f t="shared" si="126"/>
        <v/>
      </c>
      <c r="AB110" s="295" t="str">
        <f t="shared" si="126"/>
        <v/>
      </c>
      <c r="AC110" s="295" t="str">
        <f t="shared" si="126"/>
        <v/>
      </c>
      <c r="AD110" s="295" t="str">
        <f t="shared" si="126"/>
        <v/>
      </c>
      <c r="AE110" s="295" t="str">
        <f t="shared" si="126"/>
        <v/>
      </c>
      <c r="AF110" s="295" t="str">
        <f t="shared" si="126"/>
        <v/>
      </c>
      <c r="AG110" s="295" t="str">
        <f t="shared" si="126"/>
        <v/>
      </c>
      <c r="AH110" s="295" t="str">
        <f t="shared" si="126"/>
        <v/>
      </c>
      <c r="AI110" s="295" t="str">
        <f t="shared" si="126"/>
        <v/>
      </c>
      <c r="AJ110" s="295" t="str">
        <f t="shared" si="126"/>
        <v/>
      </c>
      <c r="AK110" s="295" t="str">
        <f t="shared" si="126"/>
        <v/>
      </c>
      <c r="AL110" s="295" t="str">
        <f t="shared" si="126"/>
        <v/>
      </c>
      <c r="AM110" s="295" t="str">
        <f t="shared" si="126"/>
        <v/>
      </c>
      <c r="AN110" s="295" t="str">
        <f t="shared" si="126"/>
        <v/>
      </c>
      <c r="AO110" s="295" t="str">
        <f t="shared" si="126"/>
        <v/>
      </c>
      <c r="AP110" s="295" t="str">
        <f t="shared" ca="1" si="126"/>
        <v/>
      </c>
      <c r="AQ110" s="295" t="str">
        <f t="shared" si="126"/>
        <v/>
      </c>
      <c r="AR110" s="961"/>
      <c r="AS110" s="295" t="str">
        <f t="shared" ca="1" si="126"/>
        <v/>
      </c>
      <c r="AT110" s="295" t="str">
        <f t="shared" ca="1" si="126"/>
        <v/>
      </c>
    </row>
    <row r="111" spans="1:89" ht="12" hidden="1" customHeight="1" outlineLevel="1">
      <c r="C111" s="593" t="str">
        <f t="shared" si="117"/>
        <v>[Cost account 2]</v>
      </c>
      <c r="D111" s="295" t="str">
        <f>IFERROR(D19/D15,"")</f>
        <v/>
      </c>
      <c r="E111" s="295" t="str">
        <f t="shared" ref="E111:AT111" si="127">IFERROR(E19/E15,"")</f>
        <v/>
      </c>
      <c r="F111" s="295" t="str">
        <f t="shared" si="127"/>
        <v/>
      </c>
      <c r="G111" s="295" t="str">
        <f t="shared" si="127"/>
        <v/>
      </c>
      <c r="H111" s="295" t="str">
        <f t="shared" si="127"/>
        <v/>
      </c>
      <c r="I111" s="295" t="str">
        <f t="shared" si="127"/>
        <v/>
      </c>
      <c r="J111" s="295" t="str">
        <f t="shared" si="127"/>
        <v/>
      </c>
      <c r="K111" s="295" t="str">
        <f t="shared" si="127"/>
        <v/>
      </c>
      <c r="L111" s="295" t="str">
        <f t="shared" si="127"/>
        <v/>
      </c>
      <c r="M111" s="295" t="str">
        <f t="shared" si="127"/>
        <v/>
      </c>
      <c r="N111" s="295" t="str">
        <f t="shared" si="127"/>
        <v/>
      </c>
      <c r="O111" s="295" t="str">
        <f t="shared" si="127"/>
        <v/>
      </c>
      <c r="P111" s="295" t="str">
        <f t="shared" si="127"/>
        <v/>
      </c>
      <c r="Q111" s="295" t="str">
        <f t="shared" si="127"/>
        <v/>
      </c>
      <c r="R111" s="295" t="str">
        <f t="shared" si="127"/>
        <v/>
      </c>
      <c r="S111" s="295" t="str">
        <f t="shared" si="127"/>
        <v/>
      </c>
      <c r="T111" s="295" t="str">
        <f t="shared" si="127"/>
        <v/>
      </c>
      <c r="U111" s="295" t="str">
        <f t="shared" si="127"/>
        <v/>
      </c>
      <c r="V111" s="295" t="str">
        <f t="shared" si="127"/>
        <v/>
      </c>
      <c r="W111" s="295" t="str">
        <f t="shared" si="127"/>
        <v/>
      </c>
      <c r="X111" s="295" t="str">
        <f t="shared" si="127"/>
        <v/>
      </c>
      <c r="Y111" s="295" t="str">
        <f t="shared" si="127"/>
        <v/>
      </c>
      <c r="Z111" s="295" t="str">
        <f t="shared" si="127"/>
        <v/>
      </c>
      <c r="AA111" s="295" t="str">
        <f t="shared" si="127"/>
        <v/>
      </c>
      <c r="AB111" s="295" t="str">
        <f t="shared" si="127"/>
        <v/>
      </c>
      <c r="AC111" s="295" t="str">
        <f t="shared" si="127"/>
        <v/>
      </c>
      <c r="AD111" s="295" t="str">
        <f t="shared" si="127"/>
        <v/>
      </c>
      <c r="AE111" s="295" t="str">
        <f t="shared" si="127"/>
        <v/>
      </c>
      <c r="AF111" s="295" t="str">
        <f t="shared" si="127"/>
        <v/>
      </c>
      <c r="AG111" s="295" t="str">
        <f t="shared" si="127"/>
        <v/>
      </c>
      <c r="AH111" s="295" t="str">
        <f t="shared" si="127"/>
        <v/>
      </c>
      <c r="AI111" s="295" t="str">
        <f t="shared" si="127"/>
        <v/>
      </c>
      <c r="AJ111" s="295" t="str">
        <f t="shared" si="127"/>
        <v/>
      </c>
      <c r="AK111" s="295" t="str">
        <f t="shared" si="127"/>
        <v/>
      </c>
      <c r="AL111" s="295" t="str">
        <f t="shared" si="127"/>
        <v/>
      </c>
      <c r="AM111" s="295" t="str">
        <f t="shared" si="127"/>
        <v/>
      </c>
      <c r="AN111" s="295" t="str">
        <f t="shared" si="127"/>
        <v/>
      </c>
      <c r="AO111" s="295" t="str">
        <f t="shared" si="127"/>
        <v/>
      </c>
      <c r="AP111" s="295" t="str">
        <f t="shared" ca="1" si="127"/>
        <v/>
      </c>
      <c r="AQ111" s="295" t="str">
        <f t="shared" si="127"/>
        <v/>
      </c>
      <c r="AR111" s="961"/>
      <c r="AS111" s="295" t="str">
        <f t="shared" ca="1" si="127"/>
        <v/>
      </c>
      <c r="AT111" s="295" t="str">
        <f t="shared" ca="1" si="127"/>
        <v/>
      </c>
    </row>
    <row r="112" spans="1:89" ht="12" hidden="1" customHeight="1" outlineLevel="1">
      <c r="C112" s="593" t="str">
        <f t="shared" si="117"/>
        <v>Material purchases</v>
      </c>
      <c r="D112" s="295" t="str">
        <f>IFERROR(D20/D15,"")</f>
        <v/>
      </c>
      <c r="E112" s="295" t="str">
        <f t="shared" ref="E112:AT112" si="128">IFERROR(E20/E15,"")</f>
        <v/>
      </c>
      <c r="F112" s="295" t="str">
        <f t="shared" si="128"/>
        <v/>
      </c>
      <c r="G112" s="295" t="str">
        <f t="shared" si="128"/>
        <v/>
      </c>
      <c r="H112" s="295" t="str">
        <f t="shared" si="128"/>
        <v/>
      </c>
      <c r="I112" s="295" t="str">
        <f t="shared" si="128"/>
        <v/>
      </c>
      <c r="J112" s="295" t="str">
        <f t="shared" si="128"/>
        <v/>
      </c>
      <c r="K112" s="295" t="str">
        <f t="shared" si="128"/>
        <v/>
      </c>
      <c r="L112" s="295" t="str">
        <f t="shared" si="128"/>
        <v/>
      </c>
      <c r="M112" s="295" t="str">
        <f t="shared" si="128"/>
        <v/>
      </c>
      <c r="N112" s="295" t="str">
        <f t="shared" si="128"/>
        <v/>
      </c>
      <c r="O112" s="295" t="str">
        <f t="shared" si="128"/>
        <v/>
      </c>
      <c r="P112" s="295" t="str">
        <f t="shared" si="128"/>
        <v/>
      </c>
      <c r="Q112" s="295" t="str">
        <f t="shared" si="128"/>
        <v/>
      </c>
      <c r="R112" s="295" t="str">
        <f t="shared" si="128"/>
        <v/>
      </c>
      <c r="S112" s="295" t="str">
        <f t="shared" si="128"/>
        <v/>
      </c>
      <c r="T112" s="295" t="str">
        <f t="shared" si="128"/>
        <v/>
      </c>
      <c r="U112" s="295" t="str">
        <f t="shared" si="128"/>
        <v/>
      </c>
      <c r="V112" s="295" t="str">
        <f t="shared" si="128"/>
        <v/>
      </c>
      <c r="W112" s="295" t="str">
        <f t="shared" si="128"/>
        <v/>
      </c>
      <c r="X112" s="295" t="str">
        <f t="shared" si="128"/>
        <v/>
      </c>
      <c r="Y112" s="295" t="str">
        <f t="shared" si="128"/>
        <v/>
      </c>
      <c r="Z112" s="295" t="str">
        <f t="shared" si="128"/>
        <v/>
      </c>
      <c r="AA112" s="295" t="str">
        <f t="shared" si="128"/>
        <v/>
      </c>
      <c r="AB112" s="295" t="str">
        <f t="shared" si="128"/>
        <v/>
      </c>
      <c r="AC112" s="295" t="str">
        <f t="shared" si="128"/>
        <v/>
      </c>
      <c r="AD112" s="295" t="str">
        <f t="shared" si="128"/>
        <v/>
      </c>
      <c r="AE112" s="295" t="str">
        <f t="shared" si="128"/>
        <v/>
      </c>
      <c r="AF112" s="295" t="str">
        <f t="shared" si="128"/>
        <v/>
      </c>
      <c r="AG112" s="295" t="str">
        <f t="shared" si="128"/>
        <v/>
      </c>
      <c r="AH112" s="295" t="str">
        <f t="shared" si="128"/>
        <v/>
      </c>
      <c r="AI112" s="295" t="str">
        <f t="shared" si="128"/>
        <v/>
      </c>
      <c r="AJ112" s="295" t="str">
        <f t="shared" si="128"/>
        <v/>
      </c>
      <c r="AK112" s="295" t="str">
        <f t="shared" si="128"/>
        <v/>
      </c>
      <c r="AL112" s="295" t="str">
        <f t="shared" si="128"/>
        <v/>
      </c>
      <c r="AM112" s="295" t="str">
        <f t="shared" si="128"/>
        <v/>
      </c>
      <c r="AN112" s="295" t="str">
        <f t="shared" si="128"/>
        <v/>
      </c>
      <c r="AO112" s="295" t="str">
        <f t="shared" si="128"/>
        <v/>
      </c>
      <c r="AP112" s="295" t="str">
        <f t="shared" ca="1" si="128"/>
        <v/>
      </c>
      <c r="AQ112" s="295" t="str">
        <f t="shared" si="128"/>
        <v/>
      </c>
      <c r="AR112" s="961"/>
      <c r="AS112" s="295" t="str">
        <f t="shared" ca="1" si="128"/>
        <v/>
      </c>
      <c r="AT112" s="295" t="str">
        <f t="shared" ca="1" si="128"/>
        <v/>
      </c>
    </row>
    <row r="113" spans="3:46" ht="12" hidden="1" customHeight="1" outlineLevel="1">
      <c r="C113" s="592" t="str">
        <f t="shared" si="117"/>
        <v>Sales profit</v>
      </c>
      <c r="D113" s="855" t="str">
        <f>IFERROR(D21/D15,"")</f>
        <v/>
      </c>
      <c r="E113" s="855" t="str">
        <f t="shared" ref="E113:AT113" si="129">IFERROR(E21/E15,"")</f>
        <v/>
      </c>
      <c r="F113" s="855" t="str">
        <f t="shared" si="129"/>
        <v/>
      </c>
      <c r="G113" s="855" t="str">
        <f t="shared" si="129"/>
        <v/>
      </c>
      <c r="H113" s="855" t="str">
        <f t="shared" si="129"/>
        <v/>
      </c>
      <c r="I113" s="855" t="str">
        <f t="shared" si="129"/>
        <v/>
      </c>
      <c r="J113" s="855" t="str">
        <f t="shared" si="129"/>
        <v/>
      </c>
      <c r="K113" s="855" t="str">
        <f t="shared" si="129"/>
        <v/>
      </c>
      <c r="L113" s="855" t="str">
        <f t="shared" si="129"/>
        <v/>
      </c>
      <c r="M113" s="855" t="str">
        <f t="shared" si="129"/>
        <v/>
      </c>
      <c r="N113" s="855" t="str">
        <f t="shared" si="129"/>
        <v/>
      </c>
      <c r="O113" s="855" t="str">
        <f t="shared" si="129"/>
        <v/>
      </c>
      <c r="P113" s="855" t="str">
        <f t="shared" si="129"/>
        <v/>
      </c>
      <c r="Q113" s="855" t="str">
        <f t="shared" si="129"/>
        <v/>
      </c>
      <c r="R113" s="855" t="str">
        <f t="shared" si="129"/>
        <v/>
      </c>
      <c r="S113" s="855" t="str">
        <f t="shared" si="129"/>
        <v/>
      </c>
      <c r="T113" s="855" t="str">
        <f t="shared" si="129"/>
        <v/>
      </c>
      <c r="U113" s="855" t="str">
        <f t="shared" si="129"/>
        <v/>
      </c>
      <c r="V113" s="855" t="str">
        <f t="shared" si="129"/>
        <v/>
      </c>
      <c r="W113" s="855" t="str">
        <f t="shared" si="129"/>
        <v/>
      </c>
      <c r="X113" s="855" t="str">
        <f t="shared" si="129"/>
        <v/>
      </c>
      <c r="Y113" s="855" t="str">
        <f t="shared" si="129"/>
        <v/>
      </c>
      <c r="Z113" s="855" t="str">
        <f t="shared" si="129"/>
        <v/>
      </c>
      <c r="AA113" s="855" t="str">
        <f t="shared" si="129"/>
        <v/>
      </c>
      <c r="AB113" s="855" t="str">
        <f t="shared" si="129"/>
        <v/>
      </c>
      <c r="AC113" s="855" t="str">
        <f t="shared" si="129"/>
        <v/>
      </c>
      <c r="AD113" s="855" t="str">
        <f t="shared" si="129"/>
        <v/>
      </c>
      <c r="AE113" s="855" t="str">
        <f t="shared" si="129"/>
        <v/>
      </c>
      <c r="AF113" s="855" t="str">
        <f t="shared" si="129"/>
        <v/>
      </c>
      <c r="AG113" s="855" t="str">
        <f t="shared" si="129"/>
        <v/>
      </c>
      <c r="AH113" s="855" t="str">
        <f t="shared" si="129"/>
        <v/>
      </c>
      <c r="AI113" s="855" t="str">
        <f t="shared" si="129"/>
        <v/>
      </c>
      <c r="AJ113" s="855" t="str">
        <f t="shared" si="129"/>
        <v/>
      </c>
      <c r="AK113" s="855" t="str">
        <f t="shared" si="129"/>
        <v/>
      </c>
      <c r="AL113" s="855" t="str">
        <f t="shared" si="129"/>
        <v/>
      </c>
      <c r="AM113" s="855" t="str">
        <f t="shared" si="129"/>
        <v/>
      </c>
      <c r="AN113" s="855" t="str">
        <f t="shared" si="129"/>
        <v/>
      </c>
      <c r="AO113" s="855" t="str">
        <f t="shared" si="129"/>
        <v/>
      </c>
      <c r="AP113" s="855" t="str">
        <f t="shared" ca="1" si="129"/>
        <v/>
      </c>
      <c r="AQ113" s="855" t="str">
        <f t="shared" si="129"/>
        <v/>
      </c>
      <c r="AR113" s="961"/>
      <c r="AS113" s="855" t="str">
        <f t="shared" ca="1" si="129"/>
        <v/>
      </c>
      <c r="AT113" s="855" t="str">
        <f t="shared" ca="1" si="129"/>
        <v/>
      </c>
    </row>
    <row r="114" spans="3:46" ht="12" hidden="1" customHeight="1" outlineLevel="1">
      <c r="C114" s="593" t="str">
        <f t="shared" si="117"/>
        <v>Material purchases</v>
      </c>
      <c r="D114" s="295" t="str">
        <f>IFERROR(D22/D15,"")</f>
        <v/>
      </c>
      <c r="E114" s="295" t="str">
        <f t="shared" ref="E114:AT114" si="130">IFERROR(E22/E15,"")</f>
        <v/>
      </c>
      <c r="F114" s="295" t="str">
        <f t="shared" si="130"/>
        <v/>
      </c>
      <c r="G114" s="295" t="str">
        <f t="shared" si="130"/>
        <v/>
      </c>
      <c r="H114" s="295" t="str">
        <f t="shared" si="130"/>
        <v/>
      </c>
      <c r="I114" s="295" t="str">
        <f t="shared" si="130"/>
        <v/>
      </c>
      <c r="J114" s="295" t="str">
        <f t="shared" si="130"/>
        <v/>
      </c>
      <c r="K114" s="295" t="str">
        <f t="shared" si="130"/>
        <v/>
      </c>
      <c r="L114" s="295" t="str">
        <f t="shared" si="130"/>
        <v/>
      </c>
      <c r="M114" s="295" t="str">
        <f t="shared" si="130"/>
        <v/>
      </c>
      <c r="N114" s="295" t="str">
        <f t="shared" si="130"/>
        <v/>
      </c>
      <c r="O114" s="295" t="str">
        <f t="shared" si="130"/>
        <v/>
      </c>
      <c r="P114" s="295" t="str">
        <f t="shared" si="130"/>
        <v/>
      </c>
      <c r="Q114" s="295" t="str">
        <f t="shared" si="130"/>
        <v/>
      </c>
      <c r="R114" s="295" t="str">
        <f t="shared" si="130"/>
        <v/>
      </c>
      <c r="S114" s="295" t="str">
        <f t="shared" si="130"/>
        <v/>
      </c>
      <c r="T114" s="295" t="str">
        <f t="shared" si="130"/>
        <v/>
      </c>
      <c r="U114" s="295" t="str">
        <f t="shared" si="130"/>
        <v/>
      </c>
      <c r="V114" s="295" t="str">
        <f t="shared" si="130"/>
        <v/>
      </c>
      <c r="W114" s="295" t="str">
        <f t="shared" si="130"/>
        <v/>
      </c>
      <c r="X114" s="295" t="str">
        <f t="shared" si="130"/>
        <v/>
      </c>
      <c r="Y114" s="295" t="str">
        <f t="shared" si="130"/>
        <v/>
      </c>
      <c r="Z114" s="295" t="str">
        <f t="shared" si="130"/>
        <v/>
      </c>
      <c r="AA114" s="295" t="str">
        <f t="shared" si="130"/>
        <v/>
      </c>
      <c r="AB114" s="295" t="str">
        <f t="shared" si="130"/>
        <v/>
      </c>
      <c r="AC114" s="295" t="str">
        <f t="shared" si="130"/>
        <v/>
      </c>
      <c r="AD114" s="295" t="str">
        <f t="shared" si="130"/>
        <v/>
      </c>
      <c r="AE114" s="295" t="str">
        <f t="shared" si="130"/>
        <v/>
      </c>
      <c r="AF114" s="295" t="str">
        <f t="shared" si="130"/>
        <v/>
      </c>
      <c r="AG114" s="295" t="str">
        <f t="shared" si="130"/>
        <v/>
      </c>
      <c r="AH114" s="295" t="str">
        <f t="shared" si="130"/>
        <v/>
      </c>
      <c r="AI114" s="295" t="str">
        <f t="shared" si="130"/>
        <v/>
      </c>
      <c r="AJ114" s="295" t="str">
        <f t="shared" si="130"/>
        <v/>
      </c>
      <c r="AK114" s="295" t="str">
        <f t="shared" si="130"/>
        <v/>
      </c>
      <c r="AL114" s="295" t="str">
        <f t="shared" si="130"/>
        <v/>
      </c>
      <c r="AM114" s="295" t="str">
        <f t="shared" si="130"/>
        <v/>
      </c>
      <c r="AN114" s="295" t="str">
        <f t="shared" si="130"/>
        <v/>
      </c>
      <c r="AO114" s="295" t="str">
        <f t="shared" si="130"/>
        <v/>
      </c>
      <c r="AP114" s="295" t="str">
        <f t="shared" ca="1" si="130"/>
        <v/>
      </c>
      <c r="AQ114" s="295" t="str">
        <f t="shared" si="130"/>
        <v/>
      </c>
      <c r="AR114" s="961"/>
      <c r="AS114" s="295" t="str">
        <f t="shared" ca="1" si="130"/>
        <v/>
      </c>
      <c r="AT114" s="295" t="str">
        <f t="shared" ca="1" si="130"/>
        <v/>
      </c>
    </row>
    <row r="115" spans="3:46" ht="12" hidden="1" customHeight="1" outlineLevel="1">
      <c r="C115" s="593" t="str">
        <f t="shared" si="117"/>
        <v>Change in inventories</v>
      </c>
      <c r="D115" s="295" t="str">
        <f>IFERROR(D23/D15,"")</f>
        <v/>
      </c>
      <c r="E115" s="295" t="str">
        <f t="shared" ref="E115:AT115" si="131">IFERROR(E23/E15,"")</f>
        <v/>
      </c>
      <c r="F115" s="295" t="str">
        <f t="shared" si="131"/>
        <v/>
      </c>
      <c r="G115" s="295" t="str">
        <f t="shared" si="131"/>
        <v/>
      </c>
      <c r="H115" s="295" t="str">
        <f t="shared" si="131"/>
        <v/>
      </c>
      <c r="I115" s="295" t="str">
        <f t="shared" si="131"/>
        <v/>
      </c>
      <c r="J115" s="295" t="str">
        <f t="shared" si="131"/>
        <v/>
      </c>
      <c r="K115" s="295" t="str">
        <f t="shared" si="131"/>
        <v/>
      </c>
      <c r="L115" s="295" t="str">
        <f t="shared" si="131"/>
        <v/>
      </c>
      <c r="M115" s="295" t="str">
        <f t="shared" si="131"/>
        <v/>
      </c>
      <c r="N115" s="295" t="str">
        <f t="shared" si="131"/>
        <v/>
      </c>
      <c r="O115" s="295" t="str">
        <f t="shared" si="131"/>
        <v/>
      </c>
      <c r="P115" s="295" t="str">
        <f t="shared" si="131"/>
        <v/>
      </c>
      <c r="Q115" s="295" t="str">
        <f t="shared" si="131"/>
        <v/>
      </c>
      <c r="R115" s="295" t="str">
        <f t="shared" si="131"/>
        <v/>
      </c>
      <c r="S115" s="295" t="str">
        <f t="shared" si="131"/>
        <v/>
      </c>
      <c r="T115" s="295" t="str">
        <f t="shared" si="131"/>
        <v/>
      </c>
      <c r="U115" s="295" t="str">
        <f t="shared" si="131"/>
        <v/>
      </c>
      <c r="V115" s="295" t="str">
        <f t="shared" si="131"/>
        <v/>
      </c>
      <c r="W115" s="295" t="str">
        <f t="shared" si="131"/>
        <v/>
      </c>
      <c r="X115" s="295" t="str">
        <f t="shared" si="131"/>
        <v/>
      </c>
      <c r="Y115" s="295" t="str">
        <f t="shared" si="131"/>
        <v/>
      </c>
      <c r="Z115" s="295" t="str">
        <f t="shared" si="131"/>
        <v/>
      </c>
      <c r="AA115" s="295" t="str">
        <f t="shared" si="131"/>
        <v/>
      </c>
      <c r="AB115" s="295" t="str">
        <f t="shared" si="131"/>
        <v/>
      </c>
      <c r="AC115" s="295" t="str">
        <f t="shared" si="131"/>
        <v/>
      </c>
      <c r="AD115" s="295" t="str">
        <f t="shared" si="131"/>
        <v/>
      </c>
      <c r="AE115" s="295" t="str">
        <f t="shared" si="131"/>
        <v/>
      </c>
      <c r="AF115" s="295" t="str">
        <f t="shared" si="131"/>
        <v/>
      </c>
      <c r="AG115" s="295" t="str">
        <f t="shared" si="131"/>
        <v/>
      </c>
      <c r="AH115" s="295" t="str">
        <f t="shared" si="131"/>
        <v/>
      </c>
      <c r="AI115" s="295" t="str">
        <f t="shared" si="131"/>
        <v/>
      </c>
      <c r="AJ115" s="295" t="str">
        <f t="shared" si="131"/>
        <v/>
      </c>
      <c r="AK115" s="295" t="str">
        <f t="shared" si="131"/>
        <v/>
      </c>
      <c r="AL115" s="295" t="str">
        <f t="shared" si="131"/>
        <v/>
      </c>
      <c r="AM115" s="295" t="str">
        <f t="shared" si="131"/>
        <v/>
      </c>
      <c r="AN115" s="295" t="str">
        <f t="shared" si="131"/>
        <v/>
      </c>
      <c r="AO115" s="295" t="str">
        <f t="shared" si="131"/>
        <v/>
      </c>
      <c r="AP115" s="295" t="str">
        <f t="shared" ca="1" si="131"/>
        <v/>
      </c>
      <c r="AQ115" s="295" t="str">
        <f t="shared" si="131"/>
        <v/>
      </c>
      <c r="AR115" s="961"/>
      <c r="AS115" s="295" t="str">
        <f t="shared" ca="1" si="131"/>
        <v/>
      </c>
      <c r="AT115" s="295" t="str">
        <f t="shared" ca="1" si="131"/>
        <v/>
      </c>
    </row>
    <row r="116" spans="3:46" ht="12" hidden="1" customHeight="1" outlineLevel="1">
      <c r="C116" s="593" t="str">
        <f t="shared" si="117"/>
        <v>External services</v>
      </c>
      <c r="D116" s="295" t="str">
        <f>IFERROR(D24/D15,"")</f>
        <v/>
      </c>
      <c r="E116" s="295" t="str">
        <f t="shared" ref="E116:AT116" si="132">IFERROR(E24/E15,"")</f>
        <v/>
      </c>
      <c r="F116" s="295" t="str">
        <f t="shared" si="132"/>
        <v/>
      </c>
      <c r="G116" s="295" t="str">
        <f t="shared" si="132"/>
        <v/>
      </c>
      <c r="H116" s="295" t="str">
        <f t="shared" si="132"/>
        <v/>
      </c>
      <c r="I116" s="295" t="str">
        <f t="shared" si="132"/>
        <v/>
      </c>
      <c r="J116" s="295" t="str">
        <f t="shared" si="132"/>
        <v/>
      </c>
      <c r="K116" s="295" t="str">
        <f t="shared" si="132"/>
        <v/>
      </c>
      <c r="L116" s="295" t="str">
        <f t="shared" si="132"/>
        <v/>
      </c>
      <c r="M116" s="295" t="str">
        <f t="shared" si="132"/>
        <v/>
      </c>
      <c r="N116" s="295" t="str">
        <f t="shared" si="132"/>
        <v/>
      </c>
      <c r="O116" s="295" t="str">
        <f t="shared" si="132"/>
        <v/>
      </c>
      <c r="P116" s="295" t="str">
        <f t="shared" si="132"/>
        <v/>
      </c>
      <c r="Q116" s="295" t="str">
        <f t="shared" si="132"/>
        <v/>
      </c>
      <c r="R116" s="295" t="str">
        <f t="shared" si="132"/>
        <v/>
      </c>
      <c r="S116" s="295" t="str">
        <f t="shared" si="132"/>
        <v/>
      </c>
      <c r="T116" s="295" t="str">
        <f t="shared" si="132"/>
        <v/>
      </c>
      <c r="U116" s="295" t="str">
        <f t="shared" si="132"/>
        <v/>
      </c>
      <c r="V116" s="295" t="str">
        <f t="shared" si="132"/>
        <v/>
      </c>
      <c r="W116" s="295" t="str">
        <f t="shared" si="132"/>
        <v/>
      </c>
      <c r="X116" s="295" t="str">
        <f t="shared" si="132"/>
        <v/>
      </c>
      <c r="Y116" s="295" t="str">
        <f t="shared" si="132"/>
        <v/>
      </c>
      <c r="Z116" s="295" t="str">
        <f t="shared" si="132"/>
        <v/>
      </c>
      <c r="AA116" s="295" t="str">
        <f t="shared" si="132"/>
        <v/>
      </c>
      <c r="AB116" s="295" t="str">
        <f t="shared" si="132"/>
        <v/>
      </c>
      <c r="AC116" s="295" t="str">
        <f t="shared" si="132"/>
        <v/>
      </c>
      <c r="AD116" s="295" t="str">
        <f t="shared" si="132"/>
        <v/>
      </c>
      <c r="AE116" s="295" t="str">
        <f t="shared" si="132"/>
        <v/>
      </c>
      <c r="AF116" s="295" t="str">
        <f t="shared" si="132"/>
        <v/>
      </c>
      <c r="AG116" s="295" t="str">
        <f t="shared" si="132"/>
        <v/>
      </c>
      <c r="AH116" s="295" t="str">
        <f t="shared" si="132"/>
        <v/>
      </c>
      <c r="AI116" s="295" t="str">
        <f t="shared" si="132"/>
        <v/>
      </c>
      <c r="AJ116" s="295" t="str">
        <f t="shared" si="132"/>
        <v/>
      </c>
      <c r="AK116" s="295" t="str">
        <f t="shared" si="132"/>
        <v/>
      </c>
      <c r="AL116" s="295" t="str">
        <f t="shared" si="132"/>
        <v/>
      </c>
      <c r="AM116" s="295" t="str">
        <f t="shared" si="132"/>
        <v/>
      </c>
      <c r="AN116" s="295" t="str">
        <f t="shared" si="132"/>
        <v/>
      </c>
      <c r="AO116" s="295" t="str">
        <f t="shared" si="132"/>
        <v/>
      </c>
      <c r="AP116" s="295" t="str">
        <f t="shared" ca="1" si="132"/>
        <v/>
      </c>
      <c r="AQ116" s="295" t="str">
        <f t="shared" si="132"/>
        <v/>
      </c>
      <c r="AR116" s="961"/>
      <c r="AS116" s="295" t="str">
        <f t="shared" ca="1" si="132"/>
        <v/>
      </c>
      <c r="AT116" s="295" t="str">
        <f t="shared" ca="1" si="132"/>
        <v/>
      </c>
    </row>
    <row r="117" spans="3:46" ht="12" hidden="1" customHeight="1" outlineLevel="1">
      <c r="C117" s="593" t="str">
        <f t="shared" si="117"/>
        <v>Variable personnel costs</v>
      </c>
      <c r="D117" s="295" t="str">
        <f>IFERROR(D25/D15,"")</f>
        <v/>
      </c>
      <c r="E117" s="295" t="str">
        <f t="shared" ref="E117:AT117" si="133">IFERROR(E25/E15,"")</f>
        <v/>
      </c>
      <c r="F117" s="295" t="str">
        <f t="shared" si="133"/>
        <v/>
      </c>
      <c r="G117" s="295" t="str">
        <f t="shared" si="133"/>
        <v/>
      </c>
      <c r="H117" s="295" t="str">
        <f t="shared" si="133"/>
        <v/>
      </c>
      <c r="I117" s="295" t="str">
        <f t="shared" si="133"/>
        <v/>
      </c>
      <c r="J117" s="295" t="str">
        <f t="shared" si="133"/>
        <v/>
      </c>
      <c r="K117" s="295" t="str">
        <f t="shared" si="133"/>
        <v/>
      </c>
      <c r="L117" s="295" t="str">
        <f t="shared" si="133"/>
        <v/>
      </c>
      <c r="M117" s="295" t="str">
        <f t="shared" si="133"/>
        <v/>
      </c>
      <c r="N117" s="295" t="str">
        <f t="shared" si="133"/>
        <v/>
      </c>
      <c r="O117" s="295" t="str">
        <f t="shared" si="133"/>
        <v/>
      </c>
      <c r="P117" s="295" t="str">
        <f t="shared" si="133"/>
        <v/>
      </c>
      <c r="Q117" s="295" t="str">
        <f t="shared" si="133"/>
        <v/>
      </c>
      <c r="R117" s="295" t="str">
        <f t="shared" si="133"/>
        <v/>
      </c>
      <c r="S117" s="295" t="str">
        <f t="shared" si="133"/>
        <v/>
      </c>
      <c r="T117" s="295" t="str">
        <f t="shared" si="133"/>
        <v/>
      </c>
      <c r="U117" s="295" t="str">
        <f t="shared" si="133"/>
        <v/>
      </c>
      <c r="V117" s="295" t="str">
        <f t="shared" si="133"/>
        <v/>
      </c>
      <c r="W117" s="295" t="str">
        <f t="shared" si="133"/>
        <v/>
      </c>
      <c r="X117" s="295" t="str">
        <f t="shared" si="133"/>
        <v/>
      </c>
      <c r="Y117" s="295" t="str">
        <f t="shared" si="133"/>
        <v/>
      </c>
      <c r="Z117" s="295" t="str">
        <f t="shared" si="133"/>
        <v/>
      </c>
      <c r="AA117" s="295" t="str">
        <f t="shared" si="133"/>
        <v/>
      </c>
      <c r="AB117" s="295" t="str">
        <f t="shared" si="133"/>
        <v/>
      </c>
      <c r="AC117" s="295" t="str">
        <f t="shared" si="133"/>
        <v/>
      </c>
      <c r="AD117" s="295" t="str">
        <f t="shared" si="133"/>
        <v/>
      </c>
      <c r="AE117" s="295" t="str">
        <f t="shared" si="133"/>
        <v/>
      </c>
      <c r="AF117" s="295" t="str">
        <f t="shared" si="133"/>
        <v/>
      </c>
      <c r="AG117" s="295" t="str">
        <f t="shared" si="133"/>
        <v/>
      </c>
      <c r="AH117" s="295" t="str">
        <f t="shared" si="133"/>
        <v/>
      </c>
      <c r="AI117" s="295" t="str">
        <f t="shared" si="133"/>
        <v/>
      </c>
      <c r="AJ117" s="295" t="str">
        <f t="shared" si="133"/>
        <v/>
      </c>
      <c r="AK117" s="295" t="str">
        <f t="shared" si="133"/>
        <v/>
      </c>
      <c r="AL117" s="295" t="str">
        <f t="shared" si="133"/>
        <v/>
      </c>
      <c r="AM117" s="295" t="str">
        <f t="shared" si="133"/>
        <v/>
      </c>
      <c r="AN117" s="295" t="str">
        <f t="shared" si="133"/>
        <v/>
      </c>
      <c r="AO117" s="295" t="str">
        <f t="shared" si="133"/>
        <v/>
      </c>
      <c r="AP117" s="295" t="str">
        <f t="shared" ca="1" si="133"/>
        <v/>
      </c>
      <c r="AQ117" s="295" t="str">
        <f t="shared" si="133"/>
        <v/>
      </c>
      <c r="AR117" s="961"/>
      <c r="AS117" s="295" t="str">
        <f t="shared" ca="1" si="133"/>
        <v/>
      </c>
      <c r="AT117" s="295" t="str">
        <f t="shared" ca="1" si="133"/>
        <v/>
      </c>
    </row>
    <row r="118" spans="3:46" ht="12" hidden="1" customHeight="1" outlineLevel="1">
      <c r="C118" s="593" t="str">
        <f t="shared" si="117"/>
        <v>Other variable costs</v>
      </c>
      <c r="D118" s="295" t="str">
        <f>IFERROR(D26/D15,"")</f>
        <v/>
      </c>
      <c r="E118" s="295" t="str">
        <f t="shared" ref="E118:AT118" si="134">IFERROR(E26/E15,"")</f>
        <v/>
      </c>
      <c r="F118" s="295" t="str">
        <f t="shared" si="134"/>
        <v/>
      </c>
      <c r="G118" s="295" t="str">
        <f t="shared" si="134"/>
        <v/>
      </c>
      <c r="H118" s="295" t="str">
        <f t="shared" si="134"/>
        <v/>
      </c>
      <c r="I118" s="295" t="str">
        <f t="shared" si="134"/>
        <v/>
      </c>
      <c r="J118" s="295" t="str">
        <f t="shared" si="134"/>
        <v/>
      </c>
      <c r="K118" s="295" t="str">
        <f t="shared" si="134"/>
        <v/>
      </c>
      <c r="L118" s="295" t="str">
        <f t="shared" si="134"/>
        <v/>
      </c>
      <c r="M118" s="295" t="str">
        <f t="shared" si="134"/>
        <v/>
      </c>
      <c r="N118" s="295" t="str">
        <f t="shared" si="134"/>
        <v/>
      </c>
      <c r="O118" s="295" t="str">
        <f t="shared" si="134"/>
        <v/>
      </c>
      <c r="P118" s="295" t="str">
        <f t="shared" si="134"/>
        <v/>
      </c>
      <c r="Q118" s="295" t="str">
        <f t="shared" si="134"/>
        <v/>
      </c>
      <c r="R118" s="295" t="str">
        <f t="shared" si="134"/>
        <v/>
      </c>
      <c r="S118" s="295" t="str">
        <f t="shared" si="134"/>
        <v/>
      </c>
      <c r="T118" s="295" t="str">
        <f t="shared" si="134"/>
        <v/>
      </c>
      <c r="U118" s="295" t="str">
        <f t="shared" si="134"/>
        <v/>
      </c>
      <c r="V118" s="295" t="str">
        <f t="shared" si="134"/>
        <v/>
      </c>
      <c r="W118" s="295" t="str">
        <f t="shared" si="134"/>
        <v/>
      </c>
      <c r="X118" s="295" t="str">
        <f t="shared" si="134"/>
        <v/>
      </c>
      <c r="Y118" s="295" t="str">
        <f t="shared" si="134"/>
        <v/>
      </c>
      <c r="Z118" s="295" t="str">
        <f t="shared" si="134"/>
        <v/>
      </c>
      <c r="AA118" s="295" t="str">
        <f t="shared" si="134"/>
        <v/>
      </c>
      <c r="AB118" s="295" t="str">
        <f t="shared" si="134"/>
        <v/>
      </c>
      <c r="AC118" s="295" t="str">
        <f t="shared" si="134"/>
        <v/>
      </c>
      <c r="AD118" s="295" t="str">
        <f t="shared" si="134"/>
        <v/>
      </c>
      <c r="AE118" s="295" t="str">
        <f t="shared" si="134"/>
        <v/>
      </c>
      <c r="AF118" s="295" t="str">
        <f t="shared" si="134"/>
        <v/>
      </c>
      <c r="AG118" s="295" t="str">
        <f t="shared" si="134"/>
        <v/>
      </c>
      <c r="AH118" s="295" t="str">
        <f t="shared" si="134"/>
        <v/>
      </c>
      <c r="AI118" s="295" t="str">
        <f t="shared" si="134"/>
        <v/>
      </c>
      <c r="AJ118" s="295" t="str">
        <f t="shared" si="134"/>
        <v/>
      </c>
      <c r="AK118" s="295" t="str">
        <f t="shared" si="134"/>
        <v/>
      </c>
      <c r="AL118" s="295" t="str">
        <f t="shared" si="134"/>
        <v/>
      </c>
      <c r="AM118" s="295" t="str">
        <f t="shared" si="134"/>
        <v/>
      </c>
      <c r="AN118" s="295" t="str">
        <f t="shared" si="134"/>
        <v/>
      </c>
      <c r="AO118" s="295" t="str">
        <f t="shared" si="134"/>
        <v/>
      </c>
      <c r="AP118" s="295" t="str">
        <f t="shared" ca="1" si="134"/>
        <v/>
      </c>
      <c r="AQ118" s="295" t="str">
        <f t="shared" si="134"/>
        <v/>
      </c>
      <c r="AR118" s="961"/>
      <c r="AS118" s="295" t="str">
        <f t="shared" ca="1" si="134"/>
        <v/>
      </c>
      <c r="AT118" s="295" t="str">
        <f t="shared" ca="1" si="134"/>
        <v/>
      </c>
    </row>
    <row r="119" spans="3:46" ht="12" hidden="1" customHeight="1" outlineLevel="1">
      <c r="C119" s="591" t="str">
        <f t="shared" si="117"/>
        <v>[Other COGS]</v>
      </c>
      <c r="D119" s="295" t="str">
        <f>IFERROR(D27/D15,"")</f>
        <v/>
      </c>
      <c r="E119" s="295" t="str">
        <f t="shared" ref="E119:AT119" si="135">IFERROR(E27/E15,"")</f>
        <v/>
      </c>
      <c r="F119" s="295" t="str">
        <f t="shared" si="135"/>
        <v/>
      </c>
      <c r="G119" s="295" t="str">
        <f t="shared" si="135"/>
        <v/>
      </c>
      <c r="H119" s="295" t="str">
        <f t="shared" si="135"/>
        <v/>
      </c>
      <c r="I119" s="295" t="str">
        <f t="shared" si="135"/>
        <v/>
      </c>
      <c r="J119" s="295" t="str">
        <f t="shared" si="135"/>
        <v/>
      </c>
      <c r="K119" s="295" t="str">
        <f t="shared" si="135"/>
        <v/>
      </c>
      <c r="L119" s="295" t="str">
        <f t="shared" si="135"/>
        <v/>
      </c>
      <c r="M119" s="295" t="str">
        <f t="shared" si="135"/>
        <v/>
      </c>
      <c r="N119" s="295" t="str">
        <f t="shared" si="135"/>
        <v/>
      </c>
      <c r="O119" s="295" t="str">
        <f t="shared" si="135"/>
        <v/>
      </c>
      <c r="P119" s="295" t="str">
        <f t="shared" si="135"/>
        <v/>
      </c>
      <c r="Q119" s="295" t="str">
        <f t="shared" si="135"/>
        <v/>
      </c>
      <c r="R119" s="295" t="str">
        <f t="shared" si="135"/>
        <v/>
      </c>
      <c r="S119" s="295" t="str">
        <f t="shared" si="135"/>
        <v/>
      </c>
      <c r="T119" s="295" t="str">
        <f t="shared" si="135"/>
        <v/>
      </c>
      <c r="U119" s="295" t="str">
        <f t="shared" si="135"/>
        <v/>
      </c>
      <c r="V119" s="295" t="str">
        <f t="shared" si="135"/>
        <v/>
      </c>
      <c r="W119" s="295" t="str">
        <f t="shared" si="135"/>
        <v/>
      </c>
      <c r="X119" s="295" t="str">
        <f t="shared" si="135"/>
        <v/>
      </c>
      <c r="Y119" s="295" t="str">
        <f t="shared" si="135"/>
        <v/>
      </c>
      <c r="Z119" s="295" t="str">
        <f t="shared" si="135"/>
        <v/>
      </c>
      <c r="AA119" s="295" t="str">
        <f t="shared" si="135"/>
        <v/>
      </c>
      <c r="AB119" s="295" t="str">
        <f t="shared" si="135"/>
        <v/>
      </c>
      <c r="AC119" s="295" t="str">
        <f t="shared" si="135"/>
        <v/>
      </c>
      <c r="AD119" s="295" t="str">
        <f t="shared" si="135"/>
        <v/>
      </c>
      <c r="AE119" s="295" t="str">
        <f t="shared" si="135"/>
        <v/>
      </c>
      <c r="AF119" s="295" t="str">
        <f t="shared" si="135"/>
        <v/>
      </c>
      <c r="AG119" s="295" t="str">
        <f t="shared" si="135"/>
        <v/>
      </c>
      <c r="AH119" s="295" t="str">
        <f t="shared" si="135"/>
        <v/>
      </c>
      <c r="AI119" s="295" t="str">
        <f t="shared" si="135"/>
        <v/>
      </c>
      <c r="AJ119" s="295" t="str">
        <f t="shared" si="135"/>
        <v/>
      </c>
      <c r="AK119" s="295" t="str">
        <f t="shared" si="135"/>
        <v/>
      </c>
      <c r="AL119" s="295" t="str">
        <f t="shared" si="135"/>
        <v/>
      </c>
      <c r="AM119" s="295" t="str">
        <f t="shared" si="135"/>
        <v/>
      </c>
      <c r="AN119" s="295" t="str">
        <f t="shared" si="135"/>
        <v/>
      </c>
      <c r="AO119" s="295" t="str">
        <f t="shared" si="135"/>
        <v/>
      </c>
      <c r="AP119" s="295" t="str">
        <f t="shared" ca="1" si="135"/>
        <v/>
      </c>
      <c r="AQ119" s="295" t="str">
        <f t="shared" si="135"/>
        <v/>
      </c>
      <c r="AR119" s="961"/>
      <c r="AS119" s="295" t="str">
        <f t="shared" ca="1" si="135"/>
        <v/>
      </c>
      <c r="AT119" s="295" t="str">
        <f t="shared" ca="1" si="135"/>
        <v/>
      </c>
    </row>
    <row r="120" spans="3:46" ht="12" customHeight="1" collapsed="1">
      <c r="C120" s="593" t="str">
        <f t="shared" si="117"/>
        <v>Cost of goods sold</v>
      </c>
      <c r="D120" s="295" t="str">
        <f>IFERROR(D28/D15,"")</f>
        <v/>
      </c>
      <c r="E120" s="295" t="str">
        <f t="shared" ref="E120:AT120" si="136">IFERROR(E28/E15,"")</f>
        <v/>
      </c>
      <c r="F120" s="295" t="str">
        <f t="shared" si="136"/>
        <v/>
      </c>
      <c r="G120" s="295" t="str">
        <f t="shared" si="136"/>
        <v/>
      </c>
      <c r="H120" s="295" t="str">
        <f t="shared" si="136"/>
        <v/>
      </c>
      <c r="I120" s="295" t="str">
        <f t="shared" si="136"/>
        <v/>
      </c>
      <c r="J120" s="295" t="str">
        <f t="shared" si="136"/>
        <v/>
      </c>
      <c r="K120" s="295" t="str">
        <f t="shared" si="136"/>
        <v/>
      </c>
      <c r="L120" s="295" t="str">
        <f t="shared" si="136"/>
        <v/>
      </c>
      <c r="M120" s="295" t="str">
        <f t="shared" si="136"/>
        <v/>
      </c>
      <c r="N120" s="295" t="str">
        <f t="shared" si="136"/>
        <v/>
      </c>
      <c r="O120" s="295" t="str">
        <f t="shared" si="136"/>
        <v/>
      </c>
      <c r="P120" s="295" t="str">
        <f t="shared" si="136"/>
        <v/>
      </c>
      <c r="Q120" s="295" t="str">
        <f t="shared" si="136"/>
        <v/>
      </c>
      <c r="R120" s="295" t="str">
        <f t="shared" si="136"/>
        <v/>
      </c>
      <c r="S120" s="295" t="str">
        <f t="shared" si="136"/>
        <v/>
      </c>
      <c r="T120" s="295" t="str">
        <f t="shared" si="136"/>
        <v/>
      </c>
      <c r="U120" s="295" t="str">
        <f t="shared" si="136"/>
        <v/>
      </c>
      <c r="V120" s="295" t="str">
        <f t="shared" si="136"/>
        <v/>
      </c>
      <c r="W120" s="295" t="str">
        <f t="shared" si="136"/>
        <v/>
      </c>
      <c r="X120" s="295" t="str">
        <f t="shared" si="136"/>
        <v/>
      </c>
      <c r="Y120" s="295" t="str">
        <f t="shared" si="136"/>
        <v/>
      </c>
      <c r="Z120" s="295" t="str">
        <f t="shared" si="136"/>
        <v/>
      </c>
      <c r="AA120" s="295" t="str">
        <f t="shared" si="136"/>
        <v/>
      </c>
      <c r="AB120" s="295" t="str">
        <f t="shared" si="136"/>
        <v/>
      </c>
      <c r="AC120" s="295" t="str">
        <f t="shared" si="136"/>
        <v/>
      </c>
      <c r="AD120" s="295" t="str">
        <f t="shared" si="136"/>
        <v/>
      </c>
      <c r="AE120" s="295" t="str">
        <f t="shared" si="136"/>
        <v/>
      </c>
      <c r="AF120" s="295" t="str">
        <f t="shared" si="136"/>
        <v/>
      </c>
      <c r="AG120" s="295" t="str">
        <f t="shared" si="136"/>
        <v/>
      </c>
      <c r="AH120" s="295" t="str">
        <f t="shared" si="136"/>
        <v/>
      </c>
      <c r="AI120" s="295" t="str">
        <f t="shared" si="136"/>
        <v/>
      </c>
      <c r="AJ120" s="295" t="str">
        <f t="shared" si="136"/>
        <v/>
      </c>
      <c r="AK120" s="295" t="str">
        <f t="shared" si="136"/>
        <v/>
      </c>
      <c r="AL120" s="295" t="str">
        <f t="shared" si="136"/>
        <v/>
      </c>
      <c r="AM120" s="295" t="str">
        <f t="shared" si="136"/>
        <v/>
      </c>
      <c r="AN120" s="295" t="str">
        <f t="shared" si="136"/>
        <v/>
      </c>
      <c r="AO120" s="295" t="str">
        <f t="shared" si="136"/>
        <v/>
      </c>
      <c r="AP120" s="295" t="str">
        <f t="shared" ca="1" si="136"/>
        <v/>
      </c>
      <c r="AQ120" s="295" t="str">
        <f t="shared" si="136"/>
        <v/>
      </c>
      <c r="AR120" s="961"/>
      <c r="AS120" s="295" t="str">
        <f t="shared" ca="1" si="136"/>
        <v/>
      </c>
      <c r="AT120" s="295" t="str">
        <f t="shared" ca="1" si="136"/>
        <v/>
      </c>
    </row>
    <row r="121" spans="3:46" ht="12" customHeight="1">
      <c r="C121" s="602" t="str">
        <f t="shared" si="117"/>
        <v>Gross profit</v>
      </c>
      <c r="D121" s="856" t="str">
        <f>IFERROR(D29/D15,"")</f>
        <v/>
      </c>
      <c r="E121" s="856" t="str">
        <f t="shared" ref="E121:AT121" si="137">IFERROR(E29/E15,"")</f>
        <v/>
      </c>
      <c r="F121" s="856" t="str">
        <f t="shared" si="137"/>
        <v/>
      </c>
      <c r="G121" s="856" t="str">
        <f t="shared" si="137"/>
        <v/>
      </c>
      <c r="H121" s="856" t="str">
        <f t="shared" si="137"/>
        <v/>
      </c>
      <c r="I121" s="856" t="str">
        <f t="shared" si="137"/>
        <v/>
      </c>
      <c r="J121" s="856" t="str">
        <f t="shared" si="137"/>
        <v/>
      </c>
      <c r="K121" s="856" t="str">
        <f t="shared" si="137"/>
        <v/>
      </c>
      <c r="L121" s="856" t="str">
        <f t="shared" si="137"/>
        <v/>
      </c>
      <c r="M121" s="856" t="str">
        <f t="shared" si="137"/>
        <v/>
      </c>
      <c r="N121" s="856" t="str">
        <f t="shared" si="137"/>
        <v/>
      </c>
      <c r="O121" s="856" t="str">
        <f t="shared" si="137"/>
        <v/>
      </c>
      <c r="P121" s="856" t="str">
        <f t="shared" si="137"/>
        <v/>
      </c>
      <c r="Q121" s="856" t="str">
        <f t="shared" si="137"/>
        <v/>
      </c>
      <c r="R121" s="856" t="str">
        <f t="shared" si="137"/>
        <v/>
      </c>
      <c r="S121" s="856" t="str">
        <f t="shared" si="137"/>
        <v/>
      </c>
      <c r="T121" s="856" t="str">
        <f t="shared" si="137"/>
        <v/>
      </c>
      <c r="U121" s="856" t="str">
        <f t="shared" si="137"/>
        <v/>
      </c>
      <c r="V121" s="856" t="str">
        <f t="shared" si="137"/>
        <v/>
      </c>
      <c r="W121" s="856" t="str">
        <f t="shared" si="137"/>
        <v/>
      </c>
      <c r="X121" s="856" t="str">
        <f t="shared" si="137"/>
        <v/>
      </c>
      <c r="Y121" s="856" t="str">
        <f t="shared" si="137"/>
        <v/>
      </c>
      <c r="Z121" s="856" t="str">
        <f t="shared" si="137"/>
        <v/>
      </c>
      <c r="AA121" s="856" t="str">
        <f t="shared" si="137"/>
        <v/>
      </c>
      <c r="AB121" s="856" t="str">
        <f t="shared" si="137"/>
        <v/>
      </c>
      <c r="AC121" s="856" t="str">
        <f t="shared" si="137"/>
        <v/>
      </c>
      <c r="AD121" s="856" t="str">
        <f t="shared" si="137"/>
        <v/>
      </c>
      <c r="AE121" s="856" t="str">
        <f t="shared" si="137"/>
        <v/>
      </c>
      <c r="AF121" s="856" t="str">
        <f t="shared" si="137"/>
        <v/>
      </c>
      <c r="AG121" s="856" t="str">
        <f t="shared" si="137"/>
        <v/>
      </c>
      <c r="AH121" s="856" t="str">
        <f t="shared" si="137"/>
        <v/>
      </c>
      <c r="AI121" s="856" t="str">
        <f t="shared" si="137"/>
        <v/>
      </c>
      <c r="AJ121" s="856" t="str">
        <f t="shared" si="137"/>
        <v/>
      </c>
      <c r="AK121" s="856" t="str">
        <f t="shared" si="137"/>
        <v/>
      </c>
      <c r="AL121" s="856" t="str">
        <f t="shared" si="137"/>
        <v/>
      </c>
      <c r="AM121" s="856" t="str">
        <f t="shared" si="137"/>
        <v/>
      </c>
      <c r="AN121" s="856" t="str">
        <f t="shared" si="137"/>
        <v/>
      </c>
      <c r="AO121" s="856" t="str">
        <f t="shared" si="137"/>
        <v/>
      </c>
      <c r="AP121" s="856" t="str">
        <f t="shared" ca="1" si="137"/>
        <v/>
      </c>
      <c r="AQ121" s="856" t="str">
        <f t="shared" si="137"/>
        <v/>
      </c>
      <c r="AR121" s="961"/>
      <c r="AS121" s="856" t="str">
        <f t="shared" ca="1" si="137"/>
        <v/>
      </c>
      <c r="AT121" s="856" t="str">
        <f t="shared" ca="1" si="137"/>
        <v/>
      </c>
    </row>
    <row r="122" spans="3:46" ht="12" customHeight="1">
      <c r="C122" s="593" t="str">
        <f t="shared" si="117"/>
        <v>Other operating income</v>
      </c>
      <c r="D122" s="295" t="str">
        <f>IFERROR(D30/D15,"")</f>
        <v/>
      </c>
      <c r="E122" s="295" t="str">
        <f t="shared" ref="E122:AT122" si="138">IFERROR(E30/E15,"")</f>
        <v/>
      </c>
      <c r="F122" s="295" t="str">
        <f t="shared" si="138"/>
        <v/>
      </c>
      <c r="G122" s="295" t="str">
        <f t="shared" si="138"/>
        <v/>
      </c>
      <c r="H122" s="295" t="str">
        <f t="shared" si="138"/>
        <v/>
      </c>
      <c r="I122" s="295" t="str">
        <f t="shared" si="138"/>
        <v/>
      </c>
      <c r="J122" s="295" t="str">
        <f t="shared" si="138"/>
        <v/>
      </c>
      <c r="K122" s="295" t="str">
        <f t="shared" si="138"/>
        <v/>
      </c>
      <c r="L122" s="295" t="str">
        <f t="shared" si="138"/>
        <v/>
      </c>
      <c r="M122" s="295" t="str">
        <f t="shared" si="138"/>
        <v/>
      </c>
      <c r="N122" s="295" t="str">
        <f t="shared" si="138"/>
        <v/>
      </c>
      <c r="O122" s="295" t="str">
        <f t="shared" si="138"/>
        <v/>
      </c>
      <c r="P122" s="295" t="str">
        <f t="shared" si="138"/>
        <v/>
      </c>
      <c r="Q122" s="295" t="str">
        <f t="shared" si="138"/>
        <v/>
      </c>
      <c r="R122" s="295" t="str">
        <f t="shared" si="138"/>
        <v/>
      </c>
      <c r="S122" s="295" t="str">
        <f t="shared" si="138"/>
        <v/>
      </c>
      <c r="T122" s="295" t="str">
        <f t="shared" si="138"/>
        <v/>
      </c>
      <c r="U122" s="295" t="str">
        <f t="shared" si="138"/>
        <v/>
      </c>
      <c r="V122" s="295" t="str">
        <f t="shared" si="138"/>
        <v/>
      </c>
      <c r="W122" s="295" t="str">
        <f t="shared" si="138"/>
        <v/>
      </c>
      <c r="X122" s="295" t="str">
        <f t="shared" si="138"/>
        <v/>
      </c>
      <c r="Y122" s="295" t="str">
        <f t="shared" si="138"/>
        <v/>
      </c>
      <c r="Z122" s="295" t="str">
        <f t="shared" si="138"/>
        <v/>
      </c>
      <c r="AA122" s="295" t="str">
        <f t="shared" si="138"/>
        <v/>
      </c>
      <c r="AB122" s="295" t="str">
        <f t="shared" si="138"/>
        <v/>
      </c>
      <c r="AC122" s="295" t="str">
        <f t="shared" si="138"/>
        <v/>
      </c>
      <c r="AD122" s="295" t="str">
        <f t="shared" si="138"/>
        <v/>
      </c>
      <c r="AE122" s="295" t="str">
        <f t="shared" si="138"/>
        <v/>
      </c>
      <c r="AF122" s="295" t="str">
        <f t="shared" si="138"/>
        <v/>
      </c>
      <c r="AG122" s="295" t="str">
        <f t="shared" si="138"/>
        <v/>
      </c>
      <c r="AH122" s="295" t="str">
        <f t="shared" si="138"/>
        <v/>
      </c>
      <c r="AI122" s="295" t="str">
        <f t="shared" si="138"/>
        <v/>
      </c>
      <c r="AJ122" s="295" t="str">
        <f t="shared" si="138"/>
        <v/>
      </c>
      <c r="AK122" s="295" t="str">
        <f t="shared" si="138"/>
        <v/>
      </c>
      <c r="AL122" s="295" t="str">
        <f t="shared" si="138"/>
        <v/>
      </c>
      <c r="AM122" s="295" t="str">
        <f t="shared" si="138"/>
        <v/>
      </c>
      <c r="AN122" s="295" t="str">
        <f t="shared" si="138"/>
        <v/>
      </c>
      <c r="AO122" s="295" t="str">
        <f t="shared" si="138"/>
        <v/>
      </c>
      <c r="AP122" s="295" t="str">
        <f t="shared" ca="1" si="138"/>
        <v/>
      </c>
      <c r="AQ122" s="295" t="str">
        <f t="shared" si="138"/>
        <v/>
      </c>
      <c r="AR122" s="961"/>
      <c r="AS122" s="295" t="str">
        <f t="shared" ca="1" si="138"/>
        <v/>
      </c>
      <c r="AT122" s="295" t="str">
        <f t="shared" ca="1" si="138"/>
        <v/>
      </c>
    </row>
    <row r="123" spans="3:46" ht="12" hidden="1" customHeight="1" outlineLevel="1">
      <c r="C123" s="593" t="str">
        <f t="shared" si="117"/>
        <v>Employee wages &amp; salaries</v>
      </c>
      <c r="D123" s="295" t="str">
        <f>IFERROR(D31/D15,"")</f>
        <v/>
      </c>
      <c r="E123" s="295" t="str">
        <f t="shared" ref="E123:AT123" si="139">IFERROR(E31/E15,"")</f>
        <v/>
      </c>
      <c r="F123" s="295" t="str">
        <f t="shared" si="139"/>
        <v/>
      </c>
      <c r="G123" s="295" t="str">
        <f t="shared" si="139"/>
        <v/>
      </c>
      <c r="H123" s="295" t="str">
        <f t="shared" si="139"/>
        <v/>
      </c>
      <c r="I123" s="295" t="str">
        <f t="shared" si="139"/>
        <v/>
      </c>
      <c r="J123" s="295" t="str">
        <f t="shared" si="139"/>
        <v/>
      </c>
      <c r="K123" s="295" t="str">
        <f t="shared" si="139"/>
        <v/>
      </c>
      <c r="L123" s="295" t="str">
        <f t="shared" si="139"/>
        <v/>
      </c>
      <c r="M123" s="295" t="str">
        <f t="shared" si="139"/>
        <v/>
      </c>
      <c r="N123" s="295" t="str">
        <f t="shared" si="139"/>
        <v/>
      </c>
      <c r="O123" s="295" t="str">
        <f t="shared" si="139"/>
        <v/>
      </c>
      <c r="P123" s="295" t="str">
        <f t="shared" si="139"/>
        <v/>
      </c>
      <c r="Q123" s="295" t="str">
        <f t="shared" si="139"/>
        <v/>
      </c>
      <c r="R123" s="295" t="str">
        <f t="shared" si="139"/>
        <v/>
      </c>
      <c r="S123" s="295" t="str">
        <f t="shared" si="139"/>
        <v/>
      </c>
      <c r="T123" s="295" t="str">
        <f t="shared" si="139"/>
        <v/>
      </c>
      <c r="U123" s="295" t="str">
        <f t="shared" si="139"/>
        <v/>
      </c>
      <c r="V123" s="295" t="str">
        <f t="shared" si="139"/>
        <v/>
      </c>
      <c r="W123" s="295" t="str">
        <f t="shared" si="139"/>
        <v/>
      </c>
      <c r="X123" s="295" t="str">
        <f t="shared" si="139"/>
        <v/>
      </c>
      <c r="Y123" s="295" t="str">
        <f t="shared" si="139"/>
        <v/>
      </c>
      <c r="Z123" s="295" t="str">
        <f t="shared" si="139"/>
        <v/>
      </c>
      <c r="AA123" s="295" t="str">
        <f t="shared" si="139"/>
        <v/>
      </c>
      <c r="AB123" s="295" t="str">
        <f t="shared" si="139"/>
        <v/>
      </c>
      <c r="AC123" s="295" t="str">
        <f t="shared" si="139"/>
        <v/>
      </c>
      <c r="AD123" s="295" t="str">
        <f t="shared" si="139"/>
        <v/>
      </c>
      <c r="AE123" s="295" t="str">
        <f t="shared" si="139"/>
        <v/>
      </c>
      <c r="AF123" s="295" t="str">
        <f t="shared" si="139"/>
        <v/>
      </c>
      <c r="AG123" s="295" t="str">
        <f t="shared" si="139"/>
        <v/>
      </c>
      <c r="AH123" s="295" t="str">
        <f t="shared" si="139"/>
        <v/>
      </c>
      <c r="AI123" s="295" t="str">
        <f t="shared" si="139"/>
        <v/>
      </c>
      <c r="AJ123" s="295" t="str">
        <f t="shared" si="139"/>
        <v/>
      </c>
      <c r="AK123" s="295" t="str">
        <f t="shared" si="139"/>
        <v/>
      </c>
      <c r="AL123" s="295" t="str">
        <f t="shared" si="139"/>
        <v/>
      </c>
      <c r="AM123" s="295" t="str">
        <f t="shared" si="139"/>
        <v/>
      </c>
      <c r="AN123" s="295" t="str">
        <f t="shared" si="139"/>
        <v/>
      </c>
      <c r="AO123" s="295" t="str">
        <f t="shared" si="139"/>
        <v/>
      </c>
      <c r="AP123" s="295" t="str">
        <f t="shared" ca="1" si="139"/>
        <v/>
      </c>
      <c r="AQ123" s="295" t="str">
        <f t="shared" si="139"/>
        <v/>
      </c>
      <c r="AR123" s="961"/>
      <c r="AS123" s="295" t="str">
        <f t="shared" ca="1" si="139"/>
        <v/>
      </c>
      <c r="AT123" s="295" t="str">
        <f t="shared" ca="1" si="139"/>
        <v/>
      </c>
    </row>
    <row r="124" spans="3:46" ht="12" hidden="1" customHeight="1" outlineLevel="1">
      <c r="C124" s="593" t="str">
        <f t="shared" si="117"/>
        <v>Other salaries</v>
      </c>
      <c r="D124" s="295" t="str">
        <f>IFERROR(D32/D15,"")</f>
        <v/>
      </c>
      <c r="E124" s="295" t="str">
        <f t="shared" ref="E124:AT124" si="140">IFERROR(E32/E15,"")</f>
        <v/>
      </c>
      <c r="F124" s="295" t="str">
        <f t="shared" si="140"/>
        <v/>
      </c>
      <c r="G124" s="295" t="str">
        <f t="shared" si="140"/>
        <v/>
      </c>
      <c r="H124" s="295" t="str">
        <f t="shared" si="140"/>
        <v/>
      </c>
      <c r="I124" s="295" t="str">
        <f t="shared" si="140"/>
        <v/>
      </c>
      <c r="J124" s="295" t="str">
        <f t="shared" si="140"/>
        <v/>
      </c>
      <c r="K124" s="295" t="str">
        <f t="shared" si="140"/>
        <v/>
      </c>
      <c r="L124" s="295" t="str">
        <f t="shared" si="140"/>
        <v/>
      </c>
      <c r="M124" s="295" t="str">
        <f t="shared" si="140"/>
        <v/>
      </c>
      <c r="N124" s="295" t="str">
        <f t="shared" si="140"/>
        <v/>
      </c>
      <c r="O124" s="295" t="str">
        <f t="shared" si="140"/>
        <v/>
      </c>
      <c r="P124" s="295" t="str">
        <f t="shared" si="140"/>
        <v/>
      </c>
      <c r="Q124" s="295" t="str">
        <f t="shared" si="140"/>
        <v/>
      </c>
      <c r="R124" s="295" t="str">
        <f t="shared" si="140"/>
        <v/>
      </c>
      <c r="S124" s="295" t="str">
        <f t="shared" si="140"/>
        <v/>
      </c>
      <c r="T124" s="295" t="str">
        <f t="shared" si="140"/>
        <v/>
      </c>
      <c r="U124" s="295" t="str">
        <f t="shared" si="140"/>
        <v/>
      </c>
      <c r="V124" s="295" t="str">
        <f t="shared" si="140"/>
        <v/>
      </c>
      <c r="W124" s="295" t="str">
        <f t="shared" si="140"/>
        <v/>
      </c>
      <c r="X124" s="295" t="str">
        <f t="shared" si="140"/>
        <v/>
      </c>
      <c r="Y124" s="295" t="str">
        <f t="shared" si="140"/>
        <v/>
      </c>
      <c r="Z124" s="295" t="str">
        <f t="shared" si="140"/>
        <v/>
      </c>
      <c r="AA124" s="295" t="str">
        <f t="shared" si="140"/>
        <v/>
      </c>
      <c r="AB124" s="295" t="str">
        <f t="shared" si="140"/>
        <v/>
      </c>
      <c r="AC124" s="295" t="str">
        <f t="shared" si="140"/>
        <v/>
      </c>
      <c r="AD124" s="295" t="str">
        <f t="shared" si="140"/>
        <v/>
      </c>
      <c r="AE124" s="295" t="str">
        <f t="shared" si="140"/>
        <v/>
      </c>
      <c r="AF124" s="295" t="str">
        <f t="shared" si="140"/>
        <v/>
      </c>
      <c r="AG124" s="295" t="str">
        <f t="shared" si="140"/>
        <v/>
      </c>
      <c r="AH124" s="295" t="str">
        <f t="shared" si="140"/>
        <v/>
      </c>
      <c r="AI124" s="295" t="str">
        <f t="shared" si="140"/>
        <v/>
      </c>
      <c r="AJ124" s="295" t="str">
        <f t="shared" si="140"/>
        <v/>
      </c>
      <c r="AK124" s="295" t="str">
        <f t="shared" si="140"/>
        <v/>
      </c>
      <c r="AL124" s="295" t="str">
        <f t="shared" si="140"/>
        <v/>
      </c>
      <c r="AM124" s="295" t="str">
        <f t="shared" si="140"/>
        <v/>
      </c>
      <c r="AN124" s="295" t="str">
        <f t="shared" si="140"/>
        <v/>
      </c>
      <c r="AO124" s="295" t="str">
        <f t="shared" si="140"/>
        <v/>
      </c>
      <c r="AP124" s="295" t="str">
        <f t="shared" ca="1" si="140"/>
        <v/>
      </c>
      <c r="AQ124" s="295" t="str">
        <f t="shared" si="140"/>
        <v/>
      </c>
      <c r="AR124" s="961"/>
      <c r="AS124" s="295" t="str">
        <f t="shared" ca="1" si="140"/>
        <v/>
      </c>
      <c r="AT124" s="295" t="str">
        <f t="shared" ca="1" si="140"/>
        <v/>
      </c>
    </row>
    <row r="125" spans="3:46" ht="12" hidden="1" customHeight="1" outlineLevel="1">
      <c r="C125" s="593" t="str">
        <f t="shared" si="117"/>
        <v>Pensions</v>
      </c>
      <c r="D125" s="295" t="str">
        <f>IFERROR(D33/D15,"")</f>
        <v/>
      </c>
      <c r="E125" s="295" t="str">
        <f t="shared" ref="E125:AT125" si="141">IFERROR(E33/E15,"")</f>
        <v/>
      </c>
      <c r="F125" s="295" t="str">
        <f t="shared" si="141"/>
        <v/>
      </c>
      <c r="G125" s="295" t="str">
        <f t="shared" si="141"/>
        <v/>
      </c>
      <c r="H125" s="295" t="str">
        <f t="shared" si="141"/>
        <v/>
      </c>
      <c r="I125" s="295" t="str">
        <f t="shared" si="141"/>
        <v/>
      </c>
      <c r="J125" s="295" t="str">
        <f t="shared" si="141"/>
        <v/>
      </c>
      <c r="K125" s="295" t="str">
        <f t="shared" si="141"/>
        <v/>
      </c>
      <c r="L125" s="295" t="str">
        <f t="shared" si="141"/>
        <v/>
      </c>
      <c r="M125" s="295" t="str">
        <f t="shared" si="141"/>
        <v/>
      </c>
      <c r="N125" s="295" t="str">
        <f t="shared" si="141"/>
        <v/>
      </c>
      <c r="O125" s="295" t="str">
        <f t="shared" si="141"/>
        <v/>
      </c>
      <c r="P125" s="295" t="str">
        <f t="shared" si="141"/>
        <v/>
      </c>
      <c r="Q125" s="295" t="str">
        <f t="shared" si="141"/>
        <v/>
      </c>
      <c r="R125" s="295" t="str">
        <f t="shared" si="141"/>
        <v/>
      </c>
      <c r="S125" s="295" t="str">
        <f t="shared" si="141"/>
        <v/>
      </c>
      <c r="T125" s="295" t="str">
        <f t="shared" si="141"/>
        <v/>
      </c>
      <c r="U125" s="295" t="str">
        <f t="shared" si="141"/>
        <v/>
      </c>
      <c r="V125" s="295" t="str">
        <f t="shared" si="141"/>
        <v/>
      </c>
      <c r="W125" s="295" t="str">
        <f t="shared" si="141"/>
        <v/>
      </c>
      <c r="X125" s="295" t="str">
        <f t="shared" si="141"/>
        <v/>
      </c>
      <c r="Y125" s="295" t="str">
        <f t="shared" si="141"/>
        <v/>
      </c>
      <c r="Z125" s="295" t="str">
        <f t="shared" si="141"/>
        <v/>
      </c>
      <c r="AA125" s="295" t="str">
        <f t="shared" si="141"/>
        <v/>
      </c>
      <c r="AB125" s="295" t="str">
        <f t="shared" si="141"/>
        <v/>
      </c>
      <c r="AC125" s="295" t="str">
        <f t="shared" si="141"/>
        <v/>
      </c>
      <c r="AD125" s="295" t="str">
        <f t="shared" si="141"/>
        <v/>
      </c>
      <c r="AE125" s="295" t="str">
        <f t="shared" si="141"/>
        <v/>
      </c>
      <c r="AF125" s="295" t="str">
        <f t="shared" si="141"/>
        <v/>
      </c>
      <c r="AG125" s="295" t="str">
        <f t="shared" si="141"/>
        <v/>
      </c>
      <c r="AH125" s="295" t="str">
        <f t="shared" si="141"/>
        <v/>
      </c>
      <c r="AI125" s="295" t="str">
        <f t="shared" si="141"/>
        <v/>
      </c>
      <c r="AJ125" s="295" t="str">
        <f t="shared" si="141"/>
        <v/>
      </c>
      <c r="AK125" s="295" t="str">
        <f t="shared" si="141"/>
        <v/>
      </c>
      <c r="AL125" s="295" t="str">
        <f t="shared" si="141"/>
        <v/>
      </c>
      <c r="AM125" s="295" t="str">
        <f t="shared" si="141"/>
        <v/>
      </c>
      <c r="AN125" s="295" t="str">
        <f t="shared" si="141"/>
        <v/>
      </c>
      <c r="AO125" s="295" t="str">
        <f t="shared" si="141"/>
        <v/>
      </c>
      <c r="AP125" s="295" t="str">
        <f t="shared" ca="1" si="141"/>
        <v/>
      </c>
      <c r="AQ125" s="295" t="str">
        <f t="shared" si="141"/>
        <v/>
      </c>
      <c r="AR125" s="961"/>
      <c r="AS125" s="295" t="str">
        <f t="shared" ca="1" si="141"/>
        <v/>
      </c>
      <c r="AT125" s="295" t="str">
        <f t="shared" ca="1" si="141"/>
        <v/>
      </c>
    </row>
    <row r="126" spans="3:46" ht="12" hidden="1" customHeight="1" outlineLevel="1">
      <c r="C126" s="593" t="str">
        <f t="shared" si="117"/>
        <v>Other social charges</v>
      </c>
      <c r="D126" s="295" t="str">
        <f>IFERROR(D34/D15,"")</f>
        <v/>
      </c>
      <c r="E126" s="295" t="str">
        <f t="shared" ref="E126:AT126" si="142">IFERROR(E34/E15,"")</f>
        <v/>
      </c>
      <c r="F126" s="295" t="str">
        <f t="shared" si="142"/>
        <v/>
      </c>
      <c r="G126" s="295" t="str">
        <f t="shared" si="142"/>
        <v/>
      </c>
      <c r="H126" s="295" t="str">
        <f t="shared" si="142"/>
        <v/>
      </c>
      <c r="I126" s="295" t="str">
        <f t="shared" si="142"/>
        <v/>
      </c>
      <c r="J126" s="295" t="str">
        <f t="shared" si="142"/>
        <v/>
      </c>
      <c r="K126" s="295" t="str">
        <f t="shared" si="142"/>
        <v/>
      </c>
      <c r="L126" s="295" t="str">
        <f t="shared" si="142"/>
        <v/>
      </c>
      <c r="M126" s="295" t="str">
        <f t="shared" si="142"/>
        <v/>
      </c>
      <c r="N126" s="295" t="str">
        <f t="shared" si="142"/>
        <v/>
      </c>
      <c r="O126" s="295" t="str">
        <f t="shared" si="142"/>
        <v/>
      </c>
      <c r="P126" s="295" t="str">
        <f t="shared" si="142"/>
        <v/>
      </c>
      <c r="Q126" s="295" t="str">
        <f t="shared" si="142"/>
        <v/>
      </c>
      <c r="R126" s="295" t="str">
        <f t="shared" si="142"/>
        <v/>
      </c>
      <c r="S126" s="295" t="str">
        <f t="shared" si="142"/>
        <v/>
      </c>
      <c r="T126" s="295" t="str">
        <f t="shared" si="142"/>
        <v/>
      </c>
      <c r="U126" s="295" t="str">
        <f t="shared" si="142"/>
        <v/>
      </c>
      <c r="V126" s="295" t="str">
        <f t="shared" si="142"/>
        <v/>
      </c>
      <c r="W126" s="295" t="str">
        <f t="shared" si="142"/>
        <v/>
      </c>
      <c r="X126" s="295" t="str">
        <f t="shared" si="142"/>
        <v/>
      </c>
      <c r="Y126" s="295" t="str">
        <f t="shared" si="142"/>
        <v/>
      </c>
      <c r="Z126" s="295" t="str">
        <f t="shared" si="142"/>
        <v/>
      </c>
      <c r="AA126" s="295" t="str">
        <f t="shared" si="142"/>
        <v/>
      </c>
      <c r="AB126" s="295" t="str">
        <f t="shared" si="142"/>
        <v/>
      </c>
      <c r="AC126" s="295" t="str">
        <f t="shared" si="142"/>
        <v/>
      </c>
      <c r="AD126" s="295" t="str">
        <f t="shared" si="142"/>
        <v/>
      </c>
      <c r="AE126" s="295" t="str">
        <f t="shared" si="142"/>
        <v/>
      </c>
      <c r="AF126" s="295" t="str">
        <f t="shared" si="142"/>
        <v/>
      </c>
      <c r="AG126" s="295" t="str">
        <f t="shared" si="142"/>
        <v/>
      </c>
      <c r="AH126" s="295" t="str">
        <f t="shared" si="142"/>
        <v/>
      </c>
      <c r="AI126" s="295" t="str">
        <f t="shared" si="142"/>
        <v/>
      </c>
      <c r="AJ126" s="295" t="str">
        <f t="shared" si="142"/>
        <v/>
      </c>
      <c r="AK126" s="295" t="str">
        <f t="shared" si="142"/>
        <v/>
      </c>
      <c r="AL126" s="295" t="str">
        <f t="shared" si="142"/>
        <v/>
      </c>
      <c r="AM126" s="295" t="str">
        <f t="shared" si="142"/>
        <v/>
      </c>
      <c r="AN126" s="295" t="str">
        <f t="shared" si="142"/>
        <v/>
      </c>
      <c r="AO126" s="295" t="str">
        <f t="shared" si="142"/>
        <v/>
      </c>
      <c r="AP126" s="295" t="str">
        <f t="shared" ca="1" si="142"/>
        <v/>
      </c>
      <c r="AQ126" s="295" t="str">
        <f t="shared" si="142"/>
        <v/>
      </c>
      <c r="AR126" s="961"/>
      <c r="AS126" s="295" t="str">
        <f t="shared" ca="1" si="142"/>
        <v/>
      </c>
      <c r="AT126" s="295" t="str">
        <f t="shared" ca="1" si="142"/>
        <v/>
      </c>
    </row>
    <row r="127" spans="3:46" ht="12" customHeight="1" collapsed="1">
      <c r="C127" s="593" t="str">
        <f t="shared" si="117"/>
        <v>Personnel costs</v>
      </c>
      <c r="D127" s="295" t="str">
        <f>IFERROR(D35/D15,"")</f>
        <v/>
      </c>
      <c r="E127" s="295" t="str">
        <f t="shared" ref="E127:AT127" si="143">IFERROR(E35/E15,"")</f>
        <v/>
      </c>
      <c r="F127" s="295" t="str">
        <f t="shared" si="143"/>
        <v/>
      </c>
      <c r="G127" s="295" t="str">
        <f t="shared" si="143"/>
        <v/>
      </c>
      <c r="H127" s="295" t="str">
        <f t="shared" si="143"/>
        <v/>
      </c>
      <c r="I127" s="295" t="str">
        <f t="shared" si="143"/>
        <v/>
      </c>
      <c r="J127" s="295" t="str">
        <f t="shared" si="143"/>
        <v/>
      </c>
      <c r="K127" s="295" t="str">
        <f t="shared" si="143"/>
        <v/>
      </c>
      <c r="L127" s="295" t="str">
        <f t="shared" si="143"/>
        <v/>
      </c>
      <c r="M127" s="295" t="str">
        <f t="shared" si="143"/>
        <v/>
      </c>
      <c r="N127" s="295" t="str">
        <f t="shared" si="143"/>
        <v/>
      </c>
      <c r="O127" s="295" t="str">
        <f t="shared" si="143"/>
        <v/>
      </c>
      <c r="P127" s="295" t="str">
        <f t="shared" si="143"/>
        <v/>
      </c>
      <c r="Q127" s="295" t="str">
        <f t="shared" si="143"/>
        <v/>
      </c>
      <c r="R127" s="295" t="str">
        <f t="shared" si="143"/>
        <v/>
      </c>
      <c r="S127" s="295" t="str">
        <f t="shared" si="143"/>
        <v/>
      </c>
      <c r="T127" s="295" t="str">
        <f t="shared" si="143"/>
        <v/>
      </c>
      <c r="U127" s="295" t="str">
        <f t="shared" si="143"/>
        <v/>
      </c>
      <c r="V127" s="295" t="str">
        <f t="shared" si="143"/>
        <v/>
      </c>
      <c r="W127" s="295" t="str">
        <f t="shared" si="143"/>
        <v/>
      </c>
      <c r="X127" s="295" t="str">
        <f t="shared" si="143"/>
        <v/>
      </c>
      <c r="Y127" s="295" t="str">
        <f t="shared" si="143"/>
        <v/>
      </c>
      <c r="Z127" s="295" t="str">
        <f t="shared" si="143"/>
        <v/>
      </c>
      <c r="AA127" s="295" t="str">
        <f t="shared" si="143"/>
        <v/>
      </c>
      <c r="AB127" s="295" t="str">
        <f t="shared" si="143"/>
        <v/>
      </c>
      <c r="AC127" s="295" t="str">
        <f t="shared" si="143"/>
        <v/>
      </c>
      <c r="AD127" s="295" t="str">
        <f t="shared" si="143"/>
        <v/>
      </c>
      <c r="AE127" s="295" t="str">
        <f t="shared" si="143"/>
        <v/>
      </c>
      <c r="AF127" s="295" t="str">
        <f t="shared" si="143"/>
        <v/>
      </c>
      <c r="AG127" s="295" t="str">
        <f t="shared" si="143"/>
        <v/>
      </c>
      <c r="AH127" s="295" t="str">
        <f t="shared" si="143"/>
        <v/>
      </c>
      <c r="AI127" s="295" t="str">
        <f t="shared" si="143"/>
        <v/>
      </c>
      <c r="AJ127" s="295" t="str">
        <f t="shared" si="143"/>
        <v/>
      </c>
      <c r="AK127" s="295" t="str">
        <f t="shared" si="143"/>
        <v/>
      </c>
      <c r="AL127" s="295" t="str">
        <f t="shared" si="143"/>
        <v/>
      </c>
      <c r="AM127" s="295" t="str">
        <f t="shared" si="143"/>
        <v/>
      </c>
      <c r="AN127" s="295" t="str">
        <f t="shared" si="143"/>
        <v/>
      </c>
      <c r="AO127" s="295" t="str">
        <f t="shared" si="143"/>
        <v/>
      </c>
      <c r="AP127" s="295" t="str">
        <f t="shared" ca="1" si="143"/>
        <v/>
      </c>
      <c r="AQ127" s="295" t="str">
        <f t="shared" si="143"/>
        <v/>
      </c>
      <c r="AR127" s="961"/>
      <c r="AS127" s="295" t="str">
        <f t="shared" ca="1" si="143"/>
        <v/>
      </c>
      <c r="AT127" s="295" t="str">
        <f t="shared" ca="1" si="143"/>
        <v/>
      </c>
    </row>
    <row r="128" spans="3:46" ht="12" hidden="1" customHeight="1" outlineLevel="1">
      <c r="C128" s="593" t="str">
        <f t="shared" si="117"/>
        <v>Voluntary personnel expenses</v>
      </c>
      <c r="D128" s="295" t="str">
        <f>IFERROR(D36/D15,"")</f>
        <v/>
      </c>
      <c r="E128" s="295" t="str">
        <f t="shared" ref="E128:AT128" si="144">IFERROR(E36/E15,"")</f>
        <v/>
      </c>
      <c r="F128" s="295" t="str">
        <f t="shared" si="144"/>
        <v/>
      </c>
      <c r="G128" s="295" t="str">
        <f t="shared" si="144"/>
        <v/>
      </c>
      <c r="H128" s="295" t="str">
        <f t="shared" si="144"/>
        <v/>
      </c>
      <c r="I128" s="295" t="str">
        <f t="shared" si="144"/>
        <v/>
      </c>
      <c r="J128" s="295" t="str">
        <f t="shared" si="144"/>
        <v/>
      </c>
      <c r="K128" s="295" t="str">
        <f t="shared" si="144"/>
        <v/>
      </c>
      <c r="L128" s="295" t="str">
        <f t="shared" si="144"/>
        <v/>
      </c>
      <c r="M128" s="295" t="str">
        <f t="shared" si="144"/>
        <v/>
      </c>
      <c r="N128" s="295" t="str">
        <f t="shared" si="144"/>
        <v/>
      </c>
      <c r="O128" s="295" t="str">
        <f t="shared" si="144"/>
        <v/>
      </c>
      <c r="P128" s="295" t="str">
        <f t="shared" si="144"/>
        <v/>
      </c>
      <c r="Q128" s="295" t="str">
        <f t="shared" si="144"/>
        <v/>
      </c>
      <c r="R128" s="295" t="str">
        <f t="shared" si="144"/>
        <v/>
      </c>
      <c r="S128" s="295" t="str">
        <f t="shared" si="144"/>
        <v/>
      </c>
      <c r="T128" s="295" t="str">
        <f t="shared" si="144"/>
        <v/>
      </c>
      <c r="U128" s="295" t="str">
        <f t="shared" si="144"/>
        <v/>
      </c>
      <c r="V128" s="295" t="str">
        <f t="shared" si="144"/>
        <v/>
      </c>
      <c r="W128" s="295" t="str">
        <f t="shared" si="144"/>
        <v/>
      </c>
      <c r="X128" s="295" t="str">
        <f t="shared" si="144"/>
        <v/>
      </c>
      <c r="Y128" s="295" t="str">
        <f t="shared" si="144"/>
        <v/>
      </c>
      <c r="Z128" s="295" t="str">
        <f t="shared" si="144"/>
        <v/>
      </c>
      <c r="AA128" s="295" t="str">
        <f t="shared" si="144"/>
        <v/>
      </c>
      <c r="AB128" s="295" t="str">
        <f t="shared" si="144"/>
        <v/>
      </c>
      <c r="AC128" s="295" t="str">
        <f t="shared" si="144"/>
        <v/>
      </c>
      <c r="AD128" s="295" t="str">
        <f t="shared" si="144"/>
        <v/>
      </c>
      <c r="AE128" s="295" t="str">
        <f t="shared" si="144"/>
        <v/>
      </c>
      <c r="AF128" s="295" t="str">
        <f t="shared" si="144"/>
        <v/>
      </c>
      <c r="AG128" s="295" t="str">
        <f t="shared" si="144"/>
        <v/>
      </c>
      <c r="AH128" s="295" t="str">
        <f t="shared" si="144"/>
        <v/>
      </c>
      <c r="AI128" s="295" t="str">
        <f t="shared" si="144"/>
        <v/>
      </c>
      <c r="AJ128" s="295" t="str">
        <f t="shared" si="144"/>
        <v/>
      </c>
      <c r="AK128" s="295" t="str">
        <f t="shared" si="144"/>
        <v/>
      </c>
      <c r="AL128" s="295" t="str">
        <f t="shared" si="144"/>
        <v/>
      </c>
      <c r="AM128" s="295" t="str">
        <f t="shared" si="144"/>
        <v/>
      </c>
      <c r="AN128" s="295" t="str">
        <f t="shared" si="144"/>
        <v/>
      </c>
      <c r="AO128" s="295" t="str">
        <f t="shared" si="144"/>
        <v/>
      </c>
      <c r="AP128" s="295" t="str">
        <f t="shared" ca="1" si="144"/>
        <v/>
      </c>
      <c r="AQ128" s="295" t="str">
        <f t="shared" si="144"/>
        <v/>
      </c>
      <c r="AR128" s="961"/>
      <c r="AS128" s="295" t="str">
        <f t="shared" ca="1" si="144"/>
        <v/>
      </c>
      <c r="AT128" s="295" t="str">
        <f t="shared" ca="1" si="144"/>
        <v/>
      </c>
    </row>
    <row r="129" spans="3:46" ht="12" hidden="1" customHeight="1" outlineLevel="1">
      <c r="C129" s="593" t="str">
        <f t="shared" si="117"/>
        <v>Premises</v>
      </c>
      <c r="D129" s="295" t="str">
        <f>IFERROR(D37/D15,"")</f>
        <v/>
      </c>
      <c r="E129" s="295" t="str">
        <f t="shared" ref="E129:AT129" si="145">IFERROR(E37/E15,"")</f>
        <v/>
      </c>
      <c r="F129" s="295" t="str">
        <f t="shared" si="145"/>
        <v/>
      </c>
      <c r="G129" s="295" t="str">
        <f t="shared" si="145"/>
        <v/>
      </c>
      <c r="H129" s="295" t="str">
        <f t="shared" si="145"/>
        <v/>
      </c>
      <c r="I129" s="295" t="str">
        <f t="shared" si="145"/>
        <v/>
      </c>
      <c r="J129" s="295" t="str">
        <f t="shared" si="145"/>
        <v/>
      </c>
      <c r="K129" s="295" t="str">
        <f t="shared" si="145"/>
        <v/>
      </c>
      <c r="L129" s="295" t="str">
        <f t="shared" si="145"/>
        <v/>
      </c>
      <c r="M129" s="295" t="str">
        <f t="shared" si="145"/>
        <v/>
      </c>
      <c r="N129" s="295" t="str">
        <f t="shared" si="145"/>
        <v/>
      </c>
      <c r="O129" s="295" t="str">
        <f t="shared" si="145"/>
        <v/>
      </c>
      <c r="P129" s="295" t="str">
        <f t="shared" si="145"/>
        <v/>
      </c>
      <c r="Q129" s="295" t="str">
        <f t="shared" si="145"/>
        <v/>
      </c>
      <c r="R129" s="295" t="str">
        <f t="shared" si="145"/>
        <v/>
      </c>
      <c r="S129" s="295" t="str">
        <f t="shared" si="145"/>
        <v/>
      </c>
      <c r="T129" s="295" t="str">
        <f t="shared" si="145"/>
        <v/>
      </c>
      <c r="U129" s="295" t="str">
        <f t="shared" si="145"/>
        <v/>
      </c>
      <c r="V129" s="295" t="str">
        <f t="shared" si="145"/>
        <v/>
      </c>
      <c r="W129" s="295" t="str">
        <f t="shared" si="145"/>
        <v/>
      </c>
      <c r="X129" s="295" t="str">
        <f t="shared" si="145"/>
        <v/>
      </c>
      <c r="Y129" s="295" t="str">
        <f t="shared" si="145"/>
        <v/>
      </c>
      <c r="Z129" s="295" t="str">
        <f t="shared" si="145"/>
        <v/>
      </c>
      <c r="AA129" s="295" t="str">
        <f t="shared" si="145"/>
        <v/>
      </c>
      <c r="AB129" s="295" t="str">
        <f t="shared" si="145"/>
        <v/>
      </c>
      <c r="AC129" s="295" t="str">
        <f t="shared" si="145"/>
        <v/>
      </c>
      <c r="AD129" s="295" t="str">
        <f t="shared" si="145"/>
        <v/>
      </c>
      <c r="AE129" s="295" t="str">
        <f t="shared" si="145"/>
        <v/>
      </c>
      <c r="AF129" s="295" t="str">
        <f t="shared" si="145"/>
        <v/>
      </c>
      <c r="AG129" s="295" t="str">
        <f t="shared" si="145"/>
        <v/>
      </c>
      <c r="AH129" s="295" t="str">
        <f t="shared" si="145"/>
        <v/>
      </c>
      <c r="AI129" s="295" t="str">
        <f t="shared" si="145"/>
        <v/>
      </c>
      <c r="AJ129" s="295" t="str">
        <f t="shared" si="145"/>
        <v/>
      </c>
      <c r="AK129" s="295" t="str">
        <f t="shared" si="145"/>
        <v/>
      </c>
      <c r="AL129" s="295" t="str">
        <f t="shared" si="145"/>
        <v/>
      </c>
      <c r="AM129" s="295" t="str">
        <f t="shared" si="145"/>
        <v/>
      </c>
      <c r="AN129" s="295" t="str">
        <f t="shared" si="145"/>
        <v/>
      </c>
      <c r="AO129" s="295" t="str">
        <f t="shared" si="145"/>
        <v/>
      </c>
      <c r="AP129" s="295" t="str">
        <f t="shared" ca="1" si="145"/>
        <v/>
      </c>
      <c r="AQ129" s="295" t="str">
        <f t="shared" si="145"/>
        <v/>
      </c>
      <c r="AR129" s="961"/>
      <c r="AS129" s="295" t="str">
        <f t="shared" ca="1" si="145"/>
        <v/>
      </c>
      <c r="AT129" s="295" t="str">
        <f t="shared" ca="1" si="145"/>
        <v/>
      </c>
    </row>
    <row r="130" spans="3:46" ht="12" hidden="1" customHeight="1" outlineLevel="1">
      <c r="C130" s="593" t="str">
        <f t="shared" si="117"/>
        <v>Vehicles</v>
      </c>
      <c r="D130" s="295" t="str">
        <f>IFERROR(D38/D15,"")</f>
        <v/>
      </c>
      <c r="E130" s="295" t="str">
        <f t="shared" ref="E130:AT130" si="146">IFERROR(E38/E15,"")</f>
        <v/>
      </c>
      <c r="F130" s="295" t="str">
        <f t="shared" si="146"/>
        <v/>
      </c>
      <c r="G130" s="295" t="str">
        <f t="shared" si="146"/>
        <v/>
      </c>
      <c r="H130" s="295" t="str">
        <f t="shared" si="146"/>
        <v/>
      </c>
      <c r="I130" s="295" t="str">
        <f t="shared" si="146"/>
        <v/>
      </c>
      <c r="J130" s="295" t="str">
        <f t="shared" si="146"/>
        <v/>
      </c>
      <c r="K130" s="295" t="str">
        <f t="shared" si="146"/>
        <v/>
      </c>
      <c r="L130" s="295" t="str">
        <f t="shared" si="146"/>
        <v/>
      </c>
      <c r="M130" s="295" t="str">
        <f t="shared" si="146"/>
        <v/>
      </c>
      <c r="N130" s="295" t="str">
        <f t="shared" si="146"/>
        <v/>
      </c>
      <c r="O130" s="295" t="str">
        <f t="shared" si="146"/>
        <v/>
      </c>
      <c r="P130" s="295" t="str">
        <f t="shared" si="146"/>
        <v/>
      </c>
      <c r="Q130" s="295" t="str">
        <f t="shared" si="146"/>
        <v/>
      </c>
      <c r="R130" s="295" t="str">
        <f t="shared" si="146"/>
        <v/>
      </c>
      <c r="S130" s="295" t="str">
        <f t="shared" si="146"/>
        <v/>
      </c>
      <c r="T130" s="295" t="str">
        <f t="shared" si="146"/>
        <v/>
      </c>
      <c r="U130" s="295" t="str">
        <f t="shared" si="146"/>
        <v/>
      </c>
      <c r="V130" s="295" t="str">
        <f t="shared" si="146"/>
        <v/>
      </c>
      <c r="W130" s="295" t="str">
        <f t="shared" si="146"/>
        <v/>
      </c>
      <c r="X130" s="295" t="str">
        <f t="shared" si="146"/>
        <v/>
      </c>
      <c r="Y130" s="295" t="str">
        <f t="shared" si="146"/>
        <v/>
      </c>
      <c r="Z130" s="295" t="str">
        <f t="shared" si="146"/>
        <v/>
      </c>
      <c r="AA130" s="295" t="str">
        <f t="shared" si="146"/>
        <v/>
      </c>
      <c r="AB130" s="295" t="str">
        <f t="shared" si="146"/>
        <v/>
      </c>
      <c r="AC130" s="295" t="str">
        <f t="shared" si="146"/>
        <v/>
      </c>
      <c r="AD130" s="295" t="str">
        <f t="shared" si="146"/>
        <v/>
      </c>
      <c r="AE130" s="295" t="str">
        <f t="shared" si="146"/>
        <v/>
      </c>
      <c r="AF130" s="295" t="str">
        <f t="shared" si="146"/>
        <v/>
      </c>
      <c r="AG130" s="295" t="str">
        <f t="shared" si="146"/>
        <v/>
      </c>
      <c r="AH130" s="295" t="str">
        <f t="shared" si="146"/>
        <v/>
      </c>
      <c r="AI130" s="295" t="str">
        <f t="shared" si="146"/>
        <v/>
      </c>
      <c r="AJ130" s="295" t="str">
        <f t="shared" si="146"/>
        <v/>
      </c>
      <c r="AK130" s="295" t="str">
        <f t="shared" si="146"/>
        <v/>
      </c>
      <c r="AL130" s="295" t="str">
        <f t="shared" si="146"/>
        <v/>
      </c>
      <c r="AM130" s="295" t="str">
        <f t="shared" si="146"/>
        <v/>
      </c>
      <c r="AN130" s="295" t="str">
        <f t="shared" si="146"/>
        <v/>
      </c>
      <c r="AO130" s="295" t="str">
        <f t="shared" si="146"/>
        <v/>
      </c>
      <c r="AP130" s="295" t="str">
        <f t="shared" ca="1" si="146"/>
        <v/>
      </c>
      <c r="AQ130" s="295" t="str">
        <f t="shared" si="146"/>
        <v/>
      </c>
      <c r="AR130" s="961"/>
      <c r="AS130" s="295" t="str">
        <f t="shared" ca="1" si="146"/>
        <v/>
      </c>
      <c r="AT130" s="295" t="str">
        <f t="shared" ca="1" si="146"/>
        <v/>
      </c>
    </row>
    <row r="131" spans="3:46" ht="12" hidden="1" customHeight="1" outlineLevel="1">
      <c r="C131" s="593" t="str">
        <f t="shared" si="117"/>
        <v>IT and software expenses</v>
      </c>
      <c r="D131" s="295" t="str">
        <f>IFERROR(D39/D15,"")</f>
        <v/>
      </c>
      <c r="E131" s="295" t="str">
        <f t="shared" ref="E131:AT131" si="147">IFERROR(E39/E15,"")</f>
        <v/>
      </c>
      <c r="F131" s="295" t="str">
        <f t="shared" si="147"/>
        <v/>
      </c>
      <c r="G131" s="295" t="str">
        <f t="shared" si="147"/>
        <v/>
      </c>
      <c r="H131" s="295" t="str">
        <f t="shared" si="147"/>
        <v/>
      </c>
      <c r="I131" s="295" t="str">
        <f t="shared" si="147"/>
        <v/>
      </c>
      <c r="J131" s="295" t="str">
        <f t="shared" si="147"/>
        <v/>
      </c>
      <c r="K131" s="295" t="str">
        <f t="shared" si="147"/>
        <v/>
      </c>
      <c r="L131" s="295" t="str">
        <f t="shared" si="147"/>
        <v/>
      </c>
      <c r="M131" s="295" t="str">
        <f t="shared" si="147"/>
        <v/>
      </c>
      <c r="N131" s="295" t="str">
        <f t="shared" si="147"/>
        <v/>
      </c>
      <c r="O131" s="295" t="str">
        <f t="shared" si="147"/>
        <v/>
      </c>
      <c r="P131" s="295" t="str">
        <f t="shared" si="147"/>
        <v/>
      </c>
      <c r="Q131" s="295" t="str">
        <f t="shared" si="147"/>
        <v/>
      </c>
      <c r="R131" s="295" t="str">
        <f t="shared" si="147"/>
        <v/>
      </c>
      <c r="S131" s="295" t="str">
        <f t="shared" si="147"/>
        <v/>
      </c>
      <c r="T131" s="295" t="str">
        <f t="shared" si="147"/>
        <v/>
      </c>
      <c r="U131" s="295" t="str">
        <f t="shared" si="147"/>
        <v/>
      </c>
      <c r="V131" s="295" t="str">
        <f t="shared" si="147"/>
        <v/>
      </c>
      <c r="W131" s="295" t="str">
        <f t="shared" si="147"/>
        <v/>
      </c>
      <c r="X131" s="295" t="str">
        <f t="shared" si="147"/>
        <v/>
      </c>
      <c r="Y131" s="295" t="str">
        <f t="shared" si="147"/>
        <v/>
      </c>
      <c r="Z131" s="295" t="str">
        <f t="shared" si="147"/>
        <v/>
      </c>
      <c r="AA131" s="295" t="str">
        <f t="shared" si="147"/>
        <v/>
      </c>
      <c r="AB131" s="295" t="str">
        <f t="shared" si="147"/>
        <v/>
      </c>
      <c r="AC131" s="295" t="str">
        <f t="shared" si="147"/>
        <v/>
      </c>
      <c r="AD131" s="295" t="str">
        <f t="shared" si="147"/>
        <v/>
      </c>
      <c r="AE131" s="295" t="str">
        <f t="shared" si="147"/>
        <v/>
      </c>
      <c r="AF131" s="295" t="str">
        <f t="shared" si="147"/>
        <v/>
      </c>
      <c r="AG131" s="295" t="str">
        <f t="shared" si="147"/>
        <v/>
      </c>
      <c r="AH131" s="295" t="str">
        <f t="shared" si="147"/>
        <v/>
      </c>
      <c r="AI131" s="295" t="str">
        <f t="shared" si="147"/>
        <v/>
      </c>
      <c r="AJ131" s="295" t="str">
        <f t="shared" si="147"/>
        <v/>
      </c>
      <c r="AK131" s="295" t="str">
        <f t="shared" si="147"/>
        <v/>
      </c>
      <c r="AL131" s="295" t="str">
        <f t="shared" si="147"/>
        <v/>
      </c>
      <c r="AM131" s="295" t="str">
        <f t="shared" si="147"/>
        <v/>
      </c>
      <c r="AN131" s="295" t="str">
        <f t="shared" si="147"/>
        <v/>
      </c>
      <c r="AO131" s="295" t="str">
        <f t="shared" si="147"/>
        <v/>
      </c>
      <c r="AP131" s="295" t="str">
        <f t="shared" ca="1" si="147"/>
        <v/>
      </c>
      <c r="AQ131" s="295" t="str">
        <f t="shared" si="147"/>
        <v/>
      </c>
      <c r="AR131" s="961"/>
      <c r="AS131" s="295" t="str">
        <f t="shared" ca="1" si="147"/>
        <v/>
      </c>
      <c r="AT131" s="295" t="str">
        <f t="shared" ca="1" si="147"/>
        <v/>
      </c>
    </row>
    <row r="132" spans="3:46" ht="12" hidden="1" customHeight="1" outlineLevel="1">
      <c r="C132" s="593" t="str">
        <f t="shared" si="117"/>
        <v>Machinery and equipment</v>
      </c>
      <c r="D132" s="295" t="str">
        <f>IFERROR(D40/D15,"")</f>
        <v/>
      </c>
      <c r="E132" s="295" t="str">
        <f t="shared" ref="E132:AT132" si="148">IFERROR(E40/E15,"")</f>
        <v/>
      </c>
      <c r="F132" s="295" t="str">
        <f t="shared" si="148"/>
        <v/>
      </c>
      <c r="G132" s="295" t="str">
        <f t="shared" si="148"/>
        <v/>
      </c>
      <c r="H132" s="295" t="str">
        <f t="shared" si="148"/>
        <v/>
      </c>
      <c r="I132" s="295" t="str">
        <f t="shared" si="148"/>
        <v/>
      </c>
      <c r="J132" s="295" t="str">
        <f t="shared" si="148"/>
        <v/>
      </c>
      <c r="K132" s="295" t="str">
        <f t="shared" si="148"/>
        <v/>
      </c>
      <c r="L132" s="295" t="str">
        <f t="shared" si="148"/>
        <v/>
      </c>
      <c r="M132" s="295" t="str">
        <f t="shared" si="148"/>
        <v/>
      </c>
      <c r="N132" s="295" t="str">
        <f t="shared" si="148"/>
        <v/>
      </c>
      <c r="O132" s="295" t="str">
        <f t="shared" si="148"/>
        <v/>
      </c>
      <c r="P132" s="295" t="str">
        <f t="shared" si="148"/>
        <v/>
      </c>
      <c r="Q132" s="295" t="str">
        <f t="shared" si="148"/>
        <v/>
      </c>
      <c r="R132" s="295" t="str">
        <f t="shared" si="148"/>
        <v/>
      </c>
      <c r="S132" s="295" t="str">
        <f t="shared" si="148"/>
        <v/>
      </c>
      <c r="T132" s="295" t="str">
        <f t="shared" si="148"/>
        <v/>
      </c>
      <c r="U132" s="295" t="str">
        <f t="shared" si="148"/>
        <v/>
      </c>
      <c r="V132" s="295" t="str">
        <f t="shared" si="148"/>
        <v/>
      </c>
      <c r="W132" s="295" t="str">
        <f t="shared" si="148"/>
        <v/>
      </c>
      <c r="X132" s="295" t="str">
        <f t="shared" si="148"/>
        <v/>
      </c>
      <c r="Y132" s="295" t="str">
        <f t="shared" si="148"/>
        <v/>
      </c>
      <c r="Z132" s="295" t="str">
        <f t="shared" si="148"/>
        <v/>
      </c>
      <c r="AA132" s="295" t="str">
        <f t="shared" si="148"/>
        <v/>
      </c>
      <c r="AB132" s="295" t="str">
        <f t="shared" si="148"/>
        <v/>
      </c>
      <c r="AC132" s="295" t="str">
        <f t="shared" si="148"/>
        <v/>
      </c>
      <c r="AD132" s="295" t="str">
        <f t="shared" si="148"/>
        <v/>
      </c>
      <c r="AE132" s="295" t="str">
        <f t="shared" si="148"/>
        <v/>
      </c>
      <c r="AF132" s="295" t="str">
        <f t="shared" si="148"/>
        <v/>
      </c>
      <c r="AG132" s="295" t="str">
        <f t="shared" si="148"/>
        <v/>
      </c>
      <c r="AH132" s="295" t="str">
        <f t="shared" si="148"/>
        <v/>
      </c>
      <c r="AI132" s="295" t="str">
        <f t="shared" si="148"/>
        <v/>
      </c>
      <c r="AJ132" s="295" t="str">
        <f t="shared" si="148"/>
        <v/>
      </c>
      <c r="AK132" s="295" t="str">
        <f t="shared" si="148"/>
        <v/>
      </c>
      <c r="AL132" s="295" t="str">
        <f t="shared" si="148"/>
        <v/>
      </c>
      <c r="AM132" s="295" t="str">
        <f t="shared" si="148"/>
        <v/>
      </c>
      <c r="AN132" s="295" t="str">
        <f t="shared" si="148"/>
        <v/>
      </c>
      <c r="AO132" s="295" t="str">
        <f t="shared" si="148"/>
        <v/>
      </c>
      <c r="AP132" s="295" t="str">
        <f t="shared" ca="1" si="148"/>
        <v/>
      </c>
      <c r="AQ132" s="295" t="str">
        <f t="shared" si="148"/>
        <v/>
      </c>
      <c r="AR132" s="961"/>
      <c r="AS132" s="295" t="str">
        <f t="shared" ca="1" si="148"/>
        <v/>
      </c>
      <c r="AT132" s="295" t="str">
        <f t="shared" ca="1" si="148"/>
        <v/>
      </c>
    </row>
    <row r="133" spans="3:46" ht="12" hidden="1" customHeight="1" outlineLevel="1">
      <c r="C133" s="593" t="str">
        <f t="shared" si="117"/>
        <v>Travelling expenses</v>
      </c>
      <c r="D133" s="295" t="str">
        <f>IFERROR(D41/D15,"")</f>
        <v/>
      </c>
      <c r="E133" s="295" t="str">
        <f t="shared" ref="E133:AT133" si="149">IFERROR(E41/E15,"")</f>
        <v/>
      </c>
      <c r="F133" s="295" t="str">
        <f t="shared" si="149"/>
        <v/>
      </c>
      <c r="G133" s="295" t="str">
        <f t="shared" si="149"/>
        <v/>
      </c>
      <c r="H133" s="295" t="str">
        <f t="shared" si="149"/>
        <v/>
      </c>
      <c r="I133" s="295" t="str">
        <f t="shared" si="149"/>
        <v/>
      </c>
      <c r="J133" s="295" t="str">
        <f t="shared" si="149"/>
        <v/>
      </c>
      <c r="K133" s="295" t="str">
        <f t="shared" si="149"/>
        <v/>
      </c>
      <c r="L133" s="295" t="str">
        <f t="shared" si="149"/>
        <v/>
      </c>
      <c r="M133" s="295" t="str">
        <f t="shared" si="149"/>
        <v/>
      </c>
      <c r="N133" s="295" t="str">
        <f t="shared" si="149"/>
        <v/>
      </c>
      <c r="O133" s="295" t="str">
        <f t="shared" si="149"/>
        <v/>
      </c>
      <c r="P133" s="295" t="str">
        <f t="shared" si="149"/>
        <v/>
      </c>
      <c r="Q133" s="295" t="str">
        <f t="shared" si="149"/>
        <v/>
      </c>
      <c r="R133" s="295" t="str">
        <f t="shared" si="149"/>
        <v/>
      </c>
      <c r="S133" s="295" t="str">
        <f t="shared" si="149"/>
        <v/>
      </c>
      <c r="T133" s="295" t="str">
        <f t="shared" si="149"/>
        <v/>
      </c>
      <c r="U133" s="295" t="str">
        <f t="shared" si="149"/>
        <v/>
      </c>
      <c r="V133" s="295" t="str">
        <f t="shared" si="149"/>
        <v/>
      </c>
      <c r="W133" s="295" t="str">
        <f t="shared" si="149"/>
        <v/>
      </c>
      <c r="X133" s="295" t="str">
        <f t="shared" si="149"/>
        <v/>
      </c>
      <c r="Y133" s="295" t="str">
        <f t="shared" si="149"/>
        <v/>
      </c>
      <c r="Z133" s="295" t="str">
        <f t="shared" si="149"/>
        <v/>
      </c>
      <c r="AA133" s="295" t="str">
        <f t="shared" si="149"/>
        <v/>
      </c>
      <c r="AB133" s="295" t="str">
        <f t="shared" si="149"/>
        <v/>
      </c>
      <c r="AC133" s="295" t="str">
        <f t="shared" si="149"/>
        <v/>
      </c>
      <c r="AD133" s="295" t="str">
        <f t="shared" si="149"/>
        <v/>
      </c>
      <c r="AE133" s="295" t="str">
        <f t="shared" si="149"/>
        <v/>
      </c>
      <c r="AF133" s="295" t="str">
        <f t="shared" si="149"/>
        <v/>
      </c>
      <c r="AG133" s="295" t="str">
        <f t="shared" si="149"/>
        <v/>
      </c>
      <c r="AH133" s="295" t="str">
        <f t="shared" si="149"/>
        <v/>
      </c>
      <c r="AI133" s="295" t="str">
        <f t="shared" si="149"/>
        <v/>
      </c>
      <c r="AJ133" s="295" t="str">
        <f t="shared" si="149"/>
        <v/>
      </c>
      <c r="AK133" s="295" t="str">
        <f t="shared" si="149"/>
        <v/>
      </c>
      <c r="AL133" s="295" t="str">
        <f t="shared" si="149"/>
        <v/>
      </c>
      <c r="AM133" s="295" t="str">
        <f t="shared" si="149"/>
        <v/>
      </c>
      <c r="AN133" s="295" t="str">
        <f t="shared" si="149"/>
        <v/>
      </c>
      <c r="AO133" s="295" t="str">
        <f t="shared" si="149"/>
        <v/>
      </c>
      <c r="AP133" s="295" t="str">
        <f t="shared" ca="1" si="149"/>
        <v/>
      </c>
      <c r="AQ133" s="295" t="str">
        <f t="shared" si="149"/>
        <v/>
      </c>
      <c r="AR133" s="961"/>
      <c r="AS133" s="295" t="str">
        <f t="shared" ca="1" si="149"/>
        <v/>
      </c>
      <c r="AT133" s="295" t="str">
        <f t="shared" ca="1" si="149"/>
        <v/>
      </c>
    </row>
    <row r="134" spans="3:46" ht="12" hidden="1" customHeight="1" outlineLevel="1">
      <c r="C134" s="593" t="str">
        <f t="shared" si="117"/>
        <v>Representation expenses</v>
      </c>
      <c r="D134" s="295" t="str">
        <f>IFERROR(D42/D15,"")</f>
        <v/>
      </c>
      <c r="E134" s="295" t="str">
        <f t="shared" ref="E134:AT134" si="150">IFERROR(E42/E15,"")</f>
        <v/>
      </c>
      <c r="F134" s="295" t="str">
        <f t="shared" si="150"/>
        <v/>
      </c>
      <c r="G134" s="295" t="str">
        <f t="shared" si="150"/>
        <v/>
      </c>
      <c r="H134" s="295" t="str">
        <f t="shared" si="150"/>
        <v/>
      </c>
      <c r="I134" s="295" t="str">
        <f t="shared" si="150"/>
        <v/>
      </c>
      <c r="J134" s="295" t="str">
        <f t="shared" si="150"/>
        <v/>
      </c>
      <c r="K134" s="295" t="str">
        <f t="shared" si="150"/>
        <v/>
      </c>
      <c r="L134" s="295" t="str">
        <f t="shared" si="150"/>
        <v/>
      </c>
      <c r="M134" s="295" t="str">
        <f t="shared" si="150"/>
        <v/>
      </c>
      <c r="N134" s="295" t="str">
        <f t="shared" si="150"/>
        <v/>
      </c>
      <c r="O134" s="295" t="str">
        <f t="shared" si="150"/>
        <v/>
      </c>
      <c r="P134" s="295" t="str">
        <f t="shared" si="150"/>
        <v/>
      </c>
      <c r="Q134" s="295" t="str">
        <f t="shared" si="150"/>
        <v/>
      </c>
      <c r="R134" s="295" t="str">
        <f t="shared" si="150"/>
        <v/>
      </c>
      <c r="S134" s="295" t="str">
        <f t="shared" si="150"/>
        <v/>
      </c>
      <c r="T134" s="295" t="str">
        <f t="shared" si="150"/>
        <v/>
      </c>
      <c r="U134" s="295" t="str">
        <f t="shared" si="150"/>
        <v/>
      </c>
      <c r="V134" s="295" t="str">
        <f t="shared" si="150"/>
        <v/>
      </c>
      <c r="W134" s="295" t="str">
        <f t="shared" si="150"/>
        <v/>
      </c>
      <c r="X134" s="295" t="str">
        <f t="shared" si="150"/>
        <v/>
      </c>
      <c r="Y134" s="295" t="str">
        <f t="shared" si="150"/>
        <v/>
      </c>
      <c r="Z134" s="295" t="str">
        <f t="shared" si="150"/>
        <v/>
      </c>
      <c r="AA134" s="295" t="str">
        <f t="shared" si="150"/>
        <v/>
      </c>
      <c r="AB134" s="295" t="str">
        <f t="shared" si="150"/>
        <v/>
      </c>
      <c r="AC134" s="295" t="str">
        <f t="shared" si="150"/>
        <v/>
      </c>
      <c r="AD134" s="295" t="str">
        <f t="shared" si="150"/>
        <v/>
      </c>
      <c r="AE134" s="295" t="str">
        <f t="shared" si="150"/>
        <v/>
      </c>
      <c r="AF134" s="295" t="str">
        <f t="shared" si="150"/>
        <v/>
      </c>
      <c r="AG134" s="295" t="str">
        <f t="shared" si="150"/>
        <v/>
      </c>
      <c r="AH134" s="295" t="str">
        <f t="shared" si="150"/>
        <v/>
      </c>
      <c r="AI134" s="295" t="str">
        <f t="shared" si="150"/>
        <v/>
      </c>
      <c r="AJ134" s="295" t="str">
        <f t="shared" si="150"/>
        <v/>
      </c>
      <c r="AK134" s="295" t="str">
        <f t="shared" si="150"/>
        <v/>
      </c>
      <c r="AL134" s="295" t="str">
        <f t="shared" si="150"/>
        <v/>
      </c>
      <c r="AM134" s="295" t="str">
        <f t="shared" si="150"/>
        <v/>
      </c>
      <c r="AN134" s="295" t="str">
        <f t="shared" si="150"/>
        <v/>
      </c>
      <c r="AO134" s="295" t="str">
        <f t="shared" si="150"/>
        <v/>
      </c>
      <c r="AP134" s="295" t="str">
        <f t="shared" ca="1" si="150"/>
        <v/>
      </c>
      <c r="AQ134" s="295" t="str">
        <f t="shared" si="150"/>
        <v/>
      </c>
      <c r="AR134" s="961"/>
      <c r="AS134" s="295" t="str">
        <f t="shared" ca="1" si="150"/>
        <v/>
      </c>
      <c r="AT134" s="295" t="str">
        <f t="shared" ca="1" si="150"/>
        <v/>
      </c>
    </row>
    <row r="135" spans="3:46" ht="12" hidden="1" customHeight="1" outlineLevel="1">
      <c r="C135" s="593" t="str">
        <f t="shared" si="117"/>
        <v>Sales expenses</v>
      </c>
      <c r="D135" s="295" t="str">
        <f>IFERROR(D43/D15,"")</f>
        <v/>
      </c>
      <c r="E135" s="295" t="str">
        <f t="shared" ref="E135:AT135" si="151">IFERROR(E43/E15,"")</f>
        <v/>
      </c>
      <c r="F135" s="295" t="str">
        <f t="shared" si="151"/>
        <v/>
      </c>
      <c r="G135" s="295" t="str">
        <f t="shared" si="151"/>
        <v/>
      </c>
      <c r="H135" s="295" t="str">
        <f t="shared" si="151"/>
        <v/>
      </c>
      <c r="I135" s="295" t="str">
        <f t="shared" si="151"/>
        <v/>
      </c>
      <c r="J135" s="295" t="str">
        <f t="shared" si="151"/>
        <v/>
      </c>
      <c r="K135" s="295" t="str">
        <f t="shared" si="151"/>
        <v/>
      </c>
      <c r="L135" s="295" t="str">
        <f t="shared" si="151"/>
        <v/>
      </c>
      <c r="M135" s="295" t="str">
        <f t="shared" si="151"/>
        <v/>
      </c>
      <c r="N135" s="295" t="str">
        <f t="shared" si="151"/>
        <v/>
      </c>
      <c r="O135" s="295" t="str">
        <f t="shared" si="151"/>
        <v/>
      </c>
      <c r="P135" s="295" t="str">
        <f t="shared" si="151"/>
        <v/>
      </c>
      <c r="Q135" s="295" t="str">
        <f t="shared" si="151"/>
        <v/>
      </c>
      <c r="R135" s="295" t="str">
        <f t="shared" si="151"/>
        <v/>
      </c>
      <c r="S135" s="295" t="str">
        <f t="shared" si="151"/>
        <v/>
      </c>
      <c r="T135" s="295" t="str">
        <f t="shared" si="151"/>
        <v/>
      </c>
      <c r="U135" s="295" t="str">
        <f t="shared" si="151"/>
        <v/>
      </c>
      <c r="V135" s="295" t="str">
        <f t="shared" si="151"/>
        <v/>
      </c>
      <c r="W135" s="295" t="str">
        <f t="shared" si="151"/>
        <v/>
      </c>
      <c r="X135" s="295" t="str">
        <f t="shared" si="151"/>
        <v/>
      </c>
      <c r="Y135" s="295" t="str">
        <f t="shared" si="151"/>
        <v/>
      </c>
      <c r="Z135" s="295" t="str">
        <f t="shared" si="151"/>
        <v/>
      </c>
      <c r="AA135" s="295" t="str">
        <f t="shared" si="151"/>
        <v/>
      </c>
      <c r="AB135" s="295" t="str">
        <f t="shared" si="151"/>
        <v/>
      </c>
      <c r="AC135" s="295" t="str">
        <f t="shared" si="151"/>
        <v/>
      </c>
      <c r="AD135" s="295" t="str">
        <f t="shared" si="151"/>
        <v/>
      </c>
      <c r="AE135" s="295" t="str">
        <f t="shared" si="151"/>
        <v/>
      </c>
      <c r="AF135" s="295" t="str">
        <f t="shared" si="151"/>
        <v/>
      </c>
      <c r="AG135" s="295" t="str">
        <f t="shared" si="151"/>
        <v/>
      </c>
      <c r="AH135" s="295" t="str">
        <f t="shared" si="151"/>
        <v/>
      </c>
      <c r="AI135" s="295" t="str">
        <f t="shared" si="151"/>
        <v/>
      </c>
      <c r="AJ135" s="295" t="str">
        <f t="shared" si="151"/>
        <v/>
      </c>
      <c r="AK135" s="295" t="str">
        <f t="shared" si="151"/>
        <v/>
      </c>
      <c r="AL135" s="295" t="str">
        <f t="shared" si="151"/>
        <v/>
      </c>
      <c r="AM135" s="295" t="str">
        <f t="shared" si="151"/>
        <v/>
      </c>
      <c r="AN135" s="295" t="str">
        <f t="shared" si="151"/>
        <v/>
      </c>
      <c r="AO135" s="295" t="str">
        <f t="shared" si="151"/>
        <v/>
      </c>
      <c r="AP135" s="295" t="str">
        <f t="shared" ca="1" si="151"/>
        <v/>
      </c>
      <c r="AQ135" s="295" t="str">
        <f t="shared" si="151"/>
        <v/>
      </c>
      <c r="AR135" s="961"/>
      <c r="AS135" s="295" t="str">
        <f t="shared" ca="1" si="151"/>
        <v/>
      </c>
      <c r="AT135" s="295" t="str">
        <f t="shared" ca="1" si="151"/>
        <v/>
      </c>
    </row>
    <row r="136" spans="3:46" ht="12" hidden="1" customHeight="1" outlineLevel="1">
      <c r="C136" s="593" t="str">
        <f t="shared" si="117"/>
        <v>Marketing expenses</v>
      </c>
      <c r="D136" s="295" t="str">
        <f>IFERROR(D44/D15,"")</f>
        <v/>
      </c>
      <c r="E136" s="295" t="str">
        <f t="shared" ref="E136:AT136" si="152">IFERROR(E44/E15,"")</f>
        <v/>
      </c>
      <c r="F136" s="295" t="str">
        <f t="shared" si="152"/>
        <v/>
      </c>
      <c r="G136" s="295" t="str">
        <f t="shared" si="152"/>
        <v/>
      </c>
      <c r="H136" s="295" t="str">
        <f t="shared" si="152"/>
        <v/>
      </c>
      <c r="I136" s="295" t="str">
        <f t="shared" si="152"/>
        <v/>
      </c>
      <c r="J136" s="295" t="str">
        <f t="shared" si="152"/>
        <v/>
      </c>
      <c r="K136" s="295" t="str">
        <f t="shared" si="152"/>
        <v/>
      </c>
      <c r="L136" s="295" t="str">
        <f t="shared" si="152"/>
        <v/>
      </c>
      <c r="M136" s="295" t="str">
        <f t="shared" si="152"/>
        <v/>
      </c>
      <c r="N136" s="295" t="str">
        <f t="shared" si="152"/>
        <v/>
      </c>
      <c r="O136" s="295" t="str">
        <f t="shared" si="152"/>
        <v/>
      </c>
      <c r="P136" s="295" t="str">
        <f t="shared" si="152"/>
        <v/>
      </c>
      <c r="Q136" s="295" t="str">
        <f t="shared" si="152"/>
        <v/>
      </c>
      <c r="R136" s="295" t="str">
        <f t="shared" si="152"/>
        <v/>
      </c>
      <c r="S136" s="295" t="str">
        <f t="shared" si="152"/>
        <v/>
      </c>
      <c r="T136" s="295" t="str">
        <f t="shared" si="152"/>
        <v/>
      </c>
      <c r="U136" s="295" t="str">
        <f t="shared" si="152"/>
        <v/>
      </c>
      <c r="V136" s="295" t="str">
        <f t="shared" si="152"/>
        <v/>
      </c>
      <c r="W136" s="295" t="str">
        <f t="shared" si="152"/>
        <v/>
      </c>
      <c r="X136" s="295" t="str">
        <f t="shared" si="152"/>
        <v/>
      </c>
      <c r="Y136" s="295" t="str">
        <f t="shared" si="152"/>
        <v/>
      </c>
      <c r="Z136" s="295" t="str">
        <f t="shared" si="152"/>
        <v/>
      </c>
      <c r="AA136" s="295" t="str">
        <f t="shared" si="152"/>
        <v/>
      </c>
      <c r="AB136" s="295" t="str">
        <f t="shared" si="152"/>
        <v/>
      </c>
      <c r="AC136" s="295" t="str">
        <f t="shared" si="152"/>
        <v/>
      </c>
      <c r="AD136" s="295" t="str">
        <f t="shared" si="152"/>
        <v/>
      </c>
      <c r="AE136" s="295" t="str">
        <f t="shared" si="152"/>
        <v/>
      </c>
      <c r="AF136" s="295" t="str">
        <f t="shared" si="152"/>
        <v/>
      </c>
      <c r="AG136" s="295" t="str">
        <f t="shared" si="152"/>
        <v/>
      </c>
      <c r="AH136" s="295" t="str">
        <f t="shared" si="152"/>
        <v/>
      </c>
      <c r="AI136" s="295" t="str">
        <f t="shared" si="152"/>
        <v/>
      </c>
      <c r="AJ136" s="295" t="str">
        <f t="shared" si="152"/>
        <v/>
      </c>
      <c r="AK136" s="295" t="str">
        <f t="shared" si="152"/>
        <v/>
      </c>
      <c r="AL136" s="295" t="str">
        <f t="shared" si="152"/>
        <v/>
      </c>
      <c r="AM136" s="295" t="str">
        <f t="shared" si="152"/>
        <v/>
      </c>
      <c r="AN136" s="295" t="str">
        <f t="shared" si="152"/>
        <v/>
      </c>
      <c r="AO136" s="295" t="str">
        <f t="shared" si="152"/>
        <v/>
      </c>
      <c r="AP136" s="295" t="str">
        <f t="shared" ca="1" si="152"/>
        <v/>
      </c>
      <c r="AQ136" s="295" t="str">
        <f t="shared" si="152"/>
        <v/>
      </c>
      <c r="AR136" s="961"/>
      <c r="AS136" s="295" t="str">
        <f t="shared" ca="1" si="152"/>
        <v/>
      </c>
      <c r="AT136" s="295" t="str">
        <f t="shared" ca="1" si="152"/>
        <v/>
      </c>
    </row>
    <row r="137" spans="3:46" ht="12" hidden="1" customHeight="1" outlineLevel="1">
      <c r="C137" s="593" t="str">
        <f t="shared" si="117"/>
        <v>Research and development expenses</v>
      </c>
      <c r="D137" s="295" t="str">
        <f>IFERROR(D45/D15,"")</f>
        <v/>
      </c>
      <c r="E137" s="295" t="str">
        <f t="shared" ref="E137:AT137" si="153">IFERROR(E45/E15,"")</f>
        <v/>
      </c>
      <c r="F137" s="295" t="str">
        <f t="shared" si="153"/>
        <v/>
      </c>
      <c r="G137" s="295" t="str">
        <f t="shared" si="153"/>
        <v/>
      </c>
      <c r="H137" s="295" t="str">
        <f t="shared" si="153"/>
        <v/>
      </c>
      <c r="I137" s="295" t="str">
        <f t="shared" si="153"/>
        <v/>
      </c>
      <c r="J137" s="295" t="str">
        <f t="shared" si="153"/>
        <v/>
      </c>
      <c r="K137" s="295" t="str">
        <f t="shared" si="153"/>
        <v/>
      </c>
      <c r="L137" s="295" t="str">
        <f t="shared" si="153"/>
        <v/>
      </c>
      <c r="M137" s="295" t="str">
        <f t="shared" si="153"/>
        <v/>
      </c>
      <c r="N137" s="295" t="str">
        <f t="shared" si="153"/>
        <v/>
      </c>
      <c r="O137" s="295" t="str">
        <f t="shared" si="153"/>
        <v/>
      </c>
      <c r="P137" s="295" t="str">
        <f t="shared" si="153"/>
        <v/>
      </c>
      <c r="Q137" s="295" t="str">
        <f t="shared" si="153"/>
        <v/>
      </c>
      <c r="R137" s="295" t="str">
        <f t="shared" si="153"/>
        <v/>
      </c>
      <c r="S137" s="295" t="str">
        <f t="shared" si="153"/>
        <v/>
      </c>
      <c r="T137" s="295" t="str">
        <f t="shared" si="153"/>
        <v/>
      </c>
      <c r="U137" s="295" t="str">
        <f t="shared" si="153"/>
        <v/>
      </c>
      <c r="V137" s="295" t="str">
        <f t="shared" si="153"/>
        <v/>
      </c>
      <c r="W137" s="295" t="str">
        <f t="shared" si="153"/>
        <v/>
      </c>
      <c r="X137" s="295" t="str">
        <f t="shared" si="153"/>
        <v/>
      </c>
      <c r="Y137" s="295" t="str">
        <f t="shared" si="153"/>
        <v/>
      </c>
      <c r="Z137" s="295" t="str">
        <f t="shared" si="153"/>
        <v/>
      </c>
      <c r="AA137" s="295" t="str">
        <f t="shared" si="153"/>
        <v/>
      </c>
      <c r="AB137" s="295" t="str">
        <f t="shared" si="153"/>
        <v/>
      </c>
      <c r="AC137" s="295" t="str">
        <f t="shared" si="153"/>
        <v/>
      </c>
      <c r="AD137" s="295" t="str">
        <f t="shared" si="153"/>
        <v/>
      </c>
      <c r="AE137" s="295" t="str">
        <f t="shared" si="153"/>
        <v/>
      </c>
      <c r="AF137" s="295" t="str">
        <f t="shared" si="153"/>
        <v/>
      </c>
      <c r="AG137" s="295" t="str">
        <f t="shared" si="153"/>
        <v/>
      </c>
      <c r="AH137" s="295" t="str">
        <f t="shared" si="153"/>
        <v/>
      </c>
      <c r="AI137" s="295" t="str">
        <f t="shared" si="153"/>
        <v/>
      </c>
      <c r="AJ137" s="295" t="str">
        <f t="shared" si="153"/>
        <v/>
      </c>
      <c r="AK137" s="295" t="str">
        <f t="shared" si="153"/>
        <v/>
      </c>
      <c r="AL137" s="295" t="str">
        <f t="shared" si="153"/>
        <v/>
      </c>
      <c r="AM137" s="295" t="str">
        <f t="shared" si="153"/>
        <v/>
      </c>
      <c r="AN137" s="295" t="str">
        <f t="shared" si="153"/>
        <v/>
      </c>
      <c r="AO137" s="295" t="str">
        <f t="shared" si="153"/>
        <v/>
      </c>
      <c r="AP137" s="295" t="str">
        <f t="shared" ca="1" si="153"/>
        <v/>
      </c>
      <c r="AQ137" s="295" t="str">
        <f t="shared" si="153"/>
        <v/>
      </c>
      <c r="AR137" s="961"/>
      <c r="AS137" s="295" t="str">
        <f t="shared" ca="1" si="153"/>
        <v/>
      </c>
      <c r="AT137" s="295" t="str">
        <f t="shared" ca="1" si="153"/>
        <v/>
      </c>
    </row>
    <row r="138" spans="3:46" ht="12" hidden="1" customHeight="1" outlineLevel="1">
      <c r="C138" s="593" t="str">
        <f t="shared" si="117"/>
        <v>External administrative services</v>
      </c>
      <c r="D138" s="295" t="str">
        <f>IFERROR(D46/D15,"")</f>
        <v/>
      </c>
      <c r="E138" s="295" t="str">
        <f t="shared" ref="E138:AT138" si="154">IFERROR(E46/E15,"")</f>
        <v/>
      </c>
      <c r="F138" s="295" t="str">
        <f t="shared" si="154"/>
        <v/>
      </c>
      <c r="G138" s="295" t="str">
        <f t="shared" si="154"/>
        <v/>
      </c>
      <c r="H138" s="295" t="str">
        <f t="shared" si="154"/>
        <v/>
      </c>
      <c r="I138" s="295" t="str">
        <f t="shared" si="154"/>
        <v/>
      </c>
      <c r="J138" s="295" t="str">
        <f t="shared" si="154"/>
        <v/>
      </c>
      <c r="K138" s="295" t="str">
        <f t="shared" si="154"/>
        <v/>
      </c>
      <c r="L138" s="295" t="str">
        <f t="shared" si="154"/>
        <v/>
      </c>
      <c r="M138" s="295" t="str">
        <f t="shared" si="154"/>
        <v/>
      </c>
      <c r="N138" s="295" t="str">
        <f t="shared" si="154"/>
        <v/>
      </c>
      <c r="O138" s="295" t="str">
        <f t="shared" si="154"/>
        <v/>
      </c>
      <c r="P138" s="295" t="str">
        <f t="shared" si="154"/>
        <v/>
      </c>
      <c r="Q138" s="295" t="str">
        <f t="shared" si="154"/>
        <v/>
      </c>
      <c r="R138" s="295" t="str">
        <f t="shared" si="154"/>
        <v/>
      </c>
      <c r="S138" s="295" t="str">
        <f t="shared" si="154"/>
        <v/>
      </c>
      <c r="T138" s="295" t="str">
        <f t="shared" si="154"/>
        <v/>
      </c>
      <c r="U138" s="295" t="str">
        <f t="shared" si="154"/>
        <v/>
      </c>
      <c r="V138" s="295" t="str">
        <f t="shared" si="154"/>
        <v/>
      </c>
      <c r="W138" s="295" t="str">
        <f t="shared" si="154"/>
        <v/>
      </c>
      <c r="X138" s="295" t="str">
        <f t="shared" si="154"/>
        <v/>
      </c>
      <c r="Y138" s="295" t="str">
        <f t="shared" si="154"/>
        <v/>
      </c>
      <c r="Z138" s="295" t="str">
        <f t="shared" si="154"/>
        <v/>
      </c>
      <c r="AA138" s="295" t="str">
        <f t="shared" si="154"/>
        <v/>
      </c>
      <c r="AB138" s="295" t="str">
        <f t="shared" si="154"/>
        <v/>
      </c>
      <c r="AC138" s="295" t="str">
        <f t="shared" si="154"/>
        <v/>
      </c>
      <c r="AD138" s="295" t="str">
        <f t="shared" si="154"/>
        <v/>
      </c>
      <c r="AE138" s="295" t="str">
        <f t="shared" si="154"/>
        <v/>
      </c>
      <c r="AF138" s="295" t="str">
        <f t="shared" si="154"/>
        <v/>
      </c>
      <c r="AG138" s="295" t="str">
        <f t="shared" si="154"/>
        <v/>
      </c>
      <c r="AH138" s="295" t="str">
        <f t="shared" si="154"/>
        <v/>
      </c>
      <c r="AI138" s="295" t="str">
        <f t="shared" si="154"/>
        <v/>
      </c>
      <c r="AJ138" s="295" t="str">
        <f t="shared" si="154"/>
        <v/>
      </c>
      <c r="AK138" s="295" t="str">
        <f t="shared" si="154"/>
        <v/>
      </c>
      <c r="AL138" s="295" t="str">
        <f t="shared" si="154"/>
        <v/>
      </c>
      <c r="AM138" s="295" t="str">
        <f t="shared" si="154"/>
        <v/>
      </c>
      <c r="AN138" s="295" t="str">
        <f t="shared" si="154"/>
        <v/>
      </c>
      <c r="AO138" s="295" t="str">
        <f t="shared" si="154"/>
        <v/>
      </c>
      <c r="AP138" s="295" t="str">
        <f t="shared" ca="1" si="154"/>
        <v/>
      </c>
      <c r="AQ138" s="295" t="str">
        <f t="shared" si="154"/>
        <v/>
      </c>
      <c r="AR138" s="961"/>
      <c r="AS138" s="295" t="str">
        <f t="shared" ca="1" si="154"/>
        <v/>
      </c>
      <c r="AT138" s="295" t="str">
        <f t="shared" ca="1" si="154"/>
        <v/>
      </c>
    </row>
    <row r="139" spans="3:46" ht="12" hidden="1" customHeight="1" outlineLevel="1">
      <c r="C139" s="593" t="str">
        <f t="shared" si="117"/>
        <v>Other administrative expenses</v>
      </c>
      <c r="D139" s="295" t="str">
        <f>IFERROR(D47/D15,"")</f>
        <v/>
      </c>
      <c r="E139" s="295" t="str">
        <f t="shared" ref="E139:AT139" si="155">IFERROR(E47/E15,"")</f>
        <v/>
      </c>
      <c r="F139" s="295" t="str">
        <f t="shared" si="155"/>
        <v/>
      </c>
      <c r="G139" s="295" t="str">
        <f t="shared" si="155"/>
        <v/>
      </c>
      <c r="H139" s="295" t="str">
        <f t="shared" si="155"/>
        <v/>
      </c>
      <c r="I139" s="295" t="str">
        <f t="shared" si="155"/>
        <v/>
      </c>
      <c r="J139" s="295" t="str">
        <f t="shared" si="155"/>
        <v/>
      </c>
      <c r="K139" s="295" t="str">
        <f t="shared" si="155"/>
        <v/>
      </c>
      <c r="L139" s="295" t="str">
        <f t="shared" si="155"/>
        <v/>
      </c>
      <c r="M139" s="295" t="str">
        <f t="shared" si="155"/>
        <v/>
      </c>
      <c r="N139" s="295" t="str">
        <f t="shared" si="155"/>
        <v/>
      </c>
      <c r="O139" s="295" t="str">
        <f t="shared" si="155"/>
        <v/>
      </c>
      <c r="P139" s="295" t="str">
        <f t="shared" si="155"/>
        <v/>
      </c>
      <c r="Q139" s="295" t="str">
        <f t="shared" si="155"/>
        <v/>
      </c>
      <c r="R139" s="295" t="str">
        <f t="shared" si="155"/>
        <v/>
      </c>
      <c r="S139" s="295" t="str">
        <f t="shared" si="155"/>
        <v/>
      </c>
      <c r="T139" s="295" t="str">
        <f t="shared" si="155"/>
        <v/>
      </c>
      <c r="U139" s="295" t="str">
        <f t="shared" si="155"/>
        <v/>
      </c>
      <c r="V139" s="295" t="str">
        <f t="shared" si="155"/>
        <v/>
      </c>
      <c r="W139" s="295" t="str">
        <f t="shared" si="155"/>
        <v/>
      </c>
      <c r="X139" s="295" t="str">
        <f t="shared" si="155"/>
        <v/>
      </c>
      <c r="Y139" s="295" t="str">
        <f t="shared" si="155"/>
        <v/>
      </c>
      <c r="Z139" s="295" t="str">
        <f t="shared" si="155"/>
        <v/>
      </c>
      <c r="AA139" s="295" t="str">
        <f t="shared" si="155"/>
        <v/>
      </c>
      <c r="AB139" s="295" t="str">
        <f t="shared" si="155"/>
        <v/>
      </c>
      <c r="AC139" s="295" t="str">
        <f t="shared" si="155"/>
        <v/>
      </c>
      <c r="AD139" s="295" t="str">
        <f t="shared" si="155"/>
        <v/>
      </c>
      <c r="AE139" s="295" t="str">
        <f t="shared" si="155"/>
        <v/>
      </c>
      <c r="AF139" s="295" t="str">
        <f t="shared" si="155"/>
        <v/>
      </c>
      <c r="AG139" s="295" t="str">
        <f t="shared" si="155"/>
        <v/>
      </c>
      <c r="AH139" s="295" t="str">
        <f t="shared" si="155"/>
        <v/>
      </c>
      <c r="AI139" s="295" t="str">
        <f t="shared" si="155"/>
        <v/>
      </c>
      <c r="AJ139" s="295" t="str">
        <f t="shared" si="155"/>
        <v/>
      </c>
      <c r="AK139" s="295" t="str">
        <f t="shared" si="155"/>
        <v/>
      </c>
      <c r="AL139" s="295" t="str">
        <f t="shared" si="155"/>
        <v/>
      </c>
      <c r="AM139" s="295" t="str">
        <f t="shared" si="155"/>
        <v/>
      </c>
      <c r="AN139" s="295" t="str">
        <f t="shared" si="155"/>
        <v/>
      </c>
      <c r="AO139" s="295" t="str">
        <f t="shared" si="155"/>
        <v/>
      </c>
      <c r="AP139" s="295" t="str">
        <f t="shared" ca="1" si="155"/>
        <v/>
      </c>
      <c r="AQ139" s="295" t="str">
        <f t="shared" si="155"/>
        <v/>
      </c>
      <c r="AR139" s="961"/>
      <c r="AS139" s="295" t="str">
        <f t="shared" ca="1" si="155"/>
        <v/>
      </c>
      <c r="AT139" s="295" t="str">
        <f t="shared" ca="1" si="155"/>
        <v/>
      </c>
    </row>
    <row r="140" spans="3:46" ht="12" hidden="1" customHeight="1" outlineLevel="1">
      <c r="C140" s="593" t="str">
        <f t="shared" si="117"/>
        <v>Others</v>
      </c>
      <c r="D140" s="295" t="str">
        <f>IFERROR(D48/D15,"")</f>
        <v/>
      </c>
      <c r="E140" s="295" t="str">
        <f t="shared" ref="E140:AT140" si="156">IFERROR(E48/E15,"")</f>
        <v/>
      </c>
      <c r="F140" s="295" t="str">
        <f t="shared" si="156"/>
        <v/>
      </c>
      <c r="G140" s="295" t="str">
        <f t="shared" si="156"/>
        <v/>
      </c>
      <c r="H140" s="295" t="str">
        <f t="shared" si="156"/>
        <v/>
      </c>
      <c r="I140" s="295" t="str">
        <f t="shared" si="156"/>
        <v/>
      </c>
      <c r="J140" s="295" t="str">
        <f t="shared" si="156"/>
        <v/>
      </c>
      <c r="K140" s="295" t="str">
        <f t="shared" si="156"/>
        <v/>
      </c>
      <c r="L140" s="295" t="str">
        <f t="shared" si="156"/>
        <v/>
      </c>
      <c r="M140" s="295" t="str">
        <f t="shared" si="156"/>
        <v/>
      </c>
      <c r="N140" s="295" t="str">
        <f t="shared" si="156"/>
        <v/>
      </c>
      <c r="O140" s="295" t="str">
        <f t="shared" si="156"/>
        <v/>
      </c>
      <c r="P140" s="295" t="str">
        <f t="shared" si="156"/>
        <v/>
      </c>
      <c r="Q140" s="295" t="str">
        <f t="shared" si="156"/>
        <v/>
      </c>
      <c r="R140" s="295" t="str">
        <f t="shared" si="156"/>
        <v/>
      </c>
      <c r="S140" s="295" t="str">
        <f t="shared" si="156"/>
        <v/>
      </c>
      <c r="T140" s="295" t="str">
        <f t="shared" si="156"/>
        <v/>
      </c>
      <c r="U140" s="295" t="str">
        <f t="shared" si="156"/>
        <v/>
      </c>
      <c r="V140" s="295" t="str">
        <f t="shared" si="156"/>
        <v/>
      </c>
      <c r="W140" s="295" t="str">
        <f t="shared" si="156"/>
        <v/>
      </c>
      <c r="X140" s="295" t="str">
        <f t="shared" si="156"/>
        <v/>
      </c>
      <c r="Y140" s="295" t="str">
        <f t="shared" si="156"/>
        <v/>
      </c>
      <c r="Z140" s="295" t="str">
        <f t="shared" si="156"/>
        <v/>
      </c>
      <c r="AA140" s="295" t="str">
        <f t="shared" si="156"/>
        <v/>
      </c>
      <c r="AB140" s="295" t="str">
        <f t="shared" si="156"/>
        <v/>
      </c>
      <c r="AC140" s="295" t="str">
        <f t="shared" si="156"/>
        <v/>
      </c>
      <c r="AD140" s="295" t="str">
        <f t="shared" si="156"/>
        <v/>
      </c>
      <c r="AE140" s="295" t="str">
        <f t="shared" si="156"/>
        <v/>
      </c>
      <c r="AF140" s="295" t="str">
        <f t="shared" si="156"/>
        <v/>
      </c>
      <c r="AG140" s="295" t="str">
        <f t="shared" si="156"/>
        <v/>
      </c>
      <c r="AH140" s="295" t="str">
        <f t="shared" si="156"/>
        <v/>
      </c>
      <c r="AI140" s="295" t="str">
        <f t="shared" si="156"/>
        <v/>
      </c>
      <c r="AJ140" s="295" t="str">
        <f t="shared" si="156"/>
        <v/>
      </c>
      <c r="AK140" s="295" t="str">
        <f t="shared" si="156"/>
        <v/>
      </c>
      <c r="AL140" s="295" t="str">
        <f t="shared" si="156"/>
        <v/>
      </c>
      <c r="AM140" s="295" t="str">
        <f t="shared" si="156"/>
        <v/>
      </c>
      <c r="AN140" s="295" t="str">
        <f t="shared" si="156"/>
        <v/>
      </c>
      <c r="AO140" s="295" t="str">
        <f t="shared" si="156"/>
        <v/>
      </c>
      <c r="AP140" s="295" t="str">
        <f t="shared" ca="1" si="156"/>
        <v/>
      </c>
      <c r="AQ140" s="295" t="str">
        <f t="shared" si="156"/>
        <v/>
      </c>
      <c r="AR140" s="961"/>
      <c r="AS140" s="295" t="str">
        <f t="shared" ca="1" si="156"/>
        <v/>
      </c>
      <c r="AT140" s="295" t="str">
        <f t="shared" ca="1" si="156"/>
        <v/>
      </c>
    </row>
    <row r="141" spans="3:46" ht="12" customHeight="1" collapsed="1">
      <c r="C141" s="593" t="str">
        <f t="shared" si="117"/>
        <v>Other operating expenses</v>
      </c>
      <c r="D141" s="295" t="str">
        <f>IFERROR(D49/D15,"")</f>
        <v/>
      </c>
      <c r="E141" s="295" t="str">
        <f t="shared" ref="E141:AT141" si="157">IFERROR(E49/E15,"")</f>
        <v/>
      </c>
      <c r="F141" s="295" t="str">
        <f t="shared" si="157"/>
        <v/>
      </c>
      <c r="G141" s="295" t="str">
        <f t="shared" si="157"/>
        <v/>
      </c>
      <c r="H141" s="295" t="str">
        <f t="shared" si="157"/>
        <v/>
      </c>
      <c r="I141" s="295" t="str">
        <f t="shared" si="157"/>
        <v/>
      </c>
      <c r="J141" s="295" t="str">
        <f t="shared" si="157"/>
        <v/>
      </c>
      <c r="K141" s="295" t="str">
        <f t="shared" si="157"/>
        <v/>
      </c>
      <c r="L141" s="295" t="str">
        <f t="shared" si="157"/>
        <v/>
      </c>
      <c r="M141" s="295" t="str">
        <f t="shared" si="157"/>
        <v/>
      </c>
      <c r="N141" s="295" t="str">
        <f t="shared" si="157"/>
        <v/>
      </c>
      <c r="O141" s="295" t="str">
        <f t="shared" si="157"/>
        <v/>
      </c>
      <c r="P141" s="295" t="str">
        <f t="shared" si="157"/>
        <v/>
      </c>
      <c r="Q141" s="295" t="str">
        <f t="shared" si="157"/>
        <v/>
      </c>
      <c r="R141" s="295" t="str">
        <f t="shared" si="157"/>
        <v/>
      </c>
      <c r="S141" s="295" t="str">
        <f t="shared" si="157"/>
        <v/>
      </c>
      <c r="T141" s="295" t="str">
        <f t="shared" si="157"/>
        <v/>
      </c>
      <c r="U141" s="295" t="str">
        <f t="shared" si="157"/>
        <v/>
      </c>
      <c r="V141" s="295" t="str">
        <f t="shared" si="157"/>
        <v/>
      </c>
      <c r="W141" s="295" t="str">
        <f t="shared" si="157"/>
        <v/>
      </c>
      <c r="X141" s="295" t="str">
        <f t="shared" si="157"/>
        <v/>
      </c>
      <c r="Y141" s="295" t="str">
        <f t="shared" si="157"/>
        <v/>
      </c>
      <c r="Z141" s="295" t="str">
        <f t="shared" si="157"/>
        <v/>
      </c>
      <c r="AA141" s="295" t="str">
        <f t="shared" si="157"/>
        <v/>
      </c>
      <c r="AB141" s="295" t="str">
        <f t="shared" si="157"/>
        <v/>
      </c>
      <c r="AC141" s="295" t="str">
        <f t="shared" si="157"/>
        <v/>
      </c>
      <c r="AD141" s="295" t="str">
        <f t="shared" si="157"/>
        <v/>
      </c>
      <c r="AE141" s="295" t="str">
        <f t="shared" si="157"/>
        <v/>
      </c>
      <c r="AF141" s="295" t="str">
        <f t="shared" si="157"/>
        <v/>
      </c>
      <c r="AG141" s="295" t="str">
        <f t="shared" si="157"/>
        <v/>
      </c>
      <c r="AH141" s="295" t="str">
        <f t="shared" si="157"/>
        <v/>
      </c>
      <c r="AI141" s="295" t="str">
        <f t="shared" si="157"/>
        <v/>
      </c>
      <c r="AJ141" s="295" t="str">
        <f t="shared" si="157"/>
        <v/>
      </c>
      <c r="AK141" s="295" t="str">
        <f t="shared" si="157"/>
        <v/>
      </c>
      <c r="AL141" s="295" t="str">
        <f t="shared" si="157"/>
        <v/>
      </c>
      <c r="AM141" s="295" t="str">
        <f t="shared" si="157"/>
        <v/>
      </c>
      <c r="AN141" s="295" t="str">
        <f t="shared" si="157"/>
        <v/>
      </c>
      <c r="AO141" s="295" t="str">
        <f t="shared" si="157"/>
        <v/>
      </c>
      <c r="AP141" s="295" t="str">
        <f t="shared" ca="1" si="157"/>
        <v/>
      </c>
      <c r="AQ141" s="295" t="str">
        <f t="shared" si="157"/>
        <v/>
      </c>
      <c r="AR141" s="961"/>
      <c r="AS141" s="295" t="str">
        <f t="shared" ca="1" si="157"/>
        <v/>
      </c>
      <c r="AT141" s="295" t="str">
        <f t="shared" ca="1" si="157"/>
        <v/>
      </c>
    </row>
    <row r="142" spans="3:46" ht="12" customHeight="1">
      <c r="C142" s="602" t="str">
        <f t="shared" si="117"/>
        <v>EBITDA</v>
      </c>
      <c r="D142" s="856" t="str">
        <f>IFERROR(D50/D15,"")</f>
        <v/>
      </c>
      <c r="E142" s="856" t="str">
        <f t="shared" ref="E142:AT142" si="158">IFERROR(E50/E15,"")</f>
        <v/>
      </c>
      <c r="F142" s="856" t="str">
        <f t="shared" si="158"/>
        <v/>
      </c>
      <c r="G142" s="856" t="str">
        <f t="shared" si="158"/>
        <v/>
      </c>
      <c r="H142" s="856" t="str">
        <f t="shared" si="158"/>
        <v/>
      </c>
      <c r="I142" s="856" t="str">
        <f t="shared" si="158"/>
        <v/>
      </c>
      <c r="J142" s="856" t="str">
        <f t="shared" si="158"/>
        <v/>
      </c>
      <c r="K142" s="856" t="str">
        <f t="shared" si="158"/>
        <v/>
      </c>
      <c r="L142" s="856" t="str">
        <f t="shared" si="158"/>
        <v/>
      </c>
      <c r="M142" s="856" t="str">
        <f t="shared" si="158"/>
        <v/>
      </c>
      <c r="N142" s="856" t="str">
        <f t="shared" si="158"/>
        <v/>
      </c>
      <c r="O142" s="856" t="str">
        <f t="shared" si="158"/>
        <v/>
      </c>
      <c r="P142" s="856" t="str">
        <f t="shared" si="158"/>
        <v/>
      </c>
      <c r="Q142" s="856" t="str">
        <f t="shared" si="158"/>
        <v/>
      </c>
      <c r="R142" s="856" t="str">
        <f t="shared" si="158"/>
        <v/>
      </c>
      <c r="S142" s="856" t="str">
        <f t="shared" si="158"/>
        <v/>
      </c>
      <c r="T142" s="856" t="str">
        <f t="shared" si="158"/>
        <v/>
      </c>
      <c r="U142" s="856" t="str">
        <f t="shared" si="158"/>
        <v/>
      </c>
      <c r="V142" s="856" t="str">
        <f t="shared" si="158"/>
        <v/>
      </c>
      <c r="W142" s="856" t="str">
        <f t="shared" si="158"/>
        <v/>
      </c>
      <c r="X142" s="856" t="str">
        <f t="shared" si="158"/>
        <v/>
      </c>
      <c r="Y142" s="856" t="str">
        <f t="shared" si="158"/>
        <v/>
      </c>
      <c r="Z142" s="856" t="str">
        <f t="shared" si="158"/>
        <v/>
      </c>
      <c r="AA142" s="856" t="str">
        <f t="shared" si="158"/>
        <v/>
      </c>
      <c r="AB142" s="856" t="str">
        <f t="shared" si="158"/>
        <v/>
      </c>
      <c r="AC142" s="856" t="str">
        <f t="shared" si="158"/>
        <v/>
      </c>
      <c r="AD142" s="856" t="str">
        <f t="shared" si="158"/>
        <v/>
      </c>
      <c r="AE142" s="856" t="str">
        <f t="shared" si="158"/>
        <v/>
      </c>
      <c r="AF142" s="856" t="str">
        <f t="shared" si="158"/>
        <v/>
      </c>
      <c r="AG142" s="856" t="str">
        <f t="shared" si="158"/>
        <v/>
      </c>
      <c r="AH142" s="856" t="str">
        <f t="shared" si="158"/>
        <v/>
      </c>
      <c r="AI142" s="856" t="str">
        <f t="shared" si="158"/>
        <v/>
      </c>
      <c r="AJ142" s="856" t="str">
        <f t="shared" si="158"/>
        <v/>
      </c>
      <c r="AK142" s="856" t="str">
        <f t="shared" si="158"/>
        <v/>
      </c>
      <c r="AL142" s="856" t="str">
        <f t="shared" si="158"/>
        <v/>
      </c>
      <c r="AM142" s="856" t="str">
        <f t="shared" si="158"/>
        <v/>
      </c>
      <c r="AN142" s="856" t="str">
        <f t="shared" si="158"/>
        <v/>
      </c>
      <c r="AO142" s="856" t="str">
        <f t="shared" si="158"/>
        <v/>
      </c>
      <c r="AP142" s="856" t="str">
        <f t="shared" ca="1" si="158"/>
        <v/>
      </c>
      <c r="AQ142" s="856" t="str">
        <f t="shared" si="158"/>
        <v/>
      </c>
      <c r="AR142" s="961"/>
      <c r="AS142" s="856" t="str">
        <f t="shared" ca="1" si="158"/>
        <v/>
      </c>
      <c r="AT142" s="856" t="str">
        <f t="shared" ca="1" si="158"/>
        <v/>
      </c>
    </row>
    <row r="143" spans="3:46" ht="12" hidden="1" customHeight="1" outlineLevel="1">
      <c r="C143" s="593" t="str">
        <f t="shared" si="117"/>
        <v>Depreciation</v>
      </c>
      <c r="D143" s="295" t="str">
        <f>IFERROR(D51/D15,"")</f>
        <v/>
      </c>
      <c r="E143" s="295" t="str">
        <f t="shared" ref="E143:AT143" si="159">IFERROR(E51/E15,"")</f>
        <v/>
      </c>
      <c r="F143" s="295" t="str">
        <f t="shared" si="159"/>
        <v/>
      </c>
      <c r="G143" s="295" t="str">
        <f t="shared" si="159"/>
        <v/>
      </c>
      <c r="H143" s="295" t="str">
        <f t="shared" si="159"/>
        <v/>
      </c>
      <c r="I143" s="295" t="str">
        <f t="shared" si="159"/>
        <v/>
      </c>
      <c r="J143" s="295" t="str">
        <f t="shared" si="159"/>
        <v/>
      </c>
      <c r="K143" s="295" t="str">
        <f t="shared" si="159"/>
        <v/>
      </c>
      <c r="L143" s="295" t="str">
        <f t="shared" si="159"/>
        <v/>
      </c>
      <c r="M143" s="295" t="str">
        <f t="shared" si="159"/>
        <v/>
      </c>
      <c r="N143" s="295" t="str">
        <f t="shared" si="159"/>
        <v/>
      </c>
      <c r="O143" s="295" t="str">
        <f t="shared" si="159"/>
        <v/>
      </c>
      <c r="P143" s="295" t="str">
        <f t="shared" si="159"/>
        <v/>
      </c>
      <c r="Q143" s="295" t="str">
        <f t="shared" si="159"/>
        <v/>
      </c>
      <c r="R143" s="295" t="str">
        <f t="shared" si="159"/>
        <v/>
      </c>
      <c r="S143" s="295" t="str">
        <f t="shared" si="159"/>
        <v/>
      </c>
      <c r="T143" s="295" t="str">
        <f t="shared" si="159"/>
        <v/>
      </c>
      <c r="U143" s="295" t="str">
        <f t="shared" si="159"/>
        <v/>
      </c>
      <c r="V143" s="295" t="str">
        <f t="shared" si="159"/>
        <v/>
      </c>
      <c r="W143" s="295" t="str">
        <f t="shared" si="159"/>
        <v/>
      </c>
      <c r="X143" s="295" t="str">
        <f t="shared" si="159"/>
        <v/>
      </c>
      <c r="Y143" s="295" t="str">
        <f t="shared" si="159"/>
        <v/>
      </c>
      <c r="Z143" s="295" t="str">
        <f t="shared" si="159"/>
        <v/>
      </c>
      <c r="AA143" s="295" t="str">
        <f t="shared" si="159"/>
        <v/>
      </c>
      <c r="AB143" s="295" t="str">
        <f t="shared" si="159"/>
        <v/>
      </c>
      <c r="AC143" s="295" t="str">
        <f t="shared" si="159"/>
        <v/>
      </c>
      <c r="AD143" s="295" t="str">
        <f t="shared" si="159"/>
        <v/>
      </c>
      <c r="AE143" s="295" t="str">
        <f t="shared" si="159"/>
        <v/>
      </c>
      <c r="AF143" s="295" t="str">
        <f t="shared" si="159"/>
        <v/>
      </c>
      <c r="AG143" s="295" t="str">
        <f t="shared" si="159"/>
        <v/>
      </c>
      <c r="AH143" s="295" t="str">
        <f t="shared" si="159"/>
        <v/>
      </c>
      <c r="AI143" s="295" t="str">
        <f t="shared" si="159"/>
        <v/>
      </c>
      <c r="AJ143" s="295" t="str">
        <f t="shared" si="159"/>
        <v/>
      </c>
      <c r="AK143" s="295" t="str">
        <f t="shared" si="159"/>
        <v/>
      </c>
      <c r="AL143" s="295" t="str">
        <f t="shared" si="159"/>
        <v/>
      </c>
      <c r="AM143" s="295" t="str">
        <f t="shared" si="159"/>
        <v/>
      </c>
      <c r="AN143" s="295" t="str">
        <f t="shared" si="159"/>
        <v/>
      </c>
      <c r="AO143" s="295" t="str">
        <f t="shared" si="159"/>
        <v/>
      </c>
      <c r="AP143" s="295" t="str">
        <f t="shared" ca="1" si="159"/>
        <v/>
      </c>
      <c r="AQ143" s="295" t="str">
        <f t="shared" si="159"/>
        <v/>
      </c>
      <c r="AR143" s="961"/>
      <c r="AS143" s="295" t="str">
        <f t="shared" ca="1" si="159"/>
        <v/>
      </c>
      <c r="AT143" s="295" t="str">
        <f t="shared" ca="1" si="159"/>
        <v/>
      </c>
    </row>
    <row r="144" spans="3:46" ht="12" hidden="1" customHeight="1" outlineLevel="1">
      <c r="C144" s="593" t="str">
        <f t="shared" si="117"/>
        <v>Amortisation</v>
      </c>
      <c r="D144" s="295" t="str">
        <f>IFERROR(D52/D15,"")</f>
        <v/>
      </c>
      <c r="E144" s="295" t="str">
        <f t="shared" ref="E144:AT144" si="160">IFERROR(E52/E15,"")</f>
        <v/>
      </c>
      <c r="F144" s="295" t="str">
        <f t="shared" si="160"/>
        <v/>
      </c>
      <c r="G144" s="295" t="str">
        <f t="shared" si="160"/>
        <v/>
      </c>
      <c r="H144" s="295" t="str">
        <f t="shared" si="160"/>
        <v/>
      </c>
      <c r="I144" s="295" t="str">
        <f t="shared" si="160"/>
        <v/>
      </c>
      <c r="J144" s="295" t="str">
        <f t="shared" si="160"/>
        <v/>
      </c>
      <c r="K144" s="295" t="str">
        <f t="shared" si="160"/>
        <v/>
      </c>
      <c r="L144" s="295" t="str">
        <f t="shared" si="160"/>
        <v/>
      </c>
      <c r="M144" s="295" t="str">
        <f t="shared" si="160"/>
        <v/>
      </c>
      <c r="N144" s="295" t="str">
        <f t="shared" si="160"/>
        <v/>
      </c>
      <c r="O144" s="295" t="str">
        <f t="shared" si="160"/>
        <v/>
      </c>
      <c r="P144" s="295" t="str">
        <f t="shared" si="160"/>
        <v/>
      </c>
      <c r="Q144" s="295" t="str">
        <f t="shared" si="160"/>
        <v/>
      </c>
      <c r="R144" s="295" t="str">
        <f t="shared" si="160"/>
        <v/>
      </c>
      <c r="S144" s="295" t="str">
        <f t="shared" si="160"/>
        <v/>
      </c>
      <c r="T144" s="295" t="str">
        <f t="shared" si="160"/>
        <v/>
      </c>
      <c r="U144" s="295" t="str">
        <f t="shared" si="160"/>
        <v/>
      </c>
      <c r="V144" s="295" t="str">
        <f t="shared" si="160"/>
        <v/>
      </c>
      <c r="W144" s="295" t="str">
        <f t="shared" si="160"/>
        <v/>
      </c>
      <c r="X144" s="295" t="str">
        <f t="shared" si="160"/>
        <v/>
      </c>
      <c r="Y144" s="295" t="str">
        <f t="shared" si="160"/>
        <v/>
      </c>
      <c r="Z144" s="295" t="str">
        <f t="shared" si="160"/>
        <v/>
      </c>
      <c r="AA144" s="295" t="str">
        <f t="shared" si="160"/>
        <v/>
      </c>
      <c r="AB144" s="295" t="str">
        <f t="shared" si="160"/>
        <v/>
      </c>
      <c r="AC144" s="295" t="str">
        <f t="shared" si="160"/>
        <v/>
      </c>
      <c r="AD144" s="295" t="str">
        <f t="shared" si="160"/>
        <v/>
      </c>
      <c r="AE144" s="295" t="str">
        <f t="shared" si="160"/>
        <v/>
      </c>
      <c r="AF144" s="295" t="str">
        <f t="shared" si="160"/>
        <v/>
      </c>
      <c r="AG144" s="295" t="str">
        <f t="shared" si="160"/>
        <v/>
      </c>
      <c r="AH144" s="295" t="str">
        <f t="shared" si="160"/>
        <v/>
      </c>
      <c r="AI144" s="295" t="str">
        <f t="shared" si="160"/>
        <v/>
      </c>
      <c r="AJ144" s="295" t="str">
        <f t="shared" si="160"/>
        <v/>
      </c>
      <c r="AK144" s="295" t="str">
        <f t="shared" si="160"/>
        <v/>
      </c>
      <c r="AL144" s="295" t="str">
        <f t="shared" si="160"/>
        <v/>
      </c>
      <c r="AM144" s="295" t="str">
        <f t="shared" si="160"/>
        <v/>
      </c>
      <c r="AN144" s="295" t="str">
        <f t="shared" si="160"/>
        <v/>
      </c>
      <c r="AO144" s="295" t="str">
        <f t="shared" si="160"/>
        <v/>
      </c>
      <c r="AP144" s="295" t="str">
        <f t="shared" ca="1" si="160"/>
        <v/>
      </c>
      <c r="AQ144" s="295" t="str">
        <f t="shared" si="160"/>
        <v/>
      </c>
      <c r="AR144" s="961"/>
      <c r="AS144" s="295" t="str">
        <f t="shared" ca="1" si="160"/>
        <v/>
      </c>
      <c r="AT144" s="295" t="str">
        <f t="shared" ca="1" si="160"/>
        <v/>
      </c>
    </row>
    <row r="145" spans="3:46" ht="12" customHeight="1" collapsed="1">
      <c r="C145" s="593" t="str">
        <f t="shared" si="117"/>
        <v>Depreciation and amortisation</v>
      </c>
      <c r="D145" s="295" t="str">
        <f>IFERROR(D53/D15,"")</f>
        <v/>
      </c>
      <c r="E145" s="295" t="str">
        <f t="shared" ref="E145:AT145" si="161">IFERROR(E53/E15,"")</f>
        <v/>
      </c>
      <c r="F145" s="295" t="str">
        <f t="shared" si="161"/>
        <v/>
      </c>
      <c r="G145" s="295" t="str">
        <f t="shared" si="161"/>
        <v/>
      </c>
      <c r="H145" s="295" t="str">
        <f t="shared" si="161"/>
        <v/>
      </c>
      <c r="I145" s="295" t="str">
        <f t="shared" si="161"/>
        <v/>
      </c>
      <c r="J145" s="295" t="str">
        <f t="shared" si="161"/>
        <v/>
      </c>
      <c r="K145" s="295" t="str">
        <f t="shared" si="161"/>
        <v/>
      </c>
      <c r="L145" s="295" t="str">
        <f t="shared" si="161"/>
        <v/>
      </c>
      <c r="M145" s="295" t="str">
        <f t="shared" si="161"/>
        <v/>
      </c>
      <c r="N145" s="295" t="str">
        <f t="shared" si="161"/>
        <v/>
      </c>
      <c r="O145" s="295" t="str">
        <f t="shared" si="161"/>
        <v/>
      </c>
      <c r="P145" s="295" t="str">
        <f t="shared" si="161"/>
        <v/>
      </c>
      <c r="Q145" s="295" t="str">
        <f t="shared" si="161"/>
        <v/>
      </c>
      <c r="R145" s="295" t="str">
        <f t="shared" si="161"/>
        <v/>
      </c>
      <c r="S145" s="295" t="str">
        <f t="shared" si="161"/>
        <v/>
      </c>
      <c r="T145" s="295" t="str">
        <f t="shared" si="161"/>
        <v/>
      </c>
      <c r="U145" s="295" t="str">
        <f t="shared" si="161"/>
        <v/>
      </c>
      <c r="V145" s="295" t="str">
        <f t="shared" si="161"/>
        <v/>
      </c>
      <c r="W145" s="295" t="str">
        <f t="shared" si="161"/>
        <v/>
      </c>
      <c r="X145" s="295" t="str">
        <f t="shared" si="161"/>
        <v/>
      </c>
      <c r="Y145" s="295" t="str">
        <f t="shared" si="161"/>
        <v/>
      </c>
      <c r="Z145" s="295" t="str">
        <f t="shared" si="161"/>
        <v/>
      </c>
      <c r="AA145" s="295" t="str">
        <f t="shared" si="161"/>
        <v/>
      </c>
      <c r="AB145" s="295" t="str">
        <f t="shared" si="161"/>
        <v/>
      </c>
      <c r="AC145" s="295" t="str">
        <f t="shared" si="161"/>
        <v/>
      </c>
      <c r="AD145" s="295" t="str">
        <f t="shared" si="161"/>
        <v/>
      </c>
      <c r="AE145" s="295" t="str">
        <f t="shared" si="161"/>
        <v/>
      </c>
      <c r="AF145" s="295" t="str">
        <f t="shared" si="161"/>
        <v/>
      </c>
      <c r="AG145" s="295" t="str">
        <f t="shared" si="161"/>
        <v/>
      </c>
      <c r="AH145" s="295" t="str">
        <f t="shared" si="161"/>
        <v/>
      </c>
      <c r="AI145" s="295" t="str">
        <f t="shared" si="161"/>
        <v/>
      </c>
      <c r="AJ145" s="295" t="str">
        <f t="shared" si="161"/>
        <v/>
      </c>
      <c r="AK145" s="295" t="str">
        <f t="shared" si="161"/>
        <v/>
      </c>
      <c r="AL145" s="295" t="str">
        <f t="shared" si="161"/>
        <v/>
      </c>
      <c r="AM145" s="295" t="str">
        <f t="shared" si="161"/>
        <v/>
      </c>
      <c r="AN145" s="295" t="str">
        <f t="shared" si="161"/>
        <v/>
      </c>
      <c r="AO145" s="295" t="str">
        <f t="shared" si="161"/>
        <v/>
      </c>
      <c r="AP145" s="295" t="str">
        <f t="shared" ca="1" si="161"/>
        <v/>
      </c>
      <c r="AQ145" s="295" t="str">
        <f t="shared" si="161"/>
        <v/>
      </c>
      <c r="AR145" s="961"/>
      <c r="AS145" s="295" t="str">
        <f t="shared" ca="1" si="161"/>
        <v/>
      </c>
      <c r="AT145" s="295" t="str">
        <f t="shared" ca="1" si="161"/>
        <v/>
      </c>
    </row>
    <row r="146" spans="3:46" ht="12" customHeight="1">
      <c r="C146" s="602" t="str">
        <f t="shared" si="117"/>
        <v>EBIT</v>
      </c>
      <c r="D146" s="856" t="str">
        <f>IFERROR(D54/D15,"")</f>
        <v/>
      </c>
      <c r="E146" s="856" t="str">
        <f t="shared" ref="E146:AT146" si="162">IFERROR(E54/E15,"")</f>
        <v/>
      </c>
      <c r="F146" s="856" t="str">
        <f t="shared" si="162"/>
        <v/>
      </c>
      <c r="G146" s="856" t="str">
        <f t="shared" si="162"/>
        <v/>
      </c>
      <c r="H146" s="856" t="str">
        <f t="shared" si="162"/>
        <v/>
      </c>
      <c r="I146" s="856" t="str">
        <f t="shared" si="162"/>
        <v/>
      </c>
      <c r="J146" s="856" t="str">
        <f t="shared" si="162"/>
        <v/>
      </c>
      <c r="K146" s="856" t="str">
        <f t="shared" si="162"/>
        <v/>
      </c>
      <c r="L146" s="856" t="str">
        <f t="shared" si="162"/>
        <v/>
      </c>
      <c r="M146" s="856" t="str">
        <f t="shared" si="162"/>
        <v/>
      </c>
      <c r="N146" s="856" t="str">
        <f t="shared" si="162"/>
        <v/>
      </c>
      <c r="O146" s="856" t="str">
        <f t="shared" si="162"/>
        <v/>
      </c>
      <c r="P146" s="856" t="str">
        <f t="shared" si="162"/>
        <v/>
      </c>
      <c r="Q146" s="856" t="str">
        <f t="shared" si="162"/>
        <v/>
      </c>
      <c r="R146" s="856" t="str">
        <f t="shared" si="162"/>
        <v/>
      </c>
      <c r="S146" s="856" t="str">
        <f t="shared" si="162"/>
        <v/>
      </c>
      <c r="T146" s="856" t="str">
        <f t="shared" si="162"/>
        <v/>
      </c>
      <c r="U146" s="856" t="str">
        <f t="shared" si="162"/>
        <v/>
      </c>
      <c r="V146" s="856" t="str">
        <f t="shared" si="162"/>
        <v/>
      </c>
      <c r="W146" s="856" t="str">
        <f t="shared" si="162"/>
        <v/>
      </c>
      <c r="X146" s="856" t="str">
        <f t="shared" si="162"/>
        <v/>
      </c>
      <c r="Y146" s="856" t="str">
        <f t="shared" si="162"/>
        <v/>
      </c>
      <c r="Z146" s="856" t="str">
        <f t="shared" si="162"/>
        <v/>
      </c>
      <c r="AA146" s="856" t="str">
        <f t="shared" si="162"/>
        <v/>
      </c>
      <c r="AB146" s="856" t="str">
        <f t="shared" si="162"/>
        <v/>
      </c>
      <c r="AC146" s="856" t="str">
        <f t="shared" si="162"/>
        <v/>
      </c>
      <c r="AD146" s="856" t="str">
        <f t="shared" si="162"/>
        <v/>
      </c>
      <c r="AE146" s="856" t="str">
        <f t="shared" si="162"/>
        <v/>
      </c>
      <c r="AF146" s="856" t="str">
        <f t="shared" si="162"/>
        <v/>
      </c>
      <c r="AG146" s="856" t="str">
        <f t="shared" si="162"/>
        <v/>
      </c>
      <c r="AH146" s="856" t="str">
        <f t="shared" si="162"/>
        <v/>
      </c>
      <c r="AI146" s="856" t="str">
        <f t="shared" si="162"/>
        <v/>
      </c>
      <c r="AJ146" s="856" t="str">
        <f t="shared" si="162"/>
        <v/>
      </c>
      <c r="AK146" s="856" t="str">
        <f t="shared" si="162"/>
        <v/>
      </c>
      <c r="AL146" s="856" t="str">
        <f t="shared" si="162"/>
        <v/>
      </c>
      <c r="AM146" s="856" t="str">
        <f t="shared" si="162"/>
        <v/>
      </c>
      <c r="AN146" s="856" t="str">
        <f t="shared" si="162"/>
        <v/>
      </c>
      <c r="AO146" s="856" t="str">
        <f t="shared" si="162"/>
        <v/>
      </c>
      <c r="AP146" s="856" t="str">
        <f t="shared" ca="1" si="162"/>
        <v/>
      </c>
      <c r="AQ146" s="856" t="str">
        <f t="shared" si="162"/>
        <v/>
      </c>
      <c r="AR146" s="961"/>
      <c r="AS146" s="856" t="str">
        <f t="shared" ca="1" si="162"/>
        <v/>
      </c>
      <c r="AT146" s="856" t="str">
        <f t="shared" ca="1" si="162"/>
        <v/>
      </c>
    </row>
    <row r="147" spans="3:46" ht="12" hidden="1" customHeight="1" outlineLevel="1">
      <c r="C147" s="593" t="str">
        <f t="shared" si="117"/>
        <v>Financial income</v>
      </c>
      <c r="D147" s="295" t="str">
        <f>IFERROR(D55/D15,"")</f>
        <v/>
      </c>
      <c r="E147" s="295" t="str">
        <f t="shared" ref="E147:AT147" si="163">IFERROR(E55/E15,"")</f>
        <v/>
      </c>
      <c r="F147" s="295" t="str">
        <f t="shared" si="163"/>
        <v/>
      </c>
      <c r="G147" s="295" t="str">
        <f t="shared" si="163"/>
        <v/>
      </c>
      <c r="H147" s="295" t="str">
        <f t="shared" si="163"/>
        <v/>
      </c>
      <c r="I147" s="295" t="str">
        <f t="shared" si="163"/>
        <v/>
      </c>
      <c r="J147" s="295" t="str">
        <f t="shared" si="163"/>
        <v/>
      </c>
      <c r="K147" s="295" t="str">
        <f t="shared" si="163"/>
        <v/>
      </c>
      <c r="L147" s="295" t="str">
        <f t="shared" si="163"/>
        <v/>
      </c>
      <c r="M147" s="295" t="str">
        <f t="shared" si="163"/>
        <v/>
      </c>
      <c r="N147" s="295" t="str">
        <f t="shared" si="163"/>
        <v/>
      </c>
      <c r="O147" s="295" t="str">
        <f t="shared" si="163"/>
        <v/>
      </c>
      <c r="P147" s="295" t="str">
        <f t="shared" si="163"/>
        <v/>
      </c>
      <c r="Q147" s="295" t="str">
        <f t="shared" si="163"/>
        <v/>
      </c>
      <c r="R147" s="295" t="str">
        <f t="shared" si="163"/>
        <v/>
      </c>
      <c r="S147" s="295" t="str">
        <f t="shared" si="163"/>
        <v/>
      </c>
      <c r="T147" s="295" t="str">
        <f t="shared" si="163"/>
        <v/>
      </c>
      <c r="U147" s="295" t="str">
        <f t="shared" si="163"/>
        <v/>
      </c>
      <c r="V147" s="295" t="str">
        <f t="shared" si="163"/>
        <v/>
      </c>
      <c r="W147" s="295" t="str">
        <f t="shared" si="163"/>
        <v/>
      </c>
      <c r="X147" s="295" t="str">
        <f t="shared" si="163"/>
        <v/>
      </c>
      <c r="Y147" s="295" t="str">
        <f t="shared" si="163"/>
        <v/>
      </c>
      <c r="Z147" s="295" t="str">
        <f t="shared" si="163"/>
        <v/>
      </c>
      <c r="AA147" s="295" t="str">
        <f t="shared" si="163"/>
        <v/>
      </c>
      <c r="AB147" s="295" t="str">
        <f t="shared" si="163"/>
        <v/>
      </c>
      <c r="AC147" s="295" t="str">
        <f t="shared" si="163"/>
        <v/>
      </c>
      <c r="AD147" s="295" t="str">
        <f t="shared" si="163"/>
        <v/>
      </c>
      <c r="AE147" s="295" t="str">
        <f t="shared" si="163"/>
        <v/>
      </c>
      <c r="AF147" s="295" t="str">
        <f t="shared" si="163"/>
        <v/>
      </c>
      <c r="AG147" s="295" t="str">
        <f t="shared" si="163"/>
        <v/>
      </c>
      <c r="AH147" s="295" t="str">
        <f t="shared" si="163"/>
        <v/>
      </c>
      <c r="AI147" s="295" t="str">
        <f t="shared" si="163"/>
        <v/>
      </c>
      <c r="AJ147" s="295" t="str">
        <f t="shared" si="163"/>
        <v/>
      </c>
      <c r="AK147" s="295" t="str">
        <f t="shared" si="163"/>
        <v/>
      </c>
      <c r="AL147" s="295" t="str">
        <f t="shared" si="163"/>
        <v/>
      </c>
      <c r="AM147" s="295" t="str">
        <f t="shared" si="163"/>
        <v/>
      </c>
      <c r="AN147" s="295" t="str">
        <f t="shared" si="163"/>
        <v/>
      </c>
      <c r="AO147" s="295" t="str">
        <f t="shared" si="163"/>
        <v/>
      </c>
      <c r="AP147" s="295" t="str">
        <f t="shared" ca="1" si="163"/>
        <v/>
      </c>
      <c r="AQ147" s="295" t="str">
        <f t="shared" si="163"/>
        <v/>
      </c>
      <c r="AR147" s="961"/>
      <c r="AS147" s="295" t="str">
        <f t="shared" ca="1" si="163"/>
        <v/>
      </c>
      <c r="AT147" s="295" t="str">
        <f t="shared" ca="1" si="163"/>
        <v/>
      </c>
    </row>
    <row r="148" spans="3:46" ht="12" hidden="1" customHeight="1" outlineLevel="1">
      <c r="C148" s="593" t="str">
        <f t="shared" si="117"/>
        <v>Financial expenses</v>
      </c>
      <c r="D148" s="295" t="str">
        <f>IFERROR(D56/D15,"")</f>
        <v/>
      </c>
      <c r="E148" s="295" t="str">
        <f t="shared" ref="E148:AT148" si="164">IFERROR(E56/E15,"")</f>
        <v/>
      </c>
      <c r="F148" s="295" t="str">
        <f t="shared" si="164"/>
        <v/>
      </c>
      <c r="G148" s="295" t="str">
        <f t="shared" si="164"/>
        <v/>
      </c>
      <c r="H148" s="295" t="str">
        <f t="shared" si="164"/>
        <v/>
      </c>
      <c r="I148" s="295" t="str">
        <f t="shared" si="164"/>
        <v/>
      </c>
      <c r="J148" s="295" t="str">
        <f t="shared" si="164"/>
        <v/>
      </c>
      <c r="K148" s="295" t="str">
        <f t="shared" si="164"/>
        <v/>
      </c>
      <c r="L148" s="295" t="str">
        <f t="shared" si="164"/>
        <v/>
      </c>
      <c r="M148" s="295" t="str">
        <f t="shared" si="164"/>
        <v/>
      </c>
      <c r="N148" s="295" t="str">
        <f t="shared" si="164"/>
        <v/>
      </c>
      <c r="O148" s="295" t="str">
        <f t="shared" si="164"/>
        <v/>
      </c>
      <c r="P148" s="295" t="str">
        <f t="shared" si="164"/>
        <v/>
      </c>
      <c r="Q148" s="295" t="str">
        <f t="shared" si="164"/>
        <v/>
      </c>
      <c r="R148" s="295" t="str">
        <f t="shared" si="164"/>
        <v/>
      </c>
      <c r="S148" s="295" t="str">
        <f t="shared" si="164"/>
        <v/>
      </c>
      <c r="T148" s="295" t="str">
        <f t="shared" si="164"/>
        <v/>
      </c>
      <c r="U148" s="295" t="str">
        <f t="shared" si="164"/>
        <v/>
      </c>
      <c r="V148" s="295" t="str">
        <f t="shared" si="164"/>
        <v/>
      </c>
      <c r="W148" s="295" t="str">
        <f t="shared" si="164"/>
        <v/>
      </c>
      <c r="X148" s="295" t="str">
        <f t="shared" si="164"/>
        <v/>
      </c>
      <c r="Y148" s="295" t="str">
        <f t="shared" si="164"/>
        <v/>
      </c>
      <c r="Z148" s="295" t="str">
        <f t="shared" si="164"/>
        <v/>
      </c>
      <c r="AA148" s="295" t="str">
        <f t="shared" si="164"/>
        <v/>
      </c>
      <c r="AB148" s="295" t="str">
        <f t="shared" si="164"/>
        <v/>
      </c>
      <c r="AC148" s="295" t="str">
        <f t="shared" si="164"/>
        <v/>
      </c>
      <c r="AD148" s="295" t="str">
        <f t="shared" si="164"/>
        <v/>
      </c>
      <c r="AE148" s="295" t="str">
        <f t="shared" si="164"/>
        <v/>
      </c>
      <c r="AF148" s="295" t="str">
        <f t="shared" si="164"/>
        <v/>
      </c>
      <c r="AG148" s="295" t="str">
        <f t="shared" si="164"/>
        <v/>
      </c>
      <c r="AH148" s="295" t="str">
        <f t="shared" si="164"/>
        <v/>
      </c>
      <c r="AI148" s="295" t="str">
        <f t="shared" si="164"/>
        <v/>
      </c>
      <c r="AJ148" s="295" t="str">
        <f t="shared" si="164"/>
        <v/>
      </c>
      <c r="AK148" s="295" t="str">
        <f t="shared" si="164"/>
        <v/>
      </c>
      <c r="AL148" s="295" t="str">
        <f t="shared" si="164"/>
        <v/>
      </c>
      <c r="AM148" s="295" t="str">
        <f t="shared" si="164"/>
        <v/>
      </c>
      <c r="AN148" s="295" t="str">
        <f t="shared" si="164"/>
        <v/>
      </c>
      <c r="AO148" s="295" t="str">
        <f t="shared" si="164"/>
        <v/>
      </c>
      <c r="AP148" s="295" t="str">
        <f t="shared" ca="1" si="164"/>
        <v/>
      </c>
      <c r="AQ148" s="295" t="str">
        <f t="shared" si="164"/>
        <v/>
      </c>
      <c r="AR148" s="961"/>
      <c r="AS148" s="295" t="str">
        <f t="shared" ca="1" si="164"/>
        <v/>
      </c>
      <c r="AT148" s="295" t="str">
        <f t="shared" ca="1" si="164"/>
        <v/>
      </c>
    </row>
    <row r="149" spans="3:46" ht="12" customHeight="1" collapsed="1">
      <c r="C149" s="593" t="str">
        <f t="shared" si="117"/>
        <v>Financial income/(expense)</v>
      </c>
      <c r="D149" s="295" t="str">
        <f>IFERROR(D57/D15,"")</f>
        <v/>
      </c>
      <c r="E149" s="295" t="str">
        <f t="shared" ref="E149:AT149" si="165">IFERROR(E57/E15,"")</f>
        <v/>
      </c>
      <c r="F149" s="295" t="str">
        <f t="shared" si="165"/>
        <v/>
      </c>
      <c r="G149" s="295" t="str">
        <f t="shared" si="165"/>
        <v/>
      </c>
      <c r="H149" s="295" t="str">
        <f t="shared" si="165"/>
        <v/>
      </c>
      <c r="I149" s="295" t="str">
        <f t="shared" si="165"/>
        <v/>
      </c>
      <c r="J149" s="295" t="str">
        <f t="shared" si="165"/>
        <v/>
      </c>
      <c r="K149" s="295" t="str">
        <f t="shared" si="165"/>
        <v/>
      </c>
      <c r="L149" s="295" t="str">
        <f t="shared" si="165"/>
        <v/>
      </c>
      <c r="M149" s="295" t="str">
        <f t="shared" si="165"/>
        <v/>
      </c>
      <c r="N149" s="295" t="str">
        <f t="shared" si="165"/>
        <v/>
      </c>
      <c r="O149" s="295" t="str">
        <f t="shared" si="165"/>
        <v/>
      </c>
      <c r="P149" s="295" t="str">
        <f t="shared" si="165"/>
        <v/>
      </c>
      <c r="Q149" s="295" t="str">
        <f t="shared" si="165"/>
        <v/>
      </c>
      <c r="R149" s="295" t="str">
        <f t="shared" si="165"/>
        <v/>
      </c>
      <c r="S149" s="295" t="str">
        <f t="shared" si="165"/>
        <v/>
      </c>
      <c r="T149" s="295" t="str">
        <f t="shared" si="165"/>
        <v/>
      </c>
      <c r="U149" s="295" t="str">
        <f t="shared" si="165"/>
        <v/>
      </c>
      <c r="V149" s="295" t="str">
        <f t="shared" si="165"/>
        <v/>
      </c>
      <c r="W149" s="295" t="str">
        <f t="shared" si="165"/>
        <v/>
      </c>
      <c r="X149" s="295" t="str">
        <f t="shared" si="165"/>
        <v/>
      </c>
      <c r="Y149" s="295" t="str">
        <f t="shared" si="165"/>
        <v/>
      </c>
      <c r="Z149" s="295" t="str">
        <f t="shared" si="165"/>
        <v/>
      </c>
      <c r="AA149" s="295" t="str">
        <f t="shared" si="165"/>
        <v/>
      </c>
      <c r="AB149" s="295" t="str">
        <f t="shared" si="165"/>
        <v/>
      </c>
      <c r="AC149" s="295" t="str">
        <f t="shared" si="165"/>
        <v/>
      </c>
      <c r="AD149" s="295" t="str">
        <f t="shared" si="165"/>
        <v/>
      </c>
      <c r="AE149" s="295" t="str">
        <f t="shared" si="165"/>
        <v/>
      </c>
      <c r="AF149" s="295" t="str">
        <f t="shared" si="165"/>
        <v/>
      </c>
      <c r="AG149" s="295" t="str">
        <f t="shared" si="165"/>
        <v/>
      </c>
      <c r="AH149" s="295" t="str">
        <f t="shared" si="165"/>
        <v/>
      </c>
      <c r="AI149" s="295" t="str">
        <f t="shared" si="165"/>
        <v/>
      </c>
      <c r="AJ149" s="295" t="str">
        <f t="shared" si="165"/>
        <v/>
      </c>
      <c r="AK149" s="295" t="str">
        <f t="shared" si="165"/>
        <v/>
      </c>
      <c r="AL149" s="295" t="str">
        <f t="shared" si="165"/>
        <v/>
      </c>
      <c r="AM149" s="295" t="str">
        <f t="shared" si="165"/>
        <v/>
      </c>
      <c r="AN149" s="295" t="str">
        <f t="shared" si="165"/>
        <v/>
      </c>
      <c r="AO149" s="295" t="str">
        <f t="shared" si="165"/>
        <v/>
      </c>
      <c r="AP149" s="295" t="str">
        <f t="shared" ca="1" si="165"/>
        <v/>
      </c>
      <c r="AQ149" s="295" t="str">
        <f t="shared" si="165"/>
        <v/>
      </c>
      <c r="AR149" s="961"/>
      <c r="AS149" s="295" t="str">
        <f t="shared" ca="1" si="165"/>
        <v/>
      </c>
      <c r="AT149" s="295" t="str">
        <f t="shared" ca="1" si="165"/>
        <v/>
      </c>
    </row>
    <row r="150" spans="3:46" ht="12" hidden="1" customHeight="1" outlineLevel="1">
      <c r="C150" s="593" t="str">
        <f t="shared" si="117"/>
        <v>Extraordinary income/(expense)</v>
      </c>
      <c r="D150" s="295" t="str">
        <f>IFERROR(D58/D15,"")</f>
        <v/>
      </c>
      <c r="E150" s="295" t="str">
        <f t="shared" ref="E150:AT150" si="166">IFERROR(E58/E15,"")</f>
        <v/>
      </c>
      <c r="F150" s="295" t="str">
        <f t="shared" si="166"/>
        <v/>
      </c>
      <c r="G150" s="295" t="str">
        <f t="shared" si="166"/>
        <v/>
      </c>
      <c r="H150" s="295" t="str">
        <f t="shared" si="166"/>
        <v/>
      </c>
      <c r="I150" s="295" t="str">
        <f t="shared" si="166"/>
        <v/>
      </c>
      <c r="J150" s="295" t="str">
        <f t="shared" si="166"/>
        <v/>
      </c>
      <c r="K150" s="295" t="str">
        <f t="shared" si="166"/>
        <v/>
      </c>
      <c r="L150" s="295" t="str">
        <f t="shared" si="166"/>
        <v/>
      </c>
      <c r="M150" s="295" t="str">
        <f t="shared" si="166"/>
        <v/>
      </c>
      <c r="N150" s="295" t="str">
        <f t="shared" si="166"/>
        <v/>
      </c>
      <c r="O150" s="295" t="str">
        <f t="shared" si="166"/>
        <v/>
      </c>
      <c r="P150" s="295" t="str">
        <f t="shared" si="166"/>
        <v/>
      </c>
      <c r="Q150" s="295" t="str">
        <f t="shared" si="166"/>
        <v/>
      </c>
      <c r="R150" s="295" t="str">
        <f t="shared" si="166"/>
        <v/>
      </c>
      <c r="S150" s="295" t="str">
        <f t="shared" si="166"/>
        <v/>
      </c>
      <c r="T150" s="295" t="str">
        <f t="shared" si="166"/>
        <v/>
      </c>
      <c r="U150" s="295" t="str">
        <f t="shared" si="166"/>
        <v/>
      </c>
      <c r="V150" s="295" t="str">
        <f t="shared" si="166"/>
        <v/>
      </c>
      <c r="W150" s="295" t="str">
        <f t="shared" si="166"/>
        <v/>
      </c>
      <c r="X150" s="295" t="str">
        <f t="shared" si="166"/>
        <v/>
      </c>
      <c r="Y150" s="295" t="str">
        <f t="shared" si="166"/>
        <v/>
      </c>
      <c r="Z150" s="295" t="str">
        <f t="shared" si="166"/>
        <v/>
      </c>
      <c r="AA150" s="295" t="str">
        <f t="shared" si="166"/>
        <v/>
      </c>
      <c r="AB150" s="295" t="str">
        <f t="shared" si="166"/>
        <v/>
      </c>
      <c r="AC150" s="295" t="str">
        <f t="shared" si="166"/>
        <v/>
      </c>
      <c r="AD150" s="295" t="str">
        <f t="shared" si="166"/>
        <v/>
      </c>
      <c r="AE150" s="295" t="str">
        <f t="shared" si="166"/>
        <v/>
      </c>
      <c r="AF150" s="295" t="str">
        <f t="shared" si="166"/>
        <v/>
      </c>
      <c r="AG150" s="295" t="str">
        <f t="shared" si="166"/>
        <v/>
      </c>
      <c r="AH150" s="295" t="str">
        <f t="shared" si="166"/>
        <v/>
      </c>
      <c r="AI150" s="295" t="str">
        <f t="shared" si="166"/>
        <v/>
      </c>
      <c r="AJ150" s="295" t="str">
        <f t="shared" si="166"/>
        <v/>
      </c>
      <c r="AK150" s="295" t="str">
        <f t="shared" si="166"/>
        <v/>
      </c>
      <c r="AL150" s="295" t="str">
        <f t="shared" si="166"/>
        <v/>
      </c>
      <c r="AM150" s="295" t="str">
        <f t="shared" si="166"/>
        <v/>
      </c>
      <c r="AN150" s="295" t="str">
        <f t="shared" si="166"/>
        <v/>
      </c>
      <c r="AO150" s="295" t="str">
        <f t="shared" si="166"/>
        <v/>
      </c>
      <c r="AP150" s="295" t="str">
        <f t="shared" ca="1" si="166"/>
        <v/>
      </c>
      <c r="AQ150" s="295" t="str">
        <f t="shared" si="166"/>
        <v/>
      </c>
      <c r="AR150" s="961"/>
      <c r="AS150" s="295" t="str">
        <f t="shared" ca="1" si="166"/>
        <v/>
      </c>
      <c r="AT150" s="295" t="str">
        <f t="shared" ca="1" si="166"/>
        <v/>
      </c>
    </row>
    <row r="151" spans="3:46" ht="12" customHeight="1" collapsed="1">
      <c r="C151" s="602" t="str">
        <f t="shared" si="117"/>
        <v xml:space="preserve">Profit before taxes </v>
      </c>
      <c r="D151" s="856" t="str">
        <f>IFERROR(D59/D15,"")</f>
        <v/>
      </c>
      <c r="E151" s="856" t="str">
        <f t="shared" ref="E151:AT151" si="167">IFERROR(E59/E15,"")</f>
        <v/>
      </c>
      <c r="F151" s="856" t="str">
        <f t="shared" si="167"/>
        <v/>
      </c>
      <c r="G151" s="856" t="str">
        <f t="shared" si="167"/>
        <v/>
      </c>
      <c r="H151" s="856" t="str">
        <f t="shared" si="167"/>
        <v/>
      </c>
      <c r="I151" s="856" t="str">
        <f t="shared" si="167"/>
        <v/>
      </c>
      <c r="J151" s="856" t="str">
        <f t="shared" si="167"/>
        <v/>
      </c>
      <c r="K151" s="856" t="str">
        <f t="shared" si="167"/>
        <v/>
      </c>
      <c r="L151" s="856" t="str">
        <f t="shared" si="167"/>
        <v/>
      </c>
      <c r="M151" s="856" t="str">
        <f t="shared" si="167"/>
        <v/>
      </c>
      <c r="N151" s="856" t="str">
        <f t="shared" si="167"/>
        <v/>
      </c>
      <c r="O151" s="856" t="str">
        <f t="shared" si="167"/>
        <v/>
      </c>
      <c r="P151" s="856" t="str">
        <f t="shared" si="167"/>
        <v/>
      </c>
      <c r="Q151" s="856" t="str">
        <f t="shared" si="167"/>
        <v/>
      </c>
      <c r="R151" s="856" t="str">
        <f t="shared" si="167"/>
        <v/>
      </c>
      <c r="S151" s="856" t="str">
        <f t="shared" si="167"/>
        <v/>
      </c>
      <c r="T151" s="856" t="str">
        <f t="shared" si="167"/>
        <v/>
      </c>
      <c r="U151" s="856" t="str">
        <f t="shared" si="167"/>
        <v/>
      </c>
      <c r="V151" s="856" t="str">
        <f t="shared" si="167"/>
        <v/>
      </c>
      <c r="W151" s="856" t="str">
        <f t="shared" si="167"/>
        <v/>
      </c>
      <c r="X151" s="856" t="str">
        <f t="shared" si="167"/>
        <v/>
      </c>
      <c r="Y151" s="856" t="str">
        <f t="shared" si="167"/>
        <v/>
      </c>
      <c r="Z151" s="856" t="str">
        <f t="shared" si="167"/>
        <v/>
      </c>
      <c r="AA151" s="856" t="str">
        <f t="shared" si="167"/>
        <v/>
      </c>
      <c r="AB151" s="856" t="str">
        <f t="shared" si="167"/>
        <v/>
      </c>
      <c r="AC151" s="856" t="str">
        <f t="shared" si="167"/>
        <v/>
      </c>
      <c r="AD151" s="856" t="str">
        <f t="shared" si="167"/>
        <v/>
      </c>
      <c r="AE151" s="856" t="str">
        <f t="shared" si="167"/>
        <v/>
      </c>
      <c r="AF151" s="856" t="str">
        <f t="shared" si="167"/>
        <v/>
      </c>
      <c r="AG151" s="856" t="str">
        <f t="shared" si="167"/>
        <v/>
      </c>
      <c r="AH151" s="856" t="str">
        <f t="shared" si="167"/>
        <v/>
      </c>
      <c r="AI151" s="856" t="str">
        <f t="shared" si="167"/>
        <v/>
      </c>
      <c r="AJ151" s="856" t="str">
        <f t="shared" si="167"/>
        <v/>
      </c>
      <c r="AK151" s="856" t="str">
        <f t="shared" si="167"/>
        <v/>
      </c>
      <c r="AL151" s="856" t="str">
        <f t="shared" si="167"/>
        <v/>
      </c>
      <c r="AM151" s="856" t="str">
        <f t="shared" si="167"/>
        <v/>
      </c>
      <c r="AN151" s="856" t="str">
        <f t="shared" si="167"/>
        <v/>
      </c>
      <c r="AO151" s="856" t="str">
        <f t="shared" si="167"/>
        <v/>
      </c>
      <c r="AP151" s="856" t="str">
        <f t="shared" ca="1" si="167"/>
        <v/>
      </c>
      <c r="AQ151" s="856" t="str">
        <f t="shared" si="167"/>
        <v/>
      </c>
      <c r="AR151" s="961"/>
      <c r="AS151" s="856" t="str">
        <f t="shared" ca="1" si="167"/>
        <v/>
      </c>
      <c r="AT151" s="856" t="str">
        <f t="shared" ca="1" si="167"/>
        <v/>
      </c>
    </row>
    <row r="152" spans="3:46" ht="12" hidden="1" customHeight="1" outlineLevel="1">
      <c r="C152" s="593" t="str">
        <f t="shared" si="117"/>
        <v>Tax item1</v>
      </c>
      <c r="D152" s="295" t="str">
        <f>IFERROR(D60/D15,"")</f>
        <v/>
      </c>
      <c r="E152" s="295" t="str">
        <f t="shared" ref="E152:AT152" si="168">IFERROR(E60/E15,"")</f>
        <v/>
      </c>
      <c r="F152" s="295" t="str">
        <f t="shared" si="168"/>
        <v/>
      </c>
      <c r="G152" s="295" t="str">
        <f t="shared" si="168"/>
        <v/>
      </c>
      <c r="H152" s="295" t="str">
        <f t="shared" si="168"/>
        <v/>
      </c>
      <c r="I152" s="295" t="str">
        <f t="shared" si="168"/>
        <v/>
      </c>
      <c r="J152" s="295" t="str">
        <f t="shared" si="168"/>
        <v/>
      </c>
      <c r="K152" s="295" t="str">
        <f t="shared" si="168"/>
        <v/>
      </c>
      <c r="L152" s="295" t="str">
        <f t="shared" si="168"/>
        <v/>
      </c>
      <c r="M152" s="295" t="str">
        <f t="shared" si="168"/>
        <v/>
      </c>
      <c r="N152" s="295" t="str">
        <f t="shared" si="168"/>
        <v/>
      </c>
      <c r="O152" s="295" t="str">
        <f t="shared" si="168"/>
        <v/>
      </c>
      <c r="P152" s="295" t="str">
        <f t="shared" si="168"/>
        <v/>
      </c>
      <c r="Q152" s="295" t="str">
        <f t="shared" si="168"/>
        <v/>
      </c>
      <c r="R152" s="295" t="str">
        <f t="shared" si="168"/>
        <v/>
      </c>
      <c r="S152" s="295" t="str">
        <f t="shared" si="168"/>
        <v/>
      </c>
      <c r="T152" s="295" t="str">
        <f t="shared" si="168"/>
        <v/>
      </c>
      <c r="U152" s="295" t="str">
        <f t="shared" si="168"/>
        <v/>
      </c>
      <c r="V152" s="295" t="str">
        <f t="shared" si="168"/>
        <v/>
      </c>
      <c r="W152" s="295" t="str">
        <f t="shared" si="168"/>
        <v/>
      </c>
      <c r="X152" s="295" t="str">
        <f t="shared" si="168"/>
        <v/>
      </c>
      <c r="Y152" s="295" t="str">
        <f t="shared" si="168"/>
        <v/>
      </c>
      <c r="Z152" s="295" t="str">
        <f t="shared" si="168"/>
        <v/>
      </c>
      <c r="AA152" s="295" t="str">
        <f t="shared" si="168"/>
        <v/>
      </c>
      <c r="AB152" s="295" t="str">
        <f t="shared" si="168"/>
        <v/>
      </c>
      <c r="AC152" s="295" t="str">
        <f t="shared" si="168"/>
        <v/>
      </c>
      <c r="AD152" s="295" t="str">
        <f t="shared" si="168"/>
        <v/>
      </c>
      <c r="AE152" s="295" t="str">
        <f t="shared" si="168"/>
        <v/>
      </c>
      <c r="AF152" s="295" t="str">
        <f t="shared" si="168"/>
        <v/>
      </c>
      <c r="AG152" s="295" t="str">
        <f t="shared" si="168"/>
        <v/>
      </c>
      <c r="AH152" s="295" t="str">
        <f t="shared" si="168"/>
        <v/>
      </c>
      <c r="AI152" s="295" t="str">
        <f t="shared" si="168"/>
        <v/>
      </c>
      <c r="AJ152" s="295" t="str">
        <f t="shared" si="168"/>
        <v/>
      </c>
      <c r="AK152" s="295" t="str">
        <f t="shared" si="168"/>
        <v/>
      </c>
      <c r="AL152" s="295" t="str">
        <f t="shared" si="168"/>
        <v/>
      </c>
      <c r="AM152" s="295" t="str">
        <f t="shared" si="168"/>
        <v/>
      </c>
      <c r="AN152" s="295" t="str">
        <f t="shared" si="168"/>
        <v/>
      </c>
      <c r="AO152" s="295" t="str">
        <f t="shared" si="168"/>
        <v/>
      </c>
      <c r="AP152" s="295" t="str">
        <f t="shared" ca="1" si="168"/>
        <v/>
      </c>
      <c r="AQ152" s="295" t="str">
        <f t="shared" si="168"/>
        <v/>
      </c>
      <c r="AR152" s="961"/>
      <c r="AS152" s="295" t="str">
        <f t="shared" ca="1" si="168"/>
        <v/>
      </c>
      <c r="AT152" s="295" t="str">
        <f t="shared" ca="1" si="168"/>
        <v/>
      </c>
    </row>
    <row r="153" spans="3:46" ht="12" hidden="1" customHeight="1" outlineLevel="1">
      <c r="C153" s="593" t="str">
        <f t="shared" si="117"/>
        <v>Tax item2</v>
      </c>
      <c r="D153" s="295" t="str">
        <f>IFERROR(D61/D15,"")</f>
        <v/>
      </c>
      <c r="E153" s="295" t="str">
        <f t="shared" ref="E153:AT153" si="169">IFERROR(E61/E15,"")</f>
        <v/>
      </c>
      <c r="F153" s="295" t="str">
        <f t="shared" si="169"/>
        <v/>
      </c>
      <c r="G153" s="295" t="str">
        <f t="shared" si="169"/>
        <v/>
      </c>
      <c r="H153" s="295" t="str">
        <f t="shared" si="169"/>
        <v/>
      </c>
      <c r="I153" s="295" t="str">
        <f t="shared" si="169"/>
        <v/>
      </c>
      <c r="J153" s="295" t="str">
        <f t="shared" si="169"/>
        <v/>
      </c>
      <c r="K153" s="295" t="str">
        <f t="shared" si="169"/>
        <v/>
      </c>
      <c r="L153" s="295" t="str">
        <f t="shared" si="169"/>
        <v/>
      </c>
      <c r="M153" s="295" t="str">
        <f t="shared" si="169"/>
        <v/>
      </c>
      <c r="N153" s="295" t="str">
        <f t="shared" si="169"/>
        <v/>
      </c>
      <c r="O153" s="295" t="str">
        <f t="shared" si="169"/>
        <v/>
      </c>
      <c r="P153" s="295" t="str">
        <f t="shared" si="169"/>
        <v/>
      </c>
      <c r="Q153" s="295" t="str">
        <f t="shared" si="169"/>
        <v/>
      </c>
      <c r="R153" s="295" t="str">
        <f t="shared" si="169"/>
        <v/>
      </c>
      <c r="S153" s="295" t="str">
        <f t="shared" si="169"/>
        <v/>
      </c>
      <c r="T153" s="295" t="str">
        <f t="shared" si="169"/>
        <v/>
      </c>
      <c r="U153" s="295" t="str">
        <f t="shared" si="169"/>
        <v/>
      </c>
      <c r="V153" s="295" t="str">
        <f t="shared" si="169"/>
        <v/>
      </c>
      <c r="W153" s="295" t="str">
        <f t="shared" si="169"/>
        <v/>
      </c>
      <c r="X153" s="295" t="str">
        <f t="shared" si="169"/>
        <v/>
      </c>
      <c r="Y153" s="295" t="str">
        <f t="shared" si="169"/>
        <v/>
      </c>
      <c r="Z153" s="295" t="str">
        <f t="shared" si="169"/>
        <v/>
      </c>
      <c r="AA153" s="295" t="str">
        <f t="shared" si="169"/>
        <v/>
      </c>
      <c r="AB153" s="295" t="str">
        <f t="shared" si="169"/>
        <v/>
      </c>
      <c r="AC153" s="295" t="str">
        <f t="shared" si="169"/>
        <v/>
      </c>
      <c r="AD153" s="295" t="str">
        <f t="shared" si="169"/>
        <v/>
      </c>
      <c r="AE153" s="295" t="str">
        <f t="shared" si="169"/>
        <v/>
      </c>
      <c r="AF153" s="295" t="str">
        <f t="shared" si="169"/>
        <v/>
      </c>
      <c r="AG153" s="295" t="str">
        <f t="shared" si="169"/>
        <v/>
      </c>
      <c r="AH153" s="295" t="str">
        <f t="shared" si="169"/>
        <v/>
      </c>
      <c r="AI153" s="295" t="str">
        <f t="shared" si="169"/>
        <v/>
      </c>
      <c r="AJ153" s="295" t="str">
        <f t="shared" si="169"/>
        <v/>
      </c>
      <c r="AK153" s="295" t="str">
        <f t="shared" si="169"/>
        <v/>
      </c>
      <c r="AL153" s="295" t="str">
        <f t="shared" si="169"/>
        <v/>
      </c>
      <c r="AM153" s="295" t="str">
        <f t="shared" si="169"/>
        <v/>
      </c>
      <c r="AN153" s="295" t="str">
        <f t="shared" si="169"/>
        <v/>
      </c>
      <c r="AO153" s="295" t="str">
        <f t="shared" si="169"/>
        <v/>
      </c>
      <c r="AP153" s="295" t="str">
        <f t="shared" ca="1" si="169"/>
        <v/>
      </c>
      <c r="AQ153" s="295" t="str">
        <f t="shared" si="169"/>
        <v/>
      </c>
      <c r="AR153" s="961"/>
      <c r="AS153" s="295" t="str">
        <f t="shared" ca="1" si="169"/>
        <v/>
      </c>
      <c r="AT153" s="295" t="str">
        <f t="shared" ca="1" si="169"/>
        <v/>
      </c>
    </row>
    <row r="154" spans="3:46" ht="12" customHeight="1" collapsed="1">
      <c r="C154" s="593" t="str">
        <f t="shared" si="117"/>
        <v xml:space="preserve">Current taxes </v>
      </c>
      <c r="D154" s="295" t="str">
        <f>IFERROR(D62/D15,"")</f>
        <v/>
      </c>
      <c r="E154" s="295" t="str">
        <f t="shared" ref="E154:AT154" si="170">IFERROR(E62/E15,"")</f>
        <v/>
      </c>
      <c r="F154" s="295" t="str">
        <f t="shared" si="170"/>
        <v/>
      </c>
      <c r="G154" s="295" t="str">
        <f t="shared" si="170"/>
        <v/>
      </c>
      <c r="H154" s="295" t="str">
        <f t="shared" si="170"/>
        <v/>
      </c>
      <c r="I154" s="295" t="str">
        <f t="shared" si="170"/>
        <v/>
      </c>
      <c r="J154" s="295" t="str">
        <f t="shared" si="170"/>
        <v/>
      </c>
      <c r="K154" s="295" t="str">
        <f t="shared" si="170"/>
        <v/>
      </c>
      <c r="L154" s="295" t="str">
        <f t="shared" si="170"/>
        <v/>
      </c>
      <c r="M154" s="295" t="str">
        <f t="shared" si="170"/>
        <v/>
      </c>
      <c r="N154" s="295" t="str">
        <f t="shared" si="170"/>
        <v/>
      </c>
      <c r="O154" s="295" t="str">
        <f t="shared" si="170"/>
        <v/>
      </c>
      <c r="P154" s="295" t="str">
        <f t="shared" si="170"/>
        <v/>
      </c>
      <c r="Q154" s="295" t="str">
        <f t="shared" si="170"/>
        <v/>
      </c>
      <c r="R154" s="295" t="str">
        <f t="shared" si="170"/>
        <v/>
      </c>
      <c r="S154" s="295" t="str">
        <f t="shared" si="170"/>
        <v/>
      </c>
      <c r="T154" s="295" t="str">
        <f t="shared" si="170"/>
        <v/>
      </c>
      <c r="U154" s="295" t="str">
        <f t="shared" si="170"/>
        <v/>
      </c>
      <c r="V154" s="295" t="str">
        <f t="shared" si="170"/>
        <v/>
      </c>
      <c r="W154" s="295" t="str">
        <f t="shared" si="170"/>
        <v/>
      </c>
      <c r="X154" s="295" t="str">
        <f t="shared" si="170"/>
        <v/>
      </c>
      <c r="Y154" s="295" t="str">
        <f t="shared" si="170"/>
        <v/>
      </c>
      <c r="Z154" s="295" t="str">
        <f t="shared" si="170"/>
        <v/>
      </c>
      <c r="AA154" s="295" t="str">
        <f t="shared" si="170"/>
        <v/>
      </c>
      <c r="AB154" s="295" t="str">
        <f t="shared" si="170"/>
        <v/>
      </c>
      <c r="AC154" s="295" t="str">
        <f t="shared" si="170"/>
        <v/>
      </c>
      <c r="AD154" s="295" t="str">
        <f t="shared" si="170"/>
        <v/>
      </c>
      <c r="AE154" s="295" t="str">
        <f t="shared" si="170"/>
        <v/>
      </c>
      <c r="AF154" s="295" t="str">
        <f t="shared" si="170"/>
        <v/>
      </c>
      <c r="AG154" s="295" t="str">
        <f t="shared" si="170"/>
        <v/>
      </c>
      <c r="AH154" s="295" t="str">
        <f t="shared" si="170"/>
        <v/>
      </c>
      <c r="AI154" s="295" t="str">
        <f t="shared" si="170"/>
        <v/>
      </c>
      <c r="AJ154" s="295" t="str">
        <f t="shared" si="170"/>
        <v/>
      </c>
      <c r="AK154" s="295" t="str">
        <f t="shared" si="170"/>
        <v/>
      </c>
      <c r="AL154" s="295" t="str">
        <f t="shared" si="170"/>
        <v/>
      </c>
      <c r="AM154" s="295" t="str">
        <f t="shared" si="170"/>
        <v/>
      </c>
      <c r="AN154" s="295" t="str">
        <f t="shared" si="170"/>
        <v/>
      </c>
      <c r="AO154" s="295" t="str">
        <f t="shared" si="170"/>
        <v/>
      </c>
      <c r="AP154" s="295" t="str">
        <f t="shared" ca="1" si="170"/>
        <v/>
      </c>
      <c r="AQ154" s="295" t="str">
        <f t="shared" si="170"/>
        <v/>
      </c>
      <c r="AR154" s="961"/>
      <c r="AS154" s="295" t="str">
        <f t="shared" ca="1" si="170"/>
        <v/>
      </c>
      <c r="AT154" s="295" t="str">
        <f t="shared" ca="1" si="170"/>
        <v/>
      </c>
    </row>
    <row r="155" spans="3:46" ht="12" customHeight="1" thickBot="1">
      <c r="C155" s="604" t="str">
        <f t="shared" si="117"/>
        <v>Net profit</v>
      </c>
      <c r="D155" s="857" t="str">
        <f>IFERROR(D63/D15,"")</f>
        <v/>
      </c>
      <c r="E155" s="857" t="str">
        <f t="shared" ref="E155:AT155" si="171">IFERROR(E63/E15,"")</f>
        <v/>
      </c>
      <c r="F155" s="857" t="str">
        <f t="shared" si="171"/>
        <v/>
      </c>
      <c r="G155" s="857" t="str">
        <f t="shared" si="171"/>
        <v/>
      </c>
      <c r="H155" s="857" t="str">
        <f t="shared" si="171"/>
        <v/>
      </c>
      <c r="I155" s="857" t="str">
        <f t="shared" si="171"/>
        <v/>
      </c>
      <c r="J155" s="857" t="str">
        <f t="shared" si="171"/>
        <v/>
      </c>
      <c r="K155" s="857" t="str">
        <f t="shared" si="171"/>
        <v/>
      </c>
      <c r="L155" s="857" t="str">
        <f t="shared" si="171"/>
        <v/>
      </c>
      <c r="M155" s="857" t="str">
        <f t="shared" si="171"/>
        <v/>
      </c>
      <c r="N155" s="857" t="str">
        <f t="shared" si="171"/>
        <v/>
      </c>
      <c r="O155" s="857" t="str">
        <f t="shared" si="171"/>
        <v/>
      </c>
      <c r="P155" s="857" t="str">
        <f t="shared" si="171"/>
        <v/>
      </c>
      <c r="Q155" s="857" t="str">
        <f t="shared" si="171"/>
        <v/>
      </c>
      <c r="R155" s="857" t="str">
        <f t="shared" si="171"/>
        <v/>
      </c>
      <c r="S155" s="857" t="str">
        <f t="shared" si="171"/>
        <v/>
      </c>
      <c r="T155" s="857" t="str">
        <f t="shared" si="171"/>
        <v/>
      </c>
      <c r="U155" s="857" t="str">
        <f t="shared" si="171"/>
        <v/>
      </c>
      <c r="V155" s="857" t="str">
        <f t="shared" si="171"/>
        <v/>
      </c>
      <c r="W155" s="857" t="str">
        <f t="shared" si="171"/>
        <v/>
      </c>
      <c r="X155" s="857" t="str">
        <f t="shared" si="171"/>
        <v/>
      </c>
      <c r="Y155" s="857" t="str">
        <f t="shared" si="171"/>
        <v/>
      </c>
      <c r="Z155" s="857" t="str">
        <f t="shared" si="171"/>
        <v/>
      </c>
      <c r="AA155" s="857" t="str">
        <f t="shared" si="171"/>
        <v/>
      </c>
      <c r="AB155" s="857" t="str">
        <f t="shared" si="171"/>
        <v/>
      </c>
      <c r="AC155" s="857" t="str">
        <f t="shared" si="171"/>
        <v/>
      </c>
      <c r="AD155" s="857" t="str">
        <f t="shared" si="171"/>
        <v/>
      </c>
      <c r="AE155" s="857" t="str">
        <f t="shared" si="171"/>
        <v/>
      </c>
      <c r="AF155" s="857" t="str">
        <f t="shared" si="171"/>
        <v/>
      </c>
      <c r="AG155" s="857" t="str">
        <f t="shared" si="171"/>
        <v/>
      </c>
      <c r="AH155" s="857" t="str">
        <f t="shared" si="171"/>
        <v/>
      </c>
      <c r="AI155" s="857" t="str">
        <f t="shared" si="171"/>
        <v/>
      </c>
      <c r="AJ155" s="857" t="str">
        <f t="shared" si="171"/>
        <v/>
      </c>
      <c r="AK155" s="857" t="str">
        <f t="shared" si="171"/>
        <v/>
      </c>
      <c r="AL155" s="857" t="str">
        <f t="shared" si="171"/>
        <v/>
      </c>
      <c r="AM155" s="857" t="str">
        <f t="shared" si="171"/>
        <v/>
      </c>
      <c r="AN155" s="857" t="str">
        <f t="shared" si="171"/>
        <v/>
      </c>
      <c r="AO155" s="857" t="str">
        <f t="shared" si="171"/>
        <v/>
      </c>
      <c r="AP155" s="857" t="str">
        <f t="shared" ca="1" si="171"/>
        <v/>
      </c>
      <c r="AQ155" s="857" t="str">
        <f t="shared" si="171"/>
        <v/>
      </c>
      <c r="AR155" s="173"/>
      <c r="AS155" s="857" t="str">
        <f t="shared" ca="1" si="171"/>
        <v/>
      </c>
      <c r="AT155" s="857" t="str">
        <f t="shared" ca="1" si="171"/>
        <v/>
      </c>
    </row>
  </sheetData>
  <conditionalFormatting sqref="AY10:CH64">
    <cfRule type="cellIs" dxfId="36" priority="23" operator="equal">
      <formula>0</formula>
    </cfRule>
    <cfRule type="cellIs" dxfId="35" priority="24" operator="lessThan">
      <formula>0</formula>
    </cfRule>
    <cfRule type="cellIs" dxfId="34" priority="25" operator="greaterThan">
      <formula>0</formula>
    </cfRule>
  </conditionalFormatting>
  <conditionalFormatting sqref="AV77">
    <cfRule type="containsText" dxfId="33" priority="21" operator="containsText" text="ERROR">
      <formula>NOT(ISERROR(SEARCH("ERROR",AV77)))</formula>
    </cfRule>
    <cfRule type="containsText" dxfId="32" priority="22" operator="containsText" text="ALL GOOD!">
      <formula>NOT(ISERROR(SEARCH("ALL GOOD!",AV77)))</formula>
    </cfRule>
  </conditionalFormatting>
  <conditionalFormatting sqref="AV79">
    <cfRule type="containsText" dxfId="31" priority="19" operator="containsText" text="ERROR">
      <formula>NOT(ISERROR(SEARCH("ERROR",AV79)))</formula>
    </cfRule>
    <cfRule type="containsText" dxfId="30" priority="20" operator="containsText" text="ALL GOOD!">
      <formula>NOT(ISERROR(SEARCH("ALL GOOD!",AV79)))</formula>
    </cfRule>
  </conditionalFormatting>
  <conditionalFormatting sqref="AV81">
    <cfRule type="containsText" dxfId="29" priority="17" operator="containsText" text="ERROR">
      <formula>NOT(ISERROR(SEARCH("ERROR",AV81)))</formula>
    </cfRule>
    <cfRule type="containsText" dxfId="28" priority="18" operator="containsText" text="ALL GOOD!">
      <formula>NOT(ISERROR(SEARCH("ALL GOOD!",AV81)))</formula>
    </cfRule>
  </conditionalFormatting>
  <conditionalFormatting sqref="AV83">
    <cfRule type="containsText" dxfId="27" priority="15" operator="containsText" text="ERROR">
      <formula>NOT(ISERROR(SEARCH("ERROR",AV83)))</formula>
    </cfRule>
    <cfRule type="containsText" dxfId="26" priority="16" operator="containsText" text="ALL GOOD!">
      <formula>NOT(ISERROR(SEARCH("ALL GOOD!",AV83)))</formula>
    </cfRule>
  </conditionalFormatting>
  <conditionalFormatting sqref="AV85">
    <cfRule type="containsText" dxfId="25" priority="13" operator="containsText" text="ERROR">
      <formula>NOT(ISERROR(SEARCH("ERROR",AV85)))</formula>
    </cfRule>
    <cfRule type="containsText" dxfId="24" priority="14" operator="containsText" text="ALL GOOD!">
      <formula>NOT(ISERROR(SEARCH("ALL GOOD!",AV85)))</formula>
    </cfRule>
  </conditionalFormatting>
  <conditionalFormatting sqref="AV87">
    <cfRule type="containsText" dxfId="23" priority="11" operator="containsText" text="ERROR">
      <formula>NOT(ISERROR(SEARCH("ERROR",AV87)))</formula>
    </cfRule>
    <cfRule type="containsText" dxfId="22" priority="12" operator="containsText" text="ALL GOOD!">
      <formula>NOT(ISERROR(SEARCH("ALL GOOD!",AV87)))</formula>
    </cfRule>
  </conditionalFormatting>
  <conditionalFormatting sqref="AV89">
    <cfRule type="containsText" dxfId="21" priority="9" operator="containsText" text="ERROR">
      <formula>NOT(ISERROR(SEARCH("ERROR",AV89)))</formula>
    </cfRule>
    <cfRule type="containsText" dxfId="20" priority="10" operator="containsText" text="ALL GOOD!">
      <formula>NOT(ISERROR(SEARCH("ALL GOOD!",AV89)))</formula>
    </cfRule>
  </conditionalFormatting>
  <conditionalFormatting sqref="AV91">
    <cfRule type="containsText" dxfId="19" priority="7" operator="containsText" text="ERROR">
      <formula>NOT(ISERROR(SEARCH("ERROR",AV91)))</formula>
    </cfRule>
    <cfRule type="containsText" dxfId="18" priority="8" operator="containsText" text="ALL GOOD!">
      <formula>NOT(ISERROR(SEARCH("ALL GOOD!",AV91)))</formula>
    </cfRule>
  </conditionalFormatting>
  <conditionalFormatting sqref="AV93">
    <cfRule type="containsText" dxfId="17" priority="5" operator="containsText" text="ERROR">
      <formula>NOT(ISERROR(SEARCH("ERROR",AV93)))</formula>
    </cfRule>
    <cfRule type="containsText" dxfId="16" priority="6" operator="containsText" text="ALL GOOD!">
      <formula>NOT(ISERROR(SEARCH("ALL GOOD!",AV93)))</formula>
    </cfRule>
  </conditionalFormatting>
  <conditionalFormatting sqref="AV95">
    <cfRule type="containsText" dxfId="15" priority="3" operator="containsText" text="ERROR">
      <formula>NOT(ISERROR(SEARCH("ERROR",AV95)))</formula>
    </cfRule>
    <cfRule type="containsText" dxfId="14" priority="4" operator="containsText" text="ALL GOOD!">
      <formula>NOT(ISERROR(SEARCH("ALL GOOD!",AV95)))</formula>
    </cfRule>
  </conditionalFormatting>
  <conditionalFormatting sqref="AV97">
    <cfRule type="containsText" dxfId="13" priority="1" operator="containsText" text="ERROR">
      <formula>NOT(ISERROR(SEARCH("ERROR",AV97)))</formula>
    </cfRule>
    <cfRule type="containsText" dxfId="12" priority="2" operator="containsText" text="ALL GOOD!">
      <formula>NOT(ISERROR(SEARCH("ALL GOOD!",AV97)))</formula>
    </cfRule>
  </conditionalFormatting>
  <pageMargins left="0.7" right="0.7" top="0.75" bottom="0.75" header="0.3" footer="0.3"/>
  <pageSetup orientation="landscape" r:id="rId1"/>
  <headerFooter>
    <oddFooter>&amp;C&amp;7&amp;B&amp;"Arial"Document Classification: KPMG Confidential</oddFooter>
  </headerFooter>
  <ignoredErrors>
    <ignoredError sqref="CK15 CK35:CK63 AS15:AT59 AP15:AP59 AS77 L77:AM77 L89:AM89 I89 D78:AU88 D90:AU96 D89:H89 J89:K89 AN89:AU89 D77:K77 AN77:AR77 AT77:AU77" formula="1"/>
    <ignoredError sqref="AN72:AO72" evalError="1"/>
    <ignoredError sqref="AN59:AO59 AN48:AO48 AN47:AO47 AN57:AO57 AN56:AO56 AN55:AO55 AN54:AO54 AN53:AO53 AN52:AO52 AN51:AO51 AN41:AO41 AN37:AO37 AN35:AO35 AN33:AO34 AN32:AO32 AN31:AO31 AN30:AO30 AN22:AO22 AN15:AO15 AO28 AN24:AO24 AN25:AO27 D59:AM59 D48:AM48 D47:AM47 D49:AM50 D57:AM57 D56:AM56 D55:AM55 D54:AM54 D53:AM53 D52:AM52 D51:AM51 D58:AM58 D41:AM41 D42:AM46 D37:AM37 D38:AM40 D35:AM35 D33:AM34 D32:AM32 D31:AM31 D30:AM30 D36:AM36 D22:AM22 D23:AM23 D15:AM15 D16:AM21 D28:AM28 D24:AM24 D25:AM27 D29:AM29" formula="1" unlockedFormula="1"/>
    <ignoredError sqref="C9:AO14 D65:AO65 C15:C59 AN29:AO29 AN28 AN16:AO21 AN23:AO23 AN36:AO36 AN38:AO40 AN42:AO46 AN58:AO58 AN49:AO50 AX9 C60:AO63 C101" unlocked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45</v>
      </c>
      <c r="B2">
        <v>6</v>
      </c>
      <c r="C2">
        <v>45</v>
      </c>
      <c r="D2">
        <v>6</v>
      </c>
      <c r="E2" t="s">
        <v>407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51</v>
      </c>
      <c r="B2">
        <v>6</v>
      </c>
      <c r="C2">
        <v>51</v>
      </c>
      <c r="D2">
        <v>6</v>
      </c>
      <c r="E2" t="s">
        <v>408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indexed="9"/>
    <pageSetUpPr fitToPage="1"/>
  </sheetPr>
  <dimension ref="A1:BI66"/>
  <sheetViews>
    <sheetView showGridLines="0" workbookViewId="0">
      <pane xSplit="6" ySplit="10" topLeftCell="G11" activePane="bottomRight" state="frozen"/>
      <selection pane="topRight"/>
      <selection pane="bottomLeft"/>
      <selection pane="bottomRight"/>
    </sheetView>
  </sheetViews>
  <sheetFormatPr defaultColWidth="9.140625" defaultRowHeight="12" customHeight="1" outlineLevelRow="2" outlineLevelCol="1"/>
  <cols>
    <col min="1" max="1" width="3.7109375" style="390" customWidth="1"/>
    <col min="2" max="2" width="11.28515625" style="146" customWidth="1"/>
    <col min="3" max="5" width="4" style="146" customWidth="1" outlineLevel="1"/>
    <col min="6" max="6" width="32.7109375" style="146" customWidth="1"/>
    <col min="7" max="42" width="6.5703125" hidden="1" customWidth="1" outlineLevel="1"/>
    <col min="43" max="43" width="7.140625" customWidth="1" collapsed="1"/>
    <col min="44" max="48" width="7.140625" customWidth="1"/>
    <col min="49" max="49" width="1.7109375" style="146" customWidth="1"/>
    <col min="50" max="50" width="5.140625" style="146" hidden="1" customWidth="1" outlineLevel="1"/>
    <col min="51" max="51" width="1.42578125" style="146" hidden="1" customWidth="1" outlineLevel="1"/>
    <col min="52" max="52" width="37.5703125" style="146" customWidth="1" collapsed="1"/>
    <col min="53" max="53" width="1.7109375" style="146" customWidth="1"/>
    <col min="54" max="16384" width="9.140625" style="146"/>
  </cols>
  <sheetData>
    <row r="1" spans="1:52" ht="23.1" customHeight="1">
      <c r="B1" s="609" t="str">
        <f>'Key information'!E7</f>
        <v>Project Test</v>
      </c>
      <c r="C1" s="386"/>
      <c r="D1" s="386"/>
      <c r="E1" s="386"/>
    </row>
    <row r="2" spans="1:52" ht="11.45" customHeight="1">
      <c r="B2" s="612" t="str">
        <f>F8</f>
        <v>Balance sheet summary</v>
      </c>
      <c r="C2" s="384"/>
      <c r="D2" s="384"/>
      <c r="E2" s="384"/>
    </row>
    <row r="3" spans="1:52" ht="12" customHeight="1">
      <c r="B3" s="388" t="s">
        <v>245</v>
      </c>
      <c r="C3" s="388"/>
      <c r="D3" s="388"/>
      <c r="E3" s="388"/>
    </row>
    <row r="4" spans="1:52" ht="12" customHeight="1">
      <c r="B4"/>
      <c r="C4"/>
      <c r="D4"/>
      <c r="E4"/>
      <c r="F4"/>
    </row>
    <row r="6" spans="1:52" ht="12" customHeight="1">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row>
    <row r="8" spans="1:52" s="174" customFormat="1" ht="19.5" customHeight="1">
      <c r="A8" s="392"/>
      <c r="B8" s="27"/>
      <c r="C8" s="27"/>
      <c r="D8" s="27"/>
      <c r="E8" s="27"/>
      <c r="F8" s="402" t="str">
        <f>"Balance sheet summary"&amp;IF('Key information'!E59="",""," - "&amp;'Key information'!E59)</f>
        <v>Balance sheet summary</v>
      </c>
      <c r="G8" s="631"/>
      <c r="H8" s="631"/>
      <c r="I8" s="631"/>
      <c r="J8" s="631"/>
      <c r="K8" s="631"/>
      <c r="L8" s="631"/>
      <c r="M8" s="631"/>
      <c r="N8" s="631"/>
      <c r="O8" s="631"/>
      <c r="P8" s="631"/>
      <c r="Q8" s="631"/>
      <c r="R8" s="631"/>
      <c r="S8" s="631"/>
      <c r="T8" s="631"/>
      <c r="U8" s="631"/>
      <c r="V8" s="631"/>
      <c r="W8" s="631"/>
      <c r="X8" s="631"/>
      <c r="Y8" s="631"/>
      <c r="Z8" s="631"/>
      <c r="AA8" s="631"/>
      <c r="AB8" s="631"/>
      <c r="AC8" s="631"/>
      <c r="AD8" s="631"/>
      <c r="AE8" s="631"/>
      <c r="AF8" s="631"/>
      <c r="AG8" s="631"/>
      <c r="AH8" s="631"/>
      <c r="AI8" s="631"/>
      <c r="AJ8" s="631"/>
      <c r="AK8" s="631"/>
      <c r="AL8" s="631"/>
      <c r="AM8" s="631"/>
      <c r="AN8" s="631"/>
      <c r="AO8" s="631"/>
      <c r="AP8" s="631"/>
      <c r="AQ8" s="402"/>
      <c r="AR8" s="402"/>
      <c r="AS8" s="402"/>
      <c r="AT8" s="632"/>
      <c r="AU8" s="402"/>
      <c r="AV8" s="402"/>
      <c r="AW8" s="27"/>
      <c r="AX8" s="187"/>
      <c r="AY8" s="187"/>
      <c r="AZ8" s="186" t="s">
        <v>285</v>
      </c>
    </row>
    <row r="9" spans="1:52" s="24" customFormat="1" ht="12" customHeight="1">
      <c r="A9" s="392"/>
      <c r="B9" s="27"/>
      <c r="C9" s="1107" t="s">
        <v>409</v>
      </c>
      <c r="D9" s="1107"/>
      <c r="E9" s="1107"/>
      <c r="F9" s="633"/>
      <c r="G9" s="633"/>
      <c r="H9" s="633"/>
      <c r="I9" s="633"/>
      <c r="J9" s="633"/>
      <c r="K9" s="633"/>
      <c r="L9" s="633"/>
      <c r="M9" s="633"/>
      <c r="N9" s="633"/>
      <c r="O9" s="633"/>
      <c r="P9" s="633"/>
      <c r="Q9" s="633"/>
      <c r="R9" s="633"/>
      <c r="S9" s="633"/>
      <c r="T9" s="633"/>
      <c r="U9" s="633"/>
      <c r="V9" s="633"/>
      <c r="W9" s="633"/>
      <c r="X9" s="633"/>
      <c r="Y9" s="633"/>
      <c r="Z9" s="633"/>
      <c r="AA9" s="633"/>
      <c r="AB9" s="633"/>
      <c r="AC9" s="633"/>
      <c r="AD9" s="633"/>
      <c r="AE9" s="633"/>
      <c r="AF9" s="633"/>
      <c r="AG9" s="633"/>
      <c r="AH9" s="633"/>
      <c r="AI9" s="633"/>
      <c r="AJ9" s="633"/>
      <c r="AK9" s="633"/>
      <c r="AL9" s="633"/>
      <c r="AM9" s="633"/>
      <c r="AN9" s="633"/>
      <c r="AO9" s="633"/>
      <c r="AP9" s="633"/>
      <c r="AQ9" s="1103" t="s">
        <v>410</v>
      </c>
      <c r="AR9" s="1104"/>
      <c r="AS9" s="1104"/>
      <c r="AT9" s="1105" t="str">
        <f>"As at "&amp;'Key information'!E32</f>
        <v>As at 30 Nobember 2022</v>
      </c>
      <c r="AU9" s="1106"/>
      <c r="AV9" s="1106"/>
      <c r="AW9" s="27"/>
      <c r="AX9" s="28"/>
      <c r="AY9" s="28"/>
      <c r="AZ9" s="962"/>
    </row>
    <row r="10" spans="1:52" s="174" customFormat="1" ht="12" customHeight="1">
      <c r="A10" s="392"/>
      <c r="B10" s="188" t="s">
        <v>287</v>
      </c>
      <c r="C10" s="512" t="s">
        <v>411</v>
      </c>
      <c r="D10" s="512" t="s">
        <v>412</v>
      </c>
      <c r="E10" s="512" t="s">
        <v>413</v>
      </c>
      <c r="F10" s="626" t="str">
        <f>'Key information'!F50</f>
        <v>€'000</v>
      </c>
      <c r="G10" s="628">
        <f>'Key information'!E28</f>
        <v>43861</v>
      </c>
      <c r="H10" s="628">
        <f>EOMONTH(G10,1)</f>
        <v>43890</v>
      </c>
      <c r="I10" s="628">
        <f t="shared" ref="I10:AP10" si="0">EOMONTH(H10,1)</f>
        <v>43921</v>
      </c>
      <c r="J10" s="628">
        <f t="shared" si="0"/>
        <v>43951</v>
      </c>
      <c r="K10" s="628">
        <f t="shared" si="0"/>
        <v>43982</v>
      </c>
      <c r="L10" s="628">
        <f t="shared" si="0"/>
        <v>44012</v>
      </c>
      <c r="M10" s="628">
        <f t="shared" si="0"/>
        <v>44043</v>
      </c>
      <c r="N10" s="628">
        <f t="shared" si="0"/>
        <v>44074</v>
      </c>
      <c r="O10" s="628">
        <f t="shared" si="0"/>
        <v>44104</v>
      </c>
      <c r="P10" s="628">
        <f t="shared" si="0"/>
        <v>44135</v>
      </c>
      <c r="Q10" s="628">
        <f t="shared" si="0"/>
        <v>44165</v>
      </c>
      <c r="R10" s="628">
        <f t="shared" si="0"/>
        <v>44196</v>
      </c>
      <c r="S10" s="628">
        <f t="shared" si="0"/>
        <v>44227</v>
      </c>
      <c r="T10" s="628">
        <f t="shared" si="0"/>
        <v>44255</v>
      </c>
      <c r="U10" s="628">
        <f t="shared" si="0"/>
        <v>44286</v>
      </c>
      <c r="V10" s="628">
        <f t="shared" si="0"/>
        <v>44316</v>
      </c>
      <c r="W10" s="628">
        <f t="shared" si="0"/>
        <v>44347</v>
      </c>
      <c r="X10" s="628">
        <f t="shared" si="0"/>
        <v>44377</v>
      </c>
      <c r="Y10" s="628">
        <f t="shared" si="0"/>
        <v>44408</v>
      </c>
      <c r="Z10" s="628">
        <f t="shared" si="0"/>
        <v>44439</v>
      </c>
      <c r="AA10" s="628">
        <f t="shared" si="0"/>
        <v>44469</v>
      </c>
      <c r="AB10" s="628">
        <f t="shared" si="0"/>
        <v>44500</v>
      </c>
      <c r="AC10" s="628">
        <f t="shared" si="0"/>
        <v>44530</v>
      </c>
      <c r="AD10" s="628">
        <f t="shared" si="0"/>
        <v>44561</v>
      </c>
      <c r="AE10" s="628">
        <f t="shared" si="0"/>
        <v>44592</v>
      </c>
      <c r="AF10" s="628">
        <f t="shared" si="0"/>
        <v>44620</v>
      </c>
      <c r="AG10" s="628">
        <f t="shared" si="0"/>
        <v>44651</v>
      </c>
      <c r="AH10" s="628">
        <f t="shared" si="0"/>
        <v>44681</v>
      </c>
      <c r="AI10" s="628">
        <f t="shared" si="0"/>
        <v>44712</v>
      </c>
      <c r="AJ10" s="628">
        <f t="shared" si="0"/>
        <v>44742</v>
      </c>
      <c r="AK10" s="628">
        <f t="shared" si="0"/>
        <v>44773</v>
      </c>
      <c r="AL10" s="628">
        <f t="shared" si="0"/>
        <v>44804</v>
      </c>
      <c r="AM10" s="628">
        <f t="shared" si="0"/>
        <v>44834</v>
      </c>
      <c r="AN10" s="628">
        <f t="shared" si="0"/>
        <v>44865</v>
      </c>
      <c r="AO10" s="628">
        <f t="shared" si="0"/>
        <v>44895</v>
      </c>
      <c r="AP10" s="628">
        <f t="shared" si="0"/>
        <v>44926</v>
      </c>
      <c r="AQ10" s="736">
        <f>'Key information'!E43</f>
        <v>44196</v>
      </c>
      <c r="AR10" s="736">
        <f>'Key information'!F43</f>
        <v>44561</v>
      </c>
      <c r="AS10" s="736">
        <f>'Key information'!G43</f>
        <v>44895</v>
      </c>
      <c r="AT10" s="814" t="s">
        <v>411</v>
      </c>
      <c r="AU10" s="814" t="s">
        <v>149</v>
      </c>
      <c r="AV10" s="814" t="s">
        <v>414</v>
      </c>
      <c r="AW10" s="27"/>
      <c r="AX10" s="189" t="s">
        <v>415</v>
      </c>
      <c r="AY10" s="189"/>
      <c r="AZ10" s="130"/>
    </row>
    <row r="11" spans="1:52" s="174" customFormat="1" ht="12" customHeight="1">
      <c r="A11" s="392"/>
      <c r="F11" s="634" t="s">
        <v>191</v>
      </c>
      <c r="G11" s="148"/>
      <c r="H11" s="148"/>
      <c r="I11" s="148"/>
      <c r="J11" s="148"/>
      <c r="K11" s="148"/>
      <c r="L11" s="148"/>
      <c r="M11" s="148"/>
      <c r="N11" s="148"/>
      <c r="O11" s="148"/>
      <c r="P11" s="148"/>
      <c r="Q11" s="148"/>
      <c r="R11" s="157"/>
      <c r="S11" s="148"/>
      <c r="T11" s="148"/>
      <c r="U11" s="148"/>
      <c r="V11" s="148"/>
      <c r="W11" s="148"/>
      <c r="X11" s="148"/>
      <c r="Y11" s="148"/>
      <c r="Z11" s="148"/>
      <c r="AA11" s="148"/>
      <c r="AB11" s="148"/>
      <c r="AC11" s="148"/>
      <c r="AD11" s="157"/>
      <c r="AE11" s="148"/>
      <c r="AF11" s="148"/>
      <c r="AG11" s="148"/>
      <c r="AH11" s="148"/>
      <c r="AI11" s="148"/>
      <c r="AJ11" s="148"/>
      <c r="AK11" s="148"/>
      <c r="AL11" s="148"/>
      <c r="AM11" s="148"/>
      <c r="AN11" s="148"/>
      <c r="AO11" s="148"/>
      <c r="AP11" s="149"/>
      <c r="AQ11" s="148"/>
      <c r="AR11" s="148"/>
      <c r="AS11" s="148"/>
      <c r="AT11" s="490"/>
      <c r="AU11" s="251"/>
      <c r="AV11" s="251"/>
      <c r="AW11" s="27"/>
      <c r="AX11" s="187"/>
      <c r="AY11" s="187"/>
      <c r="AZ11" s="566"/>
    </row>
    <row r="12" spans="1:52" s="174" customFormat="1" ht="12" customHeight="1">
      <c r="A12" s="392"/>
      <c r="B12" s="178" t="s">
        <v>416</v>
      </c>
      <c r="C12" s="406"/>
      <c r="D12" s="406"/>
      <c r="E12" s="406" t="s">
        <v>417</v>
      </c>
      <c r="F12" s="635" t="s">
        <v>418</v>
      </c>
      <c r="G12" s="153">
        <f>SUMIFS(BS!F:F,BS!$B:$B,$B12)/'Key information'!$E$114</f>
        <v>0</v>
      </c>
      <c r="H12" s="153">
        <f>SUMIFS(BS!G:G,BS!$B:$B,$B12)/'Key information'!$E$114</f>
        <v>0</v>
      </c>
      <c r="I12" s="153">
        <f>SUMIFS(BS!H:H,BS!$B:$B,$B12)/'Key information'!$E$114</f>
        <v>0</v>
      </c>
      <c r="J12" s="153">
        <f>SUMIFS(BS!I:I,BS!$B:$B,$B12)/'Key information'!$E$114</f>
        <v>0</v>
      </c>
      <c r="K12" s="153">
        <f>SUMIFS(BS!J:J,BS!$B:$B,$B12)/'Key information'!$E$114</f>
        <v>0</v>
      </c>
      <c r="L12" s="153">
        <f>SUMIFS(BS!K:K,BS!$B:$B,$B12)/'Key information'!$E$114</f>
        <v>0</v>
      </c>
      <c r="M12" s="153">
        <f>SUMIFS(BS!L:L,BS!$B:$B,$B12)/'Key information'!$E$114</f>
        <v>0</v>
      </c>
      <c r="N12" s="153">
        <f>SUMIFS(BS!M:M,BS!$B:$B,$B12)/'Key information'!$E$114</f>
        <v>0</v>
      </c>
      <c r="O12" s="153">
        <f>SUMIFS(BS!N:N,BS!$B:$B,$B12)/'Key information'!$E$114</f>
        <v>0</v>
      </c>
      <c r="P12" s="153">
        <f>SUMIFS(BS!O:O,BS!$B:$B,$B12)/'Key information'!$E$114</f>
        <v>0</v>
      </c>
      <c r="Q12" s="153">
        <f>SUMIFS(BS!P:P,BS!$B:$B,$B12)/'Key information'!$E$114</f>
        <v>0</v>
      </c>
      <c r="R12" s="156">
        <f>SUMIFS(BS!Q:Q,BS!$B:$B,$B12)/'Key information'!$E$114</f>
        <v>0</v>
      </c>
      <c r="S12" s="153">
        <f>SUMIFS(BS!R:R,BS!$B:$B,$B12)/'Key information'!$E$114</f>
        <v>0</v>
      </c>
      <c r="T12" s="153">
        <f>SUMIFS(BS!S:S,BS!$B:$B,$B12)/'Key information'!$E$114</f>
        <v>0</v>
      </c>
      <c r="U12" s="153">
        <f>SUMIFS(BS!T:T,BS!$B:$B,$B12)/'Key information'!$E$114</f>
        <v>0</v>
      </c>
      <c r="V12" s="153">
        <f>SUMIFS(BS!U:U,BS!$B:$B,$B12)/'Key information'!$E$114</f>
        <v>0</v>
      </c>
      <c r="W12" s="153">
        <f>SUMIFS(BS!V:V,BS!$B:$B,$B12)/'Key information'!$E$114</f>
        <v>0</v>
      </c>
      <c r="X12" s="153">
        <f>SUMIFS(BS!W:W,BS!$B:$B,$B12)/'Key information'!$E$114</f>
        <v>0</v>
      </c>
      <c r="Y12" s="153">
        <f>SUMIFS(BS!X:X,BS!$B:$B,$B12)/'Key information'!$E$114</f>
        <v>0</v>
      </c>
      <c r="Z12" s="153">
        <f>SUMIFS(BS!Y:Y,BS!$B:$B,$B12)/'Key information'!$E$114</f>
        <v>0</v>
      </c>
      <c r="AA12" s="153">
        <f>SUMIFS(BS!Z:Z,BS!$B:$B,$B12)/'Key information'!$E$114</f>
        <v>0</v>
      </c>
      <c r="AB12" s="153">
        <f>SUMIFS(BS!AA:AA,BS!$B:$B,$B12)/'Key information'!$E$114</f>
        <v>0</v>
      </c>
      <c r="AC12" s="153">
        <f>SUMIFS(BS!AB:AB,BS!$B:$B,$B12)/'Key information'!$E$114</f>
        <v>0</v>
      </c>
      <c r="AD12" s="156">
        <f>SUMIFS(BS!AC:AC,BS!$B:$B,$B12)/'Key information'!$E$114</f>
        <v>0</v>
      </c>
      <c r="AE12" s="153">
        <f>SUMIFS(BS!AD:AD,BS!$B:$B,$B12)/'Key information'!$E$114</f>
        <v>0</v>
      </c>
      <c r="AF12" s="153">
        <f>SUMIFS(BS!AE:AE,BS!$B:$B,$B12)/'Key information'!$E$114</f>
        <v>0</v>
      </c>
      <c r="AG12" s="153">
        <f>SUMIFS(BS!AF:AF,BS!$B:$B,$B12)/'Key information'!$E$114</f>
        <v>0</v>
      </c>
      <c r="AH12" s="153">
        <f>SUMIFS(BS!AG:AG,BS!$B:$B,$B12)/'Key information'!$E$114</f>
        <v>0</v>
      </c>
      <c r="AI12" s="153">
        <f>SUMIFS(BS!AH:AH,BS!$B:$B,$B12)/'Key information'!$E$114</f>
        <v>0</v>
      </c>
      <c r="AJ12" s="153">
        <f>SUMIFS(BS!AI:AI,BS!$B:$B,$B12)/'Key information'!$E$114</f>
        <v>0</v>
      </c>
      <c r="AK12" s="153">
        <f>SUMIFS(BS!AJ:AJ,BS!$B:$B,$B12)/'Key information'!$E$114</f>
        <v>0</v>
      </c>
      <c r="AL12" s="153">
        <f>SUMIFS(BS!AK:AK,BS!$B:$B,$B12)/'Key information'!$E$114</f>
        <v>0</v>
      </c>
      <c r="AM12" s="153">
        <f>SUMIFS(BS!AL:AL,BS!$B:$B,$B12)/'Key information'!$E$114</f>
        <v>0</v>
      </c>
      <c r="AN12" s="153">
        <f>SUMIFS(BS!AM:AM,BS!$B:$B,$B12)/'Key information'!$E$114</f>
        <v>0</v>
      </c>
      <c r="AO12" s="153">
        <f>SUMIFS(BS!AN:AN,BS!$B:$B,$B12)/'Key information'!$E$114</f>
        <v>0</v>
      </c>
      <c r="AP12" s="156">
        <f>SUMIFS(BS!AO:AO,BS!$B:$B,$B12)/'Key information'!$E$114</f>
        <v>0</v>
      </c>
      <c r="AQ12" s="153">
        <f>SUMIF($G$10:$R$10,$AQ$10,G12:R12)</f>
        <v>0</v>
      </c>
      <c r="AR12" s="153">
        <f>SUMIF($S$10:$AD$10,$AR$10,S12:AD12)</f>
        <v>0</v>
      </c>
      <c r="AS12" s="153">
        <f>SUMIF($AE$10:$AP$10,$AS$10,AE12:AP12)</f>
        <v>0</v>
      </c>
      <c r="AT12" s="342">
        <f>IF(C12="",0,AS12)</f>
        <v>0</v>
      </c>
      <c r="AU12" s="252">
        <f>IF(D12="",0,AS12)</f>
        <v>0</v>
      </c>
      <c r="AV12" s="252">
        <f>IF(E12="",0,AS12)</f>
        <v>0</v>
      </c>
      <c r="AW12" s="27"/>
      <c r="AX12" s="190">
        <f>AS12-SUM(AT12:AV12)</f>
        <v>0</v>
      </c>
      <c r="AY12" s="190"/>
      <c r="AZ12" s="131"/>
    </row>
    <row r="13" spans="1:52" s="174" customFormat="1" ht="12" customHeight="1">
      <c r="A13" s="392"/>
      <c r="B13" s="178" t="s">
        <v>419</v>
      </c>
      <c r="C13" s="406"/>
      <c r="D13" s="406"/>
      <c r="E13" s="406" t="s">
        <v>417</v>
      </c>
      <c r="F13" s="635" t="s">
        <v>420</v>
      </c>
      <c r="G13" s="153">
        <f>SUMIFS(BS!F:F,BS!$B:$B,$B13)/'Key information'!$E$114</f>
        <v>0</v>
      </c>
      <c r="H13" s="153">
        <f>SUMIFS(BS!G:G,BS!$B:$B,$B13)/'Key information'!$E$114</f>
        <v>0</v>
      </c>
      <c r="I13" s="153">
        <f>SUMIFS(BS!H:H,BS!$B:$B,$B13)/'Key information'!$E$114</f>
        <v>0</v>
      </c>
      <c r="J13" s="153">
        <f>SUMIFS(BS!I:I,BS!$B:$B,$B13)/'Key information'!$E$114</f>
        <v>0</v>
      </c>
      <c r="K13" s="153">
        <f>SUMIFS(BS!J:J,BS!$B:$B,$B13)/'Key information'!$E$114</f>
        <v>0</v>
      </c>
      <c r="L13" s="153">
        <f>SUMIFS(BS!K:K,BS!$B:$B,$B13)/'Key information'!$E$114</f>
        <v>0</v>
      </c>
      <c r="M13" s="153">
        <f>SUMIFS(BS!L:L,BS!$B:$B,$B13)/'Key information'!$E$114</f>
        <v>0</v>
      </c>
      <c r="N13" s="153">
        <f>SUMIFS(BS!M:M,BS!$B:$B,$B13)/'Key information'!$E$114</f>
        <v>0</v>
      </c>
      <c r="O13" s="153">
        <f>SUMIFS(BS!N:N,BS!$B:$B,$B13)/'Key information'!$E$114</f>
        <v>0</v>
      </c>
      <c r="P13" s="153">
        <f>SUMIFS(BS!O:O,BS!$B:$B,$B13)/'Key information'!$E$114</f>
        <v>0</v>
      </c>
      <c r="Q13" s="153">
        <f>SUMIFS(BS!P:P,BS!$B:$B,$B13)/'Key information'!$E$114</f>
        <v>0</v>
      </c>
      <c r="R13" s="156">
        <f>SUMIFS(BS!Q:Q,BS!$B:$B,$B13)/'Key information'!$E$114</f>
        <v>0</v>
      </c>
      <c r="S13" s="153">
        <f>SUMIFS(BS!R:R,BS!$B:$B,$B13)/'Key information'!$E$114</f>
        <v>0</v>
      </c>
      <c r="T13" s="153">
        <f>SUMIFS(BS!S:S,BS!$B:$B,$B13)/'Key information'!$E$114</f>
        <v>0</v>
      </c>
      <c r="U13" s="153">
        <f>SUMIFS(BS!T:T,BS!$B:$B,$B13)/'Key information'!$E$114</f>
        <v>0</v>
      </c>
      <c r="V13" s="153">
        <f>SUMIFS(BS!U:U,BS!$B:$B,$B13)/'Key information'!$E$114</f>
        <v>0</v>
      </c>
      <c r="W13" s="153">
        <f>SUMIFS(BS!V:V,BS!$B:$B,$B13)/'Key information'!$E$114</f>
        <v>0</v>
      </c>
      <c r="X13" s="153">
        <f>SUMIFS(BS!W:W,BS!$B:$B,$B13)/'Key information'!$E$114</f>
        <v>0</v>
      </c>
      <c r="Y13" s="153">
        <f>SUMIFS(BS!X:X,BS!$B:$B,$B13)/'Key information'!$E$114</f>
        <v>0</v>
      </c>
      <c r="Z13" s="153">
        <f>SUMIFS(BS!Y:Y,BS!$B:$B,$B13)/'Key information'!$E$114</f>
        <v>0</v>
      </c>
      <c r="AA13" s="153">
        <f>SUMIFS(BS!Z:Z,BS!$B:$B,$B13)/'Key information'!$E$114</f>
        <v>0</v>
      </c>
      <c r="AB13" s="153">
        <f>SUMIFS(BS!AA:AA,BS!$B:$B,$B13)/'Key information'!$E$114</f>
        <v>0</v>
      </c>
      <c r="AC13" s="153">
        <f>SUMIFS(BS!AB:AB,BS!$B:$B,$B13)/'Key information'!$E$114</f>
        <v>0</v>
      </c>
      <c r="AD13" s="156">
        <f>SUMIFS(BS!AC:AC,BS!$B:$B,$B13)/'Key information'!$E$114</f>
        <v>0</v>
      </c>
      <c r="AE13" s="153">
        <f>SUMIFS(BS!AD:AD,BS!$B:$B,$B13)/'Key information'!$E$114</f>
        <v>0</v>
      </c>
      <c r="AF13" s="153">
        <f>SUMIFS(BS!AE:AE,BS!$B:$B,$B13)/'Key information'!$E$114</f>
        <v>0</v>
      </c>
      <c r="AG13" s="153">
        <f>SUMIFS(BS!AF:AF,BS!$B:$B,$B13)/'Key information'!$E$114</f>
        <v>0</v>
      </c>
      <c r="AH13" s="153">
        <f>SUMIFS(BS!AG:AG,BS!$B:$B,$B13)/'Key information'!$E$114</f>
        <v>0</v>
      </c>
      <c r="AI13" s="153">
        <f>SUMIFS(BS!AH:AH,BS!$B:$B,$B13)/'Key information'!$E$114</f>
        <v>0</v>
      </c>
      <c r="AJ13" s="153">
        <f>SUMIFS(BS!AI:AI,BS!$B:$B,$B13)/'Key information'!$E$114</f>
        <v>0</v>
      </c>
      <c r="AK13" s="153">
        <f>SUMIFS(BS!AJ:AJ,BS!$B:$B,$B13)/'Key information'!$E$114</f>
        <v>0</v>
      </c>
      <c r="AL13" s="153">
        <f>SUMIFS(BS!AK:AK,BS!$B:$B,$B13)/'Key information'!$E$114</f>
        <v>0</v>
      </c>
      <c r="AM13" s="153">
        <f>SUMIFS(BS!AL:AL,BS!$B:$B,$B13)/'Key information'!$E$114</f>
        <v>0</v>
      </c>
      <c r="AN13" s="153">
        <f>SUMIFS(BS!AM:AM,BS!$B:$B,$B13)/'Key information'!$E$114</f>
        <v>0</v>
      </c>
      <c r="AO13" s="153">
        <f>SUMIFS(BS!AN:AN,BS!$B:$B,$B13)/'Key information'!$E$114</f>
        <v>0</v>
      </c>
      <c r="AP13" s="156">
        <f>SUMIFS(BS!AO:AO,BS!$B:$B,$B13)/'Key information'!$E$114</f>
        <v>0</v>
      </c>
      <c r="AQ13" s="153">
        <f>SUMIF($G$10:$R$10,$AQ$10,G13:R13)</f>
        <v>0</v>
      </c>
      <c r="AR13" s="153">
        <f>SUMIF($S$10:$AD$10,$AR$10,S13:AD13)</f>
        <v>0</v>
      </c>
      <c r="AS13" s="153">
        <f>SUMIF($AE$10:$AP$10,$AS$10,AE13:AP13)</f>
        <v>0</v>
      </c>
      <c r="AT13" s="342">
        <f>IF(C13="",0,AS13)</f>
        <v>0</v>
      </c>
      <c r="AU13" s="252">
        <f>IF(D13="",0,AS13)</f>
        <v>0</v>
      </c>
      <c r="AV13" s="252">
        <f>IF(E13="",0,AS13)</f>
        <v>0</v>
      </c>
      <c r="AW13" s="27"/>
      <c r="AX13" s="190">
        <f>AS13-SUM(AT13:AV13)</f>
        <v>0</v>
      </c>
      <c r="AY13" s="190"/>
      <c r="AZ13" s="131"/>
    </row>
    <row r="14" spans="1:52" s="174" customFormat="1" ht="12" hidden="1" customHeight="1" outlineLevel="1">
      <c r="A14" s="392"/>
      <c r="B14" s="178" t="s">
        <v>421</v>
      </c>
      <c r="C14" s="406"/>
      <c r="D14" s="406"/>
      <c r="E14" s="406" t="s">
        <v>417</v>
      </c>
      <c r="F14" s="635" t="s">
        <v>422</v>
      </c>
      <c r="G14" s="153">
        <f>SUMIFS(BS!F:F,BS!$B:$B,$B14)/'Key information'!$E$114</f>
        <v>0</v>
      </c>
      <c r="H14" s="153">
        <f>SUMIFS(BS!G:G,BS!$B:$B,$B14)/'Key information'!$E$114</f>
        <v>0</v>
      </c>
      <c r="I14" s="153">
        <f>SUMIFS(BS!H:H,BS!$B:$B,$B14)/'Key information'!$E$114</f>
        <v>0</v>
      </c>
      <c r="J14" s="153">
        <f>SUMIFS(BS!I:I,BS!$B:$B,$B14)/'Key information'!$E$114</f>
        <v>0</v>
      </c>
      <c r="K14" s="153">
        <f>SUMIFS(BS!J:J,BS!$B:$B,$B14)/'Key information'!$E$114</f>
        <v>0</v>
      </c>
      <c r="L14" s="153">
        <f>SUMIFS(BS!K:K,BS!$B:$B,$B14)/'Key information'!$E$114</f>
        <v>0</v>
      </c>
      <c r="M14" s="153">
        <f>SUMIFS(BS!L:L,BS!$B:$B,$B14)/'Key information'!$E$114</f>
        <v>0</v>
      </c>
      <c r="N14" s="153">
        <f>SUMIFS(BS!M:M,BS!$B:$B,$B14)/'Key information'!$E$114</f>
        <v>0</v>
      </c>
      <c r="O14" s="153">
        <f>SUMIFS(BS!N:N,BS!$B:$B,$B14)/'Key information'!$E$114</f>
        <v>0</v>
      </c>
      <c r="P14" s="153">
        <f>SUMIFS(BS!O:O,BS!$B:$B,$B14)/'Key information'!$E$114</f>
        <v>0</v>
      </c>
      <c r="Q14" s="153">
        <f>SUMIFS(BS!P:P,BS!$B:$B,$B14)/'Key information'!$E$114</f>
        <v>0</v>
      </c>
      <c r="R14" s="156">
        <f>SUMIFS(BS!Q:Q,BS!$B:$B,$B14)/'Key information'!$E$114</f>
        <v>0</v>
      </c>
      <c r="S14" s="153">
        <f>SUMIFS(BS!R:R,BS!$B:$B,$B14)/'Key information'!$E$114</f>
        <v>0</v>
      </c>
      <c r="T14" s="153">
        <f>SUMIFS(BS!S:S,BS!$B:$B,$B14)/'Key information'!$E$114</f>
        <v>0</v>
      </c>
      <c r="U14" s="153">
        <f>SUMIFS(BS!T:T,BS!$B:$B,$B14)/'Key information'!$E$114</f>
        <v>0</v>
      </c>
      <c r="V14" s="153">
        <f>SUMIFS(BS!U:U,BS!$B:$B,$B14)/'Key information'!$E$114</f>
        <v>0</v>
      </c>
      <c r="W14" s="153">
        <f>SUMIFS(BS!V:V,BS!$B:$B,$B14)/'Key information'!$E$114</f>
        <v>0</v>
      </c>
      <c r="X14" s="153">
        <f>SUMIFS(BS!W:W,BS!$B:$B,$B14)/'Key information'!$E$114</f>
        <v>0</v>
      </c>
      <c r="Y14" s="153">
        <f>SUMIFS(BS!X:X,BS!$B:$B,$B14)/'Key information'!$E$114</f>
        <v>0</v>
      </c>
      <c r="Z14" s="153">
        <f>SUMIFS(BS!Y:Y,BS!$B:$B,$B14)/'Key information'!$E$114</f>
        <v>0</v>
      </c>
      <c r="AA14" s="153">
        <f>SUMIFS(BS!Z:Z,BS!$B:$B,$B14)/'Key information'!$E$114</f>
        <v>0</v>
      </c>
      <c r="AB14" s="153">
        <f>SUMIFS(BS!AA:AA,BS!$B:$B,$B14)/'Key information'!$E$114</f>
        <v>0</v>
      </c>
      <c r="AC14" s="153">
        <f>SUMIFS(BS!AB:AB,BS!$B:$B,$B14)/'Key information'!$E$114</f>
        <v>0</v>
      </c>
      <c r="AD14" s="156">
        <f>SUMIFS(BS!AC:AC,BS!$B:$B,$B14)/'Key information'!$E$114</f>
        <v>0</v>
      </c>
      <c r="AE14" s="153">
        <f>SUMIFS(BS!AD:AD,BS!$B:$B,$B14)/'Key information'!$E$114</f>
        <v>0</v>
      </c>
      <c r="AF14" s="153">
        <f>SUMIFS(BS!AE:AE,BS!$B:$B,$B14)/'Key information'!$E$114</f>
        <v>0</v>
      </c>
      <c r="AG14" s="153">
        <f>SUMIFS(BS!AF:AF,BS!$B:$B,$B14)/'Key information'!$E$114</f>
        <v>0</v>
      </c>
      <c r="AH14" s="153">
        <f>SUMIFS(BS!AG:AG,BS!$B:$B,$B14)/'Key information'!$E$114</f>
        <v>0</v>
      </c>
      <c r="AI14" s="153">
        <f>SUMIFS(BS!AH:AH,BS!$B:$B,$B14)/'Key information'!$E$114</f>
        <v>0</v>
      </c>
      <c r="AJ14" s="153">
        <f>SUMIFS(BS!AI:AI,BS!$B:$B,$B14)/'Key information'!$E$114</f>
        <v>0</v>
      </c>
      <c r="AK14" s="153">
        <f>SUMIFS(BS!AJ:AJ,BS!$B:$B,$B14)/'Key information'!$E$114</f>
        <v>0</v>
      </c>
      <c r="AL14" s="153">
        <f>SUMIFS(BS!AK:AK,BS!$B:$B,$B14)/'Key information'!$E$114</f>
        <v>0</v>
      </c>
      <c r="AM14" s="153">
        <f>SUMIFS(BS!AL:AL,BS!$B:$B,$B14)/'Key information'!$E$114</f>
        <v>0</v>
      </c>
      <c r="AN14" s="153">
        <f>SUMIFS(BS!AM:AM,BS!$B:$B,$B14)/'Key information'!$E$114</f>
        <v>0</v>
      </c>
      <c r="AO14" s="153">
        <f>SUMIFS(BS!AN:AN,BS!$B:$B,$B14)/'Key information'!$E$114</f>
        <v>0</v>
      </c>
      <c r="AP14" s="156">
        <f>SUMIFS(BS!AO:AO,BS!$B:$B,$B14)/'Key information'!$E$114</f>
        <v>0</v>
      </c>
      <c r="AQ14" s="153">
        <f t="shared" ref="AQ14" si="1">SUMIF($G$10:$R$10,$AQ$10,G14:R14)</f>
        <v>0</v>
      </c>
      <c r="AR14" s="153">
        <f t="shared" ref="AR14" si="2">SUMIF($S$10:$AD$10,$AR$10,S14:AD14)</f>
        <v>0</v>
      </c>
      <c r="AS14" s="153">
        <f>SUMIF($AE$10:$AP$10,$AS$10,AE14:AP14)</f>
        <v>0</v>
      </c>
      <c r="AT14" s="342">
        <f>IF(C14="",0,AS14)</f>
        <v>0</v>
      </c>
      <c r="AU14" s="252">
        <f>IF(D14="",0,AS14)</f>
        <v>0</v>
      </c>
      <c r="AV14" s="252">
        <f>IF(E14="",0,AS14)</f>
        <v>0</v>
      </c>
      <c r="AW14" s="27"/>
      <c r="AX14" s="190">
        <f>AS14-SUM(AT14:AV14)</f>
        <v>0</v>
      </c>
      <c r="AY14" s="190"/>
      <c r="AZ14" s="131"/>
    </row>
    <row r="15" spans="1:52" s="174" customFormat="1" ht="12" customHeight="1" collapsed="1">
      <c r="A15" s="392"/>
      <c r="B15" s="178"/>
      <c r="C15" s="406"/>
      <c r="D15" s="406"/>
      <c r="E15" s="406"/>
      <c r="F15" s="636" t="s">
        <v>423</v>
      </c>
      <c r="G15" s="234">
        <f>SUM(G12:G14)</f>
        <v>0</v>
      </c>
      <c r="H15" s="234">
        <f t="shared" ref="H15:AP15" si="3">SUM(H12:H14)</f>
        <v>0</v>
      </c>
      <c r="I15" s="234">
        <f t="shared" si="3"/>
        <v>0</v>
      </c>
      <c r="J15" s="234">
        <f t="shared" si="3"/>
        <v>0</v>
      </c>
      <c r="K15" s="234">
        <f t="shared" si="3"/>
        <v>0</v>
      </c>
      <c r="L15" s="234">
        <f t="shared" si="3"/>
        <v>0</v>
      </c>
      <c r="M15" s="234">
        <f t="shared" si="3"/>
        <v>0</v>
      </c>
      <c r="N15" s="234">
        <f t="shared" si="3"/>
        <v>0</v>
      </c>
      <c r="O15" s="234">
        <f t="shared" si="3"/>
        <v>0</v>
      </c>
      <c r="P15" s="234">
        <f t="shared" si="3"/>
        <v>0</v>
      </c>
      <c r="Q15" s="234">
        <f t="shared" si="3"/>
        <v>0</v>
      </c>
      <c r="R15" s="334">
        <f t="shared" si="3"/>
        <v>0</v>
      </c>
      <c r="S15" s="234">
        <f t="shared" si="3"/>
        <v>0</v>
      </c>
      <c r="T15" s="234">
        <f t="shared" si="3"/>
        <v>0</v>
      </c>
      <c r="U15" s="234">
        <f t="shared" si="3"/>
        <v>0</v>
      </c>
      <c r="V15" s="234">
        <f t="shared" si="3"/>
        <v>0</v>
      </c>
      <c r="W15" s="234">
        <f t="shared" si="3"/>
        <v>0</v>
      </c>
      <c r="X15" s="234">
        <f t="shared" si="3"/>
        <v>0</v>
      </c>
      <c r="Y15" s="234">
        <f t="shared" si="3"/>
        <v>0</v>
      </c>
      <c r="Z15" s="234">
        <f t="shared" si="3"/>
        <v>0</v>
      </c>
      <c r="AA15" s="234">
        <f t="shared" si="3"/>
        <v>0</v>
      </c>
      <c r="AB15" s="234">
        <f t="shared" si="3"/>
        <v>0</v>
      </c>
      <c r="AC15" s="234">
        <f t="shared" si="3"/>
        <v>0</v>
      </c>
      <c r="AD15" s="334">
        <f t="shared" si="3"/>
        <v>0</v>
      </c>
      <c r="AE15" s="234">
        <f t="shared" si="3"/>
        <v>0</v>
      </c>
      <c r="AF15" s="234">
        <f t="shared" si="3"/>
        <v>0</v>
      </c>
      <c r="AG15" s="234">
        <f t="shared" si="3"/>
        <v>0</v>
      </c>
      <c r="AH15" s="234">
        <f t="shared" si="3"/>
        <v>0</v>
      </c>
      <c r="AI15" s="234">
        <f t="shared" si="3"/>
        <v>0</v>
      </c>
      <c r="AJ15" s="234">
        <f t="shared" si="3"/>
        <v>0</v>
      </c>
      <c r="AK15" s="234">
        <f t="shared" si="3"/>
        <v>0</v>
      </c>
      <c r="AL15" s="234">
        <f t="shared" si="3"/>
        <v>0</v>
      </c>
      <c r="AM15" s="234">
        <f t="shared" si="3"/>
        <v>0</v>
      </c>
      <c r="AN15" s="234">
        <f t="shared" si="3"/>
        <v>0</v>
      </c>
      <c r="AO15" s="234">
        <f t="shared" si="3"/>
        <v>0</v>
      </c>
      <c r="AP15" s="334">
        <f t="shared" si="3"/>
        <v>0</v>
      </c>
      <c r="AQ15" s="234">
        <f t="shared" ref="AQ15:AR15" si="4">SUM(AQ12:AQ14)</f>
        <v>0</v>
      </c>
      <c r="AR15" s="234">
        <f t="shared" si="4"/>
        <v>0</v>
      </c>
      <c r="AS15" s="234">
        <f>SUM(AS12:AS14)</f>
        <v>0</v>
      </c>
      <c r="AT15" s="344">
        <f>SUM(AT12:AT14)</f>
        <v>0</v>
      </c>
      <c r="AU15" s="291">
        <f>SUM(AU12:AU14)</f>
        <v>0</v>
      </c>
      <c r="AV15" s="291">
        <f>SUM(AV12:AV14)</f>
        <v>0</v>
      </c>
      <c r="AW15" s="27"/>
      <c r="AX15" s="190">
        <f>AS15-SUM(AT15:AV15)</f>
        <v>0</v>
      </c>
      <c r="AY15" s="190"/>
      <c r="AZ15" s="131"/>
    </row>
    <row r="16" spans="1:52" s="174" customFormat="1" ht="12" customHeight="1">
      <c r="A16" s="392"/>
      <c r="B16" s="178"/>
      <c r="C16" s="406"/>
      <c r="D16" s="406"/>
      <c r="E16" s="406"/>
      <c r="F16" s="634" t="s">
        <v>424</v>
      </c>
      <c r="G16" s="153"/>
      <c r="H16" s="153"/>
      <c r="I16" s="153"/>
      <c r="J16" s="153"/>
      <c r="K16" s="153"/>
      <c r="L16" s="153"/>
      <c r="M16" s="153"/>
      <c r="N16" s="153"/>
      <c r="O16" s="153"/>
      <c r="P16" s="153"/>
      <c r="Q16" s="153"/>
      <c r="R16" s="156"/>
      <c r="S16" s="153"/>
      <c r="T16" s="153"/>
      <c r="U16" s="153"/>
      <c r="V16" s="153"/>
      <c r="W16" s="153"/>
      <c r="X16" s="153"/>
      <c r="Y16" s="153"/>
      <c r="Z16" s="153"/>
      <c r="AA16" s="153"/>
      <c r="AB16" s="153"/>
      <c r="AC16" s="153"/>
      <c r="AD16" s="156"/>
      <c r="AE16" s="153"/>
      <c r="AF16" s="153"/>
      <c r="AG16" s="153"/>
      <c r="AH16" s="153"/>
      <c r="AI16" s="153"/>
      <c r="AJ16" s="153"/>
      <c r="AK16" s="153"/>
      <c r="AL16" s="153"/>
      <c r="AM16" s="153"/>
      <c r="AN16" s="153"/>
      <c r="AO16" s="153"/>
      <c r="AP16" s="156"/>
      <c r="AQ16" s="153"/>
      <c r="AR16" s="153"/>
      <c r="AS16" s="153"/>
      <c r="AT16" s="342"/>
      <c r="AU16" s="252"/>
      <c r="AV16" s="252"/>
      <c r="AW16" s="27"/>
      <c r="AX16" s="190"/>
      <c r="AY16" s="190"/>
      <c r="AZ16" s="132"/>
    </row>
    <row r="17" spans="1:52" s="174" customFormat="1" ht="12" customHeight="1">
      <c r="A17" s="392"/>
      <c r="B17" s="178" t="s">
        <v>425</v>
      </c>
      <c r="C17" s="406" t="s">
        <v>417</v>
      </c>
      <c r="D17" s="406"/>
      <c r="E17" s="406"/>
      <c r="F17" s="635" t="s">
        <v>185</v>
      </c>
      <c r="G17" s="153">
        <f>SUMIFS(BS!F:F,BS!$B:$B,$B17)/'Key information'!$E$114</f>
        <v>0</v>
      </c>
      <c r="H17" s="153">
        <f>SUMIFS(BS!G:G,BS!$B:$B,$B17)/'Key information'!$E$114</f>
        <v>0</v>
      </c>
      <c r="I17" s="153">
        <f>SUMIFS(BS!H:H,BS!$B:$B,$B17)/'Key information'!$E$114</f>
        <v>0</v>
      </c>
      <c r="J17" s="153">
        <f>SUMIFS(BS!I:I,BS!$B:$B,$B17)/'Key information'!$E$114</f>
        <v>0</v>
      </c>
      <c r="K17" s="153">
        <f>SUMIFS(BS!J:J,BS!$B:$B,$B17)/'Key information'!$E$114</f>
        <v>0</v>
      </c>
      <c r="L17" s="153">
        <f>SUMIFS(BS!K:K,BS!$B:$B,$B17)/'Key information'!$E$114</f>
        <v>0</v>
      </c>
      <c r="M17" s="153">
        <f>SUMIFS(BS!L:L,BS!$B:$B,$B17)/'Key information'!$E$114</f>
        <v>0</v>
      </c>
      <c r="N17" s="153">
        <f>SUMIFS(BS!M:M,BS!$B:$B,$B17)/'Key information'!$E$114</f>
        <v>0</v>
      </c>
      <c r="O17" s="153">
        <f>SUMIFS(BS!N:N,BS!$B:$B,$B17)/'Key information'!$E$114</f>
        <v>0</v>
      </c>
      <c r="P17" s="153">
        <f>SUMIFS(BS!O:O,BS!$B:$B,$B17)/'Key information'!$E$114</f>
        <v>0</v>
      </c>
      <c r="Q17" s="153">
        <f>SUMIFS(BS!P:P,BS!$B:$B,$B17)/'Key information'!$E$114</f>
        <v>0</v>
      </c>
      <c r="R17" s="156">
        <f>SUMIFS(BS!Q:Q,BS!$B:$B,$B17)/'Key information'!$E$114</f>
        <v>0</v>
      </c>
      <c r="S17" s="153">
        <f>SUMIFS(BS!R:R,BS!$B:$B,$B17)/'Key information'!$E$114</f>
        <v>0</v>
      </c>
      <c r="T17" s="153">
        <f>SUMIFS(BS!S:S,BS!$B:$B,$B17)/'Key information'!$E$114</f>
        <v>0</v>
      </c>
      <c r="U17" s="153">
        <f>SUMIFS(BS!T:T,BS!$B:$B,$B17)/'Key information'!$E$114</f>
        <v>0</v>
      </c>
      <c r="V17" s="153">
        <f>SUMIFS(BS!U:U,BS!$B:$B,$B17)/'Key information'!$E$114</f>
        <v>0</v>
      </c>
      <c r="W17" s="153">
        <f>SUMIFS(BS!V:V,BS!$B:$B,$B17)/'Key information'!$E$114</f>
        <v>0</v>
      </c>
      <c r="X17" s="153">
        <f>SUMIFS(BS!W:W,BS!$B:$B,$B17)/'Key information'!$E$114</f>
        <v>0</v>
      </c>
      <c r="Y17" s="153">
        <f>SUMIFS(BS!X:X,BS!$B:$B,$B17)/'Key information'!$E$114</f>
        <v>0</v>
      </c>
      <c r="Z17" s="153">
        <f>SUMIFS(BS!Y:Y,BS!$B:$B,$B17)/'Key information'!$E$114</f>
        <v>0</v>
      </c>
      <c r="AA17" s="153">
        <f>SUMIFS(BS!Z:Z,BS!$B:$B,$B17)/'Key information'!$E$114</f>
        <v>0</v>
      </c>
      <c r="AB17" s="153">
        <f>SUMIFS(BS!AA:AA,BS!$B:$B,$B17)/'Key information'!$E$114</f>
        <v>0</v>
      </c>
      <c r="AC17" s="153">
        <f>SUMIFS(BS!AB:AB,BS!$B:$B,$B17)/'Key information'!$E$114</f>
        <v>0</v>
      </c>
      <c r="AD17" s="156">
        <f>SUMIFS(BS!AC:AC,BS!$B:$B,$B17)/'Key information'!$E$114</f>
        <v>0</v>
      </c>
      <c r="AE17" s="153">
        <f>SUMIFS(BS!AD:AD,BS!$B:$B,$B17)/'Key information'!$E$114</f>
        <v>0</v>
      </c>
      <c r="AF17" s="153">
        <f>SUMIFS(BS!AE:AE,BS!$B:$B,$B17)/'Key information'!$E$114</f>
        <v>0</v>
      </c>
      <c r="AG17" s="153">
        <f>SUMIFS(BS!AF:AF,BS!$B:$B,$B17)/'Key information'!$E$114</f>
        <v>0</v>
      </c>
      <c r="AH17" s="153">
        <f>SUMIFS(BS!AG:AG,BS!$B:$B,$B17)/'Key information'!$E$114</f>
        <v>0</v>
      </c>
      <c r="AI17" s="153">
        <f>SUMIFS(BS!AH:AH,BS!$B:$B,$B17)/'Key information'!$E$114</f>
        <v>0</v>
      </c>
      <c r="AJ17" s="153">
        <f>SUMIFS(BS!AI:AI,BS!$B:$B,$B17)/'Key information'!$E$114</f>
        <v>0</v>
      </c>
      <c r="AK17" s="153">
        <f>SUMIFS(BS!AJ:AJ,BS!$B:$B,$B17)/'Key information'!$E$114</f>
        <v>0</v>
      </c>
      <c r="AL17" s="153">
        <f>SUMIFS(BS!AK:AK,BS!$B:$B,$B17)/'Key information'!$E$114</f>
        <v>0</v>
      </c>
      <c r="AM17" s="153">
        <f>SUMIFS(BS!AL:AL,BS!$B:$B,$B17)/'Key information'!$E$114</f>
        <v>0</v>
      </c>
      <c r="AN17" s="153">
        <f>SUMIFS(BS!AM:AM,BS!$B:$B,$B17)/'Key information'!$E$114</f>
        <v>0</v>
      </c>
      <c r="AO17" s="153">
        <f>SUMIFS(BS!AN:AN,BS!$B:$B,$B17)/'Key information'!$E$114</f>
        <v>0</v>
      </c>
      <c r="AP17" s="156">
        <f>SUMIFS(BS!AO:AO,BS!$B:$B,$B17)/'Key information'!$E$114</f>
        <v>0</v>
      </c>
      <c r="AQ17" s="153">
        <f>SUMIF($G$10:$R$10,$AQ$10,G17:R17)</f>
        <v>0</v>
      </c>
      <c r="AR17" s="153">
        <f>SUMIF($S$10:$AD$10,$AR$10,S17:AD17)</f>
        <v>0</v>
      </c>
      <c r="AS17" s="153">
        <f>SUMIF($AE$10:$AP$10,$AS$10,AE17:AP17)</f>
        <v>0</v>
      </c>
      <c r="AT17" s="342">
        <f t="shared" ref="AT17:AT25" si="5">IF(C17="",0,AS17)</f>
        <v>0</v>
      </c>
      <c r="AU17" s="252">
        <f t="shared" ref="AU17:AU25" si="6">IF(D17="",0,AS17)</f>
        <v>0</v>
      </c>
      <c r="AV17" s="252">
        <f t="shared" ref="AV17:AV25" si="7">IF(E17="",0,AS17)</f>
        <v>0</v>
      </c>
      <c r="AW17" s="27"/>
      <c r="AX17" s="190">
        <f t="shared" ref="AX17:AX27" si="8">AS17-SUM(AT17:AV17)</f>
        <v>0</v>
      </c>
      <c r="AY17" s="190"/>
      <c r="AZ17" s="132"/>
    </row>
    <row r="18" spans="1:52" s="174" customFormat="1" ht="12" hidden="1" customHeight="1" outlineLevel="1">
      <c r="A18" s="392"/>
      <c r="B18" s="178" t="s">
        <v>426</v>
      </c>
      <c r="C18" s="406"/>
      <c r="D18" s="406"/>
      <c r="E18" s="406" t="s">
        <v>417</v>
      </c>
      <c r="F18" s="635" t="s">
        <v>427</v>
      </c>
      <c r="G18" s="153">
        <f>SUMIFS(BS!F:F,BS!$B:$B,$B18)/'Key information'!$E$114</f>
        <v>0</v>
      </c>
      <c r="H18" s="153">
        <f>SUMIFS(BS!G:G,BS!$B:$B,$B18)/'Key information'!$E$114</f>
        <v>0</v>
      </c>
      <c r="I18" s="153">
        <f>SUMIFS(BS!H:H,BS!$B:$B,$B18)/'Key information'!$E$114</f>
        <v>0</v>
      </c>
      <c r="J18" s="153">
        <f>SUMIFS(BS!I:I,BS!$B:$B,$B18)/'Key information'!$E$114</f>
        <v>0</v>
      </c>
      <c r="K18" s="153">
        <f>SUMIFS(BS!J:J,BS!$B:$B,$B18)/'Key information'!$E$114</f>
        <v>0</v>
      </c>
      <c r="L18" s="153">
        <f>SUMIFS(BS!K:K,BS!$B:$B,$B18)/'Key information'!$E$114</f>
        <v>0</v>
      </c>
      <c r="M18" s="153">
        <f>SUMIFS(BS!L:L,BS!$B:$B,$B18)/'Key information'!$E$114</f>
        <v>0</v>
      </c>
      <c r="N18" s="153">
        <f>SUMIFS(BS!M:M,BS!$B:$B,$B18)/'Key information'!$E$114</f>
        <v>0</v>
      </c>
      <c r="O18" s="153">
        <f>SUMIFS(BS!N:N,BS!$B:$B,$B18)/'Key information'!$E$114</f>
        <v>0</v>
      </c>
      <c r="P18" s="153">
        <f>SUMIFS(BS!O:O,BS!$B:$B,$B18)/'Key information'!$E$114</f>
        <v>0</v>
      </c>
      <c r="Q18" s="153">
        <f>SUMIFS(BS!P:P,BS!$B:$B,$B18)/'Key information'!$E$114</f>
        <v>0</v>
      </c>
      <c r="R18" s="156">
        <f>SUMIFS(BS!Q:Q,BS!$B:$B,$B18)/'Key information'!$E$114</f>
        <v>0</v>
      </c>
      <c r="S18" s="153">
        <f>SUMIFS(BS!R:R,BS!$B:$B,$B18)/'Key information'!$E$114</f>
        <v>0</v>
      </c>
      <c r="T18" s="153">
        <f>SUMIFS(BS!S:S,BS!$B:$B,$B18)/'Key information'!$E$114</f>
        <v>0</v>
      </c>
      <c r="U18" s="153">
        <f>SUMIFS(BS!T:T,BS!$B:$B,$B18)/'Key information'!$E$114</f>
        <v>0</v>
      </c>
      <c r="V18" s="153">
        <f>SUMIFS(BS!U:U,BS!$B:$B,$B18)/'Key information'!$E$114</f>
        <v>0</v>
      </c>
      <c r="W18" s="153">
        <f>SUMIFS(BS!V:V,BS!$B:$B,$B18)/'Key information'!$E$114</f>
        <v>0</v>
      </c>
      <c r="X18" s="153">
        <f>SUMIFS(BS!W:W,BS!$B:$B,$B18)/'Key information'!$E$114</f>
        <v>0</v>
      </c>
      <c r="Y18" s="153">
        <f>SUMIFS(BS!X:X,BS!$B:$B,$B18)/'Key information'!$E$114</f>
        <v>0</v>
      </c>
      <c r="Z18" s="153">
        <f>SUMIFS(BS!Y:Y,BS!$B:$B,$B18)/'Key information'!$E$114</f>
        <v>0</v>
      </c>
      <c r="AA18" s="153">
        <f>SUMIFS(BS!Z:Z,BS!$B:$B,$B18)/'Key information'!$E$114</f>
        <v>0</v>
      </c>
      <c r="AB18" s="153">
        <f>SUMIFS(BS!AA:AA,BS!$B:$B,$B18)/'Key information'!$E$114</f>
        <v>0</v>
      </c>
      <c r="AC18" s="153">
        <f>SUMIFS(BS!AB:AB,BS!$B:$B,$B18)/'Key information'!$E$114</f>
        <v>0</v>
      </c>
      <c r="AD18" s="156">
        <f>SUMIFS(BS!AC:AC,BS!$B:$B,$B18)/'Key information'!$E$114</f>
        <v>0</v>
      </c>
      <c r="AE18" s="153">
        <f>SUMIFS(BS!AD:AD,BS!$B:$B,$B18)/'Key information'!$E$114</f>
        <v>0</v>
      </c>
      <c r="AF18" s="153">
        <f>SUMIFS(BS!AE:AE,BS!$B:$B,$B18)/'Key information'!$E$114</f>
        <v>0</v>
      </c>
      <c r="AG18" s="153">
        <f>SUMIFS(BS!AF:AF,BS!$B:$B,$B18)/'Key information'!$E$114</f>
        <v>0</v>
      </c>
      <c r="AH18" s="153">
        <f>SUMIFS(BS!AG:AG,BS!$B:$B,$B18)/'Key information'!$E$114</f>
        <v>0</v>
      </c>
      <c r="AI18" s="153">
        <f>SUMIFS(BS!AH:AH,BS!$B:$B,$B18)/'Key information'!$E$114</f>
        <v>0</v>
      </c>
      <c r="AJ18" s="153">
        <f>SUMIFS(BS!AI:AI,BS!$B:$B,$B18)/'Key information'!$E$114</f>
        <v>0</v>
      </c>
      <c r="AK18" s="153">
        <f>SUMIFS(BS!AJ:AJ,BS!$B:$B,$B18)/'Key information'!$E$114</f>
        <v>0</v>
      </c>
      <c r="AL18" s="153">
        <f>SUMIFS(BS!AK:AK,BS!$B:$B,$B18)/'Key information'!$E$114</f>
        <v>0</v>
      </c>
      <c r="AM18" s="153">
        <f>SUMIFS(BS!AL:AL,BS!$B:$B,$B18)/'Key information'!$E$114</f>
        <v>0</v>
      </c>
      <c r="AN18" s="153">
        <f>SUMIFS(BS!AM:AM,BS!$B:$B,$B18)/'Key information'!$E$114</f>
        <v>0</v>
      </c>
      <c r="AO18" s="153">
        <f>SUMIFS(BS!AN:AN,BS!$B:$B,$B18)/'Key information'!$E$114</f>
        <v>0</v>
      </c>
      <c r="AP18" s="156">
        <f>SUMIFS(BS!AO:AO,BS!$B:$B,$B18)/'Key information'!$E$114</f>
        <v>0</v>
      </c>
      <c r="AQ18" s="153">
        <f>SUMIF($G$10:$R$10,$AQ$10,G18:R18)</f>
        <v>0</v>
      </c>
      <c r="AR18" s="153">
        <f>SUMIF($S$10:$AD$10,$AR$10,S18:AD18)</f>
        <v>0</v>
      </c>
      <c r="AS18" s="153">
        <f>SUMIF($AE$10:$AP$10,$AS$10,AE18:AP18)</f>
        <v>0</v>
      </c>
      <c r="AT18" s="342">
        <f t="shared" ref="AT18" si="9">IF(C18="",0,AS18)</f>
        <v>0</v>
      </c>
      <c r="AU18" s="252">
        <f t="shared" ref="AU18" si="10">IF(D18="",0,AS18)</f>
        <v>0</v>
      </c>
      <c r="AV18" s="252">
        <f t="shared" ref="AV18" si="11">IF(E18="",0,AS18)</f>
        <v>0</v>
      </c>
      <c r="AW18" s="27"/>
      <c r="AX18" s="190"/>
      <c r="AY18" s="190"/>
      <c r="AZ18" s="132"/>
    </row>
    <row r="19" spans="1:52" s="174" customFormat="1" ht="12" customHeight="1" collapsed="1">
      <c r="A19" s="392"/>
      <c r="B19" s="178" t="s">
        <v>187</v>
      </c>
      <c r="C19" s="406" t="s">
        <v>417</v>
      </c>
      <c r="D19" s="406"/>
      <c r="E19" s="406"/>
      <c r="F19" s="635" t="s">
        <v>428</v>
      </c>
      <c r="G19" s="153">
        <f>SUMIFS(BS!F:F,BS!$B:$B,$B19)/'Key information'!$E$114</f>
        <v>0</v>
      </c>
      <c r="H19" s="153">
        <f>SUMIFS(BS!G:G,BS!$B:$B,$B19)/'Key information'!$E$114</f>
        <v>0</v>
      </c>
      <c r="I19" s="153">
        <f>SUMIFS(BS!H:H,BS!$B:$B,$B19)/'Key information'!$E$114</f>
        <v>0</v>
      </c>
      <c r="J19" s="153">
        <f>SUMIFS(BS!I:I,BS!$B:$B,$B19)/'Key information'!$E$114</f>
        <v>0</v>
      </c>
      <c r="K19" s="153">
        <f>SUMIFS(BS!J:J,BS!$B:$B,$B19)/'Key information'!$E$114</f>
        <v>0</v>
      </c>
      <c r="L19" s="153">
        <f>SUMIFS(BS!K:K,BS!$B:$B,$B19)/'Key information'!$E$114</f>
        <v>0</v>
      </c>
      <c r="M19" s="153">
        <f>SUMIFS(BS!L:L,BS!$B:$B,$B19)/'Key information'!$E$114</f>
        <v>0</v>
      </c>
      <c r="N19" s="153">
        <f>SUMIFS(BS!M:M,BS!$B:$B,$B19)/'Key information'!$E$114</f>
        <v>0</v>
      </c>
      <c r="O19" s="153">
        <f>SUMIFS(BS!N:N,BS!$B:$B,$B19)/'Key information'!$E$114</f>
        <v>0</v>
      </c>
      <c r="P19" s="153">
        <f>SUMIFS(BS!O:O,BS!$B:$B,$B19)/'Key information'!$E$114</f>
        <v>0</v>
      </c>
      <c r="Q19" s="153">
        <f>SUMIFS(BS!P:P,BS!$B:$B,$B19)/'Key information'!$E$114</f>
        <v>0</v>
      </c>
      <c r="R19" s="156">
        <f>SUMIFS(BS!Q:Q,BS!$B:$B,$B19)/'Key information'!$E$114</f>
        <v>0</v>
      </c>
      <c r="S19" s="153">
        <f>SUMIFS(BS!R:R,BS!$B:$B,$B19)/'Key information'!$E$114</f>
        <v>0</v>
      </c>
      <c r="T19" s="153">
        <f>SUMIFS(BS!S:S,BS!$B:$B,$B19)/'Key information'!$E$114</f>
        <v>0</v>
      </c>
      <c r="U19" s="153">
        <f>SUMIFS(BS!T:T,BS!$B:$B,$B19)/'Key information'!$E$114</f>
        <v>0</v>
      </c>
      <c r="V19" s="153">
        <f>SUMIFS(BS!U:U,BS!$B:$B,$B19)/'Key information'!$E$114</f>
        <v>0</v>
      </c>
      <c r="W19" s="153">
        <f>SUMIFS(BS!V:V,BS!$B:$B,$B19)/'Key information'!$E$114</f>
        <v>0</v>
      </c>
      <c r="X19" s="153">
        <f>SUMIFS(BS!W:W,BS!$B:$B,$B19)/'Key information'!$E$114</f>
        <v>0</v>
      </c>
      <c r="Y19" s="153">
        <f>SUMIFS(BS!X:X,BS!$B:$B,$B19)/'Key information'!$E$114</f>
        <v>0</v>
      </c>
      <c r="Z19" s="153">
        <f>SUMIFS(BS!Y:Y,BS!$B:$B,$B19)/'Key information'!$E$114</f>
        <v>0</v>
      </c>
      <c r="AA19" s="153">
        <f>SUMIFS(BS!Z:Z,BS!$B:$B,$B19)/'Key information'!$E$114</f>
        <v>0</v>
      </c>
      <c r="AB19" s="153">
        <f>SUMIFS(BS!AA:AA,BS!$B:$B,$B19)/'Key information'!$E$114</f>
        <v>0</v>
      </c>
      <c r="AC19" s="153">
        <f>SUMIFS(BS!AB:AB,BS!$B:$B,$B19)/'Key information'!$E$114</f>
        <v>0</v>
      </c>
      <c r="AD19" s="156">
        <f>SUMIFS(BS!AC:AC,BS!$B:$B,$B19)/'Key information'!$E$114</f>
        <v>0</v>
      </c>
      <c r="AE19" s="153">
        <f>SUMIFS(BS!AD:AD,BS!$B:$B,$B19)/'Key information'!$E$114</f>
        <v>0</v>
      </c>
      <c r="AF19" s="153">
        <f>SUMIFS(BS!AE:AE,BS!$B:$B,$B19)/'Key information'!$E$114</f>
        <v>0</v>
      </c>
      <c r="AG19" s="153">
        <f>SUMIFS(BS!AF:AF,BS!$B:$B,$B19)/'Key information'!$E$114</f>
        <v>0</v>
      </c>
      <c r="AH19" s="153">
        <f>SUMIFS(BS!AG:AG,BS!$B:$B,$B19)/'Key information'!$E$114</f>
        <v>0</v>
      </c>
      <c r="AI19" s="153">
        <f>SUMIFS(BS!AH:AH,BS!$B:$B,$B19)/'Key information'!$E$114</f>
        <v>0</v>
      </c>
      <c r="AJ19" s="153">
        <f>SUMIFS(BS!AI:AI,BS!$B:$B,$B19)/'Key information'!$E$114</f>
        <v>0</v>
      </c>
      <c r="AK19" s="153">
        <f>SUMIFS(BS!AJ:AJ,BS!$B:$B,$B19)/'Key information'!$E$114</f>
        <v>0</v>
      </c>
      <c r="AL19" s="153">
        <f>SUMIFS(BS!AK:AK,BS!$B:$B,$B19)/'Key information'!$E$114</f>
        <v>0</v>
      </c>
      <c r="AM19" s="153">
        <f>SUMIFS(BS!AL:AL,BS!$B:$B,$B19)/'Key information'!$E$114</f>
        <v>0</v>
      </c>
      <c r="AN19" s="153">
        <f>SUMIFS(BS!AM:AM,BS!$B:$B,$B19)/'Key information'!$E$114</f>
        <v>0</v>
      </c>
      <c r="AO19" s="153">
        <f>SUMIFS(BS!AN:AN,BS!$B:$B,$B19)/'Key information'!$E$114</f>
        <v>0</v>
      </c>
      <c r="AP19" s="156">
        <f>SUMIFS(BS!AO:AO,BS!$B:$B,$B19)/'Key information'!$E$114</f>
        <v>0</v>
      </c>
      <c r="AQ19" s="153">
        <f t="shared" ref="AQ19:AQ25" si="12">SUMIF($G$10:$R$10,$AQ$10,G19:R19)</f>
        <v>0</v>
      </c>
      <c r="AR19" s="153">
        <f t="shared" ref="AR19:AR25" si="13">SUMIF($S$10:$AD$10,$AR$10,S19:AD19)</f>
        <v>0</v>
      </c>
      <c r="AS19" s="153">
        <f t="shared" ref="AS19:AS25" si="14">SUMIF($AE$10:$AP$10,$AS$10,AE19:AP19)</f>
        <v>0</v>
      </c>
      <c r="AT19" s="342">
        <f t="shared" si="5"/>
        <v>0</v>
      </c>
      <c r="AU19" s="252">
        <f t="shared" si="6"/>
        <v>0</v>
      </c>
      <c r="AV19" s="252">
        <f t="shared" si="7"/>
        <v>0</v>
      </c>
      <c r="AW19" s="27"/>
      <c r="AX19" s="190">
        <f t="shared" si="8"/>
        <v>0</v>
      </c>
      <c r="AY19" s="190"/>
      <c r="AZ19" s="131"/>
    </row>
    <row r="20" spans="1:52" s="174" customFormat="1" ht="12" hidden="1" customHeight="1" outlineLevel="1">
      <c r="A20" s="392"/>
      <c r="B20" s="178" t="s">
        <v>429</v>
      </c>
      <c r="C20" s="406" t="s">
        <v>417</v>
      </c>
      <c r="D20" s="406"/>
      <c r="E20" s="406"/>
      <c r="F20" s="635" t="s">
        <v>430</v>
      </c>
      <c r="G20" s="153">
        <f>SUMIFS(BS!F:F,BS!$B:$B,$B20)/'Key information'!$E$114</f>
        <v>0</v>
      </c>
      <c r="H20" s="153">
        <f>SUMIFS(BS!G:G,BS!$B:$B,$B20)/'Key information'!$E$114</f>
        <v>0</v>
      </c>
      <c r="I20" s="153">
        <f>SUMIFS(BS!H:H,BS!$B:$B,$B20)/'Key information'!$E$114</f>
        <v>0</v>
      </c>
      <c r="J20" s="153">
        <f>SUMIFS(BS!I:I,BS!$B:$B,$B20)/'Key information'!$E$114</f>
        <v>0</v>
      </c>
      <c r="K20" s="153">
        <f>SUMIFS(BS!J:J,BS!$B:$B,$B20)/'Key information'!$E$114</f>
        <v>0</v>
      </c>
      <c r="L20" s="153">
        <f>SUMIFS(BS!K:K,BS!$B:$B,$B20)/'Key information'!$E$114</f>
        <v>0</v>
      </c>
      <c r="M20" s="153">
        <f>SUMIFS(BS!L:L,BS!$B:$B,$B20)/'Key information'!$E$114</f>
        <v>0</v>
      </c>
      <c r="N20" s="153">
        <f>SUMIFS(BS!M:M,BS!$B:$B,$B20)/'Key information'!$E$114</f>
        <v>0</v>
      </c>
      <c r="O20" s="153">
        <f>SUMIFS(BS!N:N,BS!$B:$B,$B20)/'Key information'!$E$114</f>
        <v>0</v>
      </c>
      <c r="P20" s="153">
        <f>SUMIFS(BS!O:O,BS!$B:$B,$B20)/'Key information'!$E$114</f>
        <v>0</v>
      </c>
      <c r="Q20" s="153">
        <f>SUMIFS(BS!P:P,BS!$B:$B,$B20)/'Key information'!$E$114</f>
        <v>0</v>
      </c>
      <c r="R20" s="156">
        <f>SUMIFS(BS!Q:Q,BS!$B:$B,$B20)/'Key information'!$E$114</f>
        <v>0</v>
      </c>
      <c r="S20" s="153">
        <f>SUMIFS(BS!R:R,BS!$B:$B,$B20)/'Key information'!$E$114</f>
        <v>0</v>
      </c>
      <c r="T20" s="153">
        <f>SUMIFS(BS!S:S,BS!$B:$B,$B20)/'Key information'!$E$114</f>
        <v>0</v>
      </c>
      <c r="U20" s="153">
        <f>SUMIFS(BS!T:T,BS!$B:$B,$B20)/'Key information'!$E$114</f>
        <v>0</v>
      </c>
      <c r="V20" s="153">
        <f>SUMIFS(BS!U:U,BS!$B:$B,$B20)/'Key information'!$E$114</f>
        <v>0</v>
      </c>
      <c r="W20" s="153">
        <f>SUMIFS(BS!V:V,BS!$B:$B,$B20)/'Key information'!$E$114</f>
        <v>0</v>
      </c>
      <c r="X20" s="153">
        <f>SUMIFS(BS!W:W,BS!$B:$B,$B20)/'Key information'!$E$114</f>
        <v>0</v>
      </c>
      <c r="Y20" s="153">
        <f>SUMIFS(BS!X:X,BS!$B:$B,$B20)/'Key information'!$E$114</f>
        <v>0</v>
      </c>
      <c r="Z20" s="153">
        <f>SUMIFS(BS!Y:Y,BS!$B:$B,$B20)/'Key information'!$E$114</f>
        <v>0</v>
      </c>
      <c r="AA20" s="153">
        <f>SUMIFS(BS!Z:Z,BS!$B:$B,$B20)/'Key information'!$E$114</f>
        <v>0</v>
      </c>
      <c r="AB20" s="153">
        <f>SUMIFS(BS!AA:AA,BS!$B:$B,$B20)/'Key information'!$E$114</f>
        <v>0</v>
      </c>
      <c r="AC20" s="153">
        <f>SUMIFS(BS!AB:AB,BS!$B:$B,$B20)/'Key information'!$E$114</f>
        <v>0</v>
      </c>
      <c r="AD20" s="156">
        <f>SUMIFS(BS!AC:AC,BS!$B:$B,$B20)/'Key information'!$E$114</f>
        <v>0</v>
      </c>
      <c r="AE20" s="153">
        <f>SUMIFS(BS!AD:AD,BS!$B:$B,$B20)/'Key information'!$E$114</f>
        <v>0</v>
      </c>
      <c r="AF20" s="153">
        <f>SUMIFS(BS!AE:AE,BS!$B:$B,$B20)/'Key information'!$E$114</f>
        <v>0</v>
      </c>
      <c r="AG20" s="153">
        <f>SUMIFS(BS!AF:AF,BS!$B:$B,$B20)/'Key information'!$E$114</f>
        <v>0</v>
      </c>
      <c r="AH20" s="153">
        <f>SUMIFS(BS!AG:AG,BS!$B:$B,$B20)/'Key information'!$E$114</f>
        <v>0</v>
      </c>
      <c r="AI20" s="153">
        <f>SUMIFS(BS!AH:AH,BS!$B:$B,$B20)/'Key information'!$E$114</f>
        <v>0</v>
      </c>
      <c r="AJ20" s="153">
        <f>SUMIFS(BS!AI:AI,BS!$B:$B,$B20)/'Key information'!$E$114</f>
        <v>0</v>
      </c>
      <c r="AK20" s="153">
        <f>SUMIFS(BS!AJ:AJ,BS!$B:$B,$B20)/'Key information'!$E$114</f>
        <v>0</v>
      </c>
      <c r="AL20" s="153">
        <f>SUMIFS(BS!AK:AK,BS!$B:$B,$B20)/'Key information'!$E$114</f>
        <v>0</v>
      </c>
      <c r="AM20" s="153">
        <f>SUMIFS(BS!AL:AL,BS!$B:$B,$B20)/'Key information'!$E$114</f>
        <v>0</v>
      </c>
      <c r="AN20" s="153">
        <f>SUMIFS(BS!AM:AM,BS!$B:$B,$B20)/'Key information'!$E$114</f>
        <v>0</v>
      </c>
      <c r="AO20" s="153">
        <f>SUMIFS(BS!AN:AN,BS!$B:$B,$B20)/'Key information'!$E$114</f>
        <v>0</v>
      </c>
      <c r="AP20" s="156">
        <f>SUMIFS(BS!AO:AO,BS!$B:$B,$B20)/'Key information'!$E$114</f>
        <v>0</v>
      </c>
      <c r="AQ20" s="153">
        <f t="shared" ref="AQ20" si="15">SUMIF($G$10:$R$10,$AQ$10,G20:R20)</f>
        <v>0</v>
      </c>
      <c r="AR20" s="153">
        <f t="shared" ref="AR20" si="16">SUMIF($S$10:$AD$10,$AR$10,S20:AD20)</f>
        <v>0</v>
      </c>
      <c r="AS20" s="153">
        <f t="shared" ref="AS20" si="17">SUMIF($AE$10:$AP$10,$AS$10,AE20:AP20)</f>
        <v>0</v>
      </c>
      <c r="AT20" s="342">
        <f t="shared" si="5"/>
        <v>0</v>
      </c>
      <c r="AU20" s="252">
        <f t="shared" si="6"/>
        <v>0</v>
      </c>
      <c r="AV20" s="252">
        <f t="shared" si="7"/>
        <v>0</v>
      </c>
      <c r="AW20" s="27"/>
      <c r="AX20" s="190">
        <f t="shared" si="8"/>
        <v>0</v>
      </c>
      <c r="AY20" s="190"/>
      <c r="AZ20" s="131"/>
    </row>
    <row r="21" spans="1:52" s="174" customFormat="1" ht="12" hidden="1" customHeight="1" outlineLevel="1">
      <c r="A21" s="392"/>
      <c r="B21" s="178" t="s">
        <v>431</v>
      </c>
      <c r="C21" s="406"/>
      <c r="D21" s="406" t="s">
        <v>417</v>
      </c>
      <c r="E21" s="406"/>
      <c r="F21" s="637" t="s">
        <v>432</v>
      </c>
      <c r="G21" s="153">
        <f>SUMIFS(BS!F:F,BS!$B:$B,$B21)/'Key information'!$E$114</f>
        <v>0</v>
      </c>
      <c r="H21" s="153">
        <f>SUMIFS(BS!G:G,BS!$B:$B,$B21)/'Key information'!$E$114</f>
        <v>0</v>
      </c>
      <c r="I21" s="153">
        <f>SUMIFS(BS!H:H,BS!$B:$B,$B21)/'Key information'!$E$114</f>
        <v>0</v>
      </c>
      <c r="J21" s="153">
        <f>SUMIFS(BS!I:I,BS!$B:$B,$B21)/'Key information'!$E$114</f>
        <v>0</v>
      </c>
      <c r="K21" s="153">
        <f>SUMIFS(BS!J:J,BS!$B:$B,$B21)/'Key information'!$E$114</f>
        <v>0</v>
      </c>
      <c r="L21" s="153">
        <f>SUMIFS(BS!K:K,BS!$B:$B,$B21)/'Key information'!$E$114</f>
        <v>0</v>
      </c>
      <c r="M21" s="153">
        <f>SUMIFS(BS!L:L,BS!$B:$B,$B21)/'Key information'!$E$114</f>
        <v>0</v>
      </c>
      <c r="N21" s="153">
        <f>SUMIFS(BS!M:M,BS!$B:$B,$B21)/'Key information'!$E$114</f>
        <v>0</v>
      </c>
      <c r="O21" s="153">
        <f>SUMIFS(BS!N:N,BS!$B:$B,$B21)/'Key information'!$E$114</f>
        <v>0</v>
      </c>
      <c r="P21" s="153">
        <f>SUMIFS(BS!O:O,BS!$B:$B,$B21)/'Key information'!$E$114</f>
        <v>0</v>
      </c>
      <c r="Q21" s="153">
        <f>SUMIFS(BS!P:P,BS!$B:$B,$B21)/'Key information'!$E$114</f>
        <v>0</v>
      </c>
      <c r="R21" s="156">
        <f>SUMIFS(BS!Q:Q,BS!$B:$B,$B21)/'Key information'!$E$114</f>
        <v>0</v>
      </c>
      <c r="S21" s="153">
        <f>SUMIFS(BS!R:R,BS!$B:$B,$B21)/'Key information'!$E$114</f>
        <v>0</v>
      </c>
      <c r="T21" s="153">
        <f>SUMIFS(BS!S:S,BS!$B:$B,$B21)/'Key information'!$E$114</f>
        <v>0</v>
      </c>
      <c r="U21" s="153">
        <f>SUMIFS(BS!T:T,BS!$B:$B,$B21)/'Key information'!$E$114</f>
        <v>0</v>
      </c>
      <c r="V21" s="153">
        <f>SUMIFS(BS!U:U,BS!$B:$B,$B21)/'Key information'!$E$114</f>
        <v>0</v>
      </c>
      <c r="W21" s="153">
        <f>SUMIFS(BS!V:V,BS!$B:$B,$B21)/'Key information'!$E$114</f>
        <v>0</v>
      </c>
      <c r="X21" s="153">
        <f>SUMIFS(BS!W:W,BS!$B:$B,$B21)/'Key information'!$E$114</f>
        <v>0</v>
      </c>
      <c r="Y21" s="153">
        <f>SUMIFS(BS!X:X,BS!$B:$B,$B21)/'Key information'!$E$114</f>
        <v>0</v>
      </c>
      <c r="Z21" s="153">
        <f>SUMIFS(BS!Y:Y,BS!$B:$B,$B21)/'Key information'!$E$114</f>
        <v>0</v>
      </c>
      <c r="AA21" s="153">
        <f>SUMIFS(BS!Z:Z,BS!$B:$B,$B21)/'Key information'!$E$114</f>
        <v>0</v>
      </c>
      <c r="AB21" s="153">
        <f>SUMIFS(BS!AA:AA,BS!$B:$B,$B21)/'Key information'!$E$114</f>
        <v>0</v>
      </c>
      <c r="AC21" s="153">
        <f>SUMIFS(BS!AB:AB,BS!$B:$B,$B21)/'Key information'!$E$114</f>
        <v>0</v>
      </c>
      <c r="AD21" s="156">
        <f>SUMIFS(BS!AC:AC,BS!$B:$B,$B21)/'Key information'!$E$114</f>
        <v>0</v>
      </c>
      <c r="AE21" s="153">
        <f>SUMIFS(BS!AD:AD,BS!$B:$B,$B21)/'Key information'!$E$114</f>
        <v>0</v>
      </c>
      <c r="AF21" s="153">
        <f>SUMIFS(BS!AE:AE,BS!$B:$B,$B21)/'Key information'!$E$114</f>
        <v>0</v>
      </c>
      <c r="AG21" s="153">
        <f>SUMIFS(BS!AF:AF,BS!$B:$B,$B21)/'Key information'!$E$114</f>
        <v>0</v>
      </c>
      <c r="AH21" s="153">
        <f>SUMIFS(BS!AG:AG,BS!$B:$B,$B21)/'Key information'!$E$114</f>
        <v>0</v>
      </c>
      <c r="AI21" s="153">
        <f>SUMIFS(BS!AH:AH,BS!$B:$B,$B21)/'Key information'!$E$114</f>
        <v>0</v>
      </c>
      <c r="AJ21" s="153">
        <f>SUMIFS(BS!AI:AI,BS!$B:$B,$B21)/'Key information'!$E$114</f>
        <v>0</v>
      </c>
      <c r="AK21" s="153">
        <f>SUMIFS(BS!AJ:AJ,BS!$B:$B,$B21)/'Key information'!$E$114</f>
        <v>0</v>
      </c>
      <c r="AL21" s="153">
        <f>SUMIFS(BS!AK:AK,BS!$B:$B,$B21)/'Key information'!$E$114</f>
        <v>0</v>
      </c>
      <c r="AM21" s="153">
        <f>SUMIFS(BS!AL:AL,BS!$B:$B,$B21)/'Key information'!$E$114</f>
        <v>0</v>
      </c>
      <c r="AN21" s="153">
        <f>SUMIFS(BS!AM:AM,BS!$B:$B,$B21)/'Key information'!$E$114</f>
        <v>0</v>
      </c>
      <c r="AO21" s="153">
        <f>SUMIFS(BS!AN:AN,BS!$B:$B,$B21)/'Key information'!$E$114</f>
        <v>0</v>
      </c>
      <c r="AP21" s="156">
        <f>SUMIFS(BS!AO:AO,BS!$B:$B,$B21)/'Key information'!$E$114</f>
        <v>0</v>
      </c>
      <c r="AQ21" s="153">
        <f t="shared" ref="AQ21" si="18">SUMIF($G$10:$R$10,$AQ$10,G21:R21)</f>
        <v>0</v>
      </c>
      <c r="AR21" s="153">
        <f t="shared" ref="AR21" si="19">SUMIF($S$10:$AD$10,$AR$10,S21:AD21)</f>
        <v>0</v>
      </c>
      <c r="AS21" s="153">
        <f t="shared" ref="AS21" si="20">SUMIF($AE$10:$AP$10,$AS$10,AE21:AP21)</f>
        <v>0</v>
      </c>
      <c r="AT21" s="342">
        <f t="shared" ref="AT21" si="21">IF(C21="",0,AS21)</f>
        <v>0</v>
      </c>
      <c r="AU21" s="252">
        <f t="shared" ref="AU21" si="22">IF(D21="",0,AS21)</f>
        <v>0</v>
      </c>
      <c r="AV21" s="252">
        <f t="shared" ref="AV21" si="23">IF(E21="",0,AS21)</f>
        <v>0</v>
      </c>
      <c r="AW21" s="27"/>
      <c r="AX21" s="190">
        <f t="shared" ref="AX21" si="24">AS21-SUM(AT21:AV21)</f>
        <v>0</v>
      </c>
      <c r="AY21" s="190"/>
      <c r="AZ21" s="131"/>
    </row>
    <row r="22" spans="1:52" s="174" customFormat="1" ht="12" customHeight="1" collapsed="1">
      <c r="A22" s="392"/>
      <c r="B22" s="178" t="s">
        <v>433</v>
      </c>
      <c r="C22" s="406" t="s">
        <v>417</v>
      </c>
      <c r="D22" s="406"/>
      <c r="E22" s="406"/>
      <c r="F22" s="637" t="s">
        <v>267</v>
      </c>
      <c r="G22" s="153">
        <f>SUMIFS(BS!F:F,BS!$B:$B,$B22)/'Key information'!$E$114</f>
        <v>0</v>
      </c>
      <c r="H22" s="153">
        <f>SUMIFS(BS!G:G,BS!$B:$B,$B22)/'Key information'!$E$114</f>
        <v>0</v>
      </c>
      <c r="I22" s="153">
        <f>SUMIFS(BS!H:H,BS!$B:$B,$B22)/'Key information'!$E$114</f>
        <v>0</v>
      </c>
      <c r="J22" s="153">
        <f>SUMIFS(BS!I:I,BS!$B:$B,$B22)/'Key information'!$E$114</f>
        <v>0</v>
      </c>
      <c r="K22" s="153">
        <f>SUMIFS(BS!J:J,BS!$B:$B,$B22)/'Key information'!$E$114</f>
        <v>0</v>
      </c>
      <c r="L22" s="153">
        <f>SUMIFS(BS!K:K,BS!$B:$B,$B22)/'Key information'!$E$114</f>
        <v>0</v>
      </c>
      <c r="M22" s="153">
        <f>SUMIFS(BS!L:L,BS!$B:$B,$B22)/'Key information'!$E$114</f>
        <v>0</v>
      </c>
      <c r="N22" s="153">
        <f>SUMIFS(BS!M:M,BS!$B:$B,$B22)/'Key information'!$E$114</f>
        <v>0</v>
      </c>
      <c r="O22" s="153">
        <f>SUMIFS(BS!N:N,BS!$B:$B,$B22)/'Key information'!$E$114</f>
        <v>0</v>
      </c>
      <c r="P22" s="153">
        <f>SUMIFS(BS!O:O,BS!$B:$B,$B22)/'Key information'!$E$114</f>
        <v>0</v>
      </c>
      <c r="Q22" s="153">
        <f>SUMIFS(BS!P:P,BS!$B:$B,$B22)/'Key information'!$E$114</f>
        <v>0</v>
      </c>
      <c r="R22" s="156">
        <f>SUMIFS(BS!Q:Q,BS!$B:$B,$B22)/'Key information'!$E$114</f>
        <v>0</v>
      </c>
      <c r="S22" s="153">
        <f>SUMIFS(BS!R:R,BS!$B:$B,$B22)/'Key information'!$E$114</f>
        <v>0</v>
      </c>
      <c r="T22" s="153">
        <f>SUMIFS(BS!S:S,BS!$B:$B,$B22)/'Key information'!$E$114</f>
        <v>0</v>
      </c>
      <c r="U22" s="153">
        <f>SUMIFS(BS!T:T,BS!$B:$B,$B22)/'Key information'!$E$114</f>
        <v>0</v>
      </c>
      <c r="V22" s="153">
        <f>SUMIFS(BS!U:U,BS!$B:$B,$B22)/'Key information'!$E$114</f>
        <v>0</v>
      </c>
      <c r="W22" s="153">
        <f>SUMIFS(BS!V:V,BS!$B:$B,$B22)/'Key information'!$E$114</f>
        <v>0</v>
      </c>
      <c r="X22" s="153">
        <f>SUMIFS(BS!W:W,BS!$B:$B,$B22)/'Key information'!$E$114</f>
        <v>0</v>
      </c>
      <c r="Y22" s="153">
        <f>SUMIFS(BS!X:X,BS!$B:$B,$B22)/'Key information'!$E$114</f>
        <v>0</v>
      </c>
      <c r="Z22" s="153">
        <f>SUMIFS(BS!Y:Y,BS!$B:$B,$B22)/'Key information'!$E$114</f>
        <v>0</v>
      </c>
      <c r="AA22" s="153">
        <f>SUMIFS(BS!Z:Z,BS!$B:$B,$B22)/'Key information'!$E$114</f>
        <v>0</v>
      </c>
      <c r="AB22" s="153">
        <f>SUMIFS(BS!AA:AA,BS!$B:$B,$B22)/'Key information'!$E$114</f>
        <v>0</v>
      </c>
      <c r="AC22" s="153">
        <f>SUMIFS(BS!AB:AB,BS!$B:$B,$B22)/'Key information'!$E$114</f>
        <v>0</v>
      </c>
      <c r="AD22" s="156">
        <f>SUMIFS(BS!AC:AC,BS!$B:$B,$B22)/'Key information'!$E$114</f>
        <v>0</v>
      </c>
      <c r="AE22" s="153">
        <f>SUMIFS(BS!AD:AD,BS!$B:$B,$B22)/'Key information'!$E$114</f>
        <v>0</v>
      </c>
      <c r="AF22" s="153">
        <f>SUMIFS(BS!AE:AE,BS!$B:$B,$B22)/'Key information'!$E$114</f>
        <v>0</v>
      </c>
      <c r="AG22" s="153">
        <f>SUMIFS(BS!AF:AF,BS!$B:$B,$B22)/'Key information'!$E$114</f>
        <v>0</v>
      </c>
      <c r="AH22" s="153">
        <f>SUMIFS(BS!AG:AG,BS!$B:$B,$B22)/'Key information'!$E$114</f>
        <v>0</v>
      </c>
      <c r="AI22" s="153">
        <f>SUMIFS(BS!AH:AH,BS!$B:$B,$B22)/'Key information'!$E$114</f>
        <v>0</v>
      </c>
      <c r="AJ22" s="153">
        <f>SUMIFS(BS!AI:AI,BS!$B:$B,$B22)/'Key information'!$E$114</f>
        <v>0</v>
      </c>
      <c r="AK22" s="153">
        <f>SUMIFS(BS!AJ:AJ,BS!$B:$B,$B22)/'Key information'!$E$114</f>
        <v>0</v>
      </c>
      <c r="AL22" s="153">
        <f>SUMIFS(BS!AK:AK,BS!$B:$B,$B22)/'Key information'!$E$114</f>
        <v>0</v>
      </c>
      <c r="AM22" s="153">
        <f>SUMIFS(BS!AL:AL,BS!$B:$B,$B22)/'Key information'!$E$114</f>
        <v>0</v>
      </c>
      <c r="AN22" s="153">
        <f>SUMIFS(BS!AM:AM,BS!$B:$B,$B22)/'Key information'!$E$114</f>
        <v>0</v>
      </c>
      <c r="AO22" s="153">
        <f>SUMIFS(BS!AN:AN,BS!$B:$B,$B22)/'Key information'!$E$114</f>
        <v>0</v>
      </c>
      <c r="AP22" s="156">
        <f>SUMIFS(BS!AO:AO,BS!$B:$B,$B22)/'Key information'!$E$114</f>
        <v>0</v>
      </c>
      <c r="AQ22" s="153">
        <f t="shared" ref="AQ22" si="25">SUMIF($G$10:$R$10,$AQ$10,G22:R22)</f>
        <v>0</v>
      </c>
      <c r="AR22" s="153">
        <f t="shared" ref="AR22" si="26">SUMIF($S$10:$AD$10,$AR$10,S22:AD22)</f>
        <v>0</v>
      </c>
      <c r="AS22" s="153">
        <f t="shared" ref="AS22" si="27">SUMIF($AE$10:$AP$10,$AS$10,AE22:AP22)</f>
        <v>0</v>
      </c>
      <c r="AT22" s="342">
        <f t="shared" si="5"/>
        <v>0</v>
      </c>
      <c r="AU22" s="252">
        <f t="shared" si="6"/>
        <v>0</v>
      </c>
      <c r="AV22" s="252">
        <f t="shared" si="7"/>
        <v>0</v>
      </c>
      <c r="AW22" s="27"/>
      <c r="AX22" s="190">
        <f t="shared" si="8"/>
        <v>0</v>
      </c>
      <c r="AY22" s="190"/>
      <c r="AZ22" s="131"/>
    </row>
    <row r="23" spans="1:52" s="174" customFormat="1" ht="12" customHeight="1">
      <c r="A23" s="392"/>
      <c r="B23" s="178" t="s">
        <v>434</v>
      </c>
      <c r="C23" s="406" t="s">
        <v>417</v>
      </c>
      <c r="D23" s="406"/>
      <c r="E23" s="406"/>
      <c r="F23" s="637" t="s">
        <v>435</v>
      </c>
      <c r="G23" s="153">
        <f>SUMIFS(BS!F:F,BS!$B:$B,$B23)/'Key information'!$E$114</f>
        <v>0</v>
      </c>
      <c r="H23" s="153">
        <f>SUMIFS(BS!G:G,BS!$B:$B,$B23)/'Key information'!$E$114</f>
        <v>0</v>
      </c>
      <c r="I23" s="153">
        <f>SUMIFS(BS!H:H,BS!$B:$B,$B23)/'Key information'!$E$114</f>
        <v>0</v>
      </c>
      <c r="J23" s="153">
        <f>SUMIFS(BS!I:I,BS!$B:$B,$B23)/'Key information'!$E$114</f>
        <v>0</v>
      </c>
      <c r="K23" s="153">
        <f>SUMIFS(BS!J:J,BS!$B:$B,$B23)/'Key information'!$E$114</f>
        <v>0</v>
      </c>
      <c r="L23" s="153">
        <f>SUMIFS(BS!K:K,BS!$B:$B,$B23)/'Key information'!$E$114</f>
        <v>0</v>
      </c>
      <c r="M23" s="153">
        <f>SUMIFS(BS!L:L,BS!$B:$B,$B23)/'Key information'!$E$114</f>
        <v>0</v>
      </c>
      <c r="N23" s="153">
        <f>SUMIFS(BS!M:M,BS!$B:$B,$B23)/'Key information'!$E$114</f>
        <v>0</v>
      </c>
      <c r="O23" s="153">
        <f>SUMIFS(BS!N:N,BS!$B:$B,$B23)/'Key information'!$E$114</f>
        <v>0</v>
      </c>
      <c r="P23" s="153">
        <f>SUMIFS(BS!O:O,BS!$B:$B,$B23)/'Key information'!$E$114</f>
        <v>0</v>
      </c>
      <c r="Q23" s="153">
        <f>SUMIFS(BS!P:P,BS!$B:$B,$B23)/'Key information'!$E$114</f>
        <v>0</v>
      </c>
      <c r="R23" s="156">
        <f>SUMIFS(BS!Q:Q,BS!$B:$B,$B23)/'Key information'!$E$114</f>
        <v>0</v>
      </c>
      <c r="S23" s="153">
        <f>SUMIFS(BS!R:R,BS!$B:$B,$B23)/'Key information'!$E$114</f>
        <v>0</v>
      </c>
      <c r="T23" s="153">
        <f>SUMIFS(BS!S:S,BS!$B:$B,$B23)/'Key information'!$E$114</f>
        <v>0</v>
      </c>
      <c r="U23" s="153">
        <f>SUMIFS(BS!T:T,BS!$B:$B,$B23)/'Key information'!$E$114</f>
        <v>0</v>
      </c>
      <c r="V23" s="153">
        <f>SUMIFS(BS!U:U,BS!$B:$B,$B23)/'Key information'!$E$114</f>
        <v>0</v>
      </c>
      <c r="W23" s="153">
        <f>SUMIFS(BS!V:V,BS!$B:$B,$B23)/'Key information'!$E$114</f>
        <v>0</v>
      </c>
      <c r="X23" s="153">
        <f>SUMIFS(BS!W:W,BS!$B:$B,$B23)/'Key information'!$E$114</f>
        <v>0</v>
      </c>
      <c r="Y23" s="153">
        <f>SUMIFS(BS!X:X,BS!$B:$B,$B23)/'Key information'!$E$114</f>
        <v>0</v>
      </c>
      <c r="Z23" s="153">
        <f>SUMIFS(BS!Y:Y,BS!$B:$B,$B23)/'Key information'!$E$114</f>
        <v>0</v>
      </c>
      <c r="AA23" s="153">
        <f>SUMIFS(BS!Z:Z,BS!$B:$B,$B23)/'Key information'!$E$114</f>
        <v>0</v>
      </c>
      <c r="AB23" s="153">
        <f>SUMIFS(BS!AA:AA,BS!$B:$B,$B23)/'Key information'!$E$114</f>
        <v>0</v>
      </c>
      <c r="AC23" s="153">
        <f>SUMIFS(BS!AB:AB,BS!$B:$B,$B23)/'Key information'!$E$114</f>
        <v>0</v>
      </c>
      <c r="AD23" s="156">
        <f>SUMIFS(BS!AC:AC,BS!$B:$B,$B23)/'Key information'!$E$114</f>
        <v>0</v>
      </c>
      <c r="AE23" s="153">
        <f>SUMIFS(BS!AD:AD,BS!$B:$B,$B23)/'Key information'!$E$114</f>
        <v>0</v>
      </c>
      <c r="AF23" s="153">
        <f>SUMIFS(BS!AE:AE,BS!$B:$B,$B23)/'Key information'!$E$114</f>
        <v>0</v>
      </c>
      <c r="AG23" s="153">
        <f>SUMIFS(BS!AF:AF,BS!$B:$B,$B23)/'Key information'!$E$114</f>
        <v>0</v>
      </c>
      <c r="AH23" s="153">
        <f>SUMIFS(BS!AG:AG,BS!$B:$B,$B23)/'Key information'!$E$114</f>
        <v>0</v>
      </c>
      <c r="AI23" s="153">
        <f>SUMIFS(BS!AH:AH,BS!$B:$B,$B23)/'Key information'!$E$114</f>
        <v>0</v>
      </c>
      <c r="AJ23" s="153">
        <f>SUMIFS(BS!AI:AI,BS!$B:$B,$B23)/'Key information'!$E$114</f>
        <v>0</v>
      </c>
      <c r="AK23" s="153">
        <f>SUMIFS(BS!AJ:AJ,BS!$B:$B,$B23)/'Key information'!$E$114</f>
        <v>0</v>
      </c>
      <c r="AL23" s="153">
        <f>SUMIFS(BS!AK:AK,BS!$B:$B,$B23)/'Key information'!$E$114</f>
        <v>0</v>
      </c>
      <c r="AM23" s="153">
        <f>SUMIFS(BS!AL:AL,BS!$B:$B,$B23)/'Key information'!$E$114</f>
        <v>0</v>
      </c>
      <c r="AN23" s="153">
        <f>SUMIFS(BS!AM:AM,BS!$B:$B,$B23)/'Key information'!$E$114</f>
        <v>0</v>
      </c>
      <c r="AO23" s="153">
        <f>SUMIFS(BS!AN:AN,BS!$B:$B,$B23)/'Key information'!$E$114</f>
        <v>0</v>
      </c>
      <c r="AP23" s="156">
        <f>SUMIFS(BS!AO:AO,BS!$B:$B,$B23)/'Key information'!$E$114</f>
        <v>0</v>
      </c>
      <c r="AQ23" s="153">
        <f>SUMIF($G$10:$R$10,$AQ$10,G23:R23)</f>
        <v>0</v>
      </c>
      <c r="AR23" s="153">
        <f>SUMIF($S$10:$AD$10,$AR$10,S23:AD23)</f>
        <v>0</v>
      </c>
      <c r="AS23" s="153">
        <f>SUMIF($AE$10:$AP$10,$AS$10,AE23:AP23)</f>
        <v>0</v>
      </c>
      <c r="AT23" s="342">
        <f t="shared" si="5"/>
        <v>0</v>
      </c>
      <c r="AU23" s="252">
        <f t="shared" si="6"/>
        <v>0</v>
      </c>
      <c r="AV23" s="252">
        <f t="shared" si="7"/>
        <v>0</v>
      </c>
      <c r="AW23" s="27"/>
      <c r="AX23" s="190">
        <f t="shared" si="8"/>
        <v>0</v>
      </c>
      <c r="AY23" s="190"/>
      <c r="AZ23" s="131"/>
    </row>
    <row r="24" spans="1:52" s="174" customFormat="1" ht="12" hidden="1" customHeight="1" outlineLevel="1">
      <c r="A24" s="392"/>
      <c r="B24" s="178" t="s">
        <v>436</v>
      </c>
      <c r="C24" s="406"/>
      <c r="D24" s="406" t="s">
        <v>417</v>
      </c>
      <c r="E24" s="406"/>
      <c r="F24" s="637" t="s">
        <v>437</v>
      </c>
      <c r="G24" s="153">
        <f>SUMIFS(BS!F:F,BS!$B:$B,$B24)/'Key information'!$E$114</f>
        <v>0</v>
      </c>
      <c r="H24" s="153">
        <f>SUMIFS(BS!G:G,BS!$B:$B,$B24)/'Key information'!$E$114</f>
        <v>0</v>
      </c>
      <c r="I24" s="153">
        <f>SUMIFS(BS!H:H,BS!$B:$B,$B24)/'Key information'!$E$114</f>
        <v>0</v>
      </c>
      <c r="J24" s="153">
        <f>SUMIFS(BS!I:I,BS!$B:$B,$B24)/'Key information'!$E$114</f>
        <v>0</v>
      </c>
      <c r="K24" s="153">
        <f>SUMIFS(BS!J:J,BS!$B:$B,$B24)/'Key information'!$E$114</f>
        <v>0</v>
      </c>
      <c r="L24" s="153">
        <f>SUMIFS(BS!K:K,BS!$B:$B,$B24)/'Key information'!$E$114</f>
        <v>0</v>
      </c>
      <c r="M24" s="153">
        <f>SUMIFS(BS!L:L,BS!$B:$B,$B24)/'Key information'!$E$114</f>
        <v>0</v>
      </c>
      <c r="N24" s="153">
        <f>SUMIFS(BS!M:M,BS!$B:$B,$B24)/'Key information'!$E$114</f>
        <v>0</v>
      </c>
      <c r="O24" s="153">
        <f>SUMIFS(BS!N:N,BS!$B:$B,$B24)/'Key information'!$E$114</f>
        <v>0</v>
      </c>
      <c r="P24" s="153">
        <f>SUMIFS(BS!O:O,BS!$B:$B,$B24)/'Key information'!$E$114</f>
        <v>0</v>
      </c>
      <c r="Q24" s="153">
        <f>SUMIFS(BS!P:P,BS!$B:$B,$B24)/'Key information'!$E$114</f>
        <v>0</v>
      </c>
      <c r="R24" s="156">
        <f>SUMIFS(BS!Q:Q,BS!$B:$B,$B24)/'Key information'!$E$114</f>
        <v>0</v>
      </c>
      <c r="S24" s="153">
        <f>SUMIFS(BS!R:R,BS!$B:$B,$B24)/'Key information'!$E$114</f>
        <v>0</v>
      </c>
      <c r="T24" s="153">
        <f>SUMIFS(BS!S:S,BS!$B:$B,$B24)/'Key information'!$E$114</f>
        <v>0</v>
      </c>
      <c r="U24" s="153">
        <f>SUMIFS(BS!T:T,BS!$B:$B,$B24)/'Key information'!$E$114</f>
        <v>0</v>
      </c>
      <c r="V24" s="153">
        <f>SUMIFS(BS!U:U,BS!$B:$B,$B24)/'Key information'!$E$114</f>
        <v>0</v>
      </c>
      <c r="W24" s="153">
        <f>SUMIFS(BS!V:V,BS!$B:$B,$B24)/'Key information'!$E$114</f>
        <v>0</v>
      </c>
      <c r="X24" s="153">
        <f>SUMIFS(BS!W:W,BS!$B:$B,$B24)/'Key information'!$E$114</f>
        <v>0</v>
      </c>
      <c r="Y24" s="153">
        <f>SUMIFS(BS!X:X,BS!$B:$B,$B24)/'Key information'!$E$114</f>
        <v>0</v>
      </c>
      <c r="Z24" s="153">
        <f>SUMIFS(BS!Y:Y,BS!$B:$B,$B24)/'Key information'!$E$114</f>
        <v>0</v>
      </c>
      <c r="AA24" s="153">
        <f>SUMIFS(BS!Z:Z,BS!$B:$B,$B24)/'Key information'!$E$114</f>
        <v>0</v>
      </c>
      <c r="AB24" s="153">
        <f>SUMIFS(BS!AA:AA,BS!$B:$B,$B24)/'Key information'!$E$114</f>
        <v>0</v>
      </c>
      <c r="AC24" s="153">
        <f>SUMIFS(BS!AB:AB,BS!$B:$B,$B24)/'Key information'!$E$114</f>
        <v>0</v>
      </c>
      <c r="AD24" s="156">
        <f>SUMIFS(BS!AC:AC,BS!$B:$B,$B24)/'Key information'!$E$114</f>
        <v>0</v>
      </c>
      <c r="AE24" s="153">
        <f>SUMIFS(BS!AD:AD,BS!$B:$B,$B24)/'Key information'!$E$114</f>
        <v>0</v>
      </c>
      <c r="AF24" s="153">
        <f>SUMIFS(BS!AE:AE,BS!$B:$B,$B24)/'Key information'!$E$114</f>
        <v>0</v>
      </c>
      <c r="AG24" s="153">
        <f>SUMIFS(BS!AF:AF,BS!$B:$B,$B24)/'Key information'!$E$114</f>
        <v>0</v>
      </c>
      <c r="AH24" s="153">
        <f>SUMIFS(BS!AG:AG,BS!$B:$B,$B24)/'Key information'!$E$114</f>
        <v>0</v>
      </c>
      <c r="AI24" s="153">
        <f>SUMIFS(BS!AH:AH,BS!$B:$B,$B24)/'Key information'!$E$114</f>
        <v>0</v>
      </c>
      <c r="AJ24" s="153">
        <f>SUMIFS(BS!AI:AI,BS!$B:$B,$B24)/'Key information'!$E$114</f>
        <v>0</v>
      </c>
      <c r="AK24" s="153">
        <f>SUMIFS(BS!AJ:AJ,BS!$B:$B,$B24)/'Key information'!$E$114</f>
        <v>0</v>
      </c>
      <c r="AL24" s="153">
        <f>SUMIFS(BS!AK:AK,BS!$B:$B,$B24)/'Key information'!$E$114</f>
        <v>0</v>
      </c>
      <c r="AM24" s="153">
        <f>SUMIFS(BS!AL:AL,BS!$B:$B,$B24)/'Key information'!$E$114</f>
        <v>0</v>
      </c>
      <c r="AN24" s="153">
        <f>SUMIFS(BS!AM:AM,BS!$B:$B,$B24)/'Key information'!$E$114</f>
        <v>0</v>
      </c>
      <c r="AO24" s="153">
        <f>SUMIFS(BS!AN:AN,BS!$B:$B,$B24)/'Key information'!$E$114</f>
        <v>0</v>
      </c>
      <c r="AP24" s="156">
        <f>SUMIFS(BS!AO:AO,BS!$B:$B,$B24)/'Key information'!$E$114</f>
        <v>0</v>
      </c>
      <c r="AQ24" s="153">
        <f>SUMIF($G$10:$R$10,$AQ$10,G24:R24)</f>
        <v>0</v>
      </c>
      <c r="AR24" s="153">
        <f>SUMIF($S$10:$AD$10,$AR$10,S24:AD24)</f>
        <v>0</v>
      </c>
      <c r="AS24" s="153">
        <f>SUMIF($AE$10:$AP$10,$AS$10,AE24:AP24)</f>
        <v>0</v>
      </c>
      <c r="AT24" s="342">
        <f t="shared" ref="AT24" si="28">IF(C24="",0,AS24)</f>
        <v>0</v>
      </c>
      <c r="AU24" s="252">
        <f t="shared" ref="AU24" si="29">IF(D24="",0,AS24)</f>
        <v>0</v>
      </c>
      <c r="AV24" s="252">
        <f t="shared" ref="AV24" si="30">IF(E24="",0,AS24)</f>
        <v>0</v>
      </c>
      <c r="AW24" s="27"/>
      <c r="AX24" s="190">
        <f t="shared" ref="AX24" si="31">AS24-SUM(AT24:AV24)</f>
        <v>0</v>
      </c>
      <c r="AY24" s="190"/>
      <c r="AZ24" s="131"/>
    </row>
    <row r="25" spans="1:52" s="174" customFormat="1" ht="12" customHeight="1" collapsed="1">
      <c r="A25" s="392"/>
      <c r="B25" s="178" t="s">
        <v>438</v>
      </c>
      <c r="C25" s="406"/>
      <c r="D25" s="406" t="s">
        <v>417</v>
      </c>
      <c r="E25" s="406"/>
      <c r="F25" s="635" t="s">
        <v>439</v>
      </c>
      <c r="G25" s="478">
        <f>SUMIFS(BS!F:F,BS!$B:$B,$B25)/'Key information'!$E$114</f>
        <v>0</v>
      </c>
      <c r="H25" s="1031">
        <f>SUMIFS(BS!G:G,BS!$B:$B,$B25)/'Key information'!$E$114</f>
        <v>0</v>
      </c>
      <c r="I25" s="1031">
        <f>SUMIFS(BS!H:H,BS!$B:$B,$B25)/'Key information'!$E$114</f>
        <v>0</v>
      </c>
      <c r="J25" s="1031">
        <f>SUMIFS(BS!I:I,BS!$B:$B,$B25)/'Key information'!$E$114</f>
        <v>0</v>
      </c>
      <c r="K25" s="1031">
        <f>SUMIFS(BS!J:J,BS!$B:$B,$B25)/'Key information'!$E$114</f>
        <v>0</v>
      </c>
      <c r="L25" s="1031">
        <f>SUMIFS(BS!K:K,BS!$B:$B,$B25)/'Key information'!$E$114</f>
        <v>0</v>
      </c>
      <c r="M25" s="1031">
        <f>SUMIFS(BS!L:L,BS!$B:$B,$B25)/'Key information'!$E$114</f>
        <v>0</v>
      </c>
      <c r="N25" s="1031">
        <f>SUMIFS(BS!M:M,BS!$B:$B,$B25)/'Key information'!$E$114</f>
        <v>0</v>
      </c>
      <c r="O25" s="1031">
        <f>SUMIFS(BS!N:N,BS!$B:$B,$B25)/'Key information'!$E$114</f>
        <v>0</v>
      </c>
      <c r="P25" s="1031">
        <f>SUMIFS(BS!O:O,BS!$B:$B,$B25)/'Key information'!$E$114</f>
        <v>0</v>
      </c>
      <c r="Q25" s="1031">
        <f>SUMIFS(BS!P:P,BS!$B:$B,$B25)/'Key information'!$E$114</f>
        <v>0</v>
      </c>
      <c r="R25" s="1032">
        <f>SUMIFS(BS!Q:Q,BS!$B:$B,$B25)/'Key information'!$E$114</f>
        <v>0</v>
      </c>
      <c r="S25" s="1031">
        <f>SUMIFS(BS!R:R,BS!$B:$B,$B25)/'Key information'!$E$114</f>
        <v>0</v>
      </c>
      <c r="T25" s="1031">
        <f>SUMIFS(BS!S:S,BS!$B:$B,$B25)/'Key information'!$E$114</f>
        <v>0</v>
      </c>
      <c r="U25" s="1031">
        <f>SUMIFS(BS!T:T,BS!$B:$B,$B25)/'Key information'!$E$114</f>
        <v>0</v>
      </c>
      <c r="V25" s="1031">
        <f>SUMIFS(BS!U:U,BS!$B:$B,$B25)/'Key information'!$E$114</f>
        <v>0</v>
      </c>
      <c r="W25" s="1031">
        <f>SUMIFS(BS!V:V,BS!$B:$B,$B25)/'Key information'!$E$114</f>
        <v>0</v>
      </c>
      <c r="X25" s="1031">
        <f>SUMIFS(BS!W:W,BS!$B:$B,$B25)/'Key information'!$E$114</f>
        <v>0</v>
      </c>
      <c r="Y25" s="1031">
        <f>SUMIFS(BS!X:X,BS!$B:$B,$B25)/'Key information'!$E$114</f>
        <v>0</v>
      </c>
      <c r="Z25" s="1031">
        <f>SUMIFS(BS!Y:Y,BS!$B:$B,$B25)/'Key information'!$E$114</f>
        <v>0</v>
      </c>
      <c r="AA25" s="1031">
        <f>SUMIFS(BS!Z:Z,BS!$B:$B,$B25)/'Key information'!$E$114</f>
        <v>0</v>
      </c>
      <c r="AB25" s="1031">
        <f>SUMIFS(BS!AA:AA,BS!$B:$B,$B25)/'Key information'!$E$114</f>
        <v>0</v>
      </c>
      <c r="AC25" s="1031">
        <f>SUMIFS(BS!AB:AB,BS!$B:$B,$B25)/'Key information'!$E$114</f>
        <v>0</v>
      </c>
      <c r="AD25" s="1032">
        <f>SUMIFS(BS!AC:AC,BS!$B:$B,$B25)/'Key information'!$E$114</f>
        <v>0</v>
      </c>
      <c r="AE25" s="1031">
        <f>SUMIFS(BS!AD:AD,BS!$B:$B,$B25)/'Key information'!$E$114</f>
        <v>0</v>
      </c>
      <c r="AF25" s="1031">
        <f>SUMIFS(BS!AE:AE,BS!$B:$B,$B25)/'Key information'!$E$114</f>
        <v>0</v>
      </c>
      <c r="AG25" s="1031">
        <f>SUMIFS(BS!AF:AF,BS!$B:$B,$B25)/'Key information'!$E$114</f>
        <v>0</v>
      </c>
      <c r="AH25" s="1031">
        <f>SUMIFS(BS!AG:AG,BS!$B:$B,$B25)/'Key information'!$E$114</f>
        <v>0</v>
      </c>
      <c r="AI25" s="1031">
        <f>SUMIFS(BS!AH:AH,BS!$B:$B,$B25)/'Key information'!$E$114</f>
        <v>0</v>
      </c>
      <c r="AJ25" s="1031">
        <f>SUMIFS(BS!AI:AI,BS!$B:$B,$B25)/'Key information'!$E$114</f>
        <v>0</v>
      </c>
      <c r="AK25" s="1031">
        <f>SUMIFS(BS!AJ:AJ,BS!$B:$B,$B25)/'Key information'!$E$114</f>
        <v>0</v>
      </c>
      <c r="AL25" s="1031">
        <f>SUMIFS(BS!AK:AK,BS!$B:$B,$B25)/'Key information'!$E$114</f>
        <v>0</v>
      </c>
      <c r="AM25" s="1031">
        <f>SUMIFS(BS!AL:AL,BS!$B:$B,$B25)/'Key information'!$E$114</f>
        <v>0</v>
      </c>
      <c r="AN25" s="1031">
        <f>SUMIFS(BS!AM:AM,BS!$B:$B,$B25)/'Key information'!$E$114</f>
        <v>0</v>
      </c>
      <c r="AO25" s="1031">
        <f>SUMIFS(BS!AN:AN,BS!$B:$B,$B25)/'Key information'!$E$114</f>
        <v>0</v>
      </c>
      <c r="AP25" s="1032">
        <f>SUMIFS(BS!AO:AO,BS!$B:$B,$B25)/'Key information'!$E$114</f>
        <v>0</v>
      </c>
      <c r="AQ25" s="1031">
        <f t="shared" si="12"/>
        <v>0</v>
      </c>
      <c r="AR25" s="1031">
        <f t="shared" si="13"/>
        <v>0</v>
      </c>
      <c r="AS25" s="1031">
        <f t="shared" si="14"/>
        <v>0</v>
      </c>
      <c r="AT25" s="1033">
        <f t="shared" si="5"/>
        <v>0</v>
      </c>
      <c r="AU25" s="1000">
        <f t="shared" si="6"/>
        <v>0</v>
      </c>
      <c r="AV25" s="1000">
        <f t="shared" si="7"/>
        <v>0</v>
      </c>
      <c r="AW25" s="27"/>
      <c r="AX25" s="190">
        <f t="shared" si="8"/>
        <v>0</v>
      </c>
      <c r="AY25" s="190"/>
      <c r="AZ25" s="131"/>
    </row>
    <row r="26" spans="1:52" s="174" customFormat="1" ht="12" customHeight="1">
      <c r="A26" s="392"/>
      <c r="B26" s="178"/>
      <c r="C26" s="406"/>
      <c r="D26" s="406"/>
      <c r="E26" s="406"/>
      <c r="F26" s="636" t="s">
        <v>440</v>
      </c>
      <c r="G26" s="154">
        <f t="shared" ref="G26:AS26" si="32">SUM(G17:G25)</f>
        <v>0</v>
      </c>
      <c r="H26" s="154">
        <f t="shared" si="32"/>
        <v>0</v>
      </c>
      <c r="I26" s="154">
        <f t="shared" si="32"/>
        <v>0</v>
      </c>
      <c r="J26" s="154">
        <f t="shared" si="32"/>
        <v>0</v>
      </c>
      <c r="K26" s="154">
        <f t="shared" si="32"/>
        <v>0</v>
      </c>
      <c r="L26" s="154">
        <f t="shared" si="32"/>
        <v>0</v>
      </c>
      <c r="M26" s="154">
        <f t="shared" si="32"/>
        <v>0</v>
      </c>
      <c r="N26" s="154">
        <f t="shared" si="32"/>
        <v>0</v>
      </c>
      <c r="O26" s="154">
        <f t="shared" si="32"/>
        <v>0</v>
      </c>
      <c r="P26" s="154">
        <f t="shared" si="32"/>
        <v>0</v>
      </c>
      <c r="Q26" s="154">
        <f t="shared" si="32"/>
        <v>0</v>
      </c>
      <c r="R26" s="158">
        <f t="shared" si="32"/>
        <v>0</v>
      </c>
      <c r="S26" s="154">
        <f t="shared" si="32"/>
        <v>0</v>
      </c>
      <c r="T26" s="154">
        <f t="shared" si="32"/>
        <v>0</v>
      </c>
      <c r="U26" s="154">
        <f t="shared" si="32"/>
        <v>0</v>
      </c>
      <c r="V26" s="154">
        <f t="shared" si="32"/>
        <v>0</v>
      </c>
      <c r="W26" s="154">
        <f t="shared" si="32"/>
        <v>0</v>
      </c>
      <c r="X26" s="154">
        <f t="shared" si="32"/>
        <v>0</v>
      </c>
      <c r="Y26" s="154">
        <f t="shared" si="32"/>
        <v>0</v>
      </c>
      <c r="Z26" s="154">
        <f t="shared" si="32"/>
        <v>0</v>
      </c>
      <c r="AA26" s="154">
        <f t="shared" si="32"/>
        <v>0</v>
      </c>
      <c r="AB26" s="154">
        <f t="shared" si="32"/>
        <v>0</v>
      </c>
      <c r="AC26" s="154">
        <f t="shared" si="32"/>
        <v>0</v>
      </c>
      <c r="AD26" s="158">
        <f t="shared" si="32"/>
        <v>0</v>
      </c>
      <c r="AE26" s="154">
        <f t="shared" si="32"/>
        <v>0</v>
      </c>
      <c r="AF26" s="154">
        <f t="shared" si="32"/>
        <v>0</v>
      </c>
      <c r="AG26" s="154">
        <f t="shared" si="32"/>
        <v>0</v>
      </c>
      <c r="AH26" s="154">
        <f t="shared" si="32"/>
        <v>0</v>
      </c>
      <c r="AI26" s="154">
        <f t="shared" si="32"/>
        <v>0</v>
      </c>
      <c r="AJ26" s="154">
        <f t="shared" si="32"/>
        <v>0</v>
      </c>
      <c r="AK26" s="154">
        <f t="shared" si="32"/>
        <v>0</v>
      </c>
      <c r="AL26" s="154">
        <f t="shared" si="32"/>
        <v>0</v>
      </c>
      <c r="AM26" s="154">
        <f t="shared" si="32"/>
        <v>0</v>
      </c>
      <c r="AN26" s="154">
        <f t="shared" si="32"/>
        <v>0</v>
      </c>
      <c r="AO26" s="154">
        <f t="shared" si="32"/>
        <v>0</v>
      </c>
      <c r="AP26" s="158">
        <f t="shared" si="32"/>
        <v>0</v>
      </c>
      <c r="AQ26" s="154">
        <f t="shared" si="32"/>
        <v>0</v>
      </c>
      <c r="AR26" s="154">
        <f t="shared" si="32"/>
        <v>0</v>
      </c>
      <c r="AS26" s="154">
        <f t="shared" si="32"/>
        <v>0</v>
      </c>
      <c r="AT26" s="343">
        <f>SUM(AT17:AT25)</f>
        <v>0</v>
      </c>
      <c r="AU26" s="253">
        <f>SUM(AU17:AU25)</f>
        <v>0</v>
      </c>
      <c r="AV26" s="253">
        <f>SUM(AV17:AV25)</f>
        <v>0</v>
      </c>
      <c r="AW26" s="27"/>
      <c r="AX26" s="190">
        <f t="shared" si="8"/>
        <v>0</v>
      </c>
      <c r="AY26" s="190"/>
      <c r="AZ26" s="131"/>
    </row>
    <row r="27" spans="1:52" s="174" customFormat="1" ht="12" customHeight="1" thickBot="1">
      <c r="A27" s="392"/>
      <c r="B27" s="178"/>
      <c r="C27" s="406"/>
      <c r="D27" s="406"/>
      <c r="E27" s="406"/>
      <c r="F27" s="604" t="s">
        <v>441</v>
      </c>
      <c r="G27" s="605">
        <f t="shared" ref="G27:AS27" si="33">G15+G26</f>
        <v>0</v>
      </c>
      <c r="H27" s="605">
        <f t="shared" si="33"/>
        <v>0</v>
      </c>
      <c r="I27" s="605">
        <f t="shared" si="33"/>
        <v>0</v>
      </c>
      <c r="J27" s="605">
        <f t="shared" si="33"/>
        <v>0</v>
      </c>
      <c r="K27" s="605">
        <f t="shared" si="33"/>
        <v>0</v>
      </c>
      <c r="L27" s="605">
        <f t="shared" si="33"/>
        <v>0</v>
      </c>
      <c r="M27" s="605">
        <f t="shared" si="33"/>
        <v>0</v>
      </c>
      <c r="N27" s="605">
        <f t="shared" si="33"/>
        <v>0</v>
      </c>
      <c r="O27" s="605">
        <f t="shared" si="33"/>
        <v>0</v>
      </c>
      <c r="P27" s="605">
        <f t="shared" si="33"/>
        <v>0</v>
      </c>
      <c r="Q27" s="605">
        <f t="shared" si="33"/>
        <v>0</v>
      </c>
      <c r="R27" s="649">
        <f t="shared" si="33"/>
        <v>0</v>
      </c>
      <c r="S27" s="605">
        <f t="shared" si="33"/>
        <v>0</v>
      </c>
      <c r="T27" s="605">
        <f t="shared" si="33"/>
        <v>0</v>
      </c>
      <c r="U27" s="605">
        <f t="shared" si="33"/>
        <v>0</v>
      </c>
      <c r="V27" s="605">
        <f t="shared" si="33"/>
        <v>0</v>
      </c>
      <c r="W27" s="605">
        <f t="shared" si="33"/>
        <v>0</v>
      </c>
      <c r="X27" s="605">
        <f t="shared" si="33"/>
        <v>0</v>
      </c>
      <c r="Y27" s="605">
        <f t="shared" si="33"/>
        <v>0</v>
      </c>
      <c r="Z27" s="605">
        <f t="shared" si="33"/>
        <v>0</v>
      </c>
      <c r="AA27" s="605">
        <f t="shared" si="33"/>
        <v>0</v>
      </c>
      <c r="AB27" s="605">
        <f t="shared" si="33"/>
        <v>0</v>
      </c>
      <c r="AC27" s="605">
        <f t="shared" si="33"/>
        <v>0</v>
      </c>
      <c r="AD27" s="649">
        <f t="shared" si="33"/>
        <v>0</v>
      </c>
      <c r="AE27" s="605">
        <f t="shared" si="33"/>
        <v>0</v>
      </c>
      <c r="AF27" s="605">
        <f t="shared" si="33"/>
        <v>0</v>
      </c>
      <c r="AG27" s="605">
        <f t="shared" si="33"/>
        <v>0</v>
      </c>
      <c r="AH27" s="605">
        <f t="shared" si="33"/>
        <v>0</v>
      </c>
      <c r="AI27" s="605">
        <f t="shared" si="33"/>
        <v>0</v>
      </c>
      <c r="AJ27" s="605">
        <f t="shared" si="33"/>
        <v>0</v>
      </c>
      <c r="AK27" s="605">
        <f t="shared" si="33"/>
        <v>0</v>
      </c>
      <c r="AL27" s="605">
        <f t="shared" si="33"/>
        <v>0</v>
      </c>
      <c r="AM27" s="605">
        <f t="shared" si="33"/>
        <v>0</v>
      </c>
      <c r="AN27" s="605">
        <f t="shared" si="33"/>
        <v>0</v>
      </c>
      <c r="AO27" s="605">
        <f t="shared" si="33"/>
        <v>0</v>
      </c>
      <c r="AP27" s="649">
        <f t="shared" si="33"/>
        <v>0</v>
      </c>
      <c r="AQ27" s="605">
        <f t="shared" si="33"/>
        <v>0</v>
      </c>
      <c r="AR27" s="605">
        <f t="shared" si="33"/>
        <v>0</v>
      </c>
      <c r="AS27" s="648">
        <f t="shared" si="33"/>
        <v>0</v>
      </c>
      <c r="AT27" s="605">
        <f>AT15+AT26</f>
        <v>0</v>
      </c>
      <c r="AU27" s="605">
        <f>AU15+AU26</f>
        <v>0</v>
      </c>
      <c r="AV27" s="605">
        <f>AV15+AV26</f>
        <v>0</v>
      </c>
      <c r="AW27" s="27"/>
      <c r="AX27" s="190">
        <f t="shared" si="8"/>
        <v>0</v>
      </c>
      <c r="AY27" s="190"/>
      <c r="AZ27" s="131"/>
    </row>
    <row r="28" spans="1:52" s="174" customFormat="1" ht="12" hidden="1" customHeight="1" outlineLevel="1">
      <c r="A28" s="392"/>
      <c r="B28" s="178"/>
      <c r="C28" s="406"/>
      <c r="D28" s="406"/>
      <c r="E28" s="406"/>
      <c r="F28" s="638" t="s">
        <v>442</v>
      </c>
      <c r="G28" s="151"/>
      <c r="H28" s="151"/>
      <c r="I28" s="151"/>
      <c r="J28" s="151"/>
      <c r="K28" s="151"/>
      <c r="L28" s="151"/>
      <c r="M28" s="151"/>
      <c r="N28" s="151"/>
      <c r="O28" s="151"/>
      <c r="P28" s="151"/>
      <c r="Q28" s="151"/>
      <c r="R28" s="159"/>
      <c r="S28" s="151"/>
      <c r="T28" s="151"/>
      <c r="U28" s="151"/>
      <c r="V28" s="151"/>
      <c r="W28" s="151"/>
      <c r="X28" s="151"/>
      <c r="Y28" s="151"/>
      <c r="Z28" s="151"/>
      <c r="AA28" s="151"/>
      <c r="AB28" s="151"/>
      <c r="AC28" s="151"/>
      <c r="AD28" s="159"/>
      <c r="AE28" s="151"/>
      <c r="AF28" s="151"/>
      <c r="AG28" s="151"/>
      <c r="AH28" s="151"/>
      <c r="AI28" s="151"/>
      <c r="AJ28" s="151"/>
      <c r="AK28" s="151"/>
      <c r="AL28" s="151"/>
      <c r="AM28" s="151"/>
      <c r="AN28" s="151"/>
      <c r="AO28" s="151"/>
      <c r="AP28" s="159"/>
      <c r="AQ28" s="151"/>
      <c r="AR28" s="151"/>
      <c r="AS28" s="151"/>
      <c r="AT28" s="491"/>
      <c r="AU28" s="254"/>
      <c r="AV28" s="254"/>
      <c r="AW28" s="27"/>
      <c r="AX28" s="190"/>
      <c r="AY28" s="190"/>
      <c r="AZ28" s="131"/>
    </row>
    <row r="29" spans="1:52" s="174" customFormat="1" ht="12" hidden="1" customHeight="1" outlineLevel="1">
      <c r="A29" s="392"/>
      <c r="B29" s="178" t="s">
        <v>443</v>
      </c>
      <c r="C29" s="406"/>
      <c r="D29" s="406"/>
      <c r="E29" s="406" t="s">
        <v>417</v>
      </c>
      <c r="F29" s="639" t="s">
        <v>444</v>
      </c>
      <c r="G29" s="153">
        <f>SUMIFS(BS!F:F,BS!$B:$B,$B29)/'Key information'!$E$114*'Key information'!$F$125</f>
        <v>0</v>
      </c>
      <c r="H29" s="153">
        <f>SUMIFS(BS!G:G,BS!$B:$B,$B29)/'Key information'!$E$114*'Key information'!$F$125</f>
        <v>0</v>
      </c>
      <c r="I29" s="153">
        <f>SUMIFS(BS!H:H,BS!$B:$B,$B29)/'Key information'!$E$114*'Key information'!$F$125</f>
        <v>0</v>
      </c>
      <c r="J29" s="153">
        <f>SUMIFS(BS!I:I,BS!$B:$B,$B29)/'Key information'!$E$114*'Key information'!$F$125</f>
        <v>0</v>
      </c>
      <c r="K29" s="153">
        <f>SUMIFS(BS!J:J,BS!$B:$B,$B29)/'Key information'!$E$114*'Key information'!$F$125</f>
        <v>0</v>
      </c>
      <c r="L29" s="153">
        <f>SUMIFS(BS!K:K,BS!$B:$B,$B29)/'Key information'!$E$114*'Key information'!$F$125</f>
        <v>0</v>
      </c>
      <c r="M29" s="153">
        <f>SUMIFS(BS!L:L,BS!$B:$B,$B29)/'Key information'!$E$114*'Key information'!$F$125</f>
        <v>0</v>
      </c>
      <c r="N29" s="153">
        <f>SUMIFS(BS!M:M,BS!$B:$B,$B29)/'Key information'!$E$114*'Key information'!$F$125</f>
        <v>0</v>
      </c>
      <c r="O29" s="153">
        <f>SUMIFS(BS!N:N,BS!$B:$B,$B29)/'Key information'!$E$114*'Key information'!$F$125</f>
        <v>0</v>
      </c>
      <c r="P29" s="153">
        <f>SUMIFS(BS!O:O,BS!$B:$B,$B29)/'Key information'!$E$114*'Key information'!$F$125</f>
        <v>0</v>
      </c>
      <c r="Q29" s="153">
        <f>SUMIFS(BS!P:P,BS!$B:$B,$B29)/'Key information'!$E$114*'Key information'!$F$125</f>
        <v>0</v>
      </c>
      <c r="R29" s="156">
        <f>SUMIFS(BS!Q:Q,BS!$B:$B,$B29)/'Key information'!$E$114*'Key information'!$F$125</f>
        <v>0</v>
      </c>
      <c r="S29" s="153">
        <f>SUMIFS(BS!R:R,BS!$B:$B,$B29)/'Key information'!$E$114*'Key information'!$F$125</f>
        <v>0</v>
      </c>
      <c r="T29" s="153">
        <f>SUMIFS(BS!S:S,BS!$B:$B,$B29)/'Key information'!$E$114*'Key information'!$F$125</f>
        <v>0</v>
      </c>
      <c r="U29" s="153">
        <f>SUMIFS(BS!T:T,BS!$B:$B,$B29)/'Key information'!$E$114*'Key information'!$F$125</f>
        <v>0</v>
      </c>
      <c r="V29" s="153">
        <f>SUMIFS(BS!U:U,BS!$B:$B,$B29)/'Key information'!$E$114*'Key information'!$F$125</f>
        <v>0</v>
      </c>
      <c r="W29" s="153">
        <f>SUMIFS(BS!V:V,BS!$B:$B,$B29)/'Key information'!$E$114*'Key information'!$F$125</f>
        <v>0</v>
      </c>
      <c r="X29" s="153">
        <f>SUMIFS(BS!W:W,BS!$B:$B,$B29)/'Key information'!$E$114*'Key information'!$F$125</f>
        <v>0</v>
      </c>
      <c r="Y29" s="153">
        <f>SUMIFS(BS!X:X,BS!$B:$B,$B29)/'Key information'!$E$114*'Key information'!$F$125</f>
        <v>0</v>
      </c>
      <c r="Z29" s="153">
        <f>SUMIFS(BS!Y:Y,BS!$B:$B,$B29)/'Key information'!$E$114*'Key information'!$F$125</f>
        <v>0</v>
      </c>
      <c r="AA29" s="153">
        <f>SUMIFS(BS!Z:Z,BS!$B:$B,$B29)/'Key information'!$E$114*'Key information'!$F$125</f>
        <v>0</v>
      </c>
      <c r="AB29" s="153">
        <f>SUMIFS(BS!AA:AA,BS!$B:$B,$B29)/'Key information'!$E$114*'Key information'!$F$125</f>
        <v>0</v>
      </c>
      <c r="AC29" s="153">
        <f>SUMIFS(BS!AB:AB,BS!$B:$B,$B29)/'Key information'!$E$114*'Key information'!$F$125</f>
        <v>0</v>
      </c>
      <c r="AD29" s="156">
        <f>SUMIFS(BS!AC:AC,BS!$B:$B,$B29)/'Key information'!$E$114*'Key information'!$F$125</f>
        <v>0</v>
      </c>
      <c r="AE29" s="153">
        <f>SUMIFS(BS!AD:AD,BS!$B:$B,$B29)/'Key information'!$E$114*'Key information'!$F$125</f>
        <v>0</v>
      </c>
      <c r="AF29" s="153">
        <f>SUMIFS(BS!AE:AE,BS!$B:$B,$B29)/'Key information'!$E$114*'Key information'!$F$125</f>
        <v>0</v>
      </c>
      <c r="AG29" s="153">
        <f>SUMIFS(BS!AF:AF,BS!$B:$B,$B29)/'Key information'!$E$114*'Key information'!$F$125</f>
        <v>0</v>
      </c>
      <c r="AH29" s="153">
        <f>SUMIFS(BS!AG:AG,BS!$B:$B,$B29)/'Key information'!$E$114*'Key information'!$F$125</f>
        <v>0</v>
      </c>
      <c r="AI29" s="153">
        <f>SUMIFS(BS!AH:AH,BS!$B:$B,$B29)/'Key information'!$E$114*'Key information'!$F$125</f>
        <v>0</v>
      </c>
      <c r="AJ29" s="153">
        <f>SUMIFS(BS!AI:AI,BS!$B:$B,$B29)/'Key information'!$E$114*'Key information'!$F$125</f>
        <v>0</v>
      </c>
      <c r="AK29" s="153">
        <f>SUMIFS(BS!AJ:AJ,BS!$B:$B,$B29)/'Key information'!$E$114*'Key information'!$F$125</f>
        <v>0</v>
      </c>
      <c r="AL29" s="153">
        <f>SUMIFS(BS!AK:AK,BS!$B:$B,$B29)/'Key information'!$E$114*'Key information'!$F$125</f>
        <v>0</v>
      </c>
      <c r="AM29" s="153">
        <f>SUMIFS(BS!AL:AL,BS!$B:$B,$B29)/'Key information'!$E$114*'Key information'!$F$125</f>
        <v>0</v>
      </c>
      <c r="AN29" s="153">
        <f>SUMIFS(BS!AM:AM,BS!$B:$B,$B29)/'Key information'!$E$114*'Key information'!$F$125</f>
        <v>0</v>
      </c>
      <c r="AO29" s="153">
        <f>SUMIFS(BS!AN:AN,BS!$B:$B,$B29)/'Key information'!$E$114*'Key information'!$F$125</f>
        <v>0</v>
      </c>
      <c r="AP29" s="156">
        <f>SUMIFS(BS!AO:AO,BS!$B:$B,$B29)/'Key information'!$E$114*'Key information'!$F$125</f>
        <v>0</v>
      </c>
      <c r="AQ29" s="153">
        <f>SUMIF($G$10:$R$10,$AQ$10,G29:R29)</f>
        <v>0</v>
      </c>
      <c r="AR29" s="153">
        <f>SUMIF($S$10:$AD$10,$AR$10,S29:AD29)</f>
        <v>0</v>
      </c>
      <c r="AS29" s="153">
        <f>SUMIF($AE$10:$AP$10,$AS$10,AE29:AP29)</f>
        <v>0</v>
      </c>
      <c r="AT29" s="342">
        <f>IF(C29="",0,AS29)</f>
        <v>0</v>
      </c>
      <c r="AU29" s="252">
        <f>IF(D29="",0,AS29)</f>
        <v>0</v>
      </c>
      <c r="AV29" s="252">
        <f>IF(E29="",0,AS29)</f>
        <v>0</v>
      </c>
      <c r="AW29" s="27"/>
      <c r="AX29" s="190">
        <f>AS29-SUM(AT29:AV29)</f>
        <v>0</v>
      </c>
      <c r="AY29" s="190"/>
      <c r="AZ29" s="132"/>
    </row>
    <row r="30" spans="1:52" s="174" customFormat="1" ht="12" hidden="1" customHeight="1" outlineLevel="2">
      <c r="A30" s="392"/>
      <c r="B30" s="178" t="s">
        <v>445</v>
      </c>
      <c r="C30" s="406"/>
      <c r="D30" s="406"/>
      <c r="E30" s="406" t="s">
        <v>417</v>
      </c>
      <c r="F30" s="639" t="s">
        <v>446</v>
      </c>
      <c r="G30" s="153">
        <f>SUMIFS(BS!F:F,BS!$B:$B,$B30)/'Key information'!$E$114*'Key information'!$F$125</f>
        <v>0</v>
      </c>
      <c r="H30" s="153">
        <f>SUMIFS(BS!G:G,BS!$B:$B,$B30)/'Key information'!$E$114*'Key information'!$F$125</f>
        <v>0</v>
      </c>
      <c r="I30" s="153">
        <f>SUMIFS(BS!H:H,BS!$B:$B,$B30)/'Key information'!$E$114*'Key information'!$F$125</f>
        <v>0</v>
      </c>
      <c r="J30" s="153">
        <f>SUMIFS(BS!I:I,BS!$B:$B,$B30)/'Key information'!$E$114*'Key information'!$F$125</f>
        <v>0</v>
      </c>
      <c r="K30" s="153">
        <f>SUMIFS(BS!J:J,BS!$B:$B,$B30)/'Key information'!$E$114*'Key information'!$F$125</f>
        <v>0</v>
      </c>
      <c r="L30" s="153">
        <f>SUMIFS(BS!K:K,BS!$B:$B,$B30)/'Key information'!$E$114*'Key information'!$F$125</f>
        <v>0</v>
      </c>
      <c r="M30" s="153">
        <f>SUMIFS(BS!L:L,BS!$B:$B,$B30)/'Key information'!$E$114*'Key information'!$F$125</f>
        <v>0</v>
      </c>
      <c r="N30" s="153">
        <f>SUMIFS(BS!M:M,BS!$B:$B,$B30)/'Key information'!$E$114*'Key information'!$F$125</f>
        <v>0</v>
      </c>
      <c r="O30" s="153">
        <f>SUMIFS(BS!N:N,BS!$B:$B,$B30)/'Key information'!$E$114*'Key information'!$F$125</f>
        <v>0</v>
      </c>
      <c r="P30" s="153">
        <f>SUMIFS(BS!O:O,BS!$B:$B,$B30)/'Key information'!$E$114*'Key information'!$F$125</f>
        <v>0</v>
      </c>
      <c r="Q30" s="153">
        <f>SUMIFS(BS!P:P,BS!$B:$B,$B30)/'Key information'!$E$114*'Key information'!$F$125</f>
        <v>0</v>
      </c>
      <c r="R30" s="156">
        <f>SUMIFS(BS!Q:Q,BS!$B:$B,$B30)/'Key information'!$E$114*'Key information'!$F$125</f>
        <v>0</v>
      </c>
      <c r="S30" s="153">
        <f>SUMIFS(BS!R:R,BS!$B:$B,$B30)/'Key information'!$E$114*'Key information'!$F$125</f>
        <v>0</v>
      </c>
      <c r="T30" s="153">
        <f>SUMIFS(BS!S:S,BS!$B:$B,$B30)/'Key information'!$E$114*'Key information'!$F$125</f>
        <v>0</v>
      </c>
      <c r="U30" s="153">
        <f>SUMIFS(BS!T:T,BS!$B:$B,$B30)/'Key information'!$E$114*'Key information'!$F$125</f>
        <v>0</v>
      </c>
      <c r="V30" s="153">
        <f>SUMIFS(BS!U:U,BS!$B:$B,$B30)/'Key information'!$E$114*'Key information'!$F$125</f>
        <v>0</v>
      </c>
      <c r="W30" s="153">
        <f>SUMIFS(BS!V:V,BS!$B:$B,$B30)/'Key information'!$E$114*'Key information'!$F$125</f>
        <v>0</v>
      </c>
      <c r="X30" s="153">
        <f>SUMIFS(BS!W:W,BS!$B:$B,$B30)/'Key information'!$E$114*'Key information'!$F$125</f>
        <v>0</v>
      </c>
      <c r="Y30" s="153">
        <f>SUMIFS(BS!X:X,BS!$B:$B,$B30)/'Key information'!$E$114*'Key information'!$F$125</f>
        <v>0</v>
      </c>
      <c r="Z30" s="153">
        <f>SUMIFS(BS!Y:Y,BS!$B:$B,$B30)/'Key information'!$E$114*'Key information'!$F$125</f>
        <v>0</v>
      </c>
      <c r="AA30" s="153">
        <f>SUMIFS(BS!Z:Z,BS!$B:$B,$B30)/'Key information'!$E$114*'Key information'!$F$125</f>
        <v>0</v>
      </c>
      <c r="AB30" s="153">
        <f>SUMIFS(BS!AA:AA,BS!$B:$B,$B30)/'Key information'!$E$114*'Key information'!$F$125</f>
        <v>0</v>
      </c>
      <c r="AC30" s="153">
        <f>SUMIFS(BS!AB:AB,BS!$B:$B,$B30)/'Key information'!$E$114*'Key information'!$F$125</f>
        <v>0</v>
      </c>
      <c r="AD30" s="156">
        <f>SUMIFS(BS!AC:AC,BS!$B:$B,$B30)/'Key information'!$E$114*'Key information'!$F$125</f>
        <v>0</v>
      </c>
      <c r="AE30" s="153">
        <f>SUMIFS(BS!AD:AD,BS!$B:$B,$B30)/'Key information'!$E$114*'Key information'!$F$125</f>
        <v>0</v>
      </c>
      <c r="AF30" s="153">
        <f>SUMIFS(BS!AE:AE,BS!$B:$B,$B30)/'Key information'!$E$114*'Key information'!$F$125</f>
        <v>0</v>
      </c>
      <c r="AG30" s="153">
        <f>SUMIFS(BS!AF:AF,BS!$B:$B,$B30)/'Key information'!$E$114*'Key information'!$F$125</f>
        <v>0</v>
      </c>
      <c r="AH30" s="153">
        <f>SUMIFS(BS!AG:AG,BS!$B:$B,$B30)/'Key information'!$E$114*'Key information'!$F$125</f>
        <v>0</v>
      </c>
      <c r="AI30" s="153">
        <f>SUMIFS(BS!AH:AH,BS!$B:$B,$B30)/'Key information'!$E$114*'Key information'!$F$125</f>
        <v>0</v>
      </c>
      <c r="AJ30" s="153">
        <f>SUMIFS(BS!AI:AI,BS!$B:$B,$B30)/'Key information'!$E$114*'Key information'!$F$125</f>
        <v>0</v>
      </c>
      <c r="AK30" s="153">
        <f>SUMIFS(BS!AJ:AJ,BS!$B:$B,$B30)/'Key information'!$E$114*'Key information'!$F$125</f>
        <v>0</v>
      </c>
      <c r="AL30" s="153">
        <f>SUMIFS(BS!AK:AK,BS!$B:$B,$B30)/'Key information'!$E$114*'Key information'!$F$125</f>
        <v>0</v>
      </c>
      <c r="AM30" s="153">
        <f>SUMIFS(BS!AL:AL,BS!$B:$B,$B30)/'Key information'!$E$114*'Key information'!$F$125</f>
        <v>0</v>
      </c>
      <c r="AN30" s="153">
        <f>SUMIFS(BS!AM:AM,BS!$B:$B,$B30)/'Key information'!$E$114*'Key information'!$F$125</f>
        <v>0</v>
      </c>
      <c r="AO30" s="153">
        <f>SUMIFS(BS!AN:AN,BS!$B:$B,$B30)/'Key information'!$E$114*'Key information'!$F$125</f>
        <v>0</v>
      </c>
      <c r="AP30" s="156">
        <f>SUMIFS(BS!AO:AO,BS!$B:$B,$B30)/'Key information'!$E$114*'Key information'!$F$125</f>
        <v>0</v>
      </c>
      <c r="AQ30" s="153">
        <f>SUMIF($G$10:$R$10,$AQ$10,G30:R30)</f>
        <v>0</v>
      </c>
      <c r="AR30" s="153">
        <f>SUMIF($S$10:$AD$10,$AR$10,S30:AD30)</f>
        <v>0</v>
      </c>
      <c r="AS30" s="153">
        <f>SUMIF($AE$10:$AP$10,$AS$10,AE30:AP30)</f>
        <v>0</v>
      </c>
      <c r="AT30" s="342">
        <f>IF(C30="",0,AS30)</f>
        <v>0</v>
      </c>
      <c r="AU30" s="252">
        <f>IF(D30="",0,AS30)</f>
        <v>0</v>
      </c>
      <c r="AV30" s="252">
        <f>IF(E30="",0,AS30)</f>
        <v>0</v>
      </c>
      <c r="AW30" s="27"/>
      <c r="AX30" s="190">
        <f>AS30-SUM(AT30:AV30)</f>
        <v>0</v>
      </c>
      <c r="AY30" s="190"/>
      <c r="AZ30" s="132"/>
    </row>
    <row r="31" spans="1:52" s="174" customFormat="1" ht="12" hidden="1" customHeight="1" outlineLevel="1">
      <c r="A31" s="392"/>
      <c r="B31" s="178" t="s">
        <v>447</v>
      </c>
      <c r="C31" s="406"/>
      <c r="D31" s="406"/>
      <c r="E31" s="406" t="s">
        <v>417</v>
      </c>
      <c r="F31" s="639" t="s">
        <v>448</v>
      </c>
      <c r="G31" s="153">
        <f>SUMIFS(BS!F:F,BS!$B:$B,$B31)/'Key information'!$E$114*'Key information'!$F$125</f>
        <v>0</v>
      </c>
      <c r="H31" s="153">
        <f>SUMIFS(BS!G:G,BS!$B:$B,$B31)/'Key information'!$E$114*'Key information'!$F$125</f>
        <v>0</v>
      </c>
      <c r="I31" s="153">
        <f>SUMIFS(BS!H:H,BS!$B:$B,$B31)/'Key information'!$E$114*'Key information'!$F$125</f>
        <v>0</v>
      </c>
      <c r="J31" s="153">
        <f>SUMIFS(BS!I:I,BS!$B:$B,$B31)/'Key information'!$E$114*'Key information'!$F$125</f>
        <v>0</v>
      </c>
      <c r="K31" s="153">
        <f>SUMIFS(BS!J:J,BS!$B:$B,$B31)/'Key information'!$E$114*'Key information'!$F$125</f>
        <v>0</v>
      </c>
      <c r="L31" s="153">
        <f>SUMIFS(BS!K:K,BS!$B:$B,$B31)/'Key information'!$E$114*'Key information'!$F$125</f>
        <v>0</v>
      </c>
      <c r="M31" s="153">
        <f>SUMIFS(BS!L:L,BS!$B:$B,$B31)/'Key information'!$E$114*'Key information'!$F$125</f>
        <v>0</v>
      </c>
      <c r="N31" s="153">
        <f>SUMIFS(BS!M:M,BS!$B:$B,$B31)/'Key information'!$E$114*'Key information'!$F$125</f>
        <v>0</v>
      </c>
      <c r="O31" s="153">
        <f>SUMIFS(BS!N:N,BS!$B:$B,$B31)/'Key information'!$E$114*'Key information'!$F$125</f>
        <v>0</v>
      </c>
      <c r="P31" s="153">
        <f>SUMIFS(BS!O:O,BS!$B:$B,$B31)/'Key information'!$E$114*'Key information'!$F$125</f>
        <v>0</v>
      </c>
      <c r="Q31" s="153">
        <f>SUMIFS(BS!P:P,BS!$B:$B,$B31)/'Key information'!$E$114*'Key information'!$F$125</f>
        <v>0</v>
      </c>
      <c r="R31" s="156">
        <f>SUMIFS(BS!Q:Q,BS!$B:$B,$B31)/'Key information'!$E$114*'Key information'!$F$125</f>
        <v>0</v>
      </c>
      <c r="S31" s="153">
        <f>SUMIFS(BS!R:R,BS!$B:$B,$B31)/'Key information'!$E$114*'Key information'!$F$125</f>
        <v>0</v>
      </c>
      <c r="T31" s="153">
        <f>SUMIFS(BS!S:S,BS!$B:$B,$B31)/'Key information'!$E$114*'Key information'!$F$125</f>
        <v>0</v>
      </c>
      <c r="U31" s="153">
        <f>SUMIFS(BS!T:T,BS!$B:$B,$B31)/'Key information'!$E$114*'Key information'!$F$125</f>
        <v>0</v>
      </c>
      <c r="V31" s="153">
        <f>SUMIFS(BS!U:U,BS!$B:$B,$B31)/'Key information'!$E$114*'Key information'!$F$125</f>
        <v>0</v>
      </c>
      <c r="W31" s="153">
        <f>SUMIFS(BS!V:V,BS!$B:$B,$B31)/'Key information'!$E$114*'Key information'!$F$125</f>
        <v>0</v>
      </c>
      <c r="X31" s="153">
        <f>SUMIFS(BS!W:W,BS!$B:$B,$B31)/'Key information'!$E$114*'Key information'!$F$125</f>
        <v>0</v>
      </c>
      <c r="Y31" s="153">
        <f>SUMIFS(BS!X:X,BS!$B:$B,$B31)/'Key information'!$E$114*'Key information'!$F$125</f>
        <v>0</v>
      </c>
      <c r="Z31" s="153">
        <f>SUMIFS(BS!Y:Y,BS!$B:$B,$B31)/'Key information'!$E$114*'Key information'!$F$125</f>
        <v>0</v>
      </c>
      <c r="AA31" s="153">
        <f>SUMIFS(BS!Z:Z,BS!$B:$B,$B31)/'Key information'!$E$114*'Key information'!$F$125</f>
        <v>0</v>
      </c>
      <c r="AB31" s="153">
        <f>SUMIFS(BS!AA:AA,BS!$B:$B,$B31)/'Key information'!$E$114*'Key information'!$F$125</f>
        <v>0</v>
      </c>
      <c r="AC31" s="153">
        <f>SUMIFS(BS!AB:AB,BS!$B:$B,$B31)/'Key information'!$E$114*'Key information'!$F$125</f>
        <v>0</v>
      </c>
      <c r="AD31" s="156">
        <f>SUMIFS(BS!AC:AC,BS!$B:$B,$B31)/'Key information'!$E$114*'Key information'!$F$125</f>
        <v>0</v>
      </c>
      <c r="AE31" s="153">
        <f>SUMIFS(BS!AD:AD,BS!$B:$B,$B31)/'Key information'!$E$114*'Key information'!$F$125</f>
        <v>0</v>
      </c>
      <c r="AF31" s="153">
        <f>SUMIFS(BS!AE:AE,BS!$B:$B,$B31)/'Key information'!$E$114*'Key information'!$F$125</f>
        <v>0</v>
      </c>
      <c r="AG31" s="153">
        <f>SUMIFS(BS!AF:AF,BS!$B:$B,$B31)/'Key information'!$E$114*'Key information'!$F$125</f>
        <v>0</v>
      </c>
      <c r="AH31" s="153">
        <f>SUMIFS(BS!AG:AG,BS!$B:$B,$B31)/'Key information'!$E$114*'Key information'!$F$125</f>
        <v>0</v>
      </c>
      <c r="AI31" s="153">
        <f>SUMIFS(BS!AH:AH,BS!$B:$B,$B31)/'Key information'!$E$114*'Key information'!$F$125</f>
        <v>0</v>
      </c>
      <c r="AJ31" s="153">
        <f>SUMIFS(BS!AI:AI,BS!$B:$B,$B31)/'Key information'!$E$114*'Key information'!$F$125</f>
        <v>0</v>
      </c>
      <c r="AK31" s="153">
        <f>SUMIFS(BS!AJ:AJ,BS!$B:$B,$B31)/'Key information'!$E$114*'Key information'!$F$125</f>
        <v>0</v>
      </c>
      <c r="AL31" s="153">
        <f>SUMIFS(BS!AK:AK,BS!$B:$B,$B31)/'Key information'!$E$114*'Key information'!$F$125</f>
        <v>0</v>
      </c>
      <c r="AM31" s="153">
        <f>SUMIFS(BS!AL:AL,BS!$B:$B,$B31)/'Key information'!$E$114*'Key information'!$F$125</f>
        <v>0</v>
      </c>
      <c r="AN31" s="153">
        <f>SUMIFS(BS!AM:AM,BS!$B:$B,$B31)/'Key information'!$E$114*'Key information'!$F$125</f>
        <v>0</v>
      </c>
      <c r="AO31" s="153">
        <f>SUMIFS(BS!AN:AN,BS!$B:$B,$B31)/'Key information'!$E$114*'Key information'!$F$125</f>
        <v>0</v>
      </c>
      <c r="AP31" s="156">
        <f>SUMIFS(BS!AO:AO,BS!$B:$B,$B31)/'Key information'!$E$114*'Key information'!$F$125</f>
        <v>0</v>
      </c>
      <c r="AQ31" s="153">
        <f t="shared" ref="AQ31:AQ32" si="34">SUMIF($G$10:$R$10,$AQ$10,G31:R31)</f>
        <v>0</v>
      </c>
      <c r="AR31" s="153">
        <f t="shared" ref="AR31:AR32" si="35">SUMIF($S$10:$AD$10,$AR$10,S31:AD31)</f>
        <v>0</v>
      </c>
      <c r="AS31" s="153">
        <f t="shared" ref="AS31:AS32" si="36">SUMIF($AE$10:$AP$10,$AS$10,AE31:AP31)</f>
        <v>0</v>
      </c>
      <c r="AT31" s="342">
        <f>IF(C31="",0,AS31)</f>
        <v>0</v>
      </c>
      <c r="AU31" s="252">
        <f>IF(D31="",0,AS31)</f>
        <v>0</v>
      </c>
      <c r="AV31" s="252">
        <f>IF(E31="",0,AS31)</f>
        <v>0</v>
      </c>
      <c r="AW31" s="27"/>
      <c r="AX31" s="190">
        <f>AS31-SUM(AT31:AV31)</f>
        <v>0</v>
      </c>
      <c r="AY31" s="190"/>
      <c r="AZ31" s="134"/>
    </row>
    <row r="32" spans="1:52" s="174" customFormat="1" ht="12" hidden="1" customHeight="1" outlineLevel="1">
      <c r="A32" s="392"/>
      <c r="B32" s="178" t="s">
        <v>449</v>
      </c>
      <c r="C32" s="406"/>
      <c r="D32" s="406"/>
      <c r="E32" s="406" t="s">
        <v>417</v>
      </c>
      <c r="F32" s="639" t="s">
        <v>450</v>
      </c>
      <c r="G32" s="1031">
        <f>SUMIFS(BS!F:F,BS!$B:$B,$B32)/'Key information'!$E$114*'Key information'!$F$125</f>
        <v>0</v>
      </c>
      <c r="H32" s="1031">
        <f>SUMIFS(BS!G:G,BS!$B:$B,$B32)/'Key information'!$E$114*'Key information'!$F$125</f>
        <v>0</v>
      </c>
      <c r="I32" s="1031">
        <f>SUMIFS(BS!H:H,BS!$B:$B,$B32)/'Key information'!$E$114*'Key information'!$F$125</f>
        <v>0</v>
      </c>
      <c r="J32" s="1031">
        <f>SUMIFS(BS!I:I,BS!$B:$B,$B32)/'Key information'!$E$114*'Key information'!$F$125</f>
        <v>0</v>
      </c>
      <c r="K32" s="1031">
        <f>SUMIFS(BS!J:J,BS!$B:$B,$B32)/'Key information'!$E$114*'Key information'!$F$125</f>
        <v>0</v>
      </c>
      <c r="L32" s="1031">
        <f>SUMIFS(BS!K:K,BS!$B:$B,$B32)/'Key information'!$E$114*'Key information'!$F$125</f>
        <v>0</v>
      </c>
      <c r="M32" s="1031">
        <f>SUMIFS(BS!L:L,BS!$B:$B,$B32)/'Key information'!$E$114*'Key information'!$F$125</f>
        <v>0</v>
      </c>
      <c r="N32" s="1031">
        <f>SUMIFS(BS!M:M,BS!$B:$B,$B32)/'Key information'!$E$114*'Key information'!$F$125</f>
        <v>0</v>
      </c>
      <c r="O32" s="1031">
        <f>SUMIFS(BS!N:N,BS!$B:$B,$B32)/'Key information'!$E$114*'Key information'!$F$125</f>
        <v>0</v>
      </c>
      <c r="P32" s="1031">
        <f>SUMIFS(BS!O:O,BS!$B:$B,$B32)/'Key information'!$E$114*'Key information'!$F$125</f>
        <v>0</v>
      </c>
      <c r="Q32" s="1031">
        <f>SUMIFS(BS!P:P,BS!$B:$B,$B32)/'Key information'!$E$114*'Key information'!$F$125</f>
        <v>0</v>
      </c>
      <c r="R32" s="1032">
        <f>SUMIFS(BS!Q:Q,BS!$B:$B,$B32)/'Key information'!$E$114*'Key information'!$F$125</f>
        <v>0</v>
      </c>
      <c r="S32" s="1031">
        <f>SUMIFS(BS!R:R,BS!$B:$B,$B32)/'Key information'!$E$114*'Key information'!$F$125</f>
        <v>0</v>
      </c>
      <c r="T32" s="1031">
        <f>SUMIFS(BS!S:S,BS!$B:$B,$B32)/'Key information'!$E$114*'Key information'!$F$125</f>
        <v>0</v>
      </c>
      <c r="U32" s="1031">
        <f>SUMIFS(BS!T:T,BS!$B:$B,$B32)/'Key information'!$E$114*'Key information'!$F$125</f>
        <v>0</v>
      </c>
      <c r="V32" s="1031">
        <f>SUMIFS(BS!U:U,BS!$B:$B,$B32)/'Key information'!$E$114*'Key information'!$F$125</f>
        <v>0</v>
      </c>
      <c r="W32" s="1031">
        <f>SUMIFS(BS!V:V,BS!$B:$B,$B32)/'Key information'!$E$114*'Key information'!$F$125</f>
        <v>0</v>
      </c>
      <c r="X32" s="1031">
        <f>SUMIFS(BS!W:W,BS!$B:$B,$B32)/'Key information'!$E$114*'Key information'!$F$125</f>
        <v>0</v>
      </c>
      <c r="Y32" s="1031">
        <f>SUMIFS(BS!X:X,BS!$B:$B,$B32)/'Key information'!$E$114*'Key information'!$F$125</f>
        <v>0</v>
      </c>
      <c r="Z32" s="1031">
        <f>SUMIFS(BS!Y:Y,BS!$B:$B,$B32)/'Key information'!$E$114*'Key information'!$F$125</f>
        <v>0</v>
      </c>
      <c r="AA32" s="1031">
        <f>SUMIFS(BS!Z:Z,BS!$B:$B,$B32)/'Key information'!$E$114*'Key information'!$F$125</f>
        <v>0</v>
      </c>
      <c r="AB32" s="1031">
        <f>SUMIFS(BS!AA:AA,BS!$B:$B,$B32)/'Key information'!$E$114*'Key information'!$F$125</f>
        <v>0</v>
      </c>
      <c r="AC32" s="1031">
        <f>SUMIFS(BS!AB:AB,BS!$B:$B,$B32)/'Key information'!$E$114*'Key information'!$F$125</f>
        <v>0</v>
      </c>
      <c r="AD32" s="1032">
        <f>SUMIFS(BS!AC:AC,BS!$B:$B,$B32)/'Key information'!$E$114*'Key information'!$F$125</f>
        <v>0</v>
      </c>
      <c r="AE32" s="1031">
        <f>SUMIFS(BS!AD:AD,BS!$B:$B,$B32)/'Key information'!$E$114*'Key information'!$F$125</f>
        <v>0</v>
      </c>
      <c r="AF32" s="1031">
        <f>SUMIFS(BS!AE:AE,BS!$B:$B,$B32)/'Key information'!$E$114*'Key information'!$F$125</f>
        <v>0</v>
      </c>
      <c r="AG32" s="1031">
        <f>SUMIFS(BS!AF:AF,BS!$B:$B,$B32)/'Key information'!$E$114*'Key information'!$F$125</f>
        <v>0</v>
      </c>
      <c r="AH32" s="1031">
        <f>SUMIFS(BS!AG:AG,BS!$B:$B,$B32)/'Key information'!$E$114*'Key information'!$F$125</f>
        <v>0</v>
      </c>
      <c r="AI32" s="1031">
        <f>SUMIFS(BS!AH:AH,BS!$B:$B,$B32)/'Key information'!$E$114*'Key information'!$F$125</f>
        <v>0</v>
      </c>
      <c r="AJ32" s="1031">
        <f>SUMIFS(BS!AI:AI,BS!$B:$B,$B32)/'Key information'!$E$114*'Key information'!$F$125</f>
        <v>0</v>
      </c>
      <c r="AK32" s="1031">
        <f>SUMIFS(BS!AJ:AJ,BS!$B:$B,$B32)/'Key information'!$E$114*'Key information'!$F$125</f>
        <v>0</v>
      </c>
      <c r="AL32" s="1031">
        <f>SUMIFS(BS!AK:AK,BS!$B:$B,$B32)/'Key information'!$E$114*'Key information'!$F$125</f>
        <v>0</v>
      </c>
      <c r="AM32" s="1031">
        <f>SUMIFS(BS!AL:AL,BS!$B:$B,$B32)/'Key information'!$E$114*'Key information'!$F$125</f>
        <v>0</v>
      </c>
      <c r="AN32" s="1031">
        <f>SUMIFS(BS!AM:AM,BS!$B:$B,$B32)/'Key information'!$E$114*'Key information'!$F$125</f>
        <v>0</v>
      </c>
      <c r="AO32" s="1031">
        <f>SUMIFS(BS!AN:AN,BS!$B:$B,$B32)/'Key information'!$E$114*'Key information'!$F$125</f>
        <v>0</v>
      </c>
      <c r="AP32" s="1032">
        <f>SUMIFS(BS!AO:AO,BS!$B:$B,$B32)/'Key information'!$E$114*'Key information'!$F$125</f>
        <v>0</v>
      </c>
      <c r="AQ32" s="1031">
        <f t="shared" si="34"/>
        <v>0</v>
      </c>
      <c r="AR32" s="1031">
        <f t="shared" si="35"/>
        <v>0</v>
      </c>
      <c r="AS32" s="1031">
        <f t="shared" si="36"/>
        <v>0</v>
      </c>
      <c r="AT32" s="1033">
        <f>IF(C32="",0,AS32)</f>
        <v>0</v>
      </c>
      <c r="AU32" s="1000">
        <f>IF(D32="",0,AS32)</f>
        <v>0</v>
      </c>
      <c r="AV32" s="1000">
        <f>IF(E32="",0,AS32)</f>
        <v>0</v>
      </c>
      <c r="AW32" s="27"/>
      <c r="AX32" s="190">
        <f>AS32-SUM(AT32:AV32)</f>
        <v>0</v>
      </c>
      <c r="AY32" s="190"/>
      <c r="AZ32" s="131"/>
    </row>
    <row r="33" spans="1:52" s="174" customFormat="1" ht="12" customHeight="1" collapsed="1">
      <c r="A33" s="392"/>
      <c r="B33" s="178"/>
      <c r="C33" s="406"/>
      <c r="D33" s="406"/>
      <c r="E33" s="406"/>
      <c r="F33" s="640" t="s">
        <v>451</v>
      </c>
      <c r="G33" s="154">
        <f>SUM(G29:G32)</f>
        <v>0</v>
      </c>
      <c r="H33" s="154">
        <f t="shared" ref="H33:AP33" si="37">SUM(H29:H32)</f>
        <v>0</v>
      </c>
      <c r="I33" s="154">
        <f t="shared" si="37"/>
        <v>0</v>
      </c>
      <c r="J33" s="154">
        <f t="shared" si="37"/>
        <v>0</v>
      </c>
      <c r="K33" s="154">
        <f t="shared" si="37"/>
        <v>0</v>
      </c>
      <c r="L33" s="154">
        <f t="shared" si="37"/>
        <v>0</v>
      </c>
      <c r="M33" s="154">
        <f t="shared" si="37"/>
        <v>0</v>
      </c>
      <c r="N33" s="154">
        <f t="shared" si="37"/>
        <v>0</v>
      </c>
      <c r="O33" s="154">
        <f t="shared" si="37"/>
        <v>0</v>
      </c>
      <c r="P33" s="154">
        <f t="shared" si="37"/>
        <v>0</v>
      </c>
      <c r="Q33" s="154">
        <f t="shared" si="37"/>
        <v>0</v>
      </c>
      <c r="R33" s="158">
        <f t="shared" si="37"/>
        <v>0</v>
      </c>
      <c r="S33" s="154">
        <f t="shared" si="37"/>
        <v>0</v>
      </c>
      <c r="T33" s="154">
        <f t="shared" si="37"/>
        <v>0</v>
      </c>
      <c r="U33" s="154">
        <f t="shared" si="37"/>
        <v>0</v>
      </c>
      <c r="V33" s="154">
        <f t="shared" si="37"/>
        <v>0</v>
      </c>
      <c r="W33" s="154">
        <f t="shared" si="37"/>
        <v>0</v>
      </c>
      <c r="X33" s="154">
        <f t="shared" si="37"/>
        <v>0</v>
      </c>
      <c r="Y33" s="154">
        <f t="shared" si="37"/>
        <v>0</v>
      </c>
      <c r="Z33" s="154">
        <f t="shared" si="37"/>
        <v>0</v>
      </c>
      <c r="AA33" s="154">
        <f t="shared" si="37"/>
        <v>0</v>
      </c>
      <c r="AB33" s="154">
        <f t="shared" si="37"/>
        <v>0</v>
      </c>
      <c r="AC33" s="154">
        <f t="shared" si="37"/>
        <v>0</v>
      </c>
      <c r="AD33" s="158">
        <f t="shared" si="37"/>
        <v>0</v>
      </c>
      <c r="AE33" s="154">
        <f t="shared" si="37"/>
        <v>0</v>
      </c>
      <c r="AF33" s="154">
        <f t="shared" si="37"/>
        <v>0</v>
      </c>
      <c r="AG33" s="154">
        <f t="shared" si="37"/>
        <v>0</v>
      </c>
      <c r="AH33" s="154">
        <f t="shared" si="37"/>
        <v>0</v>
      </c>
      <c r="AI33" s="154">
        <f t="shared" si="37"/>
        <v>0</v>
      </c>
      <c r="AJ33" s="154">
        <f t="shared" si="37"/>
        <v>0</v>
      </c>
      <c r="AK33" s="154">
        <f t="shared" si="37"/>
        <v>0</v>
      </c>
      <c r="AL33" s="154">
        <f t="shared" si="37"/>
        <v>0</v>
      </c>
      <c r="AM33" s="154">
        <f t="shared" si="37"/>
        <v>0</v>
      </c>
      <c r="AN33" s="154">
        <f t="shared" si="37"/>
        <v>0</v>
      </c>
      <c r="AO33" s="154">
        <f t="shared" si="37"/>
        <v>0</v>
      </c>
      <c r="AP33" s="158">
        <f t="shared" si="37"/>
        <v>0</v>
      </c>
      <c r="AQ33" s="154">
        <f t="shared" ref="AQ33:AS33" si="38">SUM(AQ29:AQ32)</f>
        <v>0</v>
      </c>
      <c r="AR33" s="154">
        <f t="shared" si="38"/>
        <v>0</v>
      </c>
      <c r="AS33" s="154">
        <f t="shared" si="38"/>
        <v>0</v>
      </c>
      <c r="AT33" s="343">
        <f>SUM(AT29:AT32)</f>
        <v>0</v>
      </c>
      <c r="AU33" s="253">
        <f>SUM(AU29:AU32)</f>
        <v>0</v>
      </c>
      <c r="AV33" s="253">
        <f>SUM(AV29:AV32)</f>
        <v>0</v>
      </c>
      <c r="AW33" s="27"/>
      <c r="AX33" s="190">
        <f>AS33-SUM(AT33:AV33)</f>
        <v>0</v>
      </c>
      <c r="AY33" s="190"/>
      <c r="AZ33" s="192"/>
    </row>
    <row r="34" spans="1:52" s="174" customFormat="1" ht="12" hidden="1" customHeight="1" outlineLevel="1">
      <c r="A34" s="392"/>
      <c r="B34" s="178" t="s">
        <v>452</v>
      </c>
      <c r="C34" s="406"/>
      <c r="D34" s="406"/>
      <c r="E34" s="406" t="s">
        <v>417</v>
      </c>
      <c r="F34" s="641" t="s">
        <v>453</v>
      </c>
      <c r="G34" s="154">
        <f>SUMIFS(BS!F:F,BS!$B:$B,$B34)/'Key information'!$E$114*'Key information'!$F$125</f>
        <v>0</v>
      </c>
      <c r="H34" s="154">
        <f>SUMIFS(BS!G:G,BS!$B:$B,$B34)/'Key information'!$E$114*'Key information'!$F$125</f>
        <v>0</v>
      </c>
      <c r="I34" s="154">
        <f>SUMIFS(BS!H:H,BS!$B:$B,$B34)/'Key information'!$E$114*'Key information'!$F$125</f>
        <v>0</v>
      </c>
      <c r="J34" s="154">
        <f>SUMIFS(BS!I:I,BS!$B:$B,$B34)/'Key information'!$E$114*'Key information'!$F$125</f>
        <v>0</v>
      </c>
      <c r="K34" s="154">
        <f>SUMIFS(BS!J:J,BS!$B:$B,$B34)/'Key information'!$E$114*'Key information'!$F$125</f>
        <v>0</v>
      </c>
      <c r="L34" s="154">
        <f>SUMIFS(BS!K:K,BS!$B:$B,$B34)/'Key information'!$E$114*'Key information'!$F$125</f>
        <v>0</v>
      </c>
      <c r="M34" s="154">
        <f>SUMIFS(BS!L:L,BS!$B:$B,$B34)/'Key information'!$E$114*'Key information'!$F$125</f>
        <v>0</v>
      </c>
      <c r="N34" s="154">
        <f>SUMIFS(BS!M:M,BS!$B:$B,$B34)/'Key information'!$E$114*'Key information'!$F$125</f>
        <v>0</v>
      </c>
      <c r="O34" s="154">
        <f>SUMIFS(BS!N:N,BS!$B:$B,$B34)/'Key information'!$E$114*'Key information'!$F$125</f>
        <v>0</v>
      </c>
      <c r="P34" s="154">
        <f>SUMIFS(BS!O:O,BS!$B:$B,$B34)/'Key information'!$E$114*'Key information'!$F$125</f>
        <v>0</v>
      </c>
      <c r="Q34" s="154">
        <f>SUMIFS(BS!P:P,BS!$B:$B,$B34)/'Key information'!$E$114*'Key information'!$F$125</f>
        <v>0</v>
      </c>
      <c r="R34" s="158">
        <f>SUMIFS(BS!Q:Q,BS!$B:$B,$B34)/'Key information'!$E$114*'Key information'!$F$125</f>
        <v>0</v>
      </c>
      <c r="S34" s="154">
        <f>SUMIFS(BS!R:R,BS!$B:$B,$B34)/'Key information'!$E$114*'Key information'!$F$125</f>
        <v>0</v>
      </c>
      <c r="T34" s="154">
        <f>SUMIFS(BS!S:S,BS!$B:$B,$B34)/'Key information'!$E$114*'Key information'!$F$125</f>
        <v>0</v>
      </c>
      <c r="U34" s="154">
        <f>SUMIFS(BS!T:T,BS!$B:$B,$B34)/'Key information'!$E$114*'Key information'!$F$125</f>
        <v>0</v>
      </c>
      <c r="V34" s="154">
        <f>SUMIFS(BS!U:U,BS!$B:$B,$B34)/'Key information'!$E$114*'Key information'!$F$125</f>
        <v>0</v>
      </c>
      <c r="W34" s="154">
        <f>SUMIFS(BS!V:V,BS!$B:$B,$B34)/'Key information'!$E$114*'Key information'!$F$125</f>
        <v>0</v>
      </c>
      <c r="X34" s="154">
        <f>SUMIFS(BS!W:W,BS!$B:$B,$B34)/'Key information'!$E$114*'Key information'!$F$125</f>
        <v>0</v>
      </c>
      <c r="Y34" s="154">
        <f>SUMIFS(BS!X:X,BS!$B:$B,$B34)/'Key information'!$E$114*'Key information'!$F$125</f>
        <v>0</v>
      </c>
      <c r="Z34" s="154">
        <f>SUMIFS(BS!Y:Y,BS!$B:$B,$B34)/'Key information'!$E$114*'Key information'!$F$125</f>
        <v>0</v>
      </c>
      <c r="AA34" s="154">
        <f>SUMIFS(BS!Z:Z,BS!$B:$B,$B34)/'Key information'!$E$114*'Key information'!$F$125</f>
        <v>0</v>
      </c>
      <c r="AB34" s="154">
        <f>SUMIFS(BS!AA:AA,BS!$B:$B,$B34)/'Key information'!$E$114*'Key information'!$F$125</f>
        <v>0</v>
      </c>
      <c r="AC34" s="154">
        <f>SUMIFS(BS!AB:AB,BS!$B:$B,$B34)/'Key information'!$E$114*'Key information'!$F$125</f>
        <v>0</v>
      </c>
      <c r="AD34" s="158">
        <f>SUMIFS(BS!AC:AC,BS!$B:$B,$B34)/'Key information'!$E$114*'Key information'!$F$125</f>
        <v>0</v>
      </c>
      <c r="AE34" s="154">
        <f>SUMIFS(BS!AD:AD,BS!$B:$B,$B34)/'Key information'!$E$114*'Key information'!$F$125</f>
        <v>0</v>
      </c>
      <c r="AF34" s="154">
        <f>SUMIFS(BS!AE:AE,BS!$B:$B,$B34)/'Key information'!$E$114*'Key information'!$F$125</f>
        <v>0</v>
      </c>
      <c r="AG34" s="154">
        <f>SUMIFS(BS!AF:AF,BS!$B:$B,$B34)/'Key information'!$E$114*'Key information'!$F$125</f>
        <v>0</v>
      </c>
      <c r="AH34" s="154">
        <f>SUMIFS(BS!AG:AG,BS!$B:$B,$B34)/'Key information'!$E$114*'Key information'!$F$125</f>
        <v>0</v>
      </c>
      <c r="AI34" s="154">
        <f>SUMIFS(BS!AH:AH,BS!$B:$B,$B34)/'Key information'!$E$114*'Key information'!$F$125</f>
        <v>0</v>
      </c>
      <c r="AJ34" s="154">
        <f>SUMIFS(BS!AI:AI,BS!$B:$B,$B34)/'Key information'!$E$114*'Key information'!$F$125</f>
        <v>0</v>
      </c>
      <c r="AK34" s="154">
        <f>SUMIFS(BS!AJ:AJ,BS!$B:$B,$B34)/'Key information'!$E$114*'Key information'!$F$125</f>
        <v>0</v>
      </c>
      <c r="AL34" s="154">
        <f>SUMIFS(BS!AK:AK,BS!$B:$B,$B34)/'Key information'!$E$114*'Key information'!$F$125</f>
        <v>0</v>
      </c>
      <c r="AM34" s="154">
        <f>SUMIFS(BS!AL:AL,BS!$B:$B,$B34)/'Key information'!$E$114*'Key information'!$F$125</f>
        <v>0</v>
      </c>
      <c r="AN34" s="154">
        <f>SUMIFS(BS!AM:AM,BS!$B:$B,$B34)/'Key information'!$E$114*'Key information'!$F$125</f>
        <v>0</v>
      </c>
      <c r="AO34" s="154">
        <f>SUMIFS(BS!AN:AN,BS!$B:$B,$B34)/'Key information'!$E$114*'Key information'!$F$125</f>
        <v>0</v>
      </c>
      <c r="AP34" s="158">
        <f>SUMIFS(BS!AO:AO,BS!$B:$B,$B34)/'Key information'!$E$114*'Key information'!$F$125</f>
        <v>0</v>
      </c>
      <c r="AQ34" s="154">
        <f>SUMIF($G$10:$R$10,$AQ$10,G34:R34)</f>
        <v>0</v>
      </c>
      <c r="AR34" s="154">
        <f>SUMIF($S$10:$AD$10,$AR$10,S34:AD34)</f>
        <v>0</v>
      </c>
      <c r="AS34" s="154">
        <f>SUMIF($AE$10:$AP$10,$AS$10,AE34:AP34)</f>
        <v>0</v>
      </c>
      <c r="AT34" s="343">
        <f>IF(C34="",0,AS34)</f>
        <v>0</v>
      </c>
      <c r="AU34" s="253">
        <f>IF(D34="",0,AS34)</f>
        <v>0</v>
      </c>
      <c r="AV34" s="253">
        <f>IF(E34="",0,AS34)</f>
        <v>0</v>
      </c>
      <c r="AW34" s="27"/>
      <c r="AX34" s="190"/>
      <c r="AY34" s="190"/>
      <c r="AZ34" s="192"/>
    </row>
    <row r="35" spans="1:52" s="174" customFormat="1" ht="12" customHeight="1" collapsed="1">
      <c r="A35" s="392"/>
      <c r="B35" s="178"/>
      <c r="C35" s="406"/>
      <c r="D35" s="406"/>
      <c r="E35" s="406"/>
      <c r="F35" s="638" t="s">
        <v>454</v>
      </c>
      <c r="G35" s="150"/>
      <c r="H35" s="150"/>
      <c r="I35" s="150"/>
      <c r="J35" s="150"/>
      <c r="K35" s="150"/>
      <c r="L35" s="150"/>
      <c r="M35" s="150"/>
      <c r="N35" s="150"/>
      <c r="O35" s="150"/>
      <c r="P35" s="150"/>
      <c r="Q35" s="150"/>
      <c r="R35" s="152"/>
      <c r="S35" s="150"/>
      <c r="T35" s="150"/>
      <c r="U35" s="150"/>
      <c r="V35" s="150"/>
      <c r="W35" s="150"/>
      <c r="X35" s="150"/>
      <c r="Y35" s="150"/>
      <c r="Z35" s="150"/>
      <c r="AA35" s="150"/>
      <c r="AB35" s="150"/>
      <c r="AC35" s="150"/>
      <c r="AD35" s="152"/>
      <c r="AE35" s="150"/>
      <c r="AF35" s="150"/>
      <c r="AG35" s="150"/>
      <c r="AH35" s="150"/>
      <c r="AI35" s="150"/>
      <c r="AJ35" s="150"/>
      <c r="AK35" s="150"/>
      <c r="AL35" s="150"/>
      <c r="AM35" s="150"/>
      <c r="AN35" s="150"/>
      <c r="AO35" s="150"/>
      <c r="AP35" s="152"/>
      <c r="AQ35" s="150"/>
      <c r="AR35" s="150"/>
      <c r="AS35" s="150"/>
      <c r="AT35" s="492"/>
      <c r="AU35" s="255"/>
      <c r="AV35" s="255"/>
      <c r="AW35" s="27"/>
      <c r="AX35" s="190"/>
      <c r="AY35" s="190"/>
      <c r="AZ35" s="192"/>
    </row>
    <row r="36" spans="1:52" s="174" customFormat="1" ht="12" customHeight="1">
      <c r="A36" s="392"/>
      <c r="B36" s="178" t="s">
        <v>455</v>
      </c>
      <c r="C36" s="406"/>
      <c r="D36" s="406" t="s">
        <v>417</v>
      </c>
      <c r="E36" s="406"/>
      <c r="F36" s="639" t="s">
        <v>456</v>
      </c>
      <c r="G36" s="153">
        <f>SUMIFS(BS!F:F,BS!$B:$B,$B36)/'Key information'!$E$114*'Key information'!$F$125</f>
        <v>0</v>
      </c>
      <c r="H36" s="153">
        <f>SUMIFS(BS!G:G,BS!$B:$B,$B36)/'Key information'!$E$114*'Key information'!$F$125</f>
        <v>0</v>
      </c>
      <c r="I36" s="153">
        <f>SUMIFS(BS!H:H,BS!$B:$B,$B36)/'Key information'!$E$114*'Key information'!$F$125</f>
        <v>0</v>
      </c>
      <c r="J36" s="153">
        <f>SUMIFS(BS!I:I,BS!$B:$B,$B36)/'Key information'!$E$114*'Key information'!$F$125</f>
        <v>0</v>
      </c>
      <c r="K36" s="153">
        <f>SUMIFS(BS!J:J,BS!$B:$B,$B36)/'Key information'!$E$114*'Key information'!$F$125</f>
        <v>0</v>
      </c>
      <c r="L36" s="153">
        <f>SUMIFS(BS!K:K,BS!$B:$B,$B36)/'Key information'!$E$114*'Key information'!$F$125</f>
        <v>0</v>
      </c>
      <c r="M36" s="153">
        <f>SUMIFS(BS!L:L,BS!$B:$B,$B36)/'Key information'!$E$114*'Key information'!$F$125</f>
        <v>0</v>
      </c>
      <c r="N36" s="153">
        <f>SUMIFS(BS!M:M,BS!$B:$B,$B36)/'Key information'!$E$114*'Key information'!$F$125</f>
        <v>0</v>
      </c>
      <c r="O36" s="153">
        <f>SUMIFS(BS!N:N,BS!$B:$B,$B36)/'Key information'!$E$114*'Key information'!$F$125</f>
        <v>0</v>
      </c>
      <c r="P36" s="153">
        <f>SUMIFS(BS!O:O,BS!$B:$B,$B36)/'Key information'!$E$114*'Key information'!$F$125</f>
        <v>0</v>
      </c>
      <c r="Q36" s="153">
        <f>SUMIFS(BS!P:P,BS!$B:$B,$B36)/'Key information'!$E$114*'Key information'!$F$125</f>
        <v>0</v>
      </c>
      <c r="R36" s="156">
        <f>SUMIFS(BS!Q:Q,BS!$B:$B,$B36)/'Key information'!$E$114*'Key information'!$F$125</f>
        <v>0</v>
      </c>
      <c r="S36" s="153">
        <f>SUMIFS(BS!R:R,BS!$B:$B,$B36)/'Key information'!$E$114*'Key information'!$F$125</f>
        <v>0</v>
      </c>
      <c r="T36" s="153">
        <f>SUMIFS(BS!S:S,BS!$B:$B,$B36)/'Key information'!$E$114*'Key information'!$F$125</f>
        <v>0</v>
      </c>
      <c r="U36" s="153">
        <f>SUMIFS(BS!T:T,BS!$B:$B,$B36)/'Key information'!$E$114*'Key information'!$F$125</f>
        <v>0</v>
      </c>
      <c r="V36" s="153">
        <f>SUMIFS(BS!U:U,BS!$B:$B,$B36)/'Key information'!$E$114*'Key information'!$F$125</f>
        <v>0</v>
      </c>
      <c r="W36" s="153">
        <f>SUMIFS(BS!V:V,BS!$B:$B,$B36)/'Key information'!$E$114*'Key information'!$F$125</f>
        <v>0</v>
      </c>
      <c r="X36" s="153">
        <f>SUMIFS(BS!W:W,BS!$B:$B,$B36)/'Key information'!$E$114*'Key information'!$F$125</f>
        <v>0</v>
      </c>
      <c r="Y36" s="153">
        <f>SUMIFS(BS!X:X,BS!$B:$B,$B36)/'Key information'!$E$114*'Key information'!$F$125</f>
        <v>0</v>
      </c>
      <c r="Z36" s="153">
        <f>SUMIFS(BS!Y:Y,BS!$B:$B,$B36)/'Key information'!$E$114*'Key information'!$F$125</f>
        <v>0</v>
      </c>
      <c r="AA36" s="153">
        <f>SUMIFS(BS!Z:Z,BS!$B:$B,$B36)/'Key information'!$E$114*'Key information'!$F$125</f>
        <v>0</v>
      </c>
      <c r="AB36" s="153">
        <f>SUMIFS(BS!AA:AA,BS!$B:$B,$B36)/'Key information'!$E$114*'Key information'!$F$125</f>
        <v>0</v>
      </c>
      <c r="AC36" s="153">
        <f>SUMIFS(BS!AB:AB,BS!$B:$B,$B36)/'Key information'!$E$114*'Key information'!$F$125</f>
        <v>0</v>
      </c>
      <c r="AD36" s="156">
        <f>SUMIFS(BS!AC:AC,BS!$B:$B,$B36)/'Key information'!$E$114*'Key information'!$F$125</f>
        <v>0</v>
      </c>
      <c r="AE36" s="153">
        <f>SUMIFS(BS!AD:AD,BS!$B:$B,$B36)/'Key information'!$E$114*'Key information'!$F$125</f>
        <v>0</v>
      </c>
      <c r="AF36" s="153">
        <f>SUMIFS(BS!AE:AE,BS!$B:$B,$B36)/'Key information'!$E$114*'Key information'!$F$125</f>
        <v>0</v>
      </c>
      <c r="AG36" s="153">
        <f>SUMIFS(BS!AF:AF,BS!$B:$B,$B36)/'Key information'!$E$114*'Key information'!$F$125</f>
        <v>0</v>
      </c>
      <c r="AH36" s="153">
        <f>SUMIFS(BS!AG:AG,BS!$B:$B,$B36)/'Key information'!$E$114*'Key information'!$F$125</f>
        <v>0</v>
      </c>
      <c r="AI36" s="153">
        <f>SUMIFS(BS!AH:AH,BS!$B:$B,$B36)/'Key information'!$E$114*'Key information'!$F$125</f>
        <v>0</v>
      </c>
      <c r="AJ36" s="153">
        <f>SUMIFS(BS!AI:AI,BS!$B:$B,$B36)/'Key information'!$E$114*'Key information'!$F$125</f>
        <v>0</v>
      </c>
      <c r="AK36" s="153">
        <f>SUMIFS(BS!AJ:AJ,BS!$B:$B,$B36)/'Key information'!$E$114*'Key information'!$F$125</f>
        <v>0</v>
      </c>
      <c r="AL36" s="153">
        <f>SUMIFS(BS!AK:AK,BS!$B:$B,$B36)/'Key information'!$E$114*'Key information'!$F$125</f>
        <v>0</v>
      </c>
      <c r="AM36" s="153">
        <f>SUMIFS(BS!AL:AL,BS!$B:$B,$B36)/'Key information'!$E$114*'Key information'!$F$125</f>
        <v>0</v>
      </c>
      <c r="AN36" s="153">
        <f>SUMIFS(BS!AM:AM,BS!$B:$B,$B36)/'Key information'!$E$114*'Key information'!$F$125</f>
        <v>0</v>
      </c>
      <c r="AO36" s="153">
        <f>SUMIFS(BS!AN:AN,BS!$B:$B,$B36)/'Key information'!$E$114*'Key information'!$F$125</f>
        <v>0</v>
      </c>
      <c r="AP36" s="156">
        <f>SUMIFS(BS!AO:AO,BS!$B:$B,$B36)/'Key information'!$E$114*'Key information'!$F$125</f>
        <v>0</v>
      </c>
      <c r="AQ36" s="153">
        <f>SUMIF($G$10:$R$10,$AQ$10,G36:R36)</f>
        <v>0</v>
      </c>
      <c r="AR36" s="153">
        <f>SUMIF($S$10:$AD$10,$AR$10,S36:AD36)</f>
        <v>0</v>
      </c>
      <c r="AS36" s="153">
        <f>SUMIF($AE$10:$AP$10,$AS$10,AE36:AP36)</f>
        <v>0</v>
      </c>
      <c r="AT36" s="342">
        <f>IF(C36="",0,AS36)</f>
        <v>0</v>
      </c>
      <c r="AU36" s="252">
        <f>IF(D36="",0,AS36)</f>
        <v>0</v>
      </c>
      <c r="AV36" s="252">
        <f>IF(E36="",0,AS36)</f>
        <v>0</v>
      </c>
      <c r="AW36" s="27"/>
      <c r="AX36" s="190">
        <f>AS36-SUM(AT36:AV36)</f>
        <v>0</v>
      </c>
      <c r="AY36" s="190"/>
      <c r="AZ36" s="192"/>
    </row>
    <row r="37" spans="1:52" s="174" customFormat="1" ht="12" hidden="1" customHeight="1" outlineLevel="1">
      <c r="A37" s="392"/>
      <c r="B37" s="178" t="s">
        <v>457</v>
      </c>
      <c r="C37" s="406"/>
      <c r="D37" s="406" t="s">
        <v>417</v>
      </c>
      <c r="E37" s="406"/>
      <c r="F37" s="639" t="s">
        <v>458</v>
      </c>
      <c r="G37" s="153">
        <f>SUMIFS(BS!F:F,BS!$B:$B,$B37)/'Key information'!$E$114*'Key information'!$F$125</f>
        <v>0</v>
      </c>
      <c r="H37" s="153">
        <f>SUMIFS(BS!G:G,BS!$B:$B,$B37)/'Key information'!$E$114*'Key information'!$F$125</f>
        <v>0</v>
      </c>
      <c r="I37" s="153">
        <f>SUMIFS(BS!H:H,BS!$B:$B,$B37)/'Key information'!$E$114*'Key information'!$F$125</f>
        <v>0</v>
      </c>
      <c r="J37" s="153">
        <f>SUMIFS(BS!I:I,BS!$B:$B,$B37)/'Key information'!$E$114*'Key information'!$F$125</f>
        <v>0</v>
      </c>
      <c r="K37" s="153">
        <f>SUMIFS(BS!J:J,BS!$B:$B,$B37)/'Key information'!$E$114*'Key information'!$F$125</f>
        <v>0</v>
      </c>
      <c r="L37" s="153">
        <f>SUMIFS(BS!K:K,BS!$B:$B,$B37)/'Key information'!$E$114*'Key information'!$F$125</f>
        <v>0</v>
      </c>
      <c r="M37" s="153">
        <f>SUMIFS(BS!L:L,BS!$B:$B,$B37)/'Key information'!$E$114*'Key information'!$F$125</f>
        <v>0</v>
      </c>
      <c r="N37" s="153">
        <f>SUMIFS(BS!M:M,BS!$B:$B,$B37)/'Key information'!$E$114*'Key information'!$F$125</f>
        <v>0</v>
      </c>
      <c r="O37" s="153">
        <f>SUMIFS(BS!N:N,BS!$B:$B,$B37)/'Key information'!$E$114*'Key information'!$F$125</f>
        <v>0</v>
      </c>
      <c r="P37" s="153">
        <f>SUMIFS(BS!O:O,BS!$B:$B,$B37)/'Key information'!$E$114*'Key information'!$F$125</f>
        <v>0</v>
      </c>
      <c r="Q37" s="153">
        <f>SUMIFS(BS!P:P,BS!$B:$B,$B37)/'Key information'!$E$114*'Key information'!$F$125</f>
        <v>0</v>
      </c>
      <c r="R37" s="156">
        <f>SUMIFS(BS!Q:Q,BS!$B:$B,$B37)/'Key information'!$E$114*'Key information'!$F$125</f>
        <v>0</v>
      </c>
      <c r="S37" s="153">
        <f>SUMIFS(BS!R:R,BS!$B:$B,$B37)/'Key information'!$E$114*'Key information'!$F$125</f>
        <v>0</v>
      </c>
      <c r="T37" s="153">
        <f>SUMIFS(BS!S:S,BS!$B:$B,$B37)/'Key information'!$E$114*'Key information'!$F$125</f>
        <v>0</v>
      </c>
      <c r="U37" s="153">
        <f>SUMIFS(BS!T:T,BS!$B:$B,$B37)/'Key information'!$E$114*'Key information'!$F$125</f>
        <v>0</v>
      </c>
      <c r="V37" s="153">
        <f>SUMIFS(BS!U:U,BS!$B:$B,$B37)/'Key information'!$E$114*'Key information'!$F$125</f>
        <v>0</v>
      </c>
      <c r="W37" s="153">
        <f>SUMIFS(BS!V:V,BS!$B:$B,$B37)/'Key information'!$E$114*'Key information'!$F$125</f>
        <v>0</v>
      </c>
      <c r="X37" s="153">
        <f>SUMIFS(BS!W:W,BS!$B:$B,$B37)/'Key information'!$E$114*'Key information'!$F$125</f>
        <v>0</v>
      </c>
      <c r="Y37" s="153">
        <f>SUMIFS(BS!X:X,BS!$B:$B,$B37)/'Key information'!$E$114*'Key information'!$F$125</f>
        <v>0</v>
      </c>
      <c r="Z37" s="153">
        <f>SUMIFS(BS!Y:Y,BS!$B:$B,$B37)/'Key information'!$E$114*'Key information'!$F$125</f>
        <v>0</v>
      </c>
      <c r="AA37" s="153">
        <f>SUMIFS(BS!Z:Z,BS!$B:$B,$B37)/'Key information'!$E$114*'Key information'!$F$125</f>
        <v>0</v>
      </c>
      <c r="AB37" s="153">
        <f>SUMIFS(BS!AA:AA,BS!$B:$B,$B37)/'Key information'!$E$114*'Key information'!$F$125</f>
        <v>0</v>
      </c>
      <c r="AC37" s="153">
        <f>SUMIFS(BS!AB:AB,BS!$B:$B,$B37)/'Key information'!$E$114*'Key information'!$F$125</f>
        <v>0</v>
      </c>
      <c r="AD37" s="156">
        <f>SUMIFS(BS!AC:AC,BS!$B:$B,$B37)/'Key information'!$E$114*'Key information'!$F$125</f>
        <v>0</v>
      </c>
      <c r="AE37" s="153">
        <f>SUMIFS(BS!AD:AD,BS!$B:$B,$B37)/'Key information'!$E$114*'Key information'!$F$125</f>
        <v>0</v>
      </c>
      <c r="AF37" s="153">
        <f>SUMIFS(BS!AE:AE,BS!$B:$B,$B37)/'Key information'!$E$114*'Key information'!$F$125</f>
        <v>0</v>
      </c>
      <c r="AG37" s="153">
        <f>SUMIFS(BS!AF:AF,BS!$B:$B,$B37)/'Key information'!$E$114*'Key information'!$F$125</f>
        <v>0</v>
      </c>
      <c r="AH37" s="153">
        <f>SUMIFS(BS!AG:AG,BS!$B:$B,$B37)/'Key information'!$E$114*'Key information'!$F$125</f>
        <v>0</v>
      </c>
      <c r="AI37" s="153">
        <f>SUMIFS(BS!AH:AH,BS!$B:$B,$B37)/'Key information'!$E$114*'Key information'!$F$125</f>
        <v>0</v>
      </c>
      <c r="AJ37" s="153">
        <f>SUMIFS(BS!AI:AI,BS!$B:$B,$B37)/'Key information'!$E$114*'Key information'!$F$125</f>
        <v>0</v>
      </c>
      <c r="AK37" s="153">
        <f>SUMIFS(BS!AJ:AJ,BS!$B:$B,$B37)/'Key information'!$E$114*'Key information'!$F$125</f>
        <v>0</v>
      </c>
      <c r="AL37" s="153">
        <f>SUMIFS(BS!AK:AK,BS!$B:$B,$B37)/'Key information'!$E$114*'Key information'!$F$125</f>
        <v>0</v>
      </c>
      <c r="AM37" s="153">
        <f>SUMIFS(BS!AL:AL,BS!$B:$B,$B37)/'Key information'!$E$114*'Key information'!$F$125</f>
        <v>0</v>
      </c>
      <c r="AN37" s="153">
        <f>SUMIFS(BS!AM:AM,BS!$B:$B,$B37)/'Key information'!$E$114*'Key information'!$F$125</f>
        <v>0</v>
      </c>
      <c r="AO37" s="153">
        <f>SUMIFS(BS!AN:AN,BS!$B:$B,$B37)/'Key information'!$E$114*'Key information'!$F$125</f>
        <v>0</v>
      </c>
      <c r="AP37" s="156">
        <f>SUMIFS(BS!AO:AO,BS!$B:$B,$B37)/'Key information'!$E$114*'Key information'!$F$125</f>
        <v>0</v>
      </c>
      <c r="AQ37" s="153">
        <f>SUMIF($G$10:$R$10,$AQ$10,G37:R37)</f>
        <v>0</v>
      </c>
      <c r="AR37" s="153">
        <f>SUMIF($S$10:$AD$10,$AR$10,S37:AD37)</f>
        <v>0</v>
      </c>
      <c r="AS37" s="153">
        <f>SUMIF($AE$10:$AP$10,$AS$10,AE37:AP37)</f>
        <v>0</v>
      </c>
      <c r="AT37" s="342">
        <f>IF(C37="",0,AS37)</f>
        <v>0</v>
      </c>
      <c r="AU37" s="252">
        <f>IF(D37="",0,AS37)</f>
        <v>0</v>
      </c>
      <c r="AV37" s="252">
        <f>IF(E37="",0,AS37)</f>
        <v>0</v>
      </c>
      <c r="AW37" s="27"/>
      <c r="AX37" s="190">
        <f>AS37-SUM(AT37:AV37)</f>
        <v>0</v>
      </c>
      <c r="AY37" s="190"/>
      <c r="AZ37" s="192"/>
    </row>
    <row r="38" spans="1:52" s="174" customFormat="1" ht="12" hidden="1" customHeight="1" outlineLevel="1">
      <c r="A38" s="392"/>
      <c r="B38" s="178" t="s">
        <v>459</v>
      </c>
      <c r="C38" s="406"/>
      <c r="D38" s="406" t="s">
        <v>417</v>
      </c>
      <c r="E38" s="406"/>
      <c r="F38" s="639" t="s">
        <v>460</v>
      </c>
      <c r="G38" s="153">
        <f>SUMIFS(BS!F:F,BS!$B:$B,$B38)/'Key information'!$E$114*'Key information'!$F$125</f>
        <v>0</v>
      </c>
      <c r="H38" s="153">
        <f>SUMIFS(BS!G:G,BS!$B:$B,$B38)/'Key information'!$E$114*'Key information'!$F$125</f>
        <v>0</v>
      </c>
      <c r="I38" s="153">
        <f>SUMIFS(BS!H:H,BS!$B:$B,$B38)/'Key information'!$E$114*'Key information'!$F$125</f>
        <v>0</v>
      </c>
      <c r="J38" s="153">
        <f>SUMIFS(BS!I:I,BS!$B:$B,$B38)/'Key information'!$E$114*'Key information'!$F$125</f>
        <v>0</v>
      </c>
      <c r="K38" s="153">
        <f>SUMIFS(BS!J:J,BS!$B:$B,$B38)/'Key information'!$E$114*'Key information'!$F$125</f>
        <v>0</v>
      </c>
      <c r="L38" s="153">
        <f>SUMIFS(BS!K:K,BS!$B:$B,$B38)/'Key information'!$E$114*'Key information'!$F$125</f>
        <v>0</v>
      </c>
      <c r="M38" s="153">
        <f>SUMIFS(BS!L:L,BS!$B:$B,$B38)/'Key information'!$E$114*'Key information'!$F$125</f>
        <v>0</v>
      </c>
      <c r="N38" s="153">
        <f>SUMIFS(BS!M:M,BS!$B:$B,$B38)/'Key information'!$E$114*'Key information'!$F$125</f>
        <v>0</v>
      </c>
      <c r="O38" s="153">
        <f>SUMIFS(BS!N:N,BS!$B:$B,$B38)/'Key information'!$E$114*'Key information'!$F$125</f>
        <v>0</v>
      </c>
      <c r="P38" s="153">
        <f>SUMIFS(BS!O:O,BS!$B:$B,$B38)/'Key information'!$E$114*'Key information'!$F$125</f>
        <v>0</v>
      </c>
      <c r="Q38" s="153">
        <f>SUMIFS(BS!P:P,BS!$B:$B,$B38)/'Key information'!$E$114*'Key information'!$F$125</f>
        <v>0</v>
      </c>
      <c r="R38" s="156">
        <f>SUMIFS(BS!Q:Q,BS!$B:$B,$B38)/'Key information'!$E$114*'Key information'!$F$125</f>
        <v>0</v>
      </c>
      <c r="S38" s="153">
        <f>SUMIFS(BS!R:R,BS!$B:$B,$B38)/'Key information'!$E$114*'Key information'!$F$125</f>
        <v>0</v>
      </c>
      <c r="T38" s="153">
        <f>SUMIFS(BS!S:S,BS!$B:$B,$B38)/'Key information'!$E$114*'Key information'!$F$125</f>
        <v>0</v>
      </c>
      <c r="U38" s="153">
        <f>SUMIFS(BS!T:T,BS!$B:$B,$B38)/'Key information'!$E$114*'Key information'!$F$125</f>
        <v>0</v>
      </c>
      <c r="V38" s="153">
        <f>SUMIFS(BS!U:U,BS!$B:$B,$B38)/'Key information'!$E$114*'Key information'!$F$125</f>
        <v>0</v>
      </c>
      <c r="W38" s="153">
        <f>SUMIFS(BS!V:V,BS!$B:$B,$B38)/'Key information'!$E$114*'Key information'!$F$125</f>
        <v>0</v>
      </c>
      <c r="X38" s="153">
        <f>SUMIFS(BS!W:W,BS!$B:$B,$B38)/'Key information'!$E$114*'Key information'!$F$125</f>
        <v>0</v>
      </c>
      <c r="Y38" s="153">
        <f>SUMIFS(BS!X:X,BS!$B:$B,$B38)/'Key information'!$E$114*'Key information'!$F$125</f>
        <v>0</v>
      </c>
      <c r="Z38" s="153">
        <f>SUMIFS(BS!Y:Y,BS!$B:$B,$B38)/'Key information'!$E$114*'Key information'!$F$125</f>
        <v>0</v>
      </c>
      <c r="AA38" s="153">
        <f>SUMIFS(BS!Z:Z,BS!$B:$B,$B38)/'Key information'!$E$114*'Key information'!$F$125</f>
        <v>0</v>
      </c>
      <c r="AB38" s="153">
        <f>SUMIFS(BS!AA:AA,BS!$B:$B,$B38)/'Key information'!$E$114*'Key information'!$F$125</f>
        <v>0</v>
      </c>
      <c r="AC38" s="153">
        <f>SUMIFS(BS!AB:AB,BS!$B:$B,$B38)/'Key information'!$E$114*'Key information'!$F$125</f>
        <v>0</v>
      </c>
      <c r="AD38" s="156">
        <f>SUMIFS(BS!AC:AC,BS!$B:$B,$B38)/'Key information'!$E$114*'Key information'!$F$125</f>
        <v>0</v>
      </c>
      <c r="AE38" s="153">
        <f>SUMIFS(BS!AD:AD,BS!$B:$B,$B38)/'Key information'!$E$114*'Key information'!$F$125</f>
        <v>0</v>
      </c>
      <c r="AF38" s="153">
        <f>SUMIFS(BS!AE:AE,BS!$B:$B,$B38)/'Key information'!$E$114*'Key information'!$F$125</f>
        <v>0</v>
      </c>
      <c r="AG38" s="153">
        <f>SUMIFS(BS!AF:AF,BS!$B:$B,$B38)/'Key information'!$E$114*'Key information'!$F$125</f>
        <v>0</v>
      </c>
      <c r="AH38" s="153">
        <f>SUMIFS(BS!AG:AG,BS!$B:$B,$B38)/'Key information'!$E$114*'Key information'!$F$125</f>
        <v>0</v>
      </c>
      <c r="AI38" s="153">
        <f>SUMIFS(BS!AH:AH,BS!$B:$B,$B38)/'Key information'!$E$114*'Key information'!$F$125</f>
        <v>0</v>
      </c>
      <c r="AJ38" s="153">
        <f>SUMIFS(BS!AI:AI,BS!$B:$B,$B38)/'Key information'!$E$114*'Key information'!$F$125</f>
        <v>0</v>
      </c>
      <c r="AK38" s="153">
        <f>SUMIFS(BS!AJ:AJ,BS!$B:$B,$B38)/'Key information'!$E$114*'Key information'!$F$125</f>
        <v>0</v>
      </c>
      <c r="AL38" s="153">
        <f>SUMIFS(BS!AK:AK,BS!$B:$B,$B38)/'Key information'!$E$114*'Key information'!$F$125</f>
        <v>0</v>
      </c>
      <c r="AM38" s="153">
        <f>SUMIFS(BS!AL:AL,BS!$B:$B,$B38)/'Key information'!$E$114*'Key information'!$F$125</f>
        <v>0</v>
      </c>
      <c r="AN38" s="153">
        <f>SUMIFS(BS!AM:AM,BS!$B:$B,$B38)/'Key information'!$E$114*'Key information'!$F$125</f>
        <v>0</v>
      </c>
      <c r="AO38" s="153">
        <f>SUMIFS(BS!AN:AN,BS!$B:$B,$B38)/'Key information'!$E$114*'Key information'!$F$125</f>
        <v>0</v>
      </c>
      <c r="AP38" s="156">
        <f>SUMIFS(BS!AO:AO,BS!$B:$B,$B38)/'Key information'!$E$114*'Key information'!$F$125</f>
        <v>0</v>
      </c>
      <c r="AQ38" s="153">
        <f>SUMIF($G$10:$R$10,$AQ$10,G38:R38)</f>
        <v>0</v>
      </c>
      <c r="AR38" s="153">
        <f>SUMIF($S$10:$AD$10,$AR$10,S38:AD38)</f>
        <v>0</v>
      </c>
      <c r="AS38" s="153">
        <f>SUMIF($AE$10:$AP$10,$AS$10,AE38:AP38)</f>
        <v>0</v>
      </c>
      <c r="AT38" s="342">
        <f>IF(C38="",0,AS38)</f>
        <v>0</v>
      </c>
      <c r="AU38" s="252">
        <f>IF(D38="",0,AS38)</f>
        <v>0</v>
      </c>
      <c r="AV38" s="252">
        <f>IF(E38="",0,AS38)</f>
        <v>0</v>
      </c>
      <c r="AW38" s="27"/>
      <c r="AX38" s="190">
        <f>AS38-SUM(AT38:AV38)</f>
        <v>0</v>
      </c>
      <c r="AY38" s="190"/>
      <c r="AZ38" s="192"/>
    </row>
    <row r="39" spans="1:52" s="174" customFormat="1" ht="12" customHeight="1" collapsed="1">
      <c r="A39" s="392"/>
      <c r="B39" s="178" t="s">
        <v>461</v>
      </c>
      <c r="C39" s="406"/>
      <c r="D39" s="406" t="s">
        <v>417</v>
      </c>
      <c r="E39" s="406"/>
      <c r="F39" s="639" t="s">
        <v>462</v>
      </c>
      <c r="G39" s="153">
        <f>SUMIFS(BS!F:F,BS!$B:$B,$B39)/'Key information'!$E$114*'Key information'!$F$125</f>
        <v>0</v>
      </c>
      <c r="H39" s="153">
        <f>SUMIFS(BS!G:G,BS!$B:$B,$B39)/'Key information'!$E$114*'Key information'!$F$125</f>
        <v>0</v>
      </c>
      <c r="I39" s="153">
        <f>SUMIFS(BS!H:H,BS!$B:$B,$B39)/'Key information'!$E$114*'Key information'!$F$125</f>
        <v>0</v>
      </c>
      <c r="J39" s="153">
        <f>SUMIFS(BS!I:I,BS!$B:$B,$B39)/'Key information'!$E$114*'Key information'!$F$125</f>
        <v>0</v>
      </c>
      <c r="K39" s="153">
        <f>SUMIFS(BS!J:J,BS!$B:$B,$B39)/'Key information'!$E$114*'Key information'!$F$125</f>
        <v>0</v>
      </c>
      <c r="L39" s="153">
        <f>SUMIFS(BS!K:K,BS!$B:$B,$B39)/'Key information'!$E$114*'Key information'!$F$125</f>
        <v>0</v>
      </c>
      <c r="M39" s="153">
        <f>SUMIFS(BS!L:L,BS!$B:$B,$B39)/'Key information'!$E$114*'Key information'!$F$125</f>
        <v>0</v>
      </c>
      <c r="N39" s="153">
        <f>SUMIFS(BS!M:M,BS!$B:$B,$B39)/'Key information'!$E$114*'Key information'!$F$125</f>
        <v>0</v>
      </c>
      <c r="O39" s="153">
        <f>SUMIFS(BS!N:N,BS!$B:$B,$B39)/'Key information'!$E$114*'Key information'!$F$125</f>
        <v>0</v>
      </c>
      <c r="P39" s="153">
        <f>SUMIFS(BS!O:O,BS!$B:$B,$B39)/'Key information'!$E$114*'Key information'!$F$125</f>
        <v>0</v>
      </c>
      <c r="Q39" s="153">
        <f>SUMIFS(BS!P:P,BS!$B:$B,$B39)/'Key information'!$E$114*'Key information'!$F$125</f>
        <v>0</v>
      </c>
      <c r="R39" s="156">
        <f>SUMIFS(BS!Q:Q,BS!$B:$B,$B39)/'Key information'!$E$114*'Key information'!$F$125</f>
        <v>0</v>
      </c>
      <c r="S39" s="153">
        <f>SUMIFS(BS!R:R,BS!$B:$B,$B39)/'Key information'!$E$114*'Key information'!$F$125</f>
        <v>0</v>
      </c>
      <c r="T39" s="153">
        <f>SUMIFS(BS!S:S,BS!$B:$B,$B39)/'Key information'!$E$114*'Key information'!$F$125</f>
        <v>0</v>
      </c>
      <c r="U39" s="153">
        <f>SUMIFS(BS!T:T,BS!$B:$B,$B39)/'Key information'!$E$114*'Key information'!$F$125</f>
        <v>0</v>
      </c>
      <c r="V39" s="153">
        <f>SUMIFS(BS!U:U,BS!$B:$B,$B39)/'Key information'!$E$114*'Key information'!$F$125</f>
        <v>0</v>
      </c>
      <c r="W39" s="153">
        <f>SUMIFS(BS!V:V,BS!$B:$B,$B39)/'Key information'!$E$114*'Key information'!$F$125</f>
        <v>0</v>
      </c>
      <c r="X39" s="153">
        <f>SUMIFS(BS!W:W,BS!$B:$B,$B39)/'Key information'!$E$114*'Key information'!$F$125</f>
        <v>0</v>
      </c>
      <c r="Y39" s="153">
        <f>SUMIFS(BS!X:X,BS!$B:$B,$B39)/'Key information'!$E$114*'Key information'!$F$125</f>
        <v>0</v>
      </c>
      <c r="Z39" s="153">
        <f>SUMIFS(BS!Y:Y,BS!$B:$B,$B39)/'Key information'!$E$114*'Key information'!$F$125</f>
        <v>0</v>
      </c>
      <c r="AA39" s="153">
        <f>SUMIFS(BS!Z:Z,BS!$B:$B,$B39)/'Key information'!$E$114*'Key information'!$F$125</f>
        <v>0</v>
      </c>
      <c r="AB39" s="153">
        <f>SUMIFS(BS!AA:AA,BS!$B:$B,$B39)/'Key information'!$E$114*'Key information'!$F$125</f>
        <v>0</v>
      </c>
      <c r="AC39" s="153">
        <f>SUMIFS(BS!AB:AB,BS!$B:$B,$B39)/'Key information'!$E$114*'Key information'!$F$125</f>
        <v>0</v>
      </c>
      <c r="AD39" s="156">
        <f>SUMIFS(BS!AC:AC,BS!$B:$B,$B39)/'Key information'!$E$114*'Key information'!$F$125</f>
        <v>0</v>
      </c>
      <c r="AE39" s="153">
        <f>SUMIFS(BS!AD:AD,BS!$B:$B,$B39)/'Key information'!$E$114*'Key information'!$F$125</f>
        <v>0</v>
      </c>
      <c r="AF39" s="153">
        <f>SUMIFS(BS!AE:AE,BS!$B:$B,$B39)/'Key information'!$E$114*'Key information'!$F$125</f>
        <v>0</v>
      </c>
      <c r="AG39" s="153">
        <f>SUMIFS(BS!AF:AF,BS!$B:$B,$B39)/'Key information'!$E$114*'Key information'!$F$125</f>
        <v>0</v>
      </c>
      <c r="AH39" s="153">
        <f>SUMIFS(BS!AG:AG,BS!$B:$B,$B39)/'Key information'!$E$114*'Key information'!$F$125</f>
        <v>0</v>
      </c>
      <c r="AI39" s="153">
        <f>SUMIFS(BS!AH:AH,BS!$B:$B,$B39)/'Key information'!$E$114*'Key information'!$F$125</f>
        <v>0</v>
      </c>
      <c r="AJ39" s="153">
        <f>SUMIFS(BS!AI:AI,BS!$B:$B,$B39)/'Key information'!$E$114*'Key information'!$F$125</f>
        <v>0</v>
      </c>
      <c r="AK39" s="153">
        <f>SUMIFS(BS!AJ:AJ,BS!$B:$B,$B39)/'Key information'!$E$114*'Key information'!$F$125</f>
        <v>0</v>
      </c>
      <c r="AL39" s="153">
        <f>SUMIFS(BS!AK:AK,BS!$B:$B,$B39)/'Key information'!$E$114*'Key information'!$F$125</f>
        <v>0</v>
      </c>
      <c r="AM39" s="153">
        <f>SUMIFS(BS!AL:AL,BS!$B:$B,$B39)/'Key information'!$E$114*'Key information'!$F$125</f>
        <v>0</v>
      </c>
      <c r="AN39" s="153">
        <f>SUMIFS(BS!AM:AM,BS!$B:$B,$B39)/'Key information'!$E$114*'Key information'!$F$125</f>
        <v>0</v>
      </c>
      <c r="AO39" s="153">
        <f>SUMIFS(BS!AN:AN,BS!$B:$B,$B39)/'Key information'!$E$114*'Key information'!$F$125</f>
        <v>0</v>
      </c>
      <c r="AP39" s="156">
        <f>SUMIFS(BS!AO:AO,BS!$B:$B,$B39)/'Key information'!$E$114*'Key information'!$F$125</f>
        <v>0</v>
      </c>
      <c r="AQ39" s="153">
        <f t="shared" ref="AQ39:AQ44" si="39">SUMIF($G$10:$R$10,$AQ$10,G39:R39)</f>
        <v>0</v>
      </c>
      <c r="AR39" s="153">
        <f t="shared" ref="AR39:AR44" si="40">SUMIF($S$10:$AD$10,$AR$10,S39:AD39)</f>
        <v>0</v>
      </c>
      <c r="AS39" s="153">
        <f t="shared" ref="AS39:AS44" si="41">SUMIF($AE$10:$AP$10,$AS$10,AE39:AP39)</f>
        <v>0</v>
      </c>
      <c r="AT39" s="342">
        <f>IF(C39="",0,AS39)</f>
        <v>0</v>
      </c>
      <c r="AU39" s="252">
        <f>IF(D39="",0,AS39)</f>
        <v>0</v>
      </c>
      <c r="AV39" s="252">
        <f>IF(E39="",0,AS39)</f>
        <v>0</v>
      </c>
      <c r="AW39" s="27"/>
      <c r="AX39" s="190">
        <f>AS39-SUM(AT39:AV39)</f>
        <v>0</v>
      </c>
      <c r="AY39" s="190"/>
      <c r="AZ39" s="192"/>
    </row>
    <row r="40" spans="1:52" s="174" customFormat="1" ht="12" customHeight="1">
      <c r="A40" s="392"/>
      <c r="B40" s="178"/>
      <c r="C40" s="406"/>
      <c r="D40" s="406"/>
      <c r="E40" s="406"/>
      <c r="F40" s="638" t="s">
        <v>463</v>
      </c>
      <c r="G40" s="153"/>
      <c r="H40" s="150"/>
      <c r="I40" s="150"/>
      <c r="J40" s="150"/>
      <c r="K40" s="150"/>
      <c r="L40" s="150"/>
      <c r="M40" s="150"/>
      <c r="N40" s="150"/>
      <c r="O40" s="150"/>
      <c r="P40" s="150"/>
      <c r="Q40" s="150"/>
      <c r="R40" s="152"/>
      <c r="S40" s="150"/>
      <c r="T40" s="150"/>
      <c r="U40" s="150"/>
      <c r="V40" s="150"/>
      <c r="W40" s="150"/>
      <c r="X40" s="150"/>
      <c r="Y40" s="150"/>
      <c r="Z40" s="150"/>
      <c r="AA40" s="150"/>
      <c r="AB40" s="150"/>
      <c r="AC40" s="150"/>
      <c r="AD40" s="152"/>
      <c r="AE40" s="150"/>
      <c r="AF40" s="150"/>
      <c r="AG40" s="150"/>
      <c r="AH40" s="150"/>
      <c r="AI40" s="150"/>
      <c r="AJ40" s="150"/>
      <c r="AK40" s="150"/>
      <c r="AL40" s="150"/>
      <c r="AM40" s="150"/>
      <c r="AN40" s="150"/>
      <c r="AO40" s="150"/>
      <c r="AP40" s="152"/>
      <c r="AQ40" s="150"/>
      <c r="AR40" s="150"/>
      <c r="AS40" s="150"/>
      <c r="AT40" s="492"/>
      <c r="AU40" s="255"/>
      <c r="AV40" s="255"/>
      <c r="AW40" s="27"/>
      <c r="AX40" s="190"/>
      <c r="AY40" s="190"/>
      <c r="AZ40" s="192"/>
    </row>
    <row r="41" spans="1:52" s="174" customFormat="1" ht="12" customHeight="1">
      <c r="A41" s="392"/>
      <c r="B41" s="178" t="s">
        <v>464</v>
      </c>
      <c r="C41" s="406"/>
      <c r="D41" s="406" t="s">
        <v>417</v>
      </c>
      <c r="E41" s="406"/>
      <c r="F41" s="639" t="s">
        <v>456</v>
      </c>
      <c r="G41" s="153">
        <f>SUMIFS(BS!F:F,BS!$B:$B,$B41)/'Key information'!$E$114*'Key information'!$F$125</f>
        <v>0</v>
      </c>
      <c r="H41" s="153">
        <f>SUMIFS(BS!G:G,BS!$B:$B,$B41)/'Key information'!$E$114*'Key information'!$F$125</f>
        <v>0</v>
      </c>
      <c r="I41" s="153">
        <f>SUMIFS(BS!H:H,BS!$B:$B,$B41)/'Key information'!$E$114*'Key information'!$F$125</f>
        <v>0</v>
      </c>
      <c r="J41" s="153">
        <f>SUMIFS(BS!I:I,BS!$B:$B,$B41)/'Key information'!$E$114*'Key information'!$F$125</f>
        <v>0</v>
      </c>
      <c r="K41" s="153">
        <f>SUMIFS(BS!J:J,BS!$B:$B,$B41)/'Key information'!$E$114*'Key information'!$F$125</f>
        <v>0</v>
      </c>
      <c r="L41" s="153">
        <f>SUMIFS(BS!K:K,BS!$B:$B,$B41)/'Key information'!$E$114*'Key information'!$F$125</f>
        <v>0</v>
      </c>
      <c r="M41" s="153">
        <f>SUMIFS(BS!L:L,BS!$B:$B,$B41)/'Key information'!$E$114*'Key information'!$F$125</f>
        <v>0</v>
      </c>
      <c r="N41" s="153">
        <f>SUMIFS(BS!M:M,BS!$B:$B,$B41)/'Key information'!$E$114*'Key information'!$F$125</f>
        <v>0</v>
      </c>
      <c r="O41" s="153">
        <f>SUMIFS(BS!N:N,BS!$B:$B,$B41)/'Key information'!$E$114*'Key information'!$F$125</f>
        <v>0</v>
      </c>
      <c r="P41" s="153">
        <f>SUMIFS(BS!O:O,BS!$B:$B,$B41)/'Key information'!$E$114*'Key information'!$F$125</f>
        <v>0</v>
      </c>
      <c r="Q41" s="153">
        <f>SUMIFS(BS!P:P,BS!$B:$B,$B41)/'Key information'!$E$114*'Key information'!$F$125</f>
        <v>0</v>
      </c>
      <c r="R41" s="156">
        <f>SUMIFS(BS!Q:Q,BS!$B:$B,$B41)/'Key information'!$E$114*'Key information'!$F$125</f>
        <v>0</v>
      </c>
      <c r="S41" s="153">
        <f>SUMIFS(BS!R:R,BS!$B:$B,$B41)/'Key information'!$E$114*'Key information'!$F$125</f>
        <v>0</v>
      </c>
      <c r="T41" s="153">
        <f>SUMIFS(BS!S:S,BS!$B:$B,$B41)/'Key information'!$E$114*'Key information'!$F$125</f>
        <v>0</v>
      </c>
      <c r="U41" s="153">
        <f>SUMIFS(BS!T:T,BS!$B:$B,$B41)/'Key information'!$E$114*'Key information'!$F$125</f>
        <v>0</v>
      </c>
      <c r="V41" s="153">
        <f>SUMIFS(BS!U:U,BS!$B:$B,$B41)/'Key information'!$E$114*'Key information'!$F$125</f>
        <v>0</v>
      </c>
      <c r="W41" s="153">
        <f>SUMIFS(BS!V:V,BS!$B:$B,$B41)/'Key information'!$E$114*'Key information'!$F$125</f>
        <v>0</v>
      </c>
      <c r="X41" s="153">
        <f>SUMIFS(BS!W:W,BS!$B:$B,$B41)/'Key information'!$E$114*'Key information'!$F$125</f>
        <v>0</v>
      </c>
      <c r="Y41" s="153">
        <f>SUMIFS(BS!X:X,BS!$B:$B,$B41)/'Key information'!$E$114*'Key information'!$F$125</f>
        <v>0</v>
      </c>
      <c r="Z41" s="153">
        <f>SUMIFS(BS!Y:Y,BS!$B:$B,$B41)/'Key information'!$E$114*'Key information'!$F$125</f>
        <v>0</v>
      </c>
      <c r="AA41" s="153">
        <f>SUMIFS(BS!Z:Z,BS!$B:$B,$B41)/'Key information'!$E$114*'Key information'!$F$125</f>
        <v>0</v>
      </c>
      <c r="AB41" s="153">
        <f>SUMIFS(BS!AA:AA,BS!$B:$B,$B41)/'Key information'!$E$114*'Key information'!$F$125</f>
        <v>0</v>
      </c>
      <c r="AC41" s="153">
        <f>SUMIFS(BS!AB:AB,BS!$B:$B,$B41)/'Key information'!$E$114*'Key information'!$F$125</f>
        <v>0</v>
      </c>
      <c r="AD41" s="156">
        <f>SUMIFS(BS!AC:AC,BS!$B:$B,$B41)/'Key information'!$E$114*'Key information'!$F$125</f>
        <v>0</v>
      </c>
      <c r="AE41" s="153">
        <f>SUMIFS(BS!AD:AD,BS!$B:$B,$B41)/'Key information'!$E$114*'Key information'!$F$125</f>
        <v>0</v>
      </c>
      <c r="AF41" s="153">
        <f>SUMIFS(BS!AE:AE,BS!$B:$B,$B41)/'Key information'!$E$114*'Key information'!$F$125</f>
        <v>0</v>
      </c>
      <c r="AG41" s="153">
        <f>SUMIFS(BS!AF:AF,BS!$B:$B,$B41)/'Key information'!$E$114*'Key information'!$F$125</f>
        <v>0</v>
      </c>
      <c r="AH41" s="153">
        <f>SUMIFS(BS!AG:AG,BS!$B:$B,$B41)/'Key information'!$E$114*'Key information'!$F$125</f>
        <v>0</v>
      </c>
      <c r="AI41" s="153">
        <f>SUMIFS(BS!AH:AH,BS!$B:$B,$B41)/'Key information'!$E$114*'Key information'!$F$125</f>
        <v>0</v>
      </c>
      <c r="AJ41" s="153">
        <f>SUMIFS(BS!AI:AI,BS!$B:$B,$B41)/'Key information'!$E$114*'Key information'!$F$125</f>
        <v>0</v>
      </c>
      <c r="AK41" s="153">
        <f>SUMIFS(BS!AJ:AJ,BS!$B:$B,$B41)/'Key information'!$E$114*'Key information'!$F$125</f>
        <v>0</v>
      </c>
      <c r="AL41" s="153">
        <f>SUMIFS(BS!AK:AK,BS!$B:$B,$B41)/'Key information'!$E$114*'Key information'!$F$125</f>
        <v>0</v>
      </c>
      <c r="AM41" s="153">
        <f>SUMIFS(BS!AL:AL,BS!$B:$B,$B41)/'Key information'!$E$114*'Key information'!$F$125</f>
        <v>0</v>
      </c>
      <c r="AN41" s="153">
        <f>SUMIFS(BS!AM:AM,BS!$B:$B,$B41)/'Key information'!$E$114*'Key information'!$F$125</f>
        <v>0</v>
      </c>
      <c r="AO41" s="153">
        <f>SUMIFS(BS!AN:AN,BS!$B:$B,$B41)/'Key information'!$E$114*'Key information'!$F$125</f>
        <v>0</v>
      </c>
      <c r="AP41" s="156">
        <f>SUMIFS(BS!AO:AO,BS!$B:$B,$B41)/'Key information'!$E$114*'Key information'!$F$125</f>
        <v>0</v>
      </c>
      <c r="AQ41" s="153">
        <f>SUMIF($G$10:$R$10,$AQ$10,G41:R41)</f>
        <v>0</v>
      </c>
      <c r="AR41" s="153">
        <f>SUMIF($S$10:$AD$10,$AR$10,S41:AD41)</f>
        <v>0</v>
      </c>
      <c r="AS41" s="153">
        <f>SUMIF($AE$10:$AP$10,$AS$10,AE41:AP41)</f>
        <v>0</v>
      </c>
      <c r="AT41" s="342">
        <f t="shared" ref="AT41:AT47" si="42">IF(C41="",0,AS41)</f>
        <v>0</v>
      </c>
      <c r="AU41" s="252">
        <f t="shared" ref="AU41:AU47" si="43">IF(D41="",0,AS41)</f>
        <v>0</v>
      </c>
      <c r="AV41" s="252">
        <f t="shared" ref="AV41:AV47" si="44">IF(E41="",0,AS41)</f>
        <v>0</v>
      </c>
      <c r="AW41" s="27"/>
      <c r="AX41" s="190">
        <f t="shared" ref="AX41:AX47" si="45">AS41-SUM(AT41:AV41)</f>
        <v>0</v>
      </c>
      <c r="AY41" s="190"/>
      <c r="AZ41" s="192"/>
    </row>
    <row r="42" spans="1:52" s="174" customFormat="1" ht="12" hidden="1" customHeight="1" outlineLevel="1">
      <c r="A42" s="392"/>
      <c r="B42" s="178" t="s">
        <v>465</v>
      </c>
      <c r="C42" s="406"/>
      <c r="D42" s="406" t="s">
        <v>417</v>
      </c>
      <c r="E42" s="406"/>
      <c r="F42" s="639" t="s">
        <v>458</v>
      </c>
      <c r="G42" s="153">
        <f>SUMIFS(BS!F:F,BS!$B:$B,$B42)/'Key information'!$E$114*'Key information'!$F$125</f>
        <v>0</v>
      </c>
      <c r="H42" s="153">
        <f>SUMIFS(BS!G:G,BS!$B:$B,$B42)/'Key information'!$E$114*'Key information'!$F$125</f>
        <v>0</v>
      </c>
      <c r="I42" s="153">
        <f>SUMIFS(BS!H:H,BS!$B:$B,$B42)/'Key information'!$E$114*'Key information'!$F$125</f>
        <v>0</v>
      </c>
      <c r="J42" s="153">
        <f>SUMIFS(BS!I:I,BS!$B:$B,$B42)/'Key information'!$E$114*'Key information'!$F$125</f>
        <v>0</v>
      </c>
      <c r="K42" s="153">
        <f>SUMIFS(BS!J:J,BS!$B:$B,$B42)/'Key information'!$E$114*'Key information'!$F$125</f>
        <v>0</v>
      </c>
      <c r="L42" s="153">
        <f>SUMIFS(BS!K:K,BS!$B:$B,$B42)/'Key information'!$E$114*'Key information'!$F$125</f>
        <v>0</v>
      </c>
      <c r="M42" s="153">
        <f>SUMIFS(BS!L:L,BS!$B:$B,$B42)/'Key information'!$E$114*'Key information'!$F$125</f>
        <v>0</v>
      </c>
      <c r="N42" s="153">
        <f>SUMIFS(BS!M:M,BS!$B:$B,$B42)/'Key information'!$E$114*'Key information'!$F$125</f>
        <v>0</v>
      </c>
      <c r="O42" s="153">
        <f>SUMIFS(BS!N:N,BS!$B:$B,$B42)/'Key information'!$E$114*'Key information'!$F$125</f>
        <v>0</v>
      </c>
      <c r="P42" s="153">
        <f>SUMIFS(BS!O:O,BS!$B:$B,$B42)/'Key information'!$E$114*'Key information'!$F$125</f>
        <v>0</v>
      </c>
      <c r="Q42" s="153">
        <f>SUMIFS(BS!P:P,BS!$B:$B,$B42)/'Key information'!$E$114*'Key information'!$F$125</f>
        <v>0</v>
      </c>
      <c r="R42" s="156">
        <f>SUMIFS(BS!Q:Q,BS!$B:$B,$B42)/'Key information'!$E$114*'Key information'!$F$125</f>
        <v>0</v>
      </c>
      <c r="S42" s="153">
        <f>SUMIFS(BS!R:R,BS!$B:$B,$B42)/'Key information'!$E$114*'Key information'!$F$125</f>
        <v>0</v>
      </c>
      <c r="T42" s="153">
        <f>SUMIFS(BS!S:S,BS!$B:$B,$B42)/'Key information'!$E$114*'Key information'!$F$125</f>
        <v>0</v>
      </c>
      <c r="U42" s="153">
        <f>SUMIFS(BS!T:T,BS!$B:$B,$B42)/'Key information'!$E$114*'Key information'!$F$125</f>
        <v>0</v>
      </c>
      <c r="V42" s="153">
        <f>SUMIFS(BS!U:U,BS!$B:$B,$B42)/'Key information'!$E$114*'Key information'!$F$125</f>
        <v>0</v>
      </c>
      <c r="W42" s="153">
        <f>SUMIFS(BS!V:V,BS!$B:$B,$B42)/'Key information'!$E$114*'Key information'!$F$125</f>
        <v>0</v>
      </c>
      <c r="X42" s="153">
        <f>SUMIFS(BS!W:W,BS!$B:$B,$B42)/'Key information'!$E$114*'Key information'!$F$125</f>
        <v>0</v>
      </c>
      <c r="Y42" s="153">
        <f>SUMIFS(BS!X:X,BS!$B:$B,$B42)/'Key information'!$E$114*'Key information'!$F$125</f>
        <v>0</v>
      </c>
      <c r="Z42" s="153">
        <f>SUMIFS(BS!Y:Y,BS!$B:$B,$B42)/'Key information'!$E$114*'Key information'!$F$125</f>
        <v>0</v>
      </c>
      <c r="AA42" s="153">
        <f>SUMIFS(BS!Z:Z,BS!$B:$B,$B42)/'Key information'!$E$114*'Key information'!$F$125</f>
        <v>0</v>
      </c>
      <c r="AB42" s="153">
        <f>SUMIFS(BS!AA:AA,BS!$B:$B,$B42)/'Key information'!$E$114*'Key information'!$F$125</f>
        <v>0</v>
      </c>
      <c r="AC42" s="153">
        <f>SUMIFS(BS!AB:AB,BS!$B:$B,$B42)/'Key information'!$E$114*'Key information'!$F$125</f>
        <v>0</v>
      </c>
      <c r="AD42" s="156">
        <f>SUMIFS(BS!AC:AC,BS!$B:$B,$B42)/'Key information'!$E$114*'Key information'!$F$125</f>
        <v>0</v>
      </c>
      <c r="AE42" s="153">
        <f>SUMIFS(BS!AD:AD,BS!$B:$B,$B42)/'Key information'!$E$114*'Key information'!$F$125</f>
        <v>0</v>
      </c>
      <c r="AF42" s="153">
        <f>SUMIFS(BS!AE:AE,BS!$B:$B,$B42)/'Key information'!$E$114*'Key information'!$F$125</f>
        <v>0</v>
      </c>
      <c r="AG42" s="153">
        <f>SUMIFS(BS!AF:AF,BS!$B:$B,$B42)/'Key information'!$E$114*'Key information'!$F$125</f>
        <v>0</v>
      </c>
      <c r="AH42" s="153">
        <f>SUMIFS(BS!AG:AG,BS!$B:$B,$B42)/'Key information'!$E$114*'Key information'!$F$125</f>
        <v>0</v>
      </c>
      <c r="AI42" s="153">
        <f>SUMIFS(BS!AH:AH,BS!$B:$B,$B42)/'Key information'!$E$114*'Key information'!$F$125</f>
        <v>0</v>
      </c>
      <c r="AJ42" s="153">
        <f>SUMIFS(BS!AI:AI,BS!$B:$B,$B42)/'Key information'!$E$114*'Key information'!$F$125</f>
        <v>0</v>
      </c>
      <c r="AK42" s="153">
        <f>SUMIFS(BS!AJ:AJ,BS!$B:$B,$B42)/'Key information'!$E$114*'Key information'!$F$125</f>
        <v>0</v>
      </c>
      <c r="AL42" s="153">
        <f>SUMIFS(BS!AK:AK,BS!$B:$B,$B42)/'Key information'!$E$114*'Key information'!$F$125</f>
        <v>0</v>
      </c>
      <c r="AM42" s="153">
        <f>SUMIFS(BS!AL:AL,BS!$B:$B,$B42)/'Key information'!$E$114*'Key information'!$F$125</f>
        <v>0</v>
      </c>
      <c r="AN42" s="153">
        <f>SUMIFS(BS!AM:AM,BS!$B:$B,$B42)/'Key information'!$E$114*'Key information'!$F$125</f>
        <v>0</v>
      </c>
      <c r="AO42" s="153">
        <f>SUMIFS(BS!AN:AN,BS!$B:$B,$B42)/'Key information'!$E$114*'Key information'!$F$125</f>
        <v>0</v>
      </c>
      <c r="AP42" s="156">
        <f>SUMIFS(BS!AO:AO,BS!$B:$B,$B42)/'Key information'!$E$114*'Key information'!$F$125</f>
        <v>0</v>
      </c>
      <c r="AQ42" s="153">
        <f>SUMIF($G$10:$R$10,$AQ$10,G42:R42)</f>
        <v>0</v>
      </c>
      <c r="AR42" s="153">
        <f>SUMIF($S$10:$AD$10,$AR$10,S42:AD42)</f>
        <v>0</v>
      </c>
      <c r="AS42" s="153">
        <f>SUMIF($AE$10:$AP$10,$AS$10,AE42:AP42)</f>
        <v>0</v>
      </c>
      <c r="AT42" s="342">
        <f t="shared" si="42"/>
        <v>0</v>
      </c>
      <c r="AU42" s="252">
        <f t="shared" si="43"/>
        <v>0</v>
      </c>
      <c r="AV42" s="252">
        <f t="shared" si="44"/>
        <v>0</v>
      </c>
      <c r="AW42" s="27"/>
      <c r="AX42" s="190">
        <f t="shared" si="45"/>
        <v>0</v>
      </c>
      <c r="AY42" s="190"/>
      <c r="AZ42" s="192"/>
    </row>
    <row r="43" spans="1:52" s="174" customFormat="1" ht="12" hidden="1" customHeight="1" outlineLevel="1">
      <c r="A43" s="392"/>
      <c r="B43" s="178" t="s">
        <v>466</v>
      </c>
      <c r="C43" s="406" t="s">
        <v>417</v>
      </c>
      <c r="D43" s="406"/>
      <c r="E43" s="406"/>
      <c r="F43" s="639" t="s">
        <v>467</v>
      </c>
      <c r="G43" s="153">
        <f>SUMIFS(BS!F:F,BS!$B:$B,$B43)/'Key information'!$E$114*'Key information'!$F$125</f>
        <v>0</v>
      </c>
      <c r="H43" s="153">
        <f>SUMIFS(BS!G:G,BS!$B:$B,$B43)/'Key information'!$E$114*'Key information'!$F$125</f>
        <v>0</v>
      </c>
      <c r="I43" s="153">
        <f>SUMIFS(BS!H:H,BS!$B:$B,$B43)/'Key information'!$E$114*'Key information'!$F$125</f>
        <v>0</v>
      </c>
      <c r="J43" s="153">
        <f>SUMIFS(BS!I:I,BS!$B:$B,$B43)/'Key information'!$E$114*'Key information'!$F$125</f>
        <v>0</v>
      </c>
      <c r="K43" s="153">
        <f>SUMIFS(BS!J:J,BS!$B:$B,$B43)/'Key information'!$E$114*'Key information'!$F$125</f>
        <v>0</v>
      </c>
      <c r="L43" s="153">
        <f>SUMIFS(BS!K:K,BS!$B:$B,$B43)/'Key information'!$E$114*'Key information'!$F$125</f>
        <v>0</v>
      </c>
      <c r="M43" s="153">
        <f>SUMIFS(BS!L:L,BS!$B:$B,$B43)/'Key information'!$E$114*'Key information'!$F$125</f>
        <v>0</v>
      </c>
      <c r="N43" s="153">
        <f>SUMIFS(BS!M:M,BS!$B:$B,$B43)/'Key information'!$E$114*'Key information'!$F$125</f>
        <v>0</v>
      </c>
      <c r="O43" s="153">
        <f>SUMIFS(BS!N:N,BS!$B:$B,$B43)/'Key information'!$E$114*'Key information'!$F$125</f>
        <v>0</v>
      </c>
      <c r="P43" s="153">
        <f>SUMIFS(BS!O:O,BS!$B:$B,$B43)/'Key information'!$E$114*'Key information'!$F$125</f>
        <v>0</v>
      </c>
      <c r="Q43" s="153">
        <f>SUMIFS(BS!P:P,BS!$B:$B,$B43)/'Key information'!$E$114*'Key information'!$F$125</f>
        <v>0</v>
      </c>
      <c r="R43" s="156">
        <f>SUMIFS(BS!Q:Q,BS!$B:$B,$B43)/'Key information'!$E$114*'Key information'!$F$125</f>
        <v>0</v>
      </c>
      <c r="S43" s="153">
        <f>SUMIFS(BS!R:R,BS!$B:$B,$B43)/'Key information'!$E$114*'Key information'!$F$125</f>
        <v>0</v>
      </c>
      <c r="T43" s="153">
        <f>SUMIFS(BS!S:S,BS!$B:$B,$B43)/'Key information'!$E$114*'Key information'!$F$125</f>
        <v>0</v>
      </c>
      <c r="U43" s="153">
        <f>SUMIFS(BS!T:T,BS!$B:$B,$B43)/'Key information'!$E$114*'Key information'!$F$125</f>
        <v>0</v>
      </c>
      <c r="V43" s="153">
        <f>SUMIFS(BS!U:U,BS!$B:$B,$B43)/'Key information'!$E$114*'Key information'!$F$125</f>
        <v>0</v>
      </c>
      <c r="W43" s="153">
        <f>SUMIFS(BS!V:V,BS!$B:$B,$B43)/'Key information'!$E$114*'Key information'!$F$125</f>
        <v>0</v>
      </c>
      <c r="X43" s="153">
        <f>SUMIFS(BS!W:W,BS!$B:$B,$B43)/'Key information'!$E$114*'Key information'!$F$125</f>
        <v>0</v>
      </c>
      <c r="Y43" s="153">
        <f>SUMIFS(BS!X:X,BS!$B:$B,$B43)/'Key information'!$E$114*'Key information'!$F$125</f>
        <v>0</v>
      </c>
      <c r="Z43" s="153">
        <f>SUMIFS(BS!Y:Y,BS!$B:$B,$B43)/'Key information'!$E$114*'Key information'!$F$125</f>
        <v>0</v>
      </c>
      <c r="AA43" s="153">
        <f>SUMIFS(BS!Z:Z,BS!$B:$B,$B43)/'Key information'!$E$114*'Key information'!$F$125</f>
        <v>0</v>
      </c>
      <c r="AB43" s="153">
        <f>SUMIFS(BS!AA:AA,BS!$B:$B,$B43)/'Key information'!$E$114*'Key information'!$F$125</f>
        <v>0</v>
      </c>
      <c r="AC43" s="153">
        <f>SUMIFS(BS!AB:AB,BS!$B:$B,$B43)/'Key information'!$E$114*'Key information'!$F$125</f>
        <v>0</v>
      </c>
      <c r="AD43" s="156">
        <f>SUMIFS(BS!AC:AC,BS!$B:$B,$B43)/'Key information'!$E$114*'Key information'!$F$125</f>
        <v>0</v>
      </c>
      <c r="AE43" s="153">
        <f>SUMIFS(BS!AD:AD,BS!$B:$B,$B43)/'Key information'!$E$114*'Key information'!$F$125</f>
        <v>0</v>
      </c>
      <c r="AF43" s="153">
        <f>SUMIFS(BS!AE:AE,BS!$B:$B,$B43)/'Key information'!$E$114*'Key information'!$F$125</f>
        <v>0</v>
      </c>
      <c r="AG43" s="153">
        <f>SUMIFS(BS!AF:AF,BS!$B:$B,$B43)/'Key information'!$E$114*'Key information'!$F$125</f>
        <v>0</v>
      </c>
      <c r="AH43" s="153">
        <f>SUMIFS(BS!AG:AG,BS!$B:$B,$B43)/'Key information'!$E$114*'Key information'!$F$125</f>
        <v>0</v>
      </c>
      <c r="AI43" s="153">
        <f>SUMIFS(BS!AH:AH,BS!$B:$B,$B43)/'Key information'!$E$114*'Key information'!$F$125</f>
        <v>0</v>
      </c>
      <c r="AJ43" s="153">
        <f>SUMIFS(BS!AI:AI,BS!$B:$B,$B43)/'Key information'!$E$114*'Key information'!$F$125</f>
        <v>0</v>
      </c>
      <c r="AK43" s="153">
        <f>SUMIFS(BS!AJ:AJ,BS!$B:$B,$B43)/'Key information'!$E$114*'Key information'!$F$125</f>
        <v>0</v>
      </c>
      <c r="AL43" s="153">
        <f>SUMIFS(BS!AK:AK,BS!$B:$B,$B43)/'Key information'!$E$114*'Key information'!$F$125</f>
        <v>0</v>
      </c>
      <c r="AM43" s="153">
        <f>SUMIFS(BS!AL:AL,BS!$B:$B,$B43)/'Key information'!$E$114*'Key information'!$F$125</f>
        <v>0</v>
      </c>
      <c r="AN43" s="153">
        <f>SUMIFS(BS!AM:AM,BS!$B:$B,$B43)/'Key information'!$E$114*'Key information'!$F$125</f>
        <v>0</v>
      </c>
      <c r="AO43" s="153">
        <f>SUMIFS(BS!AN:AN,BS!$B:$B,$B43)/'Key information'!$E$114*'Key information'!$F$125</f>
        <v>0</v>
      </c>
      <c r="AP43" s="156">
        <f>SUMIFS(BS!AO:AO,BS!$B:$B,$B43)/'Key information'!$E$114*'Key information'!$F$125</f>
        <v>0</v>
      </c>
      <c r="AQ43" s="153">
        <f>SUMIF($G$10:$R$10,$AQ$10,G43:R43)</f>
        <v>0</v>
      </c>
      <c r="AR43" s="153">
        <f>SUMIF($S$10:$AD$10,$AR$10,S43:AD43)</f>
        <v>0</v>
      </c>
      <c r="AS43" s="153">
        <f>SUMIF($AE$10:$AP$10,$AS$10,AE43:AP43)</f>
        <v>0</v>
      </c>
      <c r="AT43" s="342">
        <f t="shared" si="42"/>
        <v>0</v>
      </c>
      <c r="AU43" s="252">
        <f t="shared" si="43"/>
        <v>0</v>
      </c>
      <c r="AV43" s="252">
        <f t="shared" si="44"/>
        <v>0</v>
      </c>
      <c r="AW43" s="27"/>
      <c r="AX43" s="190">
        <f t="shared" si="45"/>
        <v>0</v>
      </c>
      <c r="AY43" s="190"/>
      <c r="AZ43" s="192"/>
    </row>
    <row r="44" spans="1:52" s="174" customFormat="1" ht="12" customHeight="1" collapsed="1">
      <c r="A44" s="392"/>
      <c r="B44" s="178" t="s">
        <v>189</v>
      </c>
      <c r="C44" s="406" t="s">
        <v>417</v>
      </c>
      <c r="D44" s="406"/>
      <c r="E44" s="406"/>
      <c r="F44" s="639" t="s">
        <v>468</v>
      </c>
      <c r="G44" s="153">
        <f>SUMIFS(BS!F:F,BS!$B:$B,$B44)/'Key information'!$E$114*'Key information'!$F$125</f>
        <v>0</v>
      </c>
      <c r="H44" s="153">
        <f>SUMIFS(BS!G:G,BS!$B:$B,$B44)/'Key information'!$E$114*'Key information'!$F$125</f>
        <v>0</v>
      </c>
      <c r="I44" s="153">
        <f>SUMIFS(BS!H:H,BS!$B:$B,$B44)/'Key information'!$E$114*'Key information'!$F$125</f>
        <v>0</v>
      </c>
      <c r="J44" s="153">
        <f>SUMIFS(BS!I:I,BS!$B:$B,$B44)/'Key information'!$E$114*'Key information'!$F$125</f>
        <v>0</v>
      </c>
      <c r="K44" s="153">
        <f>SUMIFS(BS!J:J,BS!$B:$B,$B44)/'Key information'!$E$114*'Key information'!$F$125</f>
        <v>0</v>
      </c>
      <c r="L44" s="153">
        <f>SUMIFS(BS!K:K,BS!$B:$B,$B44)/'Key information'!$E$114*'Key information'!$F$125</f>
        <v>0</v>
      </c>
      <c r="M44" s="153">
        <f>SUMIFS(BS!L:L,BS!$B:$B,$B44)/'Key information'!$E$114*'Key information'!$F$125</f>
        <v>0</v>
      </c>
      <c r="N44" s="153">
        <f>SUMIFS(BS!M:M,BS!$B:$B,$B44)/'Key information'!$E$114*'Key information'!$F$125</f>
        <v>0</v>
      </c>
      <c r="O44" s="153">
        <f>SUMIFS(BS!N:N,BS!$B:$B,$B44)/'Key information'!$E$114*'Key information'!$F$125</f>
        <v>0</v>
      </c>
      <c r="P44" s="153">
        <f>SUMIFS(BS!O:O,BS!$B:$B,$B44)/'Key information'!$E$114*'Key information'!$F$125</f>
        <v>0</v>
      </c>
      <c r="Q44" s="153">
        <f>SUMIFS(BS!P:P,BS!$B:$B,$B44)/'Key information'!$E$114*'Key information'!$F$125</f>
        <v>0</v>
      </c>
      <c r="R44" s="156">
        <f>SUMIFS(BS!Q:Q,BS!$B:$B,$B44)/'Key information'!$E$114*'Key information'!$F$125</f>
        <v>0</v>
      </c>
      <c r="S44" s="153">
        <f>SUMIFS(BS!R:R,BS!$B:$B,$B44)/'Key information'!$E$114*'Key information'!$F$125</f>
        <v>0</v>
      </c>
      <c r="T44" s="153">
        <f>SUMIFS(BS!S:S,BS!$B:$B,$B44)/'Key information'!$E$114*'Key information'!$F$125</f>
        <v>0</v>
      </c>
      <c r="U44" s="153">
        <f>SUMIFS(BS!T:T,BS!$B:$B,$B44)/'Key information'!$E$114*'Key information'!$F$125</f>
        <v>0</v>
      </c>
      <c r="V44" s="153">
        <f>SUMIFS(BS!U:U,BS!$B:$B,$B44)/'Key information'!$E$114*'Key information'!$F$125</f>
        <v>0</v>
      </c>
      <c r="W44" s="153">
        <f>SUMIFS(BS!V:V,BS!$B:$B,$B44)/'Key information'!$E$114*'Key information'!$F$125</f>
        <v>0</v>
      </c>
      <c r="X44" s="153">
        <f>SUMIFS(BS!W:W,BS!$B:$B,$B44)/'Key information'!$E$114*'Key information'!$F$125</f>
        <v>0</v>
      </c>
      <c r="Y44" s="153">
        <f>SUMIFS(BS!X:X,BS!$B:$B,$B44)/'Key information'!$E$114*'Key information'!$F$125</f>
        <v>0</v>
      </c>
      <c r="Z44" s="153">
        <f>SUMIFS(BS!Y:Y,BS!$B:$B,$B44)/'Key information'!$E$114*'Key information'!$F$125</f>
        <v>0</v>
      </c>
      <c r="AA44" s="153">
        <f>SUMIFS(BS!Z:Z,BS!$B:$B,$B44)/'Key information'!$E$114*'Key information'!$F$125</f>
        <v>0</v>
      </c>
      <c r="AB44" s="153">
        <f>SUMIFS(BS!AA:AA,BS!$B:$B,$B44)/'Key information'!$E$114*'Key information'!$F$125</f>
        <v>0</v>
      </c>
      <c r="AC44" s="153">
        <f>SUMIFS(BS!AB:AB,BS!$B:$B,$B44)/'Key information'!$E$114*'Key information'!$F$125</f>
        <v>0</v>
      </c>
      <c r="AD44" s="156">
        <f>SUMIFS(BS!AC:AC,BS!$B:$B,$B44)/'Key information'!$E$114*'Key information'!$F$125</f>
        <v>0</v>
      </c>
      <c r="AE44" s="153">
        <f>SUMIFS(BS!AD:AD,BS!$B:$B,$B44)/'Key information'!$E$114*'Key information'!$F$125</f>
        <v>0</v>
      </c>
      <c r="AF44" s="153">
        <f>SUMIFS(BS!AE:AE,BS!$B:$B,$B44)/'Key information'!$E$114*'Key information'!$F$125</f>
        <v>0</v>
      </c>
      <c r="AG44" s="153">
        <f>SUMIFS(BS!AF:AF,BS!$B:$B,$B44)/'Key information'!$E$114*'Key information'!$F$125</f>
        <v>0</v>
      </c>
      <c r="AH44" s="153">
        <f>SUMIFS(BS!AG:AG,BS!$B:$B,$B44)/'Key information'!$E$114*'Key information'!$F$125</f>
        <v>0</v>
      </c>
      <c r="AI44" s="153">
        <f>SUMIFS(BS!AH:AH,BS!$B:$B,$B44)/'Key information'!$E$114*'Key information'!$F$125</f>
        <v>0</v>
      </c>
      <c r="AJ44" s="153">
        <f>SUMIFS(BS!AI:AI,BS!$B:$B,$B44)/'Key information'!$E$114*'Key information'!$F$125</f>
        <v>0</v>
      </c>
      <c r="AK44" s="153">
        <f>SUMIFS(BS!AJ:AJ,BS!$B:$B,$B44)/'Key information'!$E$114*'Key information'!$F$125</f>
        <v>0</v>
      </c>
      <c r="AL44" s="153">
        <f>SUMIFS(BS!AK:AK,BS!$B:$B,$B44)/'Key information'!$E$114*'Key information'!$F$125</f>
        <v>0</v>
      </c>
      <c r="AM44" s="153">
        <f>SUMIFS(BS!AL:AL,BS!$B:$B,$B44)/'Key information'!$E$114*'Key information'!$F$125</f>
        <v>0</v>
      </c>
      <c r="AN44" s="153">
        <f>SUMIFS(BS!AM:AM,BS!$B:$B,$B44)/'Key information'!$E$114*'Key information'!$F$125</f>
        <v>0</v>
      </c>
      <c r="AO44" s="153">
        <f>SUMIFS(BS!AN:AN,BS!$B:$B,$B44)/'Key information'!$E$114*'Key information'!$F$125</f>
        <v>0</v>
      </c>
      <c r="AP44" s="156">
        <f>SUMIFS(BS!AO:AO,BS!$B:$B,$B44)/'Key information'!$E$114*'Key information'!$F$125</f>
        <v>0</v>
      </c>
      <c r="AQ44" s="153">
        <f t="shared" si="39"/>
        <v>0</v>
      </c>
      <c r="AR44" s="153">
        <f t="shared" si="40"/>
        <v>0</v>
      </c>
      <c r="AS44" s="153">
        <f t="shared" si="41"/>
        <v>0</v>
      </c>
      <c r="AT44" s="342">
        <f t="shared" si="42"/>
        <v>0</v>
      </c>
      <c r="AU44" s="252">
        <f t="shared" si="43"/>
        <v>0</v>
      </c>
      <c r="AV44" s="252">
        <f t="shared" si="44"/>
        <v>0</v>
      </c>
      <c r="AW44" s="27"/>
      <c r="AX44" s="190">
        <f t="shared" si="45"/>
        <v>0</v>
      </c>
      <c r="AY44" s="190"/>
      <c r="AZ44" s="192"/>
    </row>
    <row r="45" spans="1:52" s="174" customFormat="1" ht="12" hidden="1" customHeight="1" outlineLevel="1">
      <c r="A45" s="392"/>
      <c r="B45" s="178" t="s">
        <v>469</v>
      </c>
      <c r="C45" s="406" t="s">
        <v>417</v>
      </c>
      <c r="D45" s="406"/>
      <c r="E45" s="406"/>
      <c r="F45" s="639" t="s">
        <v>470</v>
      </c>
      <c r="G45" s="153">
        <f>SUMIFS(BS!F:F,BS!$B:$B,$B45)/'Key information'!$E$114*'Key information'!$F$125</f>
        <v>0</v>
      </c>
      <c r="H45" s="153">
        <f>SUMIFS(BS!G:G,BS!$B:$B,$B45)/'Key information'!$E$114*'Key information'!$F$125</f>
        <v>0</v>
      </c>
      <c r="I45" s="153">
        <f>SUMIFS(BS!H:H,BS!$B:$B,$B45)/'Key information'!$E$114*'Key information'!$F$125</f>
        <v>0</v>
      </c>
      <c r="J45" s="153">
        <f>SUMIFS(BS!I:I,BS!$B:$B,$B45)/'Key information'!$E$114*'Key information'!$F$125</f>
        <v>0</v>
      </c>
      <c r="K45" s="153">
        <f>SUMIFS(BS!J:J,BS!$B:$B,$B45)/'Key information'!$E$114*'Key information'!$F$125</f>
        <v>0</v>
      </c>
      <c r="L45" s="153">
        <f>SUMIFS(BS!K:K,BS!$B:$B,$B45)/'Key information'!$E$114*'Key information'!$F$125</f>
        <v>0</v>
      </c>
      <c r="M45" s="153">
        <f>SUMIFS(BS!L:L,BS!$B:$B,$B45)/'Key information'!$E$114*'Key information'!$F$125</f>
        <v>0</v>
      </c>
      <c r="N45" s="153">
        <f>SUMIFS(BS!M:M,BS!$B:$B,$B45)/'Key information'!$E$114*'Key information'!$F$125</f>
        <v>0</v>
      </c>
      <c r="O45" s="153">
        <f>SUMIFS(BS!N:N,BS!$B:$B,$B45)/'Key information'!$E$114*'Key information'!$F$125</f>
        <v>0</v>
      </c>
      <c r="P45" s="153">
        <f>SUMIFS(BS!O:O,BS!$B:$B,$B45)/'Key information'!$E$114*'Key information'!$F$125</f>
        <v>0</v>
      </c>
      <c r="Q45" s="153">
        <f>SUMIFS(BS!P:P,BS!$B:$B,$B45)/'Key information'!$E$114*'Key information'!$F$125</f>
        <v>0</v>
      </c>
      <c r="R45" s="156">
        <f>SUMIFS(BS!Q:Q,BS!$B:$B,$B45)/'Key information'!$E$114*'Key information'!$F$125</f>
        <v>0</v>
      </c>
      <c r="S45" s="153">
        <f>SUMIFS(BS!R:R,BS!$B:$B,$B45)/'Key information'!$E$114*'Key information'!$F$125</f>
        <v>0</v>
      </c>
      <c r="T45" s="153">
        <f>SUMIFS(BS!S:S,BS!$B:$B,$B45)/'Key information'!$E$114*'Key information'!$F$125</f>
        <v>0</v>
      </c>
      <c r="U45" s="153">
        <f>SUMIFS(BS!T:T,BS!$B:$B,$B45)/'Key information'!$E$114*'Key information'!$F$125</f>
        <v>0</v>
      </c>
      <c r="V45" s="153">
        <f>SUMIFS(BS!U:U,BS!$B:$B,$B45)/'Key information'!$E$114*'Key information'!$F$125</f>
        <v>0</v>
      </c>
      <c r="W45" s="153">
        <f>SUMIFS(BS!V:V,BS!$B:$B,$B45)/'Key information'!$E$114*'Key information'!$F$125</f>
        <v>0</v>
      </c>
      <c r="X45" s="153">
        <f>SUMIFS(BS!W:W,BS!$B:$B,$B45)/'Key information'!$E$114*'Key information'!$F$125</f>
        <v>0</v>
      </c>
      <c r="Y45" s="153">
        <f>SUMIFS(BS!X:X,BS!$B:$B,$B45)/'Key information'!$E$114*'Key information'!$F$125</f>
        <v>0</v>
      </c>
      <c r="Z45" s="153">
        <f>SUMIFS(BS!Y:Y,BS!$B:$B,$B45)/'Key information'!$E$114*'Key information'!$F$125</f>
        <v>0</v>
      </c>
      <c r="AA45" s="153">
        <f>SUMIFS(BS!Z:Z,BS!$B:$B,$B45)/'Key information'!$E$114*'Key information'!$F$125</f>
        <v>0</v>
      </c>
      <c r="AB45" s="153">
        <f>SUMIFS(BS!AA:AA,BS!$B:$B,$B45)/'Key information'!$E$114*'Key information'!$F$125</f>
        <v>0</v>
      </c>
      <c r="AC45" s="153">
        <f>SUMIFS(BS!AB:AB,BS!$B:$B,$B45)/'Key information'!$E$114*'Key information'!$F$125</f>
        <v>0</v>
      </c>
      <c r="AD45" s="156">
        <f>SUMIFS(BS!AC:AC,BS!$B:$B,$B45)/'Key information'!$E$114*'Key information'!$F$125</f>
        <v>0</v>
      </c>
      <c r="AE45" s="153">
        <f>SUMIFS(BS!AD:AD,BS!$B:$B,$B45)/'Key information'!$E$114*'Key information'!$F$125</f>
        <v>0</v>
      </c>
      <c r="AF45" s="153">
        <f>SUMIFS(BS!AE:AE,BS!$B:$B,$B45)/'Key information'!$E$114*'Key information'!$F$125</f>
        <v>0</v>
      </c>
      <c r="AG45" s="153">
        <f>SUMIFS(BS!AF:AF,BS!$B:$B,$B45)/'Key information'!$E$114*'Key information'!$F$125</f>
        <v>0</v>
      </c>
      <c r="AH45" s="153">
        <f>SUMIFS(BS!AG:AG,BS!$B:$B,$B45)/'Key information'!$E$114*'Key information'!$F$125</f>
        <v>0</v>
      </c>
      <c r="AI45" s="153">
        <f>SUMIFS(BS!AH:AH,BS!$B:$B,$B45)/'Key information'!$E$114*'Key information'!$F$125</f>
        <v>0</v>
      </c>
      <c r="AJ45" s="153">
        <f>SUMIFS(BS!AI:AI,BS!$B:$B,$B45)/'Key information'!$E$114*'Key information'!$F$125</f>
        <v>0</v>
      </c>
      <c r="AK45" s="153">
        <f>SUMIFS(BS!AJ:AJ,BS!$B:$B,$B45)/'Key information'!$E$114*'Key information'!$F$125</f>
        <v>0</v>
      </c>
      <c r="AL45" s="153">
        <f>SUMIFS(BS!AK:AK,BS!$B:$B,$B45)/'Key information'!$E$114*'Key information'!$F$125</f>
        <v>0</v>
      </c>
      <c r="AM45" s="153">
        <f>SUMIFS(BS!AL:AL,BS!$B:$B,$B45)/'Key information'!$E$114*'Key information'!$F$125</f>
        <v>0</v>
      </c>
      <c r="AN45" s="153">
        <f>SUMIFS(BS!AM:AM,BS!$B:$B,$B45)/'Key information'!$E$114*'Key information'!$F$125</f>
        <v>0</v>
      </c>
      <c r="AO45" s="153">
        <f>SUMIFS(BS!AN:AN,BS!$B:$B,$B45)/'Key information'!$E$114*'Key information'!$F$125</f>
        <v>0</v>
      </c>
      <c r="AP45" s="156">
        <f>SUMIFS(BS!AO:AO,BS!$B:$B,$B45)/'Key information'!$E$114*'Key information'!$F$125</f>
        <v>0</v>
      </c>
      <c r="AQ45" s="153">
        <f t="shared" ref="AQ45" si="46">SUMIF($G$10:$R$10,$AQ$10,G45:R45)</f>
        <v>0</v>
      </c>
      <c r="AR45" s="153">
        <f t="shared" ref="AR45" si="47">SUMIF($S$10:$AD$10,$AR$10,S45:AD45)</f>
        <v>0</v>
      </c>
      <c r="AS45" s="153">
        <f t="shared" ref="AS45" si="48">SUMIF($AE$10:$AP$10,$AS$10,AE45:AP45)</f>
        <v>0</v>
      </c>
      <c r="AT45" s="342">
        <f t="shared" si="42"/>
        <v>0</v>
      </c>
      <c r="AU45" s="252">
        <f t="shared" si="43"/>
        <v>0</v>
      </c>
      <c r="AV45" s="252">
        <f t="shared" si="44"/>
        <v>0</v>
      </c>
      <c r="AW45" s="27"/>
      <c r="AX45" s="190">
        <f t="shared" si="45"/>
        <v>0</v>
      </c>
      <c r="AY45" s="190"/>
      <c r="AZ45" s="192"/>
    </row>
    <row r="46" spans="1:52" ht="12" customHeight="1" collapsed="1">
      <c r="B46" s="178" t="s">
        <v>471</v>
      </c>
      <c r="C46" s="406" t="s">
        <v>417</v>
      </c>
      <c r="D46" s="406"/>
      <c r="E46" s="406"/>
      <c r="F46" s="639" t="s">
        <v>472</v>
      </c>
      <c r="G46" s="153">
        <f>SUMIFS(BS!F:F,BS!$B:$B,$B46)/'Key information'!$E$114*'Key information'!$F$125</f>
        <v>0</v>
      </c>
      <c r="H46" s="153">
        <f>SUMIFS(BS!G:G,BS!$B:$B,$B46)/'Key information'!$E$114*'Key information'!$F$125</f>
        <v>0</v>
      </c>
      <c r="I46" s="153">
        <f>SUMIFS(BS!H:H,BS!$B:$B,$B46)/'Key information'!$E$114*'Key information'!$F$125</f>
        <v>0</v>
      </c>
      <c r="J46" s="153">
        <f>SUMIFS(BS!I:I,BS!$B:$B,$B46)/'Key information'!$E$114*'Key information'!$F$125</f>
        <v>0</v>
      </c>
      <c r="K46" s="153">
        <f>SUMIFS(BS!J:J,BS!$B:$B,$B46)/'Key information'!$E$114*'Key information'!$F$125</f>
        <v>0</v>
      </c>
      <c r="L46" s="153">
        <f>SUMIFS(BS!K:K,BS!$B:$B,$B46)/'Key information'!$E$114*'Key information'!$F$125</f>
        <v>0</v>
      </c>
      <c r="M46" s="153">
        <f>SUMIFS(BS!L:L,BS!$B:$B,$B46)/'Key information'!$E$114*'Key information'!$F$125</f>
        <v>0</v>
      </c>
      <c r="N46" s="153">
        <f>SUMIFS(BS!M:M,BS!$B:$B,$B46)/'Key information'!$E$114*'Key information'!$F$125</f>
        <v>0</v>
      </c>
      <c r="O46" s="153">
        <f>SUMIFS(BS!N:N,BS!$B:$B,$B46)/'Key information'!$E$114*'Key information'!$F$125</f>
        <v>0</v>
      </c>
      <c r="P46" s="153">
        <f>SUMIFS(BS!O:O,BS!$B:$B,$B46)/'Key information'!$E$114*'Key information'!$F$125</f>
        <v>0</v>
      </c>
      <c r="Q46" s="153">
        <f>SUMIFS(BS!P:P,BS!$B:$B,$B46)/'Key information'!$E$114*'Key information'!$F$125</f>
        <v>0</v>
      </c>
      <c r="R46" s="156">
        <f>SUMIFS(BS!Q:Q,BS!$B:$B,$B46)/'Key information'!$E$114*'Key information'!$F$125</f>
        <v>0</v>
      </c>
      <c r="S46" s="153">
        <f>SUMIFS(BS!R:R,BS!$B:$B,$B46)/'Key information'!$E$114*'Key information'!$F$125</f>
        <v>0</v>
      </c>
      <c r="T46" s="153">
        <f>SUMIFS(BS!S:S,BS!$B:$B,$B46)/'Key information'!$E$114*'Key information'!$F$125</f>
        <v>0</v>
      </c>
      <c r="U46" s="153">
        <f>SUMIFS(BS!T:T,BS!$B:$B,$B46)/'Key information'!$E$114*'Key information'!$F$125</f>
        <v>0</v>
      </c>
      <c r="V46" s="153">
        <f>SUMIFS(BS!U:U,BS!$B:$B,$B46)/'Key information'!$E$114*'Key information'!$F$125</f>
        <v>0</v>
      </c>
      <c r="W46" s="153">
        <f>SUMIFS(BS!V:V,BS!$B:$B,$B46)/'Key information'!$E$114*'Key information'!$F$125</f>
        <v>0</v>
      </c>
      <c r="X46" s="153">
        <f>SUMIFS(BS!W:W,BS!$B:$B,$B46)/'Key information'!$E$114*'Key information'!$F$125</f>
        <v>0</v>
      </c>
      <c r="Y46" s="153">
        <f>SUMIFS(BS!X:X,BS!$B:$B,$B46)/'Key information'!$E$114*'Key information'!$F$125</f>
        <v>0</v>
      </c>
      <c r="Z46" s="153">
        <f>SUMIFS(BS!Y:Y,BS!$B:$B,$B46)/'Key information'!$E$114*'Key information'!$F$125</f>
        <v>0</v>
      </c>
      <c r="AA46" s="153">
        <f>SUMIFS(BS!Z:Z,BS!$B:$B,$B46)/'Key information'!$E$114*'Key information'!$F$125</f>
        <v>0</v>
      </c>
      <c r="AB46" s="153">
        <f>SUMIFS(BS!AA:AA,BS!$B:$B,$B46)/'Key information'!$E$114*'Key information'!$F$125</f>
        <v>0</v>
      </c>
      <c r="AC46" s="153">
        <f>SUMIFS(BS!AB:AB,BS!$B:$B,$B46)/'Key information'!$E$114*'Key information'!$F$125</f>
        <v>0</v>
      </c>
      <c r="AD46" s="156">
        <f>SUMIFS(BS!AC:AC,BS!$B:$B,$B46)/'Key information'!$E$114*'Key information'!$F$125</f>
        <v>0</v>
      </c>
      <c r="AE46" s="153">
        <f>SUMIFS(BS!AD:AD,BS!$B:$B,$B46)/'Key information'!$E$114*'Key information'!$F$125</f>
        <v>0</v>
      </c>
      <c r="AF46" s="153">
        <f>SUMIFS(BS!AE:AE,BS!$B:$B,$B46)/'Key information'!$E$114*'Key information'!$F$125</f>
        <v>0</v>
      </c>
      <c r="AG46" s="153">
        <f>SUMIFS(BS!AF:AF,BS!$B:$B,$B46)/'Key information'!$E$114*'Key information'!$F$125</f>
        <v>0</v>
      </c>
      <c r="AH46" s="153">
        <f>SUMIFS(BS!AG:AG,BS!$B:$B,$B46)/'Key information'!$E$114*'Key information'!$F$125</f>
        <v>0</v>
      </c>
      <c r="AI46" s="153">
        <f>SUMIFS(BS!AH:AH,BS!$B:$B,$B46)/'Key information'!$E$114*'Key information'!$F$125</f>
        <v>0</v>
      </c>
      <c r="AJ46" s="153">
        <f>SUMIFS(BS!AI:AI,BS!$B:$B,$B46)/'Key information'!$E$114*'Key information'!$F$125</f>
        <v>0</v>
      </c>
      <c r="AK46" s="153">
        <f>SUMIFS(BS!AJ:AJ,BS!$B:$B,$B46)/'Key information'!$E$114*'Key information'!$F$125</f>
        <v>0</v>
      </c>
      <c r="AL46" s="153">
        <f>SUMIFS(BS!AK:AK,BS!$B:$B,$B46)/'Key information'!$E$114*'Key information'!$F$125</f>
        <v>0</v>
      </c>
      <c r="AM46" s="153">
        <f>SUMIFS(BS!AL:AL,BS!$B:$B,$B46)/'Key information'!$E$114*'Key information'!$F$125</f>
        <v>0</v>
      </c>
      <c r="AN46" s="153">
        <f>SUMIFS(BS!AM:AM,BS!$B:$B,$B46)/'Key information'!$E$114*'Key information'!$F$125</f>
        <v>0</v>
      </c>
      <c r="AO46" s="153">
        <f>SUMIFS(BS!AN:AN,BS!$B:$B,$B46)/'Key information'!$E$114*'Key information'!$F$125</f>
        <v>0</v>
      </c>
      <c r="AP46" s="156">
        <f>SUMIFS(BS!AO:AO,BS!$B:$B,$B46)/'Key information'!$E$114*'Key information'!$F$125</f>
        <v>0</v>
      </c>
      <c r="AQ46" s="153">
        <f>SUMIF($G$10:$R$10,$AQ$10,G46:R46)</f>
        <v>0</v>
      </c>
      <c r="AR46" s="153">
        <f>SUMIF($S$10:$AD$10,$AR$10,S46:AD46)</f>
        <v>0</v>
      </c>
      <c r="AS46" s="153">
        <f>SUMIF($AE$10:$AP$10,$AS$10,AE46:AP46)</f>
        <v>0</v>
      </c>
      <c r="AT46" s="342">
        <f t="shared" si="42"/>
        <v>0</v>
      </c>
      <c r="AU46" s="252">
        <f t="shared" si="43"/>
        <v>0</v>
      </c>
      <c r="AV46" s="252">
        <f t="shared" si="44"/>
        <v>0</v>
      </c>
      <c r="AX46" s="190">
        <f t="shared" si="45"/>
        <v>0</v>
      </c>
      <c r="AZ46" s="567"/>
    </row>
    <row r="47" spans="1:52" ht="12" customHeight="1">
      <c r="B47" s="178" t="s">
        <v>473</v>
      </c>
      <c r="C47" s="406" t="s">
        <v>417</v>
      </c>
      <c r="D47" s="406"/>
      <c r="E47" s="406"/>
      <c r="F47" s="639" t="s">
        <v>474</v>
      </c>
      <c r="G47" s="153">
        <f>SUMIFS(BS!F:F,BS!$B:$B,$B47)/'Key information'!$E$114*'Key information'!$F$125</f>
        <v>0</v>
      </c>
      <c r="H47" s="153">
        <f>SUMIFS(BS!G:G,BS!$B:$B,$B47)/'Key information'!$E$114*'Key information'!$F$125</f>
        <v>0</v>
      </c>
      <c r="I47" s="153">
        <f>SUMIFS(BS!H:H,BS!$B:$B,$B47)/'Key information'!$E$114*'Key information'!$F$125</f>
        <v>0</v>
      </c>
      <c r="J47" s="153">
        <f>SUMIFS(BS!I:I,BS!$B:$B,$B47)/'Key information'!$E$114*'Key information'!$F$125</f>
        <v>0</v>
      </c>
      <c r="K47" s="153">
        <f>SUMIFS(BS!J:J,BS!$B:$B,$B47)/'Key information'!$E$114*'Key information'!$F$125</f>
        <v>0</v>
      </c>
      <c r="L47" s="153">
        <f>SUMIFS(BS!K:K,BS!$B:$B,$B47)/'Key information'!$E$114*'Key information'!$F$125</f>
        <v>0</v>
      </c>
      <c r="M47" s="153">
        <f>SUMIFS(BS!L:L,BS!$B:$B,$B47)/'Key information'!$E$114*'Key information'!$F$125</f>
        <v>0</v>
      </c>
      <c r="N47" s="153">
        <f>SUMIFS(BS!M:M,BS!$B:$B,$B47)/'Key information'!$E$114*'Key information'!$F$125</f>
        <v>0</v>
      </c>
      <c r="O47" s="153">
        <f>SUMIFS(BS!N:N,BS!$B:$B,$B47)/'Key information'!$E$114*'Key information'!$F$125</f>
        <v>0</v>
      </c>
      <c r="P47" s="153">
        <f>SUMIFS(BS!O:O,BS!$B:$B,$B47)/'Key information'!$E$114*'Key information'!$F$125</f>
        <v>0</v>
      </c>
      <c r="Q47" s="153">
        <f>SUMIFS(BS!P:P,BS!$B:$B,$B47)/'Key information'!$E$114*'Key information'!$F$125</f>
        <v>0</v>
      </c>
      <c r="R47" s="156">
        <f>SUMIFS(BS!Q:Q,BS!$B:$B,$B47)/'Key information'!$E$114*'Key information'!$F$125</f>
        <v>0</v>
      </c>
      <c r="S47" s="153">
        <f>SUMIFS(BS!R:R,BS!$B:$B,$B47)/'Key information'!$E$114*'Key information'!$F$125</f>
        <v>0</v>
      </c>
      <c r="T47" s="153">
        <f>SUMIFS(BS!S:S,BS!$B:$B,$B47)/'Key information'!$E$114*'Key information'!$F$125</f>
        <v>0</v>
      </c>
      <c r="U47" s="153">
        <f>SUMIFS(BS!T:T,BS!$B:$B,$B47)/'Key information'!$E$114*'Key information'!$F$125</f>
        <v>0</v>
      </c>
      <c r="V47" s="153">
        <f>SUMIFS(BS!U:U,BS!$B:$B,$B47)/'Key information'!$E$114*'Key information'!$F$125</f>
        <v>0</v>
      </c>
      <c r="W47" s="153">
        <f>SUMIFS(BS!V:V,BS!$B:$B,$B47)/'Key information'!$E$114*'Key information'!$F$125</f>
        <v>0</v>
      </c>
      <c r="X47" s="153">
        <f>SUMIFS(BS!W:W,BS!$B:$B,$B47)/'Key information'!$E$114*'Key information'!$F$125</f>
        <v>0</v>
      </c>
      <c r="Y47" s="153">
        <f>SUMIFS(BS!X:X,BS!$B:$B,$B47)/'Key information'!$E$114*'Key information'!$F$125</f>
        <v>0</v>
      </c>
      <c r="Z47" s="153">
        <f>SUMIFS(BS!Y:Y,BS!$B:$B,$B47)/'Key information'!$E$114*'Key information'!$F$125</f>
        <v>0</v>
      </c>
      <c r="AA47" s="153">
        <f>SUMIFS(BS!Z:Z,BS!$B:$B,$B47)/'Key information'!$E$114*'Key information'!$F$125</f>
        <v>0</v>
      </c>
      <c r="AB47" s="153">
        <f>SUMIFS(BS!AA:AA,BS!$B:$B,$B47)/'Key information'!$E$114*'Key information'!$F$125</f>
        <v>0</v>
      </c>
      <c r="AC47" s="153">
        <f>SUMIFS(BS!AB:AB,BS!$B:$B,$B47)/'Key information'!$E$114*'Key information'!$F$125</f>
        <v>0</v>
      </c>
      <c r="AD47" s="156">
        <f>SUMIFS(BS!AC:AC,BS!$B:$B,$B47)/'Key information'!$E$114*'Key information'!$F$125</f>
        <v>0</v>
      </c>
      <c r="AE47" s="153">
        <f>SUMIFS(BS!AD:AD,BS!$B:$B,$B47)/'Key information'!$E$114*'Key information'!$F$125</f>
        <v>0</v>
      </c>
      <c r="AF47" s="153">
        <f>SUMIFS(BS!AE:AE,BS!$B:$B,$B47)/'Key information'!$E$114*'Key information'!$F$125</f>
        <v>0</v>
      </c>
      <c r="AG47" s="153">
        <f>SUMIFS(BS!AF:AF,BS!$B:$B,$B47)/'Key information'!$E$114*'Key information'!$F$125</f>
        <v>0</v>
      </c>
      <c r="AH47" s="153">
        <f>SUMIFS(BS!AG:AG,BS!$B:$B,$B47)/'Key information'!$E$114*'Key information'!$F$125</f>
        <v>0</v>
      </c>
      <c r="AI47" s="153">
        <f>SUMIFS(BS!AH:AH,BS!$B:$B,$B47)/'Key information'!$E$114*'Key information'!$F$125</f>
        <v>0</v>
      </c>
      <c r="AJ47" s="153">
        <f>SUMIFS(BS!AI:AI,BS!$B:$B,$B47)/'Key information'!$E$114*'Key information'!$F$125</f>
        <v>0</v>
      </c>
      <c r="AK47" s="153">
        <f>SUMIFS(BS!AJ:AJ,BS!$B:$B,$B47)/'Key information'!$E$114*'Key information'!$F$125</f>
        <v>0</v>
      </c>
      <c r="AL47" s="153">
        <f>SUMIFS(BS!AK:AK,BS!$B:$B,$B47)/'Key information'!$E$114*'Key information'!$F$125</f>
        <v>0</v>
      </c>
      <c r="AM47" s="153">
        <f>SUMIFS(BS!AL:AL,BS!$B:$B,$B47)/'Key information'!$E$114*'Key information'!$F$125</f>
        <v>0</v>
      </c>
      <c r="AN47" s="153">
        <f>SUMIFS(BS!AM:AM,BS!$B:$B,$B47)/'Key information'!$E$114*'Key information'!$F$125</f>
        <v>0</v>
      </c>
      <c r="AO47" s="153">
        <f>SUMIFS(BS!AN:AN,BS!$B:$B,$B47)/'Key information'!$E$114*'Key information'!$F$125</f>
        <v>0</v>
      </c>
      <c r="AP47" s="156">
        <f>SUMIFS(BS!AO:AO,BS!$B:$B,$B47)/'Key information'!$E$114*'Key information'!$F$125</f>
        <v>0</v>
      </c>
      <c r="AQ47" s="153">
        <f>SUMIF($G$10:$R$10,$AQ$10,G47:R47)</f>
        <v>0</v>
      </c>
      <c r="AR47" s="153">
        <f>SUMIF($S$10:$AD$10,$AR$10,S47:AD47)</f>
        <v>0</v>
      </c>
      <c r="AS47" s="153">
        <f>SUMIF($AE$10:$AP$10,$AS$10,AE47:AP47)</f>
        <v>0</v>
      </c>
      <c r="AT47" s="342">
        <f t="shared" si="42"/>
        <v>0</v>
      </c>
      <c r="AU47" s="252">
        <f t="shared" si="43"/>
        <v>0</v>
      </c>
      <c r="AV47" s="252">
        <f t="shared" si="44"/>
        <v>0</v>
      </c>
      <c r="AX47" s="190">
        <f t="shared" si="45"/>
        <v>0</v>
      </c>
      <c r="AZ47" s="567"/>
    </row>
    <row r="48" spans="1:52" ht="12" customHeight="1">
      <c r="B48" s="174"/>
      <c r="C48" s="174"/>
      <c r="D48" s="174"/>
      <c r="E48" s="174"/>
      <c r="F48" s="640" t="s">
        <v>475</v>
      </c>
      <c r="G48" s="160">
        <f>SUM(G36:G47)</f>
        <v>0</v>
      </c>
      <c r="H48" s="160">
        <f t="shared" ref="H48:AS48" si="49">SUM(H36:H47)</f>
        <v>0</v>
      </c>
      <c r="I48" s="160">
        <f t="shared" si="49"/>
        <v>0</v>
      </c>
      <c r="J48" s="160">
        <f t="shared" si="49"/>
        <v>0</v>
      </c>
      <c r="K48" s="160">
        <f t="shared" si="49"/>
        <v>0</v>
      </c>
      <c r="L48" s="160">
        <f t="shared" si="49"/>
        <v>0</v>
      </c>
      <c r="M48" s="160">
        <f t="shared" si="49"/>
        <v>0</v>
      </c>
      <c r="N48" s="160">
        <f t="shared" si="49"/>
        <v>0</v>
      </c>
      <c r="O48" s="160">
        <f t="shared" si="49"/>
        <v>0</v>
      </c>
      <c r="P48" s="160">
        <f t="shared" si="49"/>
        <v>0</v>
      </c>
      <c r="Q48" s="160">
        <f t="shared" si="49"/>
        <v>0</v>
      </c>
      <c r="R48" s="161">
        <f t="shared" si="49"/>
        <v>0</v>
      </c>
      <c r="S48" s="160">
        <f t="shared" si="49"/>
        <v>0</v>
      </c>
      <c r="T48" s="160">
        <f t="shared" si="49"/>
        <v>0</v>
      </c>
      <c r="U48" s="160">
        <f t="shared" si="49"/>
        <v>0</v>
      </c>
      <c r="V48" s="160">
        <f t="shared" si="49"/>
        <v>0</v>
      </c>
      <c r="W48" s="160">
        <f t="shared" si="49"/>
        <v>0</v>
      </c>
      <c r="X48" s="160">
        <f t="shared" si="49"/>
        <v>0</v>
      </c>
      <c r="Y48" s="160">
        <f t="shared" si="49"/>
        <v>0</v>
      </c>
      <c r="Z48" s="160">
        <f t="shared" si="49"/>
        <v>0</v>
      </c>
      <c r="AA48" s="160">
        <f t="shared" si="49"/>
        <v>0</v>
      </c>
      <c r="AB48" s="160">
        <f t="shared" si="49"/>
        <v>0</v>
      </c>
      <c r="AC48" s="160">
        <f t="shared" si="49"/>
        <v>0</v>
      </c>
      <c r="AD48" s="161">
        <f t="shared" si="49"/>
        <v>0</v>
      </c>
      <c r="AE48" s="160">
        <f t="shared" si="49"/>
        <v>0</v>
      </c>
      <c r="AF48" s="160">
        <f t="shared" si="49"/>
        <v>0</v>
      </c>
      <c r="AG48" s="160">
        <f t="shared" si="49"/>
        <v>0</v>
      </c>
      <c r="AH48" s="160">
        <f t="shared" si="49"/>
        <v>0</v>
      </c>
      <c r="AI48" s="160">
        <f t="shared" si="49"/>
        <v>0</v>
      </c>
      <c r="AJ48" s="160">
        <f t="shared" si="49"/>
        <v>0</v>
      </c>
      <c r="AK48" s="160">
        <f t="shared" si="49"/>
        <v>0</v>
      </c>
      <c r="AL48" s="160">
        <f t="shared" si="49"/>
        <v>0</v>
      </c>
      <c r="AM48" s="160">
        <f t="shared" si="49"/>
        <v>0</v>
      </c>
      <c r="AN48" s="160">
        <f t="shared" si="49"/>
        <v>0</v>
      </c>
      <c r="AO48" s="160">
        <f t="shared" si="49"/>
        <v>0</v>
      </c>
      <c r="AP48" s="161">
        <f t="shared" si="49"/>
        <v>0</v>
      </c>
      <c r="AQ48" s="160">
        <f t="shared" si="49"/>
        <v>0</v>
      </c>
      <c r="AR48" s="160">
        <f t="shared" si="49"/>
        <v>0</v>
      </c>
      <c r="AS48" s="160">
        <f t="shared" si="49"/>
        <v>0</v>
      </c>
      <c r="AT48" s="493">
        <f>SUM(AT36:AT47)</f>
        <v>0</v>
      </c>
      <c r="AU48" s="256">
        <f>SUM(AU36:AU47)</f>
        <v>0</v>
      </c>
      <c r="AV48" s="256">
        <f>SUM(AV36:AV47)</f>
        <v>0</v>
      </c>
      <c r="AX48" s="190">
        <f>AS48-SUM(AT48:AV48)</f>
        <v>0</v>
      </c>
      <c r="AZ48" s="567"/>
    </row>
    <row r="49" spans="1:61" ht="12" customHeight="1" thickBot="1">
      <c r="F49" s="604" t="s">
        <v>476</v>
      </c>
      <c r="G49" s="605">
        <f>G33+G34+G48</f>
        <v>0</v>
      </c>
      <c r="H49" s="605">
        <f t="shared" ref="H49:AS49" si="50">H33+H34+H48</f>
        <v>0</v>
      </c>
      <c r="I49" s="605">
        <f t="shared" si="50"/>
        <v>0</v>
      </c>
      <c r="J49" s="605">
        <f t="shared" si="50"/>
        <v>0</v>
      </c>
      <c r="K49" s="605">
        <f t="shared" si="50"/>
        <v>0</v>
      </c>
      <c r="L49" s="605">
        <f t="shared" si="50"/>
        <v>0</v>
      </c>
      <c r="M49" s="605">
        <f t="shared" si="50"/>
        <v>0</v>
      </c>
      <c r="N49" s="605">
        <f t="shared" si="50"/>
        <v>0</v>
      </c>
      <c r="O49" s="605">
        <f t="shared" si="50"/>
        <v>0</v>
      </c>
      <c r="P49" s="605">
        <f t="shared" si="50"/>
        <v>0</v>
      </c>
      <c r="Q49" s="605">
        <f t="shared" si="50"/>
        <v>0</v>
      </c>
      <c r="R49" s="649">
        <f t="shared" si="50"/>
        <v>0</v>
      </c>
      <c r="S49" s="605">
        <f t="shared" si="50"/>
        <v>0</v>
      </c>
      <c r="T49" s="605">
        <f t="shared" si="50"/>
        <v>0</v>
      </c>
      <c r="U49" s="605">
        <f t="shared" si="50"/>
        <v>0</v>
      </c>
      <c r="V49" s="605">
        <f t="shared" si="50"/>
        <v>0</v>
      </c>
      <c r="W49" s="605">
        <f t="shared" si="50"/>
        <v>0</v>
      </c>
      <c r="X49" s="605">
        <f t="shared" si="50"/>
        <v>0</v>
      </c>
      <c r="Y49" s="605">
        <f t="shared" si="50"/>
        <v>0</v>
      </c>
      <c r="Z49" s="605">
        <f t="shared" si="50"/>
        <v>0</v>
      </c>
      <c r="AA49" s="605">
        <f t="shared" si="50"/>
        <v>0</v>
      </c>
      <c r="AB49" s="605">
        <f t="shared" si="50"/>
        <v>0</v>
      </c>
      <c r="AC49" s="605">
        <f t="shared" si="50"/>
        <v>0</v>
      </c>
      <c r="AD49" s="649">
        <f t="shared" si="50"/>
        <v>0</v>
      </c>
      <c r="AE49" s="605">
        <f t="shared" si="50"/>
        <v>0</v>
      </c>
      <c r="AF49" s="605">
        <f t="shared" si="50"/>
        <v>0</v>
      </c>
      <c r="AG49" s="605">
        <f t="shared" si="50"/>
        <v>0</v>
      </c>
      <c r="AH49" s="605">
        <f t="shared" si="50"/>
        <v>0</v>
      </c>
      <c r="AI49" s="605">
        <f t="shared" si="50"/>
        <v>0</v>
      </c>
      <c r="AJ49" s="605">
        <f t="shared" si="50"/>
        <v>0</v>
      </c>
      <c r="AK49" s="605">
        <f t="shared" si="50"/>
        <v>0</v>
      </c>
      <c r="AL49" s="605">
        <f t="shared" si="50"/>
        <v>0</v>
      </c>
      <c r="AM49" s="605">
        <f t="shared" si="50"/>
        <v>0</v>
      </c>
      <c r="AN49" s="605">
        <f t="shared" si="50"/>
        <v>0</v>
      </c>
      <c r="AO49" s="605">
        <f t="shared" si="50"/>
        <v>0</v>
      </c>
      <c r="AP49" s="649">
        <f t="shared" si="50"/>
        <v>0</v>
      </c>
      <c r="AQ49" s="643">
        <f t="shared" si="50"/>
        <v>0</v>
      </c>
      <c r="AR49" s="643">
        <f t="shared" si="50"/>
        <v>0</v>
      </c>
      <c r="AS49" s="644">
        <f t="shared" si="50"/>
        <v>0</v>
      </c>
      <c r="AT49" s="643">
        <f>AT33+AT34+AT48</f>
        <v>0</v>
      </c>
      <c r="AU49" s="643">
        <f>AU33+AU34+AU48</f>
        <v>0</v>
      </c>
      <c r="AV49" s="643">
        <f>AV33+AV34+AV48</f>
        <v>0</v>
      </c>
      <c r="AX49" s="190">
        <f>AS49-SUM(AT49:AV49)</f>
        <v>0</v>
      </c>
      <c r="AZ49" s="568"/>
    </row>
    <row r="50" spans="1:61" ht="12" customHeight="1" thickBot="1">
      <c r="F50" s="642" t="s">
        <v>275</v>
      </c>
      <c r="G50" s="605"/>
      <c r="H50" s="605"/>
      <c r="I50" s="605"/>
      <c r="J50" s="605"/>
      <c r="K50" s="605"/>
      <c r="L50" s="605"/>
      <c r="M50" s="605"/>
      <c r="N50" s="605"/>
      <c r="O50" s="605"/>
      <c r="P50" s="605"/>
      <c r="Q50" s="605"/>
      <c r="R50" s="649"/>
      <c r="S50" s="605"/>
      <c r="T50" s="605"/>
      <c r="U50" s="605"/>
      <c r="V50" s="605"/>
      <c r="W50" s="605"/>
      <c r="X50" s="605"/>
      <c r="Y50" s="605"/>
      <c r="Z50" s="605"/>
      <c r="AA50" s="605"/>
      <c r="AB50" s="605"/>
      <c r="AC50" s="605"/>
      <c r="AD50" s="649"/>
      <c r="AE50" s="605"/>
      <c r="AF50" s="605"/>
      <c r="AG50" s="605"/>
      <c r="AH50" s="605"/>
      <c r="AI50" s="605"/>
      <c r="AJ50" s="605"/>
      <c r="AK50" s="605"/>
      <c r="AL50" s="605"/>
      <c r="AM50" s="605"/>
      <c r="AN50" s="605"/>
      <c r="AO50" s="605"/>
      <c r="AP50" s="649"/>
      <c r="AQ50" s="645"/>
      <c r="AR50" s="645"/>
      <c r="AS50" s="646"/>
      <c r="AT50" s="647">
        <f>AT27+AT49</f>
        <v>0</v>
      </c>
      <c r="AU50" s="647">
        <f>AU27+AU49</f>
        <v>0</v>
      </c>
      <c r="AV50" s="647">
        <f>AV27+AV49</f>
        <v>0</v>
      </c>
      <c r="AX50" s="190"/>
    </row>
    <row r="51" spans="1:61" ht="9.75" customHeight="1">
      <c r="F51" s="273"/>
    </row>
    <row r="52" spans="1:61" ht="9.75" customHeight="1">
      <c r="F52" s="273"/>
    </row>
    <row r="53" spans="1:61" ht="12" hidden="1" customHeight="1" outlineLevel="1">
      <c r="B53" s="178"/>
      <c r="F53" s="470" t="s">
        <v>387</v>
      </c>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c r="AI53" s="438"/>
      <c r="AJ53" s="438"/>
      <c r="AK53" s="438"/>
      <c r="AL53" s="438"/>
      <c r="AM53" s="438"/>
      <c r="AN53" s="438"/>
      <c r="AO53" s="438"/>
      <c r="AP53" s="438"/>
      <c r="AQ53" s="438"/>
      <c r="AR53" s="438"/>
      <c r="AS53" s="438"/>
      <c r="AT53" s="438"/>
      <c r="AU53" s="438"/>
      <c r="AV53" s="479"/>
    </row>
    <row r="54" spans="1:61" customFormat="1" ht="12" hidden="1" customHeight="1" outlineLevel="1">
      <c r="A54" s="390"/>
      <c r="B54" s="178" t="s">
        <v>191</v>
      </c>
      <c r="F54" s="461" t="s">
        <v>477</v>
      </c>
      <c r="G54" s="480">
        <f>SUMIFS(BS!F:F,BS!$C:$C,$B54)/'Key information'!$E$114</f>
        <v>0</v>
      </c>
      <c r="H54" s="480">
        <f>SUMIFS(BS!G:G,BS!$C:$C,$B54)/'Key information'!$E$114</f>
        <v>0</v>
      </c>
      <c r="I54" s="480">
        <f>SUMIFS(BS!H:H,BS!$C:$C,$B54)/'Key information'!$E$114</f>
        <v>0</v>
      </c>
      <c r="J54" s="480">
        <f>SUMIFS(BS!I:I,BS!$C:$C,$B54)/'Key information'!$E$114</f>
        <v>0</v>
      </c>
      <c r="K54" s="480">
        <f>SUMIFS(BS!J:J,BS!$C:$C,$B54)/'Key information'!$E$114</f>
        <v>0</v>
      </c>
      <c r="L54" s="480">
        <f>SUMIFS(BS!K:K,BS!$C:$C,$B54)/'Key information'!$E$114</f>
        <v>0</v>
      </c>
      <c r="M54" s="480">
        <f>SUMIFS(BS!L:L,BS!$C:$C,$B54)/'Key information'!$E$114</f>
        <v>0</v>
      </c>
      <c r="N54" s="480">
        <f>SUMIFS(BS!M:M,BS!$C:$C,$B54)/'Key information'!$E$114</f>
        <v>0</v>
      </c>
      <c r="O54" s="480">
        <f>SUMIFS(BS!N:N,BS!$C:$C,$B54)/'Key information'!$E$114</f>
        <v>0</v>
      </c>
      <c r="P54" s="480">
        <f>SUMIFS(BS!O:O,BS!$C:$C,$B54)/'Key information'!$E$114</f>
        <v>0</v>
      </c>
      <c r="Q54" s="480">
        <f>SUMIFS(BS!P:P,BS!$C:$C,$B54)/'Key information'!$E$114</f>
        <v>0</v>
      </c>
      <c r="R54" s="480">
        <f>SUMIFS(BS!Q:Q,BS!$C:$C,$B54)/'Key information'!$E$114</f>
        <v>0</v>
      </c>
      <c r="S54" s="480">
        <f>SUMIFS(BS!R:R,BS!$C:$C,$B54)/'Key information'!$E$114</f>
        <v>0</v>
      </c>
      <c r="T54" s="480">
        <f>SUMIFS(BS!S:S,BS!$C:$C,$B54)/'Key information'!$E$114</f>
        <v>0</v>
      </c>
      <c r="U54" s="480">
        <f>SUMIFS(BS!T:T,BS!$C:$C,$B54)/'Key information'!$E$114</f>
        <v>0</v>
      </c>
      <c r="V54" s="480">
        <f>SUMIFS(BS!U:U,BS!$C:$C,$B54)/'Key information'!$E$114</f>
        <v>0</v>
      </c>
      <c r="W54" s="480">
        <f>SUMIFS(BS!V:V,BS!$C:$C,$B54)/'Key information'!$E$114</f>
        <v>0</v>
      </c>
      <c r="X54" s="480">
        <f>SUMIFS(BS!W:W,BS!$C:$C,$B54)/'Key information'!$E$114</f>
        <v>0</v>
      </c>
      <c r="Y54" s="480">
        <f>SUMIFS(BS!X:X,BS!$C:$C,$B54)/'Key information'!$E$114</f>
        <v>0</v>
      </c>
      <c r="Z54" s="480">
        <f>SUMIFS(BS!Y:Y,BS!$C:$C,$B54)/'Key information'!$E$114</f>
        <v>0</v>
      </c>
      <c r="AA54" s="480">
        <f>SUMIFS(BS!Z:Z,BS!$C:$C,$B54)/'Key information'!$E$114</f>
        <v>0</v>
      </c>
      <c r="AB54" s="480">
        <f>SUMIFS(BS!AA:AA,BS!$C:$C,$B54)/'Key information'!$E$114</f>
        <v>0</v>
      </c>
      <c r="AC54" s="480">
        <f>SUMIFS(BS!AB:AB,BS!$C:$C,$B54)/'Key information'!$E$114</f>
        <v>0</v>
      </c>
      <c r="AD54" s="480">
        <f>SUMIFS(BS!AC:AC,BS!$C:$C,$B54)/'Key information'!$E$114</f>
        <v>0</v>
      </c>
      <c r="AE54" s="480">
        <f>SUMIFS(BS!AD:AD,BS!$C:$C,$B54)/'Key information'!$E$114</f>
        <v>0</v>
      </c>
      <c r="AF54" s="480">
        <f>SUMIFS(BS!AE:AE,BS!$C:$C,$B54)/'Key information'!$E$114</f>
        <v>0</v>
      </c>
      <c r="AG54" s="480">
        <f>SUMIFS(BS!AF:AF,BS!$C:$C,$B54)/'Key information'!$E$114</f>
        <v>0</v>
      </c>
      <c r="AH54" s="480">
        <f>SUMIFS(BS!AG:AG,BS!$C:$C,$B54)/'Key information'!$E$114</f>
        <v>0</v>
      </c>
      <c r="AI54" s="480">
        <f>SUMIFS(BS!AH:AH,BS!$C:$C,$B54)/'Key information'!$E$114</f>
        <v>0</v>
      </c>
      <c r="AJ54" s="480">
        <f>SUMIFS(BS!AI:AI,BS!$C:$C,$B54)/'Key information'!$E$114</f>
        <v>0</v>
      </c>
      <c r="AK54" s="480">
        <f>SUMIFS(BS!AJ:AJ,BS!$C:$C,$B54)/'Key information'!$E$114</f>
        <v>0</v>
      </c>
      <c r="AL54" s="480">
        <f>SUMIFS(BS!AK:AK,BS!$C:$C,$B54)/'Key information'!$E$114</f>
        <v>0</v>
      </c>
      <c r="AM54" s="480">
        <f>SUMIFS(BS!AL:AL,BS!$C:$C,$B54)/'Key information'!$E$114</f>
        <v>0</v>
      </c>
      <c r="AN54" s="480">
        <f>SUMIFS(BS!AM:AM,BS!$C:$C,$B54)/'Key information'!$E$114</f>
        <v>0</v>
      </c>
      <c r="AO54" s="480">
        <f>SUMIFS(BS!AN:AN,BS!$C:$C,$B54)/'Key information'!$E$114</f>
        <v>0</v>
      </c>
      <c r="AP54" s="480">
        <f>SUMIFS(BS!AO:AO,BS!$C:$C,$B54)/'Key information'!$E$114</f>
        <v>0</v>
      </c>
      <c r="AQ54" s="480">
        <f>SUMIF($G$10:$R$10,$AQ$10,G54:R54)</f>
        <v>0</v>
      </c>
      <c r="AR54" s="480">
        <f>SUMIF($S$10:$AD$10,$AR$10,S54:AD54)</f>
        <v>0</v>
      </c>
      <c r="AS54" s="480">
        <f>SUMIF($AE$10:$AP$10,$AS$10,AE54:AP54)</f>
        <v>0</v>
      </c>
      <c r="AT54" s="480"/>
      <c r="AU54" s="480"/>
      <c r="AV54" s="481"/>
      <c r="BB54" s="146"/>
      <c r="BC54" s="146"/>
      <c r="BD54" s="146"/>
      <c r="BE54" s="146"/>
      <c r="BF54" s="146"/>
      <c r="BG54" s="146"/>
      <c r="BH54" s="146"/>
      <c r="BI54" s="146"/>
    </row>
    <row r="55" spans="1:61" customFormat="1" ht="12" hidden="1" customHeight="1" outlineLevel="1">
      <c r="A55" s="390"/>
      <c r="B55" s="178"/>
      <c r="F55" s="1001" t="s">
        <v>389</v>
      </c>
      <c r="G55" s="1034">
        <f>G15-G54</f>
        <v>0</v>
      </c>
      <c r="H55" s="1034">
        <f t="shared" ref="H55:AO55" si="51">H15-H54</f>
        <v>0</v>
      </c>
      <c r="I55" s="1034">
        <f t="shared" si="51"/>
        <v>0</v>
      </c>
      <c r="J55" s="1034">
        <f t="shared" si="51"/>
        <v>0</v>
      </c>
      <c r="K55" s="1034">
        <f t="shared" si="51"/>
        <v>0</v>
      </c>
      <c r="L55" s="1034">
        <f t="shared" si="51"/>
        <v>0</v>
      </c>
      <c r="M55" s="1034">
        <f t="shared" si="51"/>
        <v>0</v>
      </c>
      <c r="N55" s="1034">
        <f t="shared" si="51"/>
        <v>0</v>
      </c>
      <c r="O55" s="1034">
        <f t="shared" si="51"/>
        <v>0</v>
      </c>
      <c r="P55" s="1034">
        <f t="shared" si="51"/>
        <v>0</v>
      </c>
      <c r="Q55" s="1034">
        <f t="shared" si="51"/>
        <v>0</v>
      </c>
      <c r="R55" s="1034">
        <f t="shared" si="51"/>
        <v>0</v>
      </c>
      <c r="S55" s="1034">
        <f t="shared" si="51"/>
        <v>0</v>
      </c>
      <c r="T55" s="1034">
        <f t="shared" si="51"/>
        <v>0</v>
      </c>
      <c r="U55" s="1034">
        <f t="shared" si="51"/>
        <v>0</v>
      </c>
      <c r="V55" s="1034">
        <f t="shared" si="51"/>
        <v>0</v>
      </c>
      <c r="W55" s="1034">
        <f t="shared" si="51"/>
        <v>0</v>
      </c>
      <c r="X55" s="1034">
        <f t="shared" si="51"/>
        <v>0</v>
      </c>
      <c r="Y55" s="1034">
        <f t="shared" si="51"/>
        <v>0</v>
      </c>
      <c r="Z55" s="1034">
        <f t="shared" si="51"/>
        <v>0</v>
      </c>
      <c r="AA55" s="1034">
        <f t="shared" si="51"/>
        <v>0</v>
      </c>
      <c r="AB55" s="1034">
        <f t="shared" si="51"/>
        <v>0</v>
      </c>
      <c r="AC55" s="1034">
        <f t="shared" si="51"/>
        <v>0</v>
      </c>
      <c r="AD55" s="1034">
        <f t="shared" si="51"/>
        <v>0</v>
      </c>
      <c r="AE55" s="1034">
        <f t="shared" si="51"/>
        <v>0</v>
      </c>
      <c r="AF55" s="1034">
        <f t="shared" si="51"/>
        <v>0</v>
      </c>
      <c r="AG55" s="1034">
        <f t="shared" si="51"/>
        <v>0</v>
      </c>
      <c r="AH55" s="1034">
        <f t="shared" si="51"/>
        <v>0</v>
      </c>
      <c r="AI55" s="1034">
        <f t="shared" si="51"/>
        <v>0</v>
      </c>
      <c r="AJ55" s="1034">
        <f t="shared" si="51"/>
        <v>0</v>
      </c>
      <c r="AK55" s="1034">
        <f t="shared" si="51"/>
        <v>0</v>
      </c>
      <c r="AL55" s="1034">
        <f t="shared" si="51"/>
        <v>0</v>
      </c>
      <c r="AM55" s="1034">
        <f t="shared" si="51"/>
        <v>0</v>
      </c>
      <c r="AN55" s="1034">
        <f t="shared" si="51"/>
        <v>0</v>
      </c>
      <c r="AO55" s="1034">
        <f t="shared" si="51"/>
        <v>0</v>
      </c>
      <c r="AP55" s="1034">
        <f>AP15-AP54</f>
        <v>0</v>
      </c>
      <c r="AQ55" s="1034">
        <f t="shared" ref="AQ55:AS55" si="52">AQ15-AQ54</f>
        <v>0</v>
      </c>
      <c r="AR55" s="1034">
        <f t="shared" si="52"/>
        <v>0</v>
      </c>
      <c r="AS55" s="1034">
        <f t="shared" si="52"/>
        <v>0</v>
      </c>
      <c r="AT55" s="1034"/>
      <c r="AU55" s="1034"/>
      <c r="AV55" s="1035"/>
      <c r="AZ55" s="24" t="str">
        <f>IF(SUM(G55:AS55)=0,"ALL GOOD!","ERROR")</f>
        <v>ALL GOOD!</v>
      </c>
      <c r="BB55" s="146"/>
      <c r="BC55" s="146"/>
      <c r="BD55" s="146"/>
      <c r="BE55" s="146"/>
      <c r="BF55" s="146"/>
      <c r="BG55" s="146"/>
      <c r="BH55" s="146"/>
      <c r="BI55" s="146"/>
    </row>
    <row r="56" spans="1:61" customFormat="1" ht="12" hidden="1" customHeight="1" outlineLevel="1">
      <c r="A56" s="390"/>
      <c r="B56" s="178" t="s">
        <v>424</v>
      </c>
      <c r="F56" s="461" t="s">
        <v>478</v>
      </c>
      <c r="G56" s="480">
        <f>SUMIFS(BS!F:F,BS!$C:$C,$B56)/'Key information'!$E$114</f>
        <v>0</v>
      </c>
      <c r="H56" s="480">
        <f>SUMIFS(BS!G:G,BS!$C:$C,$B56)/'Key information'!$E$114</f>
        <v>0</v>
      </c>
      <c r="I56" s="480">
        <f>SUMIFS(BS!H:H,BS!$C:$C,$B56)/'Key information'!$E$114</f>
        <v>0</v>
      </c>
      <c r="J56" s="480">
        <f>SUMIFS(BS!I:I,BS!$C:$C,$B56)/'Key information'!$E$114</f>
        <v>0</v>
      </c>
      <c r="K56" s="480">
        <f>SUMIFS(BS!J:J,BS!$C:$C,$B56)/'Key information'!$E$114</f>
        <v>0</v>
      </c>
      <c r="L56" s="480">
        <f>SUMIFS(BS!K:K,BS!$C:$C,$B56)/'Key information'!$E$114</f>
        <v>0</v>
      </c>
      <c r="M56" s="480">
        <f>SUMIFS(BS!L:L,BS!$C:$C,$B56)/'Key information'!$E$114</f>
        <v>0</v>
      </c>
      <c r="N56" s="480">
        <f>SUMIFS(BS!M:M,BS!$C:$C,$B56)/'Key information'!$E$114</f>
        <v>0</v>
      </c>
      <c r="O56" s="480">
        <f>SUMIFS(BS!N:N,BS!$C:$C,$B56)/'Key information'!$E$114</f>
        <v>0</v>
      </c>
      <c r="P56" s="480">
        <f>SUMIFS(BS!O:O,BS!$C:$C,$B56)/'Key information'!$E$114</f>
        <v>0</v>
      </c>
      <c r="Q56" s="480">
        <f>SUMIFS(BS!P:P,BS!$C:$C,$B56)/'Key information'!$E$114</f>
        <v>0</v>
      </c>
      <c r="R56" s="480">
        <f>SUMIFS(BS!Q:Q,BS!$C:$C,$B56)/'Key information'!$E$114</f>
        <v>0</v>
      </c>
      <c r="S56" s="480">
        <f>SUMIFS(BS!R:R,BS!$C:$C,$B56)/'Key information'!$E$114</f>
        <v>0</v>
      </c>
      <c r="T56" s="480">
        <f>SUMIFS(BS!S:S,BS!$C:$C,$B56)/'Key information'!$E$114</f>
        <v>0</v>
      </c>
      <c r="U56" s="480">
        <f>SUMIFS(BS!T:T,BS!$C:$C,$B56)/'Key information'!$E$114</f>
        <v>0</v>
      </c>
      <c r="V56" s="480">
        <f>SUMIFS(BS!U:U,BS!$C:$C,$B56)/'Key information'!$E$114</f>
        <v>0</v>
      </c>
      <c r="W56" s="480">
        <f>SUMIFS(BS!V:V,BS!$C:$C,$B56)/'Key information'!$E$114</f>
        <v>0</v>
      </c>
      <c r="X56" s="480">
        <f>SUMIFS(BS!W:W,BS!$C:$C,$B56)/'Key information'!$E$114</f>
        <v>0</v>
      </c>
      <c r="Y56" s="480">
        <f>SUMIFS(BS!X:X,BS!$C:$C,$B56)/'Key information'!$E$114</f>
        <v>0</v>
      </c>
      <c r="Z56" s="480">
        <f>SUMIFS(BS!Y:Y,BS!$C:$C,$B56)/'Key information'!$E$114</f>
        <v>0</v>
      </c>
      <c r="AA56" s="480">
        <f>SUMIFS(BS!Z:Z,BS!$C:$C,$B56)/'Key information'!$E$114</f>
        <v>0</v>
      </c>
      <c r="AB56" s="480">
        <f>SUMIFS(BS!AA:AA,BS!$C:$C,$B56)/'Key information'!$E$114</f>
        <v>0</v>
      </c>
      <c r="AC56" s="480">
        <f>SUMIFS(BS!AB:AB,BS!$C:$C,$B56)/'Key information'!$E$114</f>
        <v>0</v>
      </c>
      <c r="AD56" s="480">
        <f>SUMIFS(BS!AC:AC,BS!$C:$C,$B56)/'Key information'!$E$114</f>
        <v>0</v>
      </c>
      <c r="AE56" s="480">
        <f>SUMIFS(BS!AD:AD,BS!$C:$C,$B56)/'Key information'!$E$114</f>
        <v>0</v>
      </c>
      <c r="AF56" s="480">
        <f>SUMIFS(BS!AE:AE,BS!$C:$C,$B56)/'Key information'!$E$114</f>
        <v>0</v>
      </c>
      <c r="AG56" s="480">
        <f>SUMIFS(BS!AF:AF,BS!$C:$C,$B56)/'Key information'!$E$114</f>
        <v>0</v>
      </c>
      <c r="AH56" s="480">
        <f>SUMIFS(BS!AG:AG,BS!$C:$C,$B56)/'Key information'!$E$114</f>
        <v>0</v>
      </c>
      <c r="AI56" s="480">
        <f>SUMIFS(BS!AH:AH,BS!$C:$C,$B56)/'Key information'!$E$114</f>
        <v>0</v>
      </c>
      <c r="AJ56" s="480">
        <f>SUMIFS(BS!AI:AI,BS!$C:$C,$B56)/'Key information'!$E$114</f>
        <v>0</v>
      </c>
      <c r="AK56" s="480">
        <f>SUMIFS(BS!AJ:AJ,BS!$C:$C,$B56)/'Key information'!$E$114</f>
        <v>0</v>
      </c>
      <c r="AL56" s="480">
        <f>SUMIFS(BS!AK:AK,BS!$C:$C,$B56)/'Key information'!$E$114</f>
        <v>0</v>
      </c>
      <c r="AM56" s="480">
        <f>SUMIFS(BS!AL:AL,BS!$C:$C,$B56)/'Key information'!$E$114</f>
        <v>0</v>
      </c>
      <c r="AN56" s="480">
        <f>SUMIFS(BS!AM:AM,BS!$C:$C,$B56)/'Key information'!$E$114</f>
        <v>0</v>
      </c>
      <c r="AO56" s="480">
        <f>SUMIFS(BS!AN:AN,BS!$C:$C,$B56)/'Key information'!$E$114</f>
        <v>0</v>
      </c>
      <c r="AP56" s="480">
        <f>SUMIFS(BS!AO:AO,BS!$C:$C,$B56)/'Key information'!$E$114</f>
        <v>0</v>
      </c>
      <c r="AQ56" s="480">
        <f>SUMIF($G$10:$R$10,$AQ$10,G56:R56)</f>
        <v>0</v>
      </c>
      <c r="AR56" s="480">
        <f>SUMIF($S$10:$AD$10,$AR$10,S56:AD56)</f>
        <v>0</v>
      </c>
      <c r="AS56" s="480">
        <f>SUMIF($AE$10:$AP$10,$AS$10,AE56:AP56)</f>
        <v>0</v>
      </c>
      <c r="AT56" s="480"/>
      <c r="AU56" s="480"/>
      <c r="AV56" s="481"/>
      <c r="BB56" s="146"/>
      <c r="BC56" s="146"/>
      <c r="BD56" s="146"/>
      <c r="BE56" s="146"/>
      <c r="BF56" s="146"/>
      <c r="BG56" s="146"/>
      <c r="BH56" s="146"/>
      <c r="BI56" s="146"/>
    </row>
    <row r="57" spans="1:61" customFormat="1" ht="12" hidden="1" customHeight="1" outlineLevel="1">
      <c r="A57" s="390"/>
      <c r="B57" s="178"/>
      <c r="F57" s="1001" t="s">
        <v>389</v>
      </c>
      <c r="G57" s="1034">
        <f>G26-G56</f>
        <v>0</v>
      </c>
      <c r="H57" s="1034">
        <f t="shared" ref="H57:AP57" si="53">H26-H56</f>
        <v>0</v>
      </c>
      <c r="I57" s="1034">
        <f t="shared" si="53"/>
        <v>0</v>
      </c>
      <c r="J57" s="1034">
        <f t="shared" si="53"/>
        <v>0</v>
      </c>
      <c r="K57" s="1034">
        <f t="shared" si="53"/>
        <v>0</v>
      </c>
      <c r="L57" s="1034">
        <f t="shared" si="53"/>
        <v>0</v>
      </c>
      <c r="M57" s="1034">
        <f t="shared" si="53"/>
        <v>0</v>
      </c>
      <c r="N57" s="1034">
        <f t="shared" si="53"/>
        <v>0</v>
      </c>
      <c r="O57" s="1034">
        <f t="shared" si="53"/>
        <v>0</v>
      </c>
      <c r="P57" s="1034">
        <f t="shared" si="53"/>
        <v>0</v>
      </c>
      <c r="Q57" s="1034">
        <f t="shared" si="53"/>
        <v>0</v>
      </c>
      <c r="R57" s="1034">
        <f t="shared" si="53"/>
        <v>0</v>
      </c>
      <c r="S57" s="1034">
        <f t="shared" si="53"/>
        <v>0</v>
      </c>
      <c r="T57" s="1034">
        <f t="shared" si="53"/>
        <v>0</v>
      </c>
      <c r="U57" s="1034">
        <f t="shared" si="53"/>
        <v>0</v>
      </c>
      <c r="V57" s="1034">
        <f t="shared" si="53"/>
        <v>0</v>
      </c>
      <c r="W57" s="1034">
        <f t="shared" si="53"/>
        <v>0</v>
      </c>
      <c r="X57" s="1034">
        <f t="shared" si="53"/>
        <v>0</v>
      </c>
      <c r="Y57" s="1034">
        <f t="shared" si="53"/>
        <v>0</v>
      </c>
      <c r="Z57" s="1034">
        <f t="shared" si="53"/>
        <v>0</v>
      </c>
      <c r="AA57" s="1034">
        <f t="shared" si="53"/>
        <v>0</v>
      </c>
      <c r="AB57" s="1034">
        <f t="shared" si="53"/>
        <v>0</v>
      </c>
      <c r="AC57" s="1034">
        <f t="shared" si="53"/>
        <v>0</v>
      </c>
      <c r="AD57" s="1034">
        <f t="shared" si="53"/>
        <v>0</v>
      </c>
      <c r="AE57" s="1034">
        <f t="shared" si="53"/>
        <v>0</v>
      </c>
      <c r="AF57" s="1034">
        <f t="shared" si="53"/>
        <v>0</v>
      </c>
      <c r="AG57" s="1034">
        <f t="shared" si="53"/>
        <v>0</v>
      </c>
      <c r="AH57" s="1034">
        <f t="shared" si="53"/>
        <v>0</v>
      </c>
      <c r="AI57" s="1034">
        <f t="shared" si="53"/>
        <v>0</v>
      </c>
      <c r="AJ57" s="1034">
        <f t="shared" si="53"/>
        <v>0</v>
      </c>
      <c r="AK57" s="1034">
        <f t="shared" si="53"/>
        <v>0</v>
      </c>
      <c r="AL57" s="1034">
        <f t="shared" si="53"/>
        <v>0</v>
      </c>
      <c r="AM57" s="1034">
        <f t="shared" si="53"/>
        <v>0</v>
      </c>
      <c r="AN57" s="1034">
        <f t="shared" si="53"/>
        <v>0</v>
      </c>
      <c r="AO57" s="1034">
        <f t="shared" si="53"/>
        <v>0</v>
      </c>
      <c r="AP57" s="1034">
        <f t="shared" si="53"/>
        <v>0</v>
      </c>
      <c r="AQ57" s="1034">
        <f t="shared" ref="AQ57" si="54">AQ26-AQ56</f>
        <v>0</v>
      </c>
      <c r="AR57" s="1034">
        <f t="shared" ref="AR57" si="55">AR26-AR56</f>
        <v>0</v>
      </c>
      <c r="AS57" s="1034">
        <f t="shared" ref="AS57" si="56">AS26-AS56</f>
        <v>0</v>
      </c>
      <c r="AT57" s="1034"/>
      <c r="AU57" s="1034"/>
      <c r="AV57" s="1035"/>
      <c r="AZ57" s="24" t="str">
        <f>IF(SUM(G57:AS57)=0,"ALL GOOD!","ERROR")</f>
        <v>ALL GOOD!</v>
      </c>
      <c r="BB57" s="146"/>
      <c r="BC57" s="146"/>
      <c r="BD57" s="146"/>
      <c r="BE57" s="146"/>
      <c r="BF57" s="146"/>
      <c r="BG57" s="146"/>
      <c r="BH57" s="146"/>
      <c r="BI57" s="146"/>
    </row>
    <row r="58" spans="1:61" customFormat="1" ht="12" hidden="1" customHeight="1" outlineLevel="1">
      <c r="A58" s="390"/>
      <c r="B58" s="178" t="s">
        <v>441</v>
      </c>
      <c r="F58" s="461" t="s">
        <v>479</v>
      </c>
      <c r="G58" s="480">
        <f>SUMIFS(BS!F:F,BS!$C:$C,$B58)/'Key information'!$E$114</f>
        <v>0</v>
      </c>
      <c r="H58" s="480">
        <f>SUMIFS(BS!G:G,BS!$C:$C,$B58)/'Key information'!$E$114</f>
        <v>0</v>
      </c>
      <c r="I58" s="480">
        <f>SUMIFS(BS!H:H,BS!$C:$C,$B58)/'Key information'!$E$114</f>
        <v>0</v>
      </c>
      <c r="J58" s="480">
        <f>SUMIFS(BS!I:I,BS!$C:$C,$B58)/'Key information'!$E$114</f>
        <v>0</v>
      </c>
      <c r="K58" s="480">
        <f>SUMIFS(BS!J:J,BS!$C:$C,$B58)/'Key information'!$E$114</f>
        <v>0</v>
      </c>
      <c r="L58" s="480">
        <f>SUMIFS(BS!K:K,BS!$C:$C,$B58)/'Key information'!$E$114</f>
        <v>0</v>
      </c>
      <c r="M58" s="480">
        <f>SUMIFS(BS!L:L,BS!$C:$C,$B58)/'Key information'!$E$114</f>
        <v>0</v>
      </c>
      <c r="N58" s="480">
        <f>SUMIFS(BS!M:M,BS!$C:$C,$B58)/'Key information'!$E$114</f>
        <v>0</v>
      </c>
      <c r="O58" s="480">
        <f>SUMIFS(BS!N:N,BS!$C:$C,$B58)/'Key information'!$E$114</f>
        <v>0</v>
      </c>
      <c r="P58" s="480">
        <f>SUMIFS(BS!O:O,BS!$C:$C,$B58)/'Key information'!$E$114</f>
        <v>0</v>
      </c>
      <c r="Q58" s="480">
        <f>SUMIFS(BS!P:P,BS!$C:$C,$B58)/'Key information'!$E$114</f>
        <v>0</v>
      </c>
      <c r="R58" s="480">
        <f>SUMIFS(BS!Q:Q,BS!$C:$C,$B58)/'Key information'!$E$114</f>
        <v>0</v>
      </c>
      <c r="S58" s="480">
        <f>SUMIFS(BS!R:R,BS!$C:$C,$B58)/'Key information'!$E$114</f>
        <v>0</v>
      </c>
      <c r="T58" s="480">
        <f>SUMIFS(BS!S:S,BS!$C:$C,$B58)/'Key information'!$E$114</f>
        <v>0</v>
      </c>
      <c r="U58" s="480">
        <f>SUMIFS(BS!T:T,BS!$C:$C,$B58)/'Key information'!$E$114</f>
        <v>0</v>
      </c>
      <c r="V58" s="480">
        <f>SUMIFS(BS!U:U,BS!$C:$C,$B58)/'Key information'!$E$114</f>
        <v>0</v>
      </c>
      <c r="W58" s="480">
        <f>SUMIFS(BS!V:V,BS!$C:$C,$B58)/'Key information'!$E$114</f>
        <v>0</v>
      </c>
      <c r="X58" s="480">
        <f>SUMIFS(BS!W:W,BS!$C:$C,$B58)/'Key information'!$E$114</f>
        <v>0</v>
      </c>
      <c r="Y58" s="480">
        <f>SUMIFS(BS!X:X,BS!$C:$C,$B58)/'Key information'!$E$114</f>
        <v>0</v>
      </c>
      <c r="Z58" s="480">
        <f>SUMIFS(BS!Y:Y,BS!$C:$C,$B58)/'Key information'!$E$114</f>
        <v>0</v>
      </c>
      <c r="AA58" s="480">
        <f>SUMIFS(BS!Z:Z,BS!$C:$C,$B58)/'Key information'!$E$114</f>
        <v>0</v>
      </c>
      <c r="AB58" s="480">
        <f>SUMIFS(BS!AA:AA,BS!$C:$C,$B58)/'Key information'!$E$114</f>
        <v>0</v>
      </c>
      <c r="AC58" s="480">
        <f>SUMIFS(BS!AB:AB,BS!$C:$C,$B58)/'Key information'!$E$114</f>
        <v>0</v>
      </c>
      <c r="AD58" s="480">
        <f>SUMIFS(BS!AC:AC,BS!$C:$C,$B58)/'Key information'!$E$114</f>
        <v>0</v>
      </c>
      <c r="AE58" s="480">
        <f>SUMIFS(BS!AD:AD,BS!$C:$C,$B58)/'Key information'!$E$114</f>
        <v>0</v>
      </c>
      <c r="AF58" s="480">
        <f>SUMIFS(BS!AE:AE,BS!$C:$C,$B58)/'Key information'!$E$114</f>
        <v>0</v>
      </c>
      <c r="AG58" s="480">
        <f>SUMIFS(BS!AF:AF,BS!$C:$C,$B58)/'Key information'!$E$114</f>
        <v>0</v>
      </c>
      <c r="AH58" s="480">
        <f>SUMIFS(BS!AG:AG,BS!$C:$C,$B58)/'Key information'!$E$114</f>
        <v>0</v>
      </c>
      <c r="AI58" s="480">
        <f>SUMIFS(BS!AH:AH,BS!$C:$C,$B58)/'Key information'!$E$114</f>
        <v>0</v>
      </c>
      <c r="AJ58" s="480">
        <f>SUMIFS(BS!AI:AI,BS!$C:$C,$B58)/'Key information'!$E$114</f>
        <v>0</v>
      </c>
      <c r="AK58" s="480">
        <f>SUMIFS(BS!AJ:AJ,BS!$C:$C,$B58)/'Key information'!$E$114</f>
        <v>0</v>
      </c>
      <c r="AL58" s="480">
        <f>SUMIFS(BS!AK:AK,BS!$C:$C,$B58)/'Key information'!$E$114</f>
        <v>0</v>
      </c>
      <c r="AM58" s="480">
        <f>SUMIFS(BS!AL:AL,BS!$C:$C,$B58)/'Key information'!$E$114</f>
        <v>0</v>
      </c>
      <c r="AN58" s="480">
        <f>SUMIFS(BS!AM:AM,BS!$C:$C,$B58)/'Key information'!$E$114</f>
        <v>0</v>
      </c>
      <c r="AO58" s="480">
        <f>SUMIFS(BS!AN:AN,BS!$C:$C,$B58)/'Key information'!$E$114</f>
        <v>0</v>
      </c>
      <c r="AP58" s="480">
        <f>SUMIFS(BS!AO:AO,BS!$C:$C,$B58)/'Key information'!$E$114</f>
        <v>0</v>
      </c>
      <c r="AQ58" s="480">
        <f>SUMIF($G$10:$R$10,$AQ$10,G58:R58)</f>
        <v>0</v>
      </c>
      <c r="AR58" s="480">
        <f>SUMIF($S$10:$AD$10,$AR$10,S58:AD58)</f>
        <v>0</v>
      </c>
      <c r="AS58" s="480">
        <f>SUMIF($AE$10:$AP$10,$AS$10,AE58:AP58)</f>
        <v>0</v>
      </c>
      <c r="AT58" s="480"/>
      <c r="AU58" s="480"/>
      <c r="AV58" s="481"/>
      <c r="BB58" s="146"/>
      <c r="BC58" s="146"/>
      <c r="BD58" s="146"/>
      <c r="BE58" s="146"/>
      <c r="BF58" s="146"/>
      <c r="BG58" s="146"/>
      <c r="BH58" s="146"/>
      <c r="BI58" s="146"/>
    </row>
    <row r="59" spans="1:61" customFormat="1" ht="12" hidden="1" customHeight="1" outlineLevel="1">
      <c r="A59" s="390"/>
      <c r="B59" s="178"/>
      <c r="F59" s="1001" t="s">
        <v>389</v>
      </c>
      <c r="G59" s="1034">
        <f t="shared" ref="G59:AS59" si="57">G27-G58</f>
        <v>0</v>
      </c>
      <c r="H59" s="1034">
        <f t="shared" si="57"/>
        <v>0</v>
      </c>
      <c r="I59" s="1034">
        <f t="shared" si="57"/>
        <v>0</v>
      </c>
      <c r="J59" s="1034">
        <f t="shared" si="57"/>
        <v>0</v>
      </c>
      <c r="K59" s="1034">
        <f t="shared" si="57"/>
        <v>0</v>
      </c>
      <c r="L59" s="1034">
        <f t="shared" si="57"/>
        <v>0</v>
      </c>
      <c r="M59" s="1034">
        <f t="shared" si="57"/>
        <v>0</v>
      </c>
      <c r="N59" s="1034">
        <f t="shared" si="57"/>
        <v>0</v>
      </c>
      <c r="O59" s="1034">
        <f t="shared" si="57"/>
        <v>0</v>
      </c>
      <c r="P59" s="1034">
        <f t="shared" si="57"/>
        <v>0</v>
      </c>
      <c r="Q59" s="1034">
        <f t="shared" si="57"/>
        <v>0</v>
      </c>
      <c r="R59" s="1034">
        <f t="shared" si="57"/>
        <v>0</v>
      </c>
      <c r="S59" s="1034">
        <f t="shared" si="57"/>
        <v>0</v>
      </c>
      <c r="T59" s="1034">
        <f t="shared" si="57"/>
        <v>0</v>
      </c>
      <c r="U59" s="1034">
        <f t="shared" si="57"/>
        <v>0</v>
      </c>
      <c r="V59" s="1034">
        <f t="shared" si="57"/>
        <v>0</v>
      </c>
      <c r="W59" s="1034">
        <f t="shared" si="57"/>
        <v>0</v>
      </c>
      <c r="X59" s="1034">
        <f t="shared" si="57"/>
        <v>0</v>
      </c>
      <c r="Y59" s="1034">
        <f t="shared" si="57"/>
        <v>0</v>
      </c>
      <c r="Z59" s="1034">
        <f t="shared" si="57"/>
        <v>0</v>
      </c>
      <c r="AA59" s="1034">
        <f t="shared" si="57"/>
        <v>0</v>
      </c>
      <c r="AB59" s="1034">
        <f t="shared" si="57"/>
        <v>0</v>
      </c>
      <c r="AC59" s="1034">
        <f t="shared" si="57"/>
        <v>0</v>
      </c>
      <c r="AD59" s="1034">
        <f t="shared" si="57"/>
        <v>0</v>
      </c>
      <c r="AE59" s="1034">
        <f t="shared" si="57"/>
        <v>0</v>
      </c>
      <c r="AF59" s="1034">
        <f t="shared" si="57"/>
        <v>0</v>
      </c>
      <c r="AG59" s="1034">
        <f t="shared" si="57"/>
        <v>0</v>
      </c>
      <c r="AH59" s="1034">
        <f t="shared" si="57"/>
        <v>0</v>
      </c>
      <c r="AI59" s="1034">
        <f t="shared" si="57"/>
        <v>0</v>
      </c>
      <c r="AJ59" s="1034">
        <f t="shared" si="57"/>
        <v>0</v>
      </c>
      <c r="AK59" s="1034">
        <f t="shared" si="57"/>
        <v>0</v>
      </c>
      <c r="AL59" s="1034">
        <f t="shared" si="57"/>
        <v>0</v>
      </c>
      <c r="AM59" s="1034">
        <f t="shared" si="57"/>
        <v>0</v>
      </c>
      <c r="AN59" s="1034">
        <f t="shared" si="57"/>
        <v>0</v>
      </c>
      <c r="AO59" s="1034">
        <f t="shared" si="57"/>
        <v>0</v>
      </c>
      <c r="AP59" s="1034">
        <f t="shared" si="57"/>
        <v>0</v>
      </c>
      <c r="AQ59" s="1034">
        <f t="shared" si="57"/>
        <v>0</v>
      </c>
      <c r="AR59" s="1034">
        <f t="shared" si="57"/>
        <v>0</v>
      </c>
      <c r="AS59" s="1034">
        <f t="shared" si="57"/>
        <v>0</v>
      </c>
      <c r="AT59" s="1034"/>
      <c r="AU59" s="1034"/>
      <c r="AV59" s="1035"/>
      <c r="AZ59" s="24" t="str">
        <f>IF(SUM(G59:AS59)=0,"ALL GOOD!","ERROR")</f>
        <v>ALL GOOD!</v>
      </c>
      <c r="BB59" s="146"/>
      <c r="BC59" s="146"/>
      <c r="BD59" s="146"/>
      <c r="BE59" s="146"/>
      <c r="BF59" s="146"/>
      <c r="BG59" s="146"/>
      <c r="BH59" s="146"/>
      <c r="BI59" s="146"/>
    </row>
    <row r="60" spans="1:61" customFormat="1" ht="12" hidden="1" customHeight="1" outlineLevel="1">
      <c r="A60" s="390"/>
      <c r="B60" s="178" t="s">
        <v>480</v>
      </c>
      <c r="F60" s="461" t="s">
        <v>481</v>
      </c>
      <c r="G60" s="480">
        <f>SUMIFS(BS!F:F,BS!$C:$C,$B60)/'Key information'!$E$114</f>
        <v>0</v>
      </c>
      <c r="H60" s="480">
        <f>SUMIFS(BS!G:G,BS!$C:$C,$B60)/'Key information'!$E$114</f>
        <v>0</v>
      </c>
      <c r="I60" s="480">
        <f>SUMIFS(BS!H:H,BS!$C:$C,$B60)/'Key information'!$E$114</f>
        <v>0</v>
      </c>
      <c r="J60" s="480">
        <f>SUMIFS(BS!I:I,BS!$C:$C,$B60)/'Key information'!$E$114</f>
        <v>0</v>
      </c>
      <c r="K60" s="480">
        <f>SUMIFS(BS!J:J,BS!$C:$C,$B60)/'Key information'!$E$114</f>
        <v>0</v>
      </c>
      <c r="L60" s="480">
        <f>SUMIFS(BS!K:K,BS!$C:$C,$B60)/'Key information'!$E$114</f>
        <v>0</v>
      </c>
      <c r="M60" s="480">
        <f>SUMIFS(BS!L:L,BS!$C:$C,$B60)/'Key information'!$E$114</f>
        <v>0</v>
      </c>
      <c r="N60" s="480">
        <f>SUMIFS(BS!M:M,BS!$C:$C,$B60)/'Key information'!$E$114</f>
        <v>0</v>
      </c>
      <c r="O60" s="480">
        <f>SUMIFS(BS!N:N,BS!$C:$C,$B60)/'Key information'!$E$114</f>
        <v>0</v>
      </c>
      <c r="P60" s="480">
        <f>SUMIFS(BS!O:O,BS!$C:$C,$B60)/'Key information'!$E$114</f>
        <v>0</v>
      </c>
      <c r="Q60" s="480">
        <f>SUMIFS(BS!P:P,BS!$C:$C,$B60)/'Key information'!$E$114</f>
        <v>0</v>
      </c>
      <c r="R60" s="480">
        <f>SUMIFS(BS!Q:Q,BS!$C:$C,$B60)/'Key information'!$E$114</f>
        <v>0</v>
      </c>
      <c r="S60" s="480">
        <f>SUMIFS(BS!R:R,BS!$C:$C,$B60)/'Key information'!$E$114</f>
        <v>0</v>
      </c>
      <c r="T60" s="480">
        <f>SUMIFS(BS!S:S,BS!$C:$C,$B60)/'Key information'!$E$114</f>
        <v>0</v>
      </c>
      <c r="U60" s="480">
        <f>SUMIFS(BS!T:T,BS!$C:$C,$B60)/'Key information'!$E$114</f>
        <v>0</v>
      </c>
      <c r="V60" s="480">
        <f>SUMIFS(BS!U:U,BS!$C:$C,$B60)/'Key information'!$E$114</f>
        <v>0</v>
      </c>
      <c r="W60" s="480">
        <f>SUMIFS(BS!V:V,BS!$C:$C,$B60)/'Key information'!$E$114</f>
        <v>0</v>
      </c>
      <c r="X60" s="480">
        <f>SUMIFS(BS!W:W,BS!$C:$C,$B60)/'Key information'!$E$114</f>
        <v>0</v>
      </c>
      <c r="Y60" s="480">
        <f>SUMIFS(BS!X:X,BS!$C:$C,$B60)/'Key information'!$E$114</f>
        <v>0</v>
      </c>
      <c r="Z60" s="480">
        <f>SUMIFS(BS!Y:Y,BS!$C:$C,$B60)/'Key information'!$E$114</f>
        <v>0</v>
      </c>
      <c r="AA60" s="480">
        <f>SUMIFS(BS!Z:Z,BS!$C:$C,$B60)/'Key information'!$E$114</f>
        <v>0</v>
      </c>
      <c r="AB60" s="480">
        <f>SUMIFS(BS!AA:AA,BS!$C:$C,$B60)/'Key information'!$E$114</f>
        <v>0</v>
      </c>
      <c r="AC60" s="480">
        <f>SUMIFS(BS!AB:AB,BS!$C:$C,$B60)/'Key information'!$E$114</f>
        <v>0</v>
      </c>
      <c r="AD60" s="480">
        <f>SUMIFS(BS!AC:AC,BS!$C:$C,$B60)/'Key information'!$E$114</f>
        <v>0</v>
      </c>
      <c r="AE60" s="480">
        <f>SUMIFS(BS!AD:AD,BS!$C:$C,$B60)/'Key information'!$E$114</f>
        <v>0</v>
      </c>
      <c r="AF60" s="480">
        <f>SUMIFS(BS!AE:AE,BS!$C:$C,$B60)/'Key information'!$E$114</f>
        <v>0</v>
      </c>
      <c r="AG60" s="480">
        <f>SUMIFS(BS!AF:AF,BS!$C:$C,$B60)/'Key information'!$E$114</f>
        <v>0</v>
      </c>
      <c r="AH60" s="480">
        <f>SUMIFS(BS!AG:AG,BS!$C:$C,$B60)/'Key information'!$E$114</f>
        <v>0</v>
      </c>
      <c r="AI60" s="480">
        <f>SUMIFS(BS!AH:AH,BS!$C:$C,$B60)/'Key information'!$E$114</f>
        <v>0</v>
      </c>
      <c r="AJ60" s="480">
        <f>SUMIFS(BS!AI:AI,BS!$C:$C,$B60)/'Key information'!$E$114</f>
        <v>0</v>
      </c>
      <c r="AK60" s="480">
        <f>SUMIFS(BS!AJ:AJ,BS!$C:$C,$B60)/'Key information'!$E$114</f>
        <v>0</v>
      </c>
      <c r="AL60" s="480">
        <f>SUMIFS(BS!AK:AK,BS!$C:$C,$B60)/'Key information'!$E$114</f>
        <v>0</v>
      </c>
      <c r="AM60" s="480">
        <f>SUMIFS(BS!AL:AL,BS!$C:$C,$B60)/'Key information'!$E$114</f>
        <v>0</v>
      </c>
      <c r="AN60" s="480">
        <f>SUMIFS(BS!AM:AM,BS!$C:$C,$B60)/'Key information'!$E$114</f>
        <v>0</v>
      </c>
      <c r="AO60" s="480">
        <f>SUMIFS(BS!AN:AN,BS!$C:$C,$B60)/'Key information'!$E$114</f>
        <v>0</v>
      </c>
      <c r="AP60" s="480">
        <f>SUMIFS(BS!AO:AO,BS!$C:$C,$B60)/'Key information'!$E$114</f>
        <v>0</v>
      </c>
      <c r="AQ60" s="480">
        <f>SUMIF($G$10:$R$10,$AQ$10,G60:R60)</f>
        <v>0</v>
      </c>
      <c r="AR60" s="480">
        <f>SUMIF($S$10:$AD$10,$AR$10,S60:AD60)</f>
        <v>0</v>
      </c>
      <c r="AS60" s="480">
        <f>SUMIF($AE$10:$AP$10,$AS$10,AE60:AP60)</f>
        <v>0</v>
      </c>
      <c r="AT60" s="480"/>
      <c r="AU60" s="480"/>
      <c r="AV60" s="481"/>
      <c r="BB60" s="146"/>
      <c r="BC60" s="146"/>
      <c r="BD60" s="146"/>
      <c r="BE60" s="146"/>
      <c r="BF60" s="146"/>
      <c r="BG60" s="146"/>
      <c r="BH60" s="146"/>
      <c r="BI60" s="146"/>
    </row>
    <row r="61" spans="1:61" customFormat="1" ht="12" hidden="1" customHeight="1" outlineLevel="1">
      <c r="A61" s="390"/>
      <c r="B61" s="178"/>
      <c r="F61" s="1001" t="s">
        <v>389</v>
      </c>
      <c r="G61" s="1034">
        <f>G33+G60</f>
        <v>0</v>
      </c>
      <c r="H61" s="1034">
        <f t="shared" ref="H61:AS61" si="58">H33+H60</f>
        <v>0</v>
      </c>
      <c r="I61" s="1034">
        <f t="shared" si="58"/>
        <v>0</v>
      </c>
      <c r="J61" s="1034">
        <f t="shared" si="58"/>
        <v>0</v>
      </c>
      <c r="K61" s="1034">
        <f t="shared" si="58"/>
        <v>0</v>
      </c>
      <c r="L61" s="1034">
        <f t="shared" si="58"/>
        <v>0</v>
      </c>
      <c r="M61" s="1034">
        <f t="shared" si="58"/>
        <v>0</v>
      </c>
      <c r="N61" s="1034">
        <f t="shared" si="58"/>
        <v>0</v>
      </c>
      <c r="O61" s="1034">
        <f t="shared" si="58"/>
        <v>0</v>
      </c>
      <c r="P61" s="1034">
        <f t="shared" si="58"/>
        <v>0</v>
      </c>
      <c r="Q61" s="1034">
        <f t="shared" si="58"/>
        <v>0</v>
      </c>
      <c r="R61" s="1034">
        <f t="shared" si="58"/>
        <v>0</v>
      </c>
      <c r="S61" s="1034">
        <f t="shared" si="58"/>
        <v>0</v>
      </c>
      <c r="T61" s="1034">
        <f t="shared" si="58"/>
        <v>0</v>
      </c>
      <c r="U61" s="1034">
        <f t="shared" si="58"/>
        <v>0</v>
      </c>
      <c r="V61" s="1034">
        <f t="shared" si="58"/>
        <v>0</v>
      </c>
      <c r="W61" s="1034">
        <f t="shared" si="58"/>
        <v>0</v>
      </c>
      <c r="X61" s="1034">
        <f t="shared" si="58"/>
        <v>0</v>
      </c>
      <c r="Y61" s="1034">
        <f t="shared" si="58"/>
        <v>0</v>
      </c>
      <c r="Z61" s="1034">
        <f t="shared" si="58"/>
        <v>0</v>
      </c>
      <c r="AA61" s="1034">
        <f t="shared" si="58"/>
        <v>0</v>
      </c>
      <c r="AB61" s="1034">
        <f t="shared" si="58"/>
        <v>0</v>
      </c>
      <c r="AC61" s="1034">
        <f t="shared" si="58"/>
        <v>0</v>
      </c>
      <c r="AD61" s="1034">
        <f t="shared" si="58"/>
        <v>0</v>
      </c>
      <c r="AE61" s="1034">
        <f t="shared" si="58"/>
        <v>0</v>
      </c>
      <c r="AF61" s="1034">
        <f t="shared" si="58"/>
        <v>0</v>
      </c>
      <c r="AG61" s="1034">
        <f t="shared" si="58"/>
        <v>0</v>
      </c>
      <c r="AH61" s="1034">
        <f t="shared" si="58"/>
        <v>0</v>
      </c>
      <c r="AI61" s="1034">
        <f t="shared" si="58"/>
        <v>0</v>
      </c>
      <c r="AJ61" s="1034">
        <f t="shared" si="58"/>
        <v>0</v>
      </c>
      <c r="AK61" s="1034">
        <f t="shared" si="58"/>
        <v>0</v>
      </c>
      <c r="AL61" s="1034">
        <f t="shared" si="58"/>
        <v>0</v>
      </c>
      <c r="AM61" s="1034">
        <f t="shared" si="58"/>
        <v>0</v>
      </c>
      <c r="AN61" s="1034">
        <f t="shared" si="58"/>
        <v>0</v>
      </c>
      <c r="AO61" s="1034">
        <f t="shared" si="58"/>
        <v>0</v>
      </c>
      <c r="AP61" s="1034">
        <f t="shared" si="58"/>
        <v>0</v>
      </c>
      <c r="AQ61" s="1034">
        <f t="shared" si="58"/>
        <v>0</v>
      </c>
      <c r="AR61" s="1034">
        <f t="shared" si="58"/>
        <v>0</v>
      </c>
      <c r="AS61" s="1034">
        <f t="shared" si="58"/>
        <v>0</v>
      </c>
      <c r="AT61" s="1034"/>
      <c r="AU61" s="1034"/>
      <c r="AV61" s="1035"/>
      <c r="AZ61" s="24" t="str">
        <f>IF(SUM(G61:AS61)=0,"ALL GOOD!","ERROR")</f>
        <v>ALL GOOD!</v>
      </c>
      <c r="BB61" s="146"/>
      <c r="BC61" s="146"/>
      <c r="BD61" s="146"/>
      <c r="BE61" s="146"/>
      <c r="BF61" s="146"/>
      <c r="BG61" s="146"/>
      <c r="BH61" s="146"/>
      <c r="BI61" s="146"/>
    </row>
    <row r="62" spans="1:61" customFormat="1" ht="12" hidden="1" customHeight="1" outlineLevel="1">
      <c r="A62" s="390"/>
      <c r="B62" s="178" t="s">
        <v>475</v>
      </c>
      <c r="F62" s="461" t="s">
        <v>482</v>
      </c>
      <c r="G62" s="480">
        <f>SUMIFS(BS!F:F,BS!$C:$C,$B62)/'Key information'!$E$114</f>
        <v>0</v>
      </c>
      <c r="H62" s="480">
        <f>SUMIFS(BS!G:G,BS!$C:$C,$B62)/'Key information'!$E$114</f>
        <v>0</v>
      </c>
      <c r="I62" s="480">
        <f>SUMIFS(BS!H:H,BS!$C:$C,$B62)/'Key information'!$E$114</f>
        <v>0</v>
      </c>
      <c r="J62" s="480">
        <f>SUMIFS(BS!I:I,BS!$C:$C,$B62)/'Key information'!$E$114</f>
        <v>0</v>
      </c>
      <c r="K62" s="480">
        <f>SUMIFS(BS!J:J,BS!$C:$C,$B62)/'Key information'!$E$114</f>
        <v>0</v>
      </c>
      <c r="L62" s="480">
        <f>SUMIFS(BS!K:K,BS!$C:$C,$B62)/'Key information'!$E$114</f>
        <v>0</v>
      </c>
      <c r="M62" s="480">
        <f>SUMIFS(BS!L:L,BS!$C:$C,$B62)/'Key information'!$E$114</f>
        <v>0</v>
      </c>
      <c r="N62" s="480">
        <f>SUMIFS(BS!M:M,BS!$C:$C,$B62)/'Key information'!$E$114</f>
        <v>0</v>
      </c>
      <c r="O62" s="480">
        <f>SUMIFS(BS!N:N,BS!$C:$C,$B62)/'Key information'!$E$114</f>
        <v>0</v>
      </c>
      <c r="P62" s="480">
        <f>SUMIFS(BS!O:O,BS!$C:$C,$B62)/'Key information'!$E$114</f>
        <v>0</v>
      </c>
      <c r="Q62" s="480">
        <f>SUMIFS(BS!P:P,BS!$C:$C,$B62)/'Key information'!$E$114</f>
        <v>0</v>
      </c>
      <c r="R62" s="480">
        <f>SUMIFS(BS!Q:Q,BS!$C:$C,$B62)/'Key information'!$E$114</f>
        <v>0</v>
      </c>
      <c r="S62" s="480">
        <f>SUMIFS(BS!R:R,BS!$C:$C,$B62)/'Key information'!$E$114</f>
        <v>0</v>
      </c>
      <c r="T62" s="480">
        <f>SUMIFS(BS!S:S,BS!$C:$C,$B62)/'Key information'!$E$114</f>
        <v>0</v>
      </c>
      <c r="U62" s="480">
        <f>SUMIFS(BS!T:T,BS!$C:$C,$B62)/'Key information'!$E$114</f>
        <v>0</v>
      </c>
      <c r="V62" s="480">
        <f>SUMIFS(BS!U:U,BS!$C:$C,$B62)/'Key information'!$E$114</f>
        <v>0</v>
      </c>
      <c r="W62" s="480">
        <f>SUMIFS(BS!V:V,BS!$C:$C,$B62)/'Key information'!$E$114</f>
        <v>0</v>
      </c>
      <c r="X62" s="480">
        <f>SUMIFS(BS!W:W,BS!$C:$C,$B62)/'Key information'!$E$114</f>
        <v>0</v>
      </c>
      <c r="Y62" s="480">
        <f>SUMIFS(BS!X:X,BS!$C:$C,$B62)/'Key information'!$E$114</f>
        <v>0</v>
      </c>
      <c r="Z62" s="480">
        <f>SUMIFS(BS!Y:Y,BS!$C:$C,$B62)/'Key information'!$E$114</f>
        <v>0</v>
      </c>
      <c r="AA62" s="480">
        <f>SUMIFS(BS!Z:Z,BS!$C:$C,$B62)/'Key information'!$E$114</f>
        <v>0</v>
      </c>
      <c r="AB62" s="480">
        <f>SUMIFS(BS!AA:AA,BS!$C:$C,$B62)/'Key information'!$E$114</f>
        <v>0</v>
      </c>
      <c r="AC62" s="480">
        <f>SUMIFS(BS!AB:AB,BS!$C:$C,$B62)/'Key information'!$E$114</f>
        <v>0</v>
      </c>
      <c r="AD62" s="480">
        <f>SUMIFS(BS!AC:AC,BS!$C:$C,$B62)/'Key information'!$E$114</f>
        <v>0</v>
      </c>
      <c r="AE62" s="480">
        <f>SUMIFS(BS!AD:AD,BS!$C:$C,$B62)/'Key information'!$E$114</f>
        <v>0</v>
      </c>
      <c r="AF62" s="480">
        <f>SUMIFS(BS!AE:AE,BS!$C:$C,$B62)/'Key information'!$E$114</f>
        <v>0</v>
      </c>
      <c r="AG62" s="480">
        <f>SUMIFS(BS!AF:AF,BS!$C:$C,$B62)/'Key information'!$E$114</f>
        <v>0</v>
      </c>
      <c r="AH62" s="480">
        <f>SUMIFS(BS!AG:AG,BS!$C:$C,$B62)/'Key information'!$E$114</f>
        <v>0</v>
      </c>
      <c r="AI62" s="480">
        <f>SUMIFS(BS!AH:AH,BS!$C:$C,$B62)/'Key information'!$E$114</f>
        <v>0</v>
      </c>
      <c r="AJ62" s="480">
        <f>SUMIFS(BS!AI:AI,BS!$C:$C,$B62)/'Key information'!$E$114</f>
        <v>0</v>
      </c>
      <c r="AK62" s="480">
        <f>SUMIFS(BS!AJ:AJ,BS!$C:$C,$B62)/'Key information'!$E$114</f>
        <v>0</v>
      </c>
      <c r="AL62" s="480">
        <f>SUMIFS(BS!AK:AK,BS!$C:$C,$B62)/'Key information'!$E$114</f>
        <v>0</v>
      </c>
      <c r="AM62" s="480">
        <f>SUMIFS(BS!AL:AL,BS!$C:$C,$B62)/'Key information'!$E$114</f>
        <v>0</v>
      </c>
      <c r="AN62" s="480">
        <f>SUMIFS(BS!AM:AM,BS!$C:$C,$B62)/'Key information'!$E$114</f>
        <v>0</v>
      </c>
      <c r="AO62" s="480">
        <f>SUMIFS(BS!AN:AN,BS!$C:$C,$B62)/'Key information'!$E$114</f>
        <v>0</v>
      </c>
      <c r="AP62" s="480">
        <f>SUMIFS(BS!AO:AO,BS!$C:$C,$B62)/'Key information'!$E$114</f>
        <v>0</v>
      </c>
      <c r="AQ62" s="480">
        <f>SUMIF($G$10:$R$10,$AQ$10,G62:R62)</f>
        <v>0</v>
      </c>
      <c r="AR62" s="480">
        <f>SUMIF($S$10:$AD$10,$AR$10,S62:AD62)</f>
        <v>0</v>
      </c>
      <c r="AS62" s="480">
        <f>SUMIF($AE$10:$AP$10,$AS$10,AE62:AP62)</f>
        <v>0</v>
      </c>
      <c r="AT62" s="480"/>
      <c r="AU62" s="480"/>
      <c r="AV62" s="481"/>
      <c r="BB62" s="146"/>
      <c r="BC62" s="146"/>
      <c r="BD62" s="146"/>
      <c r="BE62" s="146"/>
      <c r="BF62" s="146"/>
      <c r="BG62" s="146"/>
      <c r="BH62" s="146"/>
      <c r="BI62" s="146"/>
    </row>
    <row r="63" spans="1:61" customFormat="1" ht="12" hidden="1" customHeight="1" outlineLevel="1">
      <c r="A63" s="390"/>
      <c r="B63" s="178"/>
      <c r="F63" s="1001" t="s">
        <v>389</v>
      </c>
      <c r="G63" s="1034">
        <f>G48+G62</f>
        <v>0</v>
      </c>
      <c r="H63" s="1034">
        <f t="shared" ref="H63:AS63" si="59">H48+H62</f>
        <v>0</v>
      </c>
      <c r="I63" s="1034">
        <f t="shared" si="59"/>
        <v>0</v>
      </c>
      <c r="J63" s="1034">
        <f t="shared" si="59"/>
        <v>0</v>
      </c>
      <c r="K63" s="1034">
        <f t="shared" si="59"/>
        <v>0</v>
      </c>
      <c r="L63" s="1034">
        <f t="shared" si="59"/>
        <v>0</v>
      </c>
      <c r="M63" s="1034">
        <f t="shared" si="59"/>
        <v>0</v>
      </c>
      <c r="N63" s="1034">
        <f t="shared" si="59"/>
        <v>0</v>
      </c>
      <c r="O63" s="1034">
        <f t="shared" si="59"/>
        <v>0</v>
      </c>
      <c r="P63" s="1034">
        <f t="shared" si="59"/>
        <v>0</v>
      </c>
      <c r="Q63" s="1034">
        <f t="shared" si="59"/>
        <v>0</v>
      </c>
      <c r="R63" s="1034">
        <f t="shared" si="59"/>
        <v>0</v>
      </c>
      <c r="S63" s="1034">
        <f t="shared" si="59"/>
        <v>0</v>
      </c>
      <c r="T63" s="1034">
        <f t="shared" si="59"/>
        <v>0</v>
      </c>
      <c r="U63" s="1034">
        <f t="shared" si="59"/>
        <v>0</v>
      </c>
      <c r="V63" s="1034">
        <f t="shared" si="59"/>
        <v>0</v>
      </c>
      <c r="W63" s="1034">
        <f t="shared" si="59"/>
        <v>0</v>
      </c>
      <c r="X63" s="1034">
        <f t="shared" si="59"/>
        <v>0</v>
      </c>
      <c r="Y63" s="1034">
        <f t="shared" si="59"/>
        <v>0</v>
      </c>
      <c r="Z63" s="1034">
        <f t="shared" si="59"/>
        <v>0</v>
      </c>
      <c r="AA63" s="1034">
        <f t="shared" si="59"/>
        <v>0</v>
      </c>
      <c r="AB63" s="1034">
        <f t="shared" si="59"/>
        <v>0</v>
      </c>
      <c r="AC63" s="1034">
        <f t="shared" si="59"/>
        <v>0</v>
      </c>
      <c r="AD63" s="1034">
        <f t="shared" si="59"/>
        <v>0</v>
      </c>
      <c r="AE63" s="1034">
        <f t="shared" si="59"/>
        <v>0</v>
      </c>
      <c r="AF63" s="1034">
        <f t="shared" si="59"/>
        <v>0</v>
      </c>
      <c r="AG63" s="1034">
        <f t="shared" si="59"/>
        <v>0</v>
      </c>
      <c r="AH63" s="1034">
        <f t="shared" si="59"/>
        <v>0</v>
      </c>
      <c r="AI63" s="1034">
        <f t="shared" si="59"/>
        <v>0</v>
      </c>
      <c r="AJ63" s="1034">
        <f t="shared" si="59"/>
        <v>0</v>
      </c>
      <c r="AK63" s="1034">
        <f t="shared" si="59"/>
        <v>0</v>
      </c>
      <c r="AL63" s="1034">
        <f t="shared" si="59"/>
        <v>0</v>
      </c>
      <c r="AM63" s="1034">
        <f t="shared" si="59"/>
        <v>0</v>
      </c>
      <c r="AN63" s="1034">
        <f t="shared" si="59"/>
        <v>0</v>
      </c>
      <c r="AO63" s="1034">
        <f t="shared" si="59"/>
        <v>0</v>
      </c>
      <c r="AP63" s="1034">
        <f t="shared" si="59"/>
        <v>0</v>
      </c>
      <c r="AQ63" s="1034">
        <f t="shared" si="59"/>
        <v>0</v>
      </c>
      <c r="AR63" s="1034">
        <f t="shared" si="59"/>
        <v>0</v>
      </c>
      <c r="AS63" s="1034">
        <f t="shared" si="59"/>
        <v>0</v>
      </c>
      <c r="AT63" s="1034"/>
      <c r="AU63" s="1034"/>
      <c r="AV63" s="1035"/>
      <c r="AZ63" s="24" t="str">
        <f>IF(SUM(G63:AS63)=0,"ALL GOOD!","ERROR")</f>
        <v>ALL GOOD!</v>
      </c>
      <c r="BB63" s="146"/>
      <c r="BC63" s="146"/>
      <c r="BD63" s="146"/>
      <c r="BE63" s="146"/>
      <c r="BF63" s="146"/>
      <c r="BG63" s="146"/>
      <c r="BH63" s="146"/>
      <c r="BI63" s="146"/>
    </row>
    <row r="64" spans="1:61" customFormat="1" ht="12" hidden="1" customHeight="1" outlineLevel="1">
      <c r="A64" s="390"/>
      <c r="B64" s="178"/>
      <c r="F64" s="461" t="s">
        <v>483</v>
      </c>
      <c r="G64" s="480">
        <f t="shared" ref="G64:AS64" si="60">G27+G49</f>
        <v>0</v>
      </c>
      <c r="H64" s="480">
        <f t="shared" si="60"/>
        <v>0</v>
      </c>
      <c r="I64" s="480">
        <f t="shared" si="60"/>
        <v>0</v>
      </c>
      <c r="J64" s="480">
        <f t="shared" si="60"/>
        <v>0</v>
      </c>
      <c r="K64" s="480">
        <f t="shared" si="60"/>
        <v>0</v>
      </c>
      <c r="L64" s="480">
        <f t="shared" si="60"/>
        <v>0</v>
      </c>
      <c r="M64" s="480">
        <f t="shared" si="60"/>
        <v>0</v>
      </c>
      <c r="N64" s="480">
        <f t="shared" si="60"/>
        <v>0</v>
      </c>
      <c r="O64" s="480">
        <f t="shared" si="60"/>
        <v>0</v>
      </c>
      <c r="P64" s="480">
        <f t="shared" si="60"/>
        <v>0</v>
      </c>
      <c r="Q64" s="480">
        <f t="shared" si="60"/>
        <v>0</v>
      </c>
      <c r="R64" s="480">
        <f t="shared" si="60"/>
        <v>0</v>
      </c>
      <c r="S64" s="480">
        <f t="shared" si="60"/>
        <v>0</v>
      </c>
      <c r="T64" s="480">
        <f t="shared" si="60"/>
        <v>0</v>
      </c>
      <c r="U64" s="480">
        <f t="shared" si="60"/>
        <v>0</v>
      </c>
      <c r="V64" s="480">
        <f t="shared" si="60"/>
        <v>0</v>
      </c>
      <c r="W64" s="480">
        <f t="shared" si="60"/>
        <v>0</v>
      </c>
      <c r="X64" s="480">
        <f t="shared" si="60"/>
        <v>0</v>
      </c>
      <c r="Y64" s="480">
        <f t="shared" si="60"/>
        <v>0</v>
      </c>
      <c r="Z64" s="480">
        <f t="shared" si="60"/>
        <v>0</v>
      </c>
      <c r="AA64" s="480">
        <f t="shared" si="60"/>
        <v>0</v>
      </c>
      <c r="AB64" s="480">
        <f t="shared" si="60"/>
        <v>0</v>
      </c>
      <c r="AC64" s="480">
        <f t="shared" si="60"/>
        <v>0</v>
      </c>
      <c r="AD64" s="480">
        <f t="shared" si="60"/>
        <v>0</v>
      </c>
      <c r="AE64" s="480">
        <f t="shared" si="60"/>
        <v>0</v>
      </c>
      <c r="AF64" s="480">
        <f t="shared" si="60"/>
        <v>0</v>
      </c>
      <c r="AG64" s="480">
        <f t="shared" si="60"/>
        <v>0</v>
      </c>
      <c r="AH64" s="480">
        <f t="shared" si="60"/>
        <v>0</v>
      </c>
      <c r="AI64" s="480">
        <f t="shared" si="60"/>
        <v>0</v>
      </c>
      <c r="AJ64" s="480">
        <f t="shared" si="60"/>
        <v>0</v>
      </c>
      <c r="AK64" s="480">
        <f t="shared" si="60"/>
        <v>0</v>
      </c>
      <c r="AL64" s="480">
        <f t="shared" si="60"/>
        <v>0</v>
      </c>
      <c r="AM64" s="480">
        <f t="shared" si="60"/>
        <v>0</v>
      </c>
      <c r="AN64" s="480">
        <f t="shared" si="60"/>
        <v>0</v>
      </c>
      <c r="AO64" s="480">
        <f t="shared" si="60"/>
        <v>0</v>
      </c>
      <c r="AP64" s="480">
        <f t="shared" si="60"/>
        <v>0</v>
      </c>
      <c r="AQ64" s="480">
        <f t="shared" si="60"/>
        <v>0</v>
      </c>
      <c r="AR64" s="480">
        <f t="shared" si="60"/>
        <v>0</v>
      </c>
      <c r="AS64" s="480">
        <f t="shared" si="60"/>
        <v>0</v>
      </c>
      <c r="AT64" s="480"/>
      <c r="AU64" s="480"/>
      <c r="AV64" s="481"/>
      <c r="AZ64" s="24" t="str">
        <f>IF(SUM(G64:AS64)=0,"ALL GOOD!","ERROR")</f>
        <v>ALL GOOD!</v>
      </c>
      <c r="BB64" s="146"/>
      <c r="BC64" s="146"/>
      <c r="BD64" s="146"/>
      <c r="BE64" s="146"/>
      <c r="BF64" s="146"/>
      <c r="BG64" s="146"/>
      <c r="BH64" s="146"/>
      <c r="BI64" s="146"/>
    </row>
    <row r="65" spans="1:61" customFormat="1" ht="12" hidden="1" customHeight="1" outlineLevel="1">
      <c r="A65" s="390"/>
      <c r="B65" s="178"/>
      <c r="F65" s="1001" t="s">
        <v>389</v>
      </c>
      <c r="G65" s="1002" t="str">
        <f>IF(ROUND(G64,0)=0,"OK","ERROR")</f>
        <v>OK</v>
      </c>
      <c r="H65" s="1002" t="str">
        <f t="shared" ref="H65:M65" si="61">IF(ROUND(H64,0)=0,"OK","ERROR")</f>
        <v>OK</v>
      </c>
      <c r="I65" s="1002" t="str">
        <f t="shared" si="61"/>
        <v>OK</v>
      </c>
      <c r="J65" s="1002" t="str">
        <f t="shared" si="61"/>
        <v>OK</v>
      </c>
      <c r="K65" s="1002" t="str">
        <f t="shared" si="61"/>
        <v>OK</v>
      </c>
      <c r="L65" s="1002" t="str">
        <f t="shared" si="61"/>
        <v>OK</v>
      </c>
      <c r="M65" s="1002" t="str">
        <f t="shared" si="61"/>
        <v>OK</v>
      </c>
      <c r="N65" s="1002" t="str">
        <f t="shared" ref="N65" si="62">IF(ROUND(N64,0)=0,"OK","ERROR")</f>
        <v>OK</v>
      </c>
      <c r="O65" s="1002" t="str">
        <f t="shared" ref="O65" si="63">IF(ROUND(O64,0)=0,"OK","ERROR")</f>
        <v>OK</v>
      </c>
      <c r="P65" s="1002" t="str">
        <f t="shared" ref="P65" si="64">IF(ROUND(P64,0)=0,"OK","ERROR")</f>
        <v>OK</v>
      </c>
      <c r="Q65" s="1002" t="str">
        <f t="shared" ref="Q65" si="65">IF(ROUND(Q64,0)=0,"OK","ERROR")</f>
        <v>OK</v>
      </c>
      <c r="R65" s="1002" t="str">
        <f t="shared" ref="R65" si="66">IF(ROUND(R64,0)=0,"OK","ERROR")</f>
        <v>OK</v>
      </c>
      <c r="S65" s="1002" t="str">
        <f t="shared" ref="S65" si="67">IF(ROUND(S64,0)=0,"OK","ERROR")</f>
        <v>OK</v>
      </c>
      <c r="T65" s="1002" t="str">
        <f t="shared" ref="T65" si="68">IF(ROUND(T64,0)=0,"OK","ERROR")</f>
        <v>OK</v>
      </c>
      <c r="U65" s="1002" t="str">
        <f t="shared" ref="U65" si="69">IF(ROUND(U64,0)=0,"OK","ERROR")</f>
        <v>OK</v>
      </c>
      <c r="V65" s="1002" t="str">
        <f t="shared" ref="V65" si="70">IF(ROUND(V64,0)=0,"OK","ERROR")</f>
        <v>OK</v>
      </c>
      <c r="W65" s="1002" t="str">
        <f t="shared" ref="W65" si="71">IF(ROUND(W64,0)=0,"OK","ERROR")</f>
        <v>OK</v>
      </c>
      <c r="X65" s="1002" t="str">
        <f t="shared" ref="X65" si="72">IF(ROUND(X64,0)=0,"OK","ERROR")</f>
        <v>OK</v>
      </c>
      <c r="Y65" s="1002" t="str">
        <f t="shared" ref="Y65" si="73">IF(ROUND(Y64,0)=0,"OK","ERROR")</f>
        <v>OK</v>
      </c>
      <c r="Z65" s="1002" t="str">
        <f t="shared" ref="Z65" si="74">IF(ROUND(Z64,0)=0,"OK","ERROR")</f>
        <v>OK</v>
      </c>
      <c r="AA65" s="1002" t="str">
        <f t="shared" ref="AA65" si="75">IF(ROUND(AA64,0)=0,"OK","ERROR")</f>
        <v>OK</v>
      </c>
      <c r="AB65" s="1002" t="str">
        <f t="shared" ref="AB65" si="76">IF(ROUND(AB64,0)=0,"OK","ERROR")</f>
        <v>OK</v>
      </c>
      <c r="AC65" s="1002" t="str">
        <f t="shared" ref="AC65" si="77">IF(ROUND(AC64,0)=0,"OK","ERROR")</f>
        <v>OK</v>
      </c>
      <c r="AD65" s="1002" t="str">
        <f t="shared" ref="AD65" si="78">IF(ROUND(AD64,0)=0,"OK","ERROR")</f>
        <v>OK</v>
      </c>
      <c r="AE65" s="1002" t="str">
        <f t="shared" ref="AE65" si="79">IF(ROUND(AE64,0)=0,"OK","ERROR")</f>
        <v>OK</v>
      </c>
      <c r="AF65" s="1002" t="str">
        <f t="shared" ref="AF65" si="80">IF(ROUND(AF64,0)=0,"OK","ERROR")</f>
        <v>OK</v>
      </c>
      <c r="AG65" s="1002" t="str">
        <f t="shared" ref="AG65" si="81">IF(ROUND(AG64,0)=0,"OK","ERROR")</f>
        <v>OK</v>
      </c>
      <c r="AH65" s="1002" t="str">
        <f t="shared" ref="AH65" si="82">IF(ROUND(AH64,0)=0,"OK","ERROR")</f>
        <v>OK</v>
      </c>
      <c r="AI65" s="1002" t="str">
        <f t="shared" ref="AI65" si="83">IF(ROUND(AI64,0)=0,"OK","ERROR")</f>
        <v>OK</v>
      </c>
      <c r="AJ65" s="1002" t="str">
        <f t="shared" ref="AJ65" si="84">IF(ROUND(AJ64,0)=0,"OK","ERROR")</f>
        <v>OK</v>
      </c>
      <c r="AK65" s="1002" t="str">
        <f t="shared" ref="AK65" si="85">IF(ROUND(AK64,0)=0,"OK","ERROR")</f>
        <v>OK</v>
      </c>
      <c r="AL65" s="1002" t="str">
        <f t="shared" ref="AL65" si="86">IF(ROUND(AL64,0)=0,"OK","ERROR")</f>
        <v>OK</v>
      </c>
      <c r="AM65" s="1002" t="str">
        <f t="shared" ref="AM65" si="87">IF(ROUND(AM64,0)=0,"OK","ERROR")</f>
        <v>OK</v>
      </c>
      <c r="AN65" s="1002" t="str">
        <f t="shared" ref="AN65" si="88">IF(ROUND(AN64,0)=0,"OK","ERROR")</f>
        <v>OK</v>
      </c>
      <c r="AO65" s="1002" t="str">
        <f t="shared" ref="AO65" si="89">IF(ROUND(AO64,0)=0,"OK","ERROR")</f>
        <v>OK</v>
      </c>
      <c r="AP65" s="1002" t="str">
        <f t="shared" ref="AP65" si="90">IF(ROUND(AP64,0)=0,"OK","ERROR")</f>
        <v>OK</v>
      </c>
      <c r="AQ65" s="1002" t="str">
        <f t="shared" ref="AQ65" si="91">IF(ROUND(AQ64,0)=0,"OK","ERROR")</f>
        <v>OK</v>
      </c>
      <c r="AR65" s="1002" t="str">
        <f t="shared" ref="AR65" si="92">IF(ROUND(AR64,0)=0,"OK","ERROR")</f>
        <v>OK</v>
      </c>
      <c r="AS65" s="1002" t="str">
        <f t="shared" ref="AS65" si="93">IF(ROUND(AS64,0)=0,"OK","ERROR")</f>
        <v>OK</v>
      </c>
      <c r="AT65" s="1002"/>
      <c r="AU65" s="1002"/>
      <c r="AV65" s="1003"/>
      <c r="AZ65" s="146"/>
      <c r="BB65" s="146"/>
      <c r="BC65" s="146"/>
      <c r="BD65" s="146"/>
      <c r="BE65" s="146"/>
      <c r="BF65" s="146"/>
      <c r="BG65" s="146"/>
      <c r="BH65" s="146"/>
      <c r="BI65" s="146"/>
    </row>
    <row r="66" spans="1:61" ht="12" customHeight="1" collapsed="1"/>
  </sheetData>
  <mergeCells count="3">
    <mergeCell ref="AQ9:AS9"/>
    <mergeCell ref="AT9:AV9"/>
    <mergeCell ref="C9:E9"/>
  </mergeCells>
  <conditionalFormatting sqref="AZ55">
    <cfRule type="containsText" dxfId="11" priority="11" operator="containsText" text="ERROR">
      <formula>NOT(ISERROR(SEARCH("ERROR",AZ55)))</formula>
    </cfRule>
    <cfRule type="containsText" dxfId="10" priority="12" operator="containsText" text="ALL GOOD!">
      <formula>NOT(ISERROR(SEARCH("ALL GOOD!",AZ55)))</formula>
    </cfRule>
  </conditionalFormatting>
  <conditionalFormatting sqref="AZ57">
    <cfRule type="containsText" dxfId="9" priority="9" operator="containsText" text="ERROR">
      <formula>NOT(ISERROR(SEARCH("ERROR",AZ57)))</formula>
    </cfRule>
    <cfRule type="containsText" dxfId="8" priority="10" operator="containsText" text="ALL GOOD!">
      <formula>NOT(ISERROR(SEARCH("ALL GOOD!",AZ57)))</formula>
    </cfRule>
  </conditionalFormatting>
  <conditionalFormatting sqref="AZ59">
    <cfRule type="containsText" dxfId="7" priority="7" operator="containsText" text="ERROR">
      <formula>NOT(ISERROR(SEARCH("ERROR",AZ59)))</formula>
    </cfRule>
    <cfRule type="containsText" dxfId="6" priority="8" operator="containsText" text="ALL GOOD!">
      <formula>NOT(ISERROR(SEARCH("ALL GOOD!",AZ59)))</formula>
    </cfRule>
  </conditionalFormatting>
  <conditionalFormatting sqref="AZ61">
    <cfRule type="containsText" dxfId="5" priority="5" operator="containsText" text="ERROR">
      <formula>NOT(ISERROR(SEARCH("ERROR",AZ61)))</formula>
    </cfRule>
    <cfRule type="containsText" dxfId="4" priority="6" operator="containsText" text="ALL GOOD!">
      <formula>NOT(ISERROR(SEARCH("ALL GOOD!",AZ61)))</formula>
    </cfRule>
  </conditionalFormatting>
  <conditionalFormatting sqref="AZ63:AZ64">
    <cfRule type="containsText" dxfId="3" priority="3" operator="containsText" text="ERROR">
      <formula>NOT(ISERROR(SEARCH("ERROR",AZ63)))</formula>
    </cfRule>
    <cfRule type="containsText" dxfId="2" priority="4" operator="containsText" text="ALL GOOD!">
      <formula>NOT(ISERROR(SEARCH("ALL GOOD!",AZ63)))</formula>
    </cfRule>
  </conditionalFormatting>
  <pageMargins left="0.7" right="0.7" top="0.75" bottom="0.75" header="0.3" footer="0.3"/>
  <pageSetup orientation="landscape" r:id="rId1"/>
  <headerFooter>
    <oddFooter>&amp;C&amp;7&amp;B&amp;"Arial"Document Classification: KPMG Confidential</oddFooter>
  </headerFooter>
  <ignoredErrors>
    <ignoredError sqref="S33:AV33 G55:AS59 H60:AS60 G62:AS62 G61:AS61 G63:AS63" 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4">
    <tabColor indexed="9"/>
    <pageSetUpPr fitToPage="1"/>
  </sheetPr>
  <dimension ref="A1:AY67"/>
  <sheetViews>
    <sheetView showGridLines="0" workbookViewId="0">
      <pane xSplit="4" ySplit="9" topLeftCell="E13" activePane="bottomRight" state="frozen"/>
      <selection pane="topRight" activeCell="E1" sqref="E1"/>
      <selection pane="bottomLeft" activeCell="A10" sqref="A10"/>
      <selection pane="bottomRight" activeCell="AW10" sqref="AW10"/>
    </sheetView>
  </sheetViews>
  <sheetFormatPr defaultColWidth="9.140625" defaultRowHeight="12" customHeight="1" outlineLevelRow="1" outlineLevelCol="1"/>
  <cols>
    <col min="1" max="1" width="3.7109375" style="390" customWidth="1"/>
    <col min="2" max="2" width="9.140625" style="146" customWidth="1"/>
    <col min="3" max="3" width="30.5703125" style="146" customWidth="1"/>
    <col min="4" max="4" width="3.5703125" style="146" customWidth="1"/>
    <col min="5" max="40" width="6.5703125" hidden="1" customWidth="1" outlineLevel="1"/>
    <col min="41" max="41" width="7.140625" style="146" customWidth="1" collapsed="1"/>
    <col min="42" max="43" width="7.140625" style="146" customWidth="1"/>
    <col min="44" max="44" width="5.85546875" style="146" hidden="1" customWidth="1" outlineLevel="1"/>
    <col min="45" max="45" width="1.28515625" style="146" customWidth="1" collapsed="1"/>
    <col min="46" max="47" width="5.85546875" style="146" hidden="1" customWidth="1" outlineLevel="1"/>
    <col min="48" max="48" width="1.7109375" style="146" customWidth="1" collapsed="1"/>
    <col min="49" max="49" width="68.7109375" style="146" customWidth="1"/>
    <col min="50" max="16384" width="9.140625" style="146"/>
  </cols>
  <sheetData>
    <row r="1" spans="1:51" ht="23.1" customHeight="1">
      <c r="B1" s="609" t="str">
        <f>'Key information'!E7</f>
        <v>Project Test</v>
      </c>
    </row>
    <row r="2" spans="1:51" ht="11.45" customHeight="1">
      <c r="B2" s="612" t="str">
        <f>C8</f>
        <v>Quality of earnings</v>
      </c>
    </row>
    <row r="3" spans="1:51" ht="12" customHeight="1">
      <c r="B3" s="388" t="str">
        <f>IF(AR10=0,"Source: Management accounts, Management information, KPMG analysis","Source: Management accounts, Management forecast, Management information, KPMG analysis")</f>
        <v>Source: Management accounts, Management information, KPMG analysis</v>
      </c>
    </row>
    <row r="4" spans="1:51" s="355" customFormat="1" ht="12" customHeight="1">
      <c r="A4" s="395"/>
      <c r="B4" s="354"/>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row>
    <row r="5" spans="1:51" ht="12" customHeight="1">
      <c r="B5" s="123"/>
      <c r="C5" s="123"/>
      <c r="D5" s="123"/>
      <c r="AS5" s="176"/>
      <c r="AT5" s="176"/>
      <c r="AU5" s="176"/>
      <c r="AV5" s="176"/>
    </row>
    <row r="6" spans="1:51" ht="12" customHeight="1">
      <c r="B6" s="123"/>
      <c r="C6" s="123"/>
      <c r="D6" s="123"/>
      <c r="AS6" s="176"/>
      <c r="AT6" s="176"/>
      <c r="AU6" s="176"/>
      <c r="AV6" s="176"/>
    </row>
    <row r="7" spans="1:51" ht="12" customHeight="1">
      <c r="B7" s="123"/>
      <c r="C7" s="123"/>
      <c r="D7" s="123"/>
      <c r="AS7" s="176"/>
      <c r="AT7" s="176"/>
      <c r="AU7" s="176"/>
      <c r="AV7" s="176"/>
    </row>
    <row r="8" spans="1:51" s="196" customFormat="1" ht="19.5" customHeight="1">
      <c r="A8" s="396"/>
      <c r="B8" s="961"/>
      <c r="C8" s="402" t="str">
        <f>"Quality of earnings"&amp;IF('Key information'!E59="",""," - "&amp;'Key information'!E59)</f>
        <v>Quality of earnings</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961"/>
      <c r="AT8" s="402"/>
      <c r="AU8" s="402"/>
      <c r="AV8" s="961"/>
      <c r="AW8" s="186" t="s">
        <v>285</v>
      </c>
      <c r="AX8" s="961"/>
      <c r="AY8" s="195"/>
    </row>
    <row r="9" spans="1:51" s="196" customFormat="1" ht="21.95" customHeight="1">
      <c r="A9" s="396"/>
      <c r="B9" s="175" t="s">
        <v>287</v>
      </c>
      <c r="C9" s="650" t="str">
        <f>'Key information'!F50</f>
        <v>€'000</v>
      </c>
      <c r="D9" s="660" t="s">
        <v>484</v>
      </c>
      <c r="E9" s="598">
        <f>'Key information'!E28</f>
        <v>43861</v>
      </c>
      <c r="F9" s="598">
        <f>EOMONTH(E9,1)</f>
        <v>43890</v>
      </c>
      <c r="G9" s="598">
        <f t="shared" ref="G9:AN9" si="0">EOMONTH(F9,1)</f>
        <v>43921</v>
      </c>
      <c r="H9" s="598">
        <f t="shared" si="0"/>
        <v>43951</v>
      </c>
      <c r="I9" s="598">
        <f t="shared" si="0"/>
        <v>43982</v>
      </c>
      <c r="J9" s="598">
        <f t="shared" si="0"/>
        <v>44012</v>
      </c>
      <c r="K9" s="598">
        <f t="shared" si="0"/>
        <v>44043</v>
      </c>
      <c r="L9" s="598">
        <f t="shared" si="0"/>
        <v>44074</v>
      </c>
      <c r="M9" s="598">
        <f t="shared" si="0"/>
        <v>44104</v>
      </c>
      <c r="N9" s="598">
        <f t="shared" si="0"/>
        <v>44135</v>
      </c>
      <c r="O9" s="598">
        <f t="shared" si="0"/>
        <v>44165</v>
      </c>
      <c r="P9" s="598">
        <f t="shared" si="0"/>
        <v>44196</v>
      </c>
      <c r="Q9" s="598">
        <f t="shared" si="0"/>
        <v>44227</v>
      </c>
      <c r="R9" s="598">
        <f t="shared" si="0"/>
        <v>44255</v>
      </c>
      <c r="S9" s="598">
        <f t="shared" si="0"/>
        <v>44286</v>
      </c>
      <c r="T9" s="598">
        <f t="shared" si="0"/>
        <v>44316</v>
      </c>
      <c r="U9" s="598">
        <f t="shared" si="0"/>
        <v>44347</v>
      </c>
      <c r="V9" s="598">
        <f t="shared" si="0"/>
        <v>44377</v>
      </c>
      <c r="W9" s="598">
        <f t="shared" si="0"/>
        <v>44408</v>
      </c>
      <c r="X9" s="598">
        <f t="shared" si="0"/>
        <v>44439</v>
      </c>
      <c r="Y9" s="598">
        <f t="shared" si="0"/>
        <v>44469</v>
      </c>
      <c r="Z9" s="598">
        <f t="shared" si="0"/>
        <v>44500</v>
      </c>
      <c r="AA9" s="598">
        <f t="shared" si="0"/>
        <v>44530</v>
      </c>
      <c r="AB9" s="598">
        <f t="shared" si="0"/>
        <v>44561</v>
      </c>
      <c r="AC9" s="598">
        <f t="shared" si="0"/>
        <v>44592</v>
      </c>
      <c r="AD9" s="598">
        <f t="shared" si="0"/>
        <v>44620</v>
      </c>
      <c r="AE9" s="598">
        <f t="shared" si="0"/>
        <v>44651</v>
      </c>
      <c r="AF9" s="598">
        <f t="shared" si="0"/>
        <v>44681</v>
      </c>
      <c r="AG9" s="598">
        <f t="shared" si="0"/>
        <v>44712</v>
      </c>
      <c r="AH9" s="598">
        <f t="shared" si="0"/>
        <v>44742</v>
      </c>
      <c r="AI9" s="598">
        <f t="shared" si="0"/>
        <v>44773</v>
      </c>
      <c r="AJ9" s="598">
        <f t="shared" si="0"/>
        <v>44804</v>
      </c>
      <c r="AK9" s="598">
        <f t="shared" si="0"/>
        <v>44834</v>
      </c>
      <c r="AL9" s="598">
        <f t="shared" si="0"/>
        <v>44865</v>
      </c>
      <c r="AM9" s="598">
        <f t="shared" si="0"/>
        <v>44895</v>
      </c>
      <c r="AN9" s="598">
        <f t="shared" si="0"/>
        <v>44926</v>
      </c>
      <c r="AO9" s="600" t="str">
        <f>'Key information'!E37</f>
        <v>FY20</v>
      </c>
      <c r="AP9" s="600" t="str">
        <f>'Key information'!F37</f>
        <v>FY21</v>
      </c>
      <c r="AQ9" s="601" t="str">
        <f>'Key information'!G37</f>
        <v>LTM  Nov-22</v>
      </c>
      <c r="AR9" s="950" t="str">
        <f>'Key information'!H37</f>
        <v>FY22LE</v>
      </c>
      <c r="AS9" s="961"/>
      <c r="AT9" s="599" t="str">
        <f>'Key information'!F41</f>
        <v>YTD  Nov-21</v>
      </c>
      <c r="AU9" s="601" t="str">
        <f>'Key information'!G41</f>
        <v>YTD  Nov-22</v>
      </c>
      <c r="AV9" s="961"/>
      <c r="AW9" s="962"/>
      <c r="AX9" s="961"/>
    </row>
    <row r="10" spans="1:51" s="196" customFormat="1" ht="12" customHeight="1">
      <c r="A10" s="396"/>
      <c r="B10" s="128"/>
      <c r="C10" s="651" t="s">
        <v>247</v>
      </c>
      <c r="D10" s="12"/>
      <c r="E10" s="13">
        <f>PL_monthly!D15</f>
        <v>0</v>
      </c>
      <c r="F10" s="13">
        <f>PL_monthly!E15</f>
        <v>0</v>
      </c>
      <c r="G10" s="13">
        <f>PL_monthly!F15</f>
        <v>0</v>
      </c>
      <c r="H10" s="13">
        <f>PL_monthly!G15</f>
        <v>0</v>
      </c>
      <c r="I10" s="13">
        <f>PL_monthly!H15</f>
        <v>0</v>
      </c>
      <c r="J10" s="13">
        <f>PL_monthly!I15</f>
        <v>0</v>
      </c>
      <c r="K10" s="13">
        <f>PL_monthly!J15</f>
        <v>0</v>
      </c>
      <c r="L10" s="13">
        <f>PL_monthly!K15</f>
        <v>0</v>
      </c>
      <c r="M10" s="13">
        <f>PL_monthly!L15</f>
        <v>0</v>
      </c>
      <c r="N10" s="13">
        <f>PL_monthly!M15</f>
        <v>0</v>
      </c>
      <c r="O10" s="13">
        <f>PL_monthly!N15</f>
        <v>0</v>
      </c>
      <c r="P10" s="13">
        <f>PL_monthly!O15</f>
        <v>0</v>
      </c>
      <c r="Q10" s="13">
        <f>PL_monthly!P15</f>
        <v>0</v>
      </c>
      <c r="R10" s="13">
        <f>PL_monthly!Q15</f>
        <v>0</v>
      </c>
      <c r="S10" s="13">
        <f>PL_monthly!R15</f>
        <v>0</v>
      </c>
      <c r="T10" s="13">
        <f>PL_monthly!S15</f>
        <v>0</v>
      </c>
      <c r="U10" s="13">
        <f>PL_monthly!T15</f>
        <v>0</v>
      </c>
      <c r="V10" s="13">
        <f>PL_monthly!U15</f>
        <v>0</v>
      </c>
      <c r="W10" s="13">
        <f>PL_monthly!V15</f>
        <v>0</v>
      </c>
      <c r="X10" s="13">
        <f>PL_monthly!W15</f>
        <v>0</v>
      </c>
      <c r="Y10" s="13">
        <f>PL_monthly!X15</f>
        <v>0</v>
      </c>
      <c r="Z10" s="13">
        <f>PL_monthly!Y15</f>
        <v>0</v>
      </c>
      <c r="AA10" s="13">
        <f>PL_monthly!Z15</f>
        <v>0</v>
      </c>
      <c r="AB10" s="13">
        <f>PL_monthly!AA15</f>
        <v>0</v>
      </c>
      <c r="AC10" s="13">
        <f>PL_monthly!AB15</f>
        <v>0</v>
      </c>
      <c r="AD10" s="13">
        <f>PL_monthly!AC15</f>
        <v>0</v>
      </c>
      <c r="AE10" s="13">
        <f>PL_monthly!AD15</f>
        <v>0</v>
      </c>
      <c r="AF10" s="13">
        <f>PL_monthly!AE15</f>
        <v>0</v>
      </c>
      <c r="AG10" s="13">
        <f>PL_monthly!AF15</f>
        <v>0</v>
      </c>
      <c r="AH10" s="13">
        <f>PL_monthly!AG15</f>
        <v>0</v>
      </c>
      <c r="AI10" s="13">
        <f>PL_monthly!AH15</f>
        <v>0</v>
      </c>
      <c r="AJ10" s="13">
        <f>PL_monthly!AI15</f>
        <v>0</v>
      </c>
      <c r="AK10" s="13">
        <f>PL_monthly!AJ15</f>
        <v>0</v>
      </c>
      <c r="AL10" s="13">
        <f>PL_monthly!AK15</f>
        <v>0</v>
      </c>
      <c r="AM10" s="13">
        <f>PL_monthly!AL15</f>
        <v>0</v>
      </c>
      <c r="AN10" s="13">
        <f>PL_monthly!AM15</f>
        <v>0</v>
      </c>
      <c r="AO10" s="201">
        <f>SUM(E10:P10)</f>
        <v>0</v>
      </c>
      <c r="AP10" s="201">
        <f>SUM(Q10:AB10)</f>
        <v>0</v>
      </c>
      <c r="AQ10" s="277">
        <f ca="1">SUM(OFFSET(AN10,0,(-12+'Key information'!$E$34)):OFFSET(AB10,0,(-11+'Key information'!$E$34)))</f>
        <v>0</v>
      </c>
      <c r="AR10" s="277">
        <f>PL_monthly!AQ15</f>
        <v>0</v>
      </c>
      <c r="AS10" s="514"/>
      <c r="AT10" s="201">
        <f ca="1">SUM(OFFSET(AB10,0,(-12+'Key information'!$E$34)):Q10)</f>
        <v>0</v>
      </c>
      <c r="AU10" s="277">
        <f ca="1">SUM(OFFSET(AN10,0,(-12+'Key information'!$E$34)):AC10)</f>
        <v>0</v>
      </c>
      <c r="AV10" s="411"/>
      <c r="AW10" s="485" t="s">
        <v>485</v>
      </c>
      <c r="AX10" s="961"/>
    </row>
    <row r="11" spans="1:51" s="196" customFormat="1" ht="12" customHeight="1">
      <c r="A11" s="396"/>
      <c r="B11" s="128"/>
      <c r="C11" s="656" t="s">
        <v>250</v>
      </c>
      <c r="D11" s="657"/>
      <c r="E11" s="673">
        <f>PL_monthly!D50</f>
        <v>0</v>
      </c>
      <c r="F11" s="673">
        <f>PL_monthly!E50</f>
        <v>0</v>
      </c>
      <c r="G11" s="673">
        <f>PL_monthly!F50</f>
        <v>0</v>
      </c>
      <c r="H11" s="673">
        <f>PL_monthly!G50</f>
        <v>0</v>
      </c>
      <c r="I11" s="673">
        <f>PL_monthly!H50</f>
        <v>0</v>
      </c>
      <c r="J11" s="673">
        <f>PL_monthly!I50</f>
        <v>0</v>
      </c>
      <c r="K11" s="673">
        <f>PL_monthly!J50</f>
        <v>0</v>
      </c>
      <c r="L11" s="673">
        <f>PL_monthly!K50</f>
        <v>0</v>
      </c>
      <c r="M11" s="673">
        <f>PL_monthly!L50</f>
        <v>0</v>
      </c>
      <c r="N11" s="673">
        <f>PL_monthly!M50</f>
        <v>0</v>
      </c>
      <c r="O11" s="673">
        <f>PL_monthly!N50</f>
        <v>0</v>
      </c>
      <c r="P11" s="673">
        <f>PL_monthly!O50</f>
        <v>0</v>
      </c>
      <c r="Q11" s="673">
        <f>PL_monthly!P50</f>
        <v>0</v>
      </c>
      <c r="R11" s="673">
        <f>PL_monthly!Q50</f>
        <v>0</v>
      </c>
      <c r="S11" s="673">
        <f>PL_monthly!R50</f>
        <v>0</v>
      </c>
      <c r="T11" s="673">
        <f>PL_monthly!S50</f>
        <v>0</v>
      </c>
      <c r="U11" s="673">
        <f>PL_monthly!T50</f>
        <v>0</v>
      </c>
      <c r="V11" s="673">
        <f>PL_monthly!U50</f>
        <v>0</v>
      </c>
      <c r="W11" s="673">
        <f>PL_monthly!V50</f>
        <v>0</v>
      </c>
      <c r="X11" s="673">
        <f>PL_monthly!W50</f>
        <v>0</v>
      </c>
      <c r="Y11" s="673">
        <f>PL_monthly!X50</f>
        <v>0</v>
      </c>
      <c r="Z11" s="673">
        <f>PL_monthly!Y50</f>
        <v>0</v>
      </c>
      <c r="AA11" s="673">
        <f>PL_monthly!Z50</f>
        <v>0</v>
      </c>
      <c r="AB11" s="673">
        <f>PL_monthly!AA50</f>
        <v>0</v>
      </c>
      <c r="AC11" s="673">
        <f>PL_monthly!AB50</f>
        <v>0</v>
      </c>
      <c r="AD11" s="673">
        <f>PL_monthly!AC50</f>
        <v>0</v>
      </c>
      <c r="AE11" s="673">
        <f>PL_monthly!AD50</f>
        <v>0</v>
      </c>
      <c r="AF11" s="673">
        <f>PL_monthly!AE50</f>
        <v>0</v>
      </c>
      <c r="AG11" s="673">
        <f>PL_monthly!AF50</f>
        <v>0</v>
      </c>
      <c r="AH11" s="673">
        <f>PL_monthly!AG50</f>
        <v>0</v>
      </c>
      <c r="AI11" s="673">
        <f>PL_monthly!AH50</f>
        <v>0</v>
      </c>
      <c r="AJ11" s="673">
        <f>PL_monthly!AI50</f>
        <v>0</v>
      </c>
      <c r="AK11" s="673">
        <f>PL_monthly!AJ50</f>
        <v>0</v>
      </c>
      <c r="AL11" s="673">
        <f>PL_monthly!AK50</f>
        <v>0</v>
      </c>
      <c r="AM11" s="673">
        <f>PL_monthly!AL50</f>
        <v>0</v>
      </c>
      <c r="AN11" s="673">
        <f>PL_monthly!AM50</f>
        <v>0</v>
      </c>
      <c r="AO11" s="658">
        <f>SUM(E11:P11)</f>
        <v>0</v>
      </c>
      <c r="AP11" s="658">
        <f>SUM(Q11:AB11)</f>
        <v>0</v>
      </c>
      <c r="AQ11" s="659">
        <f ca="1">SUM(OFFSET(AN11,0,(-12+'Key information'!$E$34)):OFFSET(AB11,0,(-11+'Key information'!$E$34)))</f>
        <v>0</v>
      </c>
      <c r="AR11" s="659">
        <f>PL_monthly!AQ50</f>
        <v>0</v>
      </c>
      <c r="AS11" s="514"/>
      <c r="AT11" s="658">
        <f ca="1">SUM(OFFSET(AB11,0,(-12+'Key information'!$E$34)):Q11)</f>
        <v>0</v>
      </c>
      <c r="AU11" s="659">
        <f ca="1">SUM(OFFSET(AN11,0,(-12+'Key information'!$E$34)):AC11)</f>
        <v>0</v>
      </c>
      <c r="AV11" s="411"/>
      <c r="AW11" s="131"/>
      <c r="AX11" s="961"/>
    </row>
    <row r="12" spans="1:51" s="196" customFormat="1" ht="12" customHeight="1" outlineLevel="1">
      <c r="A12" s="396"/>
      <c r="B12" s="128"/>
      <c r="C12" s="22" t="s">
        <v>486</v>
      </c>
      <c r="D12" s="14"/>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563"/>
      <c r="AP12" s="563"/>
      <c r="AQ12" s="277"/>
      <c r="AR12" s="277"/>
      <c r="AS12" s="514"/>
      <c r="AT12" s="563"/>
      <c r="AU12" s="563"/>
      <c r="AV12" s="411"/>
      <c r="AW12" s="131"/>
      <c r="AX12" s="961"/>
    </row>
    <row r="13" spans="1:51" s="196" customFormat="1" ht="12" customHeight="1" outlineLevel="1">
      <c r="A13" s="396"/>
      <c r="B13" s="128"/>
      <c r="C13" s="30" t="s">
        <v>487</v>
      </c>
      <c r="D13" s="661">
        <v>1</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33">
        <f>SUM(E13:P13)</f>
        <v>0</v>
      </c>
      <c r="AP13" s="33">
        <f>SUM(Q13:AB13)</f>
        <v>0</v>
      </c>
      <c r="AQ13" s="47">
        <f ca="1">SUM(OFFSET(AN13,0,(-12+'Key information'!$E$34)):OFFSET(AB13,0,(-11+'Key information'!$E$34)))</f>
        <v>0</v>
      </c>
      <c r="AR13" s="47"/>
      <c r="AS13" s="514"/>
      <c r="AT13" s="33">
        <f ca="1">SUM(OFFSET(AB13,0,(-12+'Key information'!$E$34)):Q13)</f>
        <v>0</v>
      </c>
      <c r="AU13" s="47">
        <f ca="1">SUM(OFFSET(AN13,0,(-12+'Key information'!$E$34)):AC13)</f>
        <v>0</v>
      </c>
      <c r="AV13" s="411"/>
      <c r="AW13" s="131" t="s">
        <v>488</v>
      </c>
      <c r="AX13" s="961"/>
    </row>
    <row r="14" spans="1:51" s="196" customFormat="1" ht="12" customHeight="1" outlineLevel="1">
      <c r="A14" s="396"/>
      <c r="B14" s="128"/>
      <c r="C14" s="30"/>
      <c r="D14" s="662">
        <f>+D13+1</f>
        <v>2</v>
      </c>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33">
        <f>SUM(E14:P14)</f>
        <v>0</v>
      </c>
      <c r="AP14" s="33">
        <f>SUM(Q14:AB14)</f>
        <v>0</v>
      </c>
      <c r="AQ14" s="47">
        <f ca="1">SUM(OFFSET(AN14,0,(-12+'Key information'!$E$34)):OFFSET(AB14,0,(-11+'Key information'!$E$34)))</f>
        <v>0</v>
      </c>
      <c r="AR14" s="47"/>
      <c r="AS14" s="966"/>
      <c r="AT14" s="33">
        <f ca="1">SUM(OFFSET(AB14,0,(-12+'Key information'!$E$34)):Q14)</f>
        <v>0</v>
      </c>
      <c r="AU14" s="47">
        <f ca="1">SUM(OFFSET(AN14,0,(-12+'Key information'!$E$34)):AC14)</f>
        <v>0</v>
      </c>
      <c r="AV14" s="961"/>
      <c r="AW14" s="131"/>
      <c r="AX14" s="961"/>
    </row>
    <row r="15" spans="1:51" s="196" customFormat="1" ht="12" customHeight="1" outlineLevel="1">
      <c r="A15" s="396"/>
      <c r="B15" s="128"/>
      <c r="C15" s="663" t="s">
        <v>489</v>
      </c>
      <c r="D15" s="664"/>
      <c r="E15" s="665">
        <f t="shared" ref="E15:AR15" si="1">SUM(E13:E14)</f>
        <v>0</v>
      </c>
      <c r="F15" s="665">
        <f t="shared" si="1"/>
        <v>0</v>
      </c>
      <c r="G15" s="665">
        <f t="shared" si="1"/>
        <v>0</v>
      </c>
      <c r="H15" s="665">
        <f t="shared" si="1"/>
        <v>0</v>
      </c>
      <c r="I15" s="665">
        <f t="shared" si="1"/>
        <v>0</v>
      </c>
      <c r="J15" s="665">
        <f t="shared" si="1"/>
        <v>0</v>
      </c>
      <c r="K15" s="665">
        <f t="shared" si="1"/>
        <v>0</v>
      </c>
      <c r="L15" s="665">
        <f t="shared" si="1"/>
        <v>0</v>
      </c>
      <c r="M15" s="665">
        <f t="shared" si="1"/>
        <v>0</v>
      </c>
      <c r="N15" s="665">
        <f t="shared" si="1"/>
        <v>0</v>
      </c>
      <c r="O15" s="665">
        <f t="shared" si="1"/>
        <v>0</v>
      </c>
      <c r="P15" s="665">
        <f t="shared" si="1"/>
        <v>0</v>
      </c>
      <c r="Q15" s="665">
        <f t="shared" si="1"/>
        <v>0</v>
      </c>
      <c r="R15" s="665">
        <f t="shared" si="1"/>
        <v>0</v>
      </c>
      <c r="S15" s="665">
        <f t="shared" si="1"/>
        <v>0</v>
      </c>
      <c r="T15" s="665">
        <f t="shared" si="1"/>
        <v>0</v>
      </c>
      <c r="U15" s="665">
        <f t="shared" si="1"/>
        <v>0</v>
      </c>
      <c r="V15" s="665">
        <f t="shared" si="1"/>
        <v>0</v>
      </c>
      <c r="W15" s="665">
        <f t="shared" si="1"/>
        <v>0</v>
      </c>
      <c r="X15" s="665">
        <f t="shared" si="1"/>
        <v>0</v>
      </c>
      <c r="Y15" s="665">
        <f t="shared" si="1"/>
        <v>0</v>
      </c>
      <c r="Z15" s="665">
        <f t="shared" si="1"/>
        <v>0</v>
      </c>
      <c r="AA15" s="665">
        <f t="shared" si="1"/>
        <v>0</v>
      </c>
      <c r="AB15" s="665">
        <f t="shared" si="1"/>
        <v>0</v>
      </c>
      <c r="AC15" s="665">
        <f t="shared" si="1"/>
        <v>0</v>
      </c>
      <c r="AD15" s="665">
        <f t="shared" si="1"/>
        <v>0</v>
      </c>
      <c r="AE15" s="665">
        <f t="shared" si="1"/>
        <v>0</v>
      </c>
      <c r="AF15" s="665">
        <f t="shared" si="1"/>
        <v>0</v>
      </c>
      <c r="AG15" s="665">
        <f t="shared" si="1"/>
        <v>0</v>
      </c>
      <c r="AH15" s="665">
        <f t="shared" si="1"/>
        <v>0</v>
      </c>
      <c r="AI15" s="665">
        <f t="shared" si="1"/>
        <v>0</v>
      </c>
      <c r="AJ15" s="665">
        <f t="shared" si="1"/>
        <v>0</v>
      </c>
      <c r="AK15" s="665">
        <f t="shared" si="1"/>
        <v>0</v>
      </c>
      <c r="AL15" s="665">
        <f t="shared" si="1"/>
        <v>0</v>
      </c>
      <c r="AM15" s="665">
        <f t="shared" si="1"/>
        <v>0</v>
      </c>
      <c r="AN15" s="665">
        <f t="shared" si="1"/>
        <v>0</v>
      </c>
      <c r="AO15" s="666">
        <f t="shared" si="1"/>
        <v>0</v>
      </c>
      <c r="AP15" s="666">
        <f t="shared" si="1"/>
        <v>0</v>
      </c>
      <c r="AQ15" s="667">
        <f t="shared" ca="1" si="1"/>
        <v>0</v>
      </c>
      <c r="AR15" s="667">
        <f t="shared" si="1"/>
        <v>0</v>
      </c>
      <c r="AS15" s="514"/>
      <c r="AT15" s="666">
        <f ca="1">SUM(AT13:AT14)</f>
        <v>0</v>
      </c>
      <c r="AU15" s="667">
        <f ca="1">SUM(AU13:AU14)</f>
        <v>0</v>
      </c>
      <c r="AV15" s="411"/>
      <c r="AW15" s="131"/>
      <c r="AX15" s="961"/>
    </row>
    <row r="16" spans="1:51" s="196" customFormat="1" ht="12" customHeight="1" outlineLevel="1" thickBot="1">
      <c r="A16" s="396"/>
      <c r="B16" s="128"/>
      <c r="C16" s="668" t="s">
        <v>249</v>
      </c>
      <c r="D16" s="605"/>
      <c r="E16" s="605">
        <f t="shared" ref="E16:AR16" si="2">SUM(E10,E15)</f>
        <v>0</v>
      </c>
      <c r="F16" s="605">
        <f t="shared" si="2"/>
        <v>0</v>
      </c>
      <c r="G16" s="605">
        <f t="shared" si="2"/>
        <v>0</v>
      </c>
      <c r="H16" s="605">
        <f t="shared" si="2"/>
        <v>0</v>
      </c>
      <c r="I16" s="605">
        <f t="shared" si="2"/>
        <v>0</v>
      </c>
      <c r="J16" s="605">
        <f t="shared" si="2"/>
        <v>0</v>
      </c>
      <c r="K16" s="605">
        <f t="shared" si="2"/>
        <v>0</v>
      </c>
      <c r="L16" s="605">
        <f t="shared" si="2"/>
        <v>0</v>
      </c>
      <c r="M16" s="605">
        <f t="shared" si="2"/>
        <v>0</v>
      </c>
      <c r="N16" s="605">
        <f t="shared" si="2"/>
        <v>0</v>
      </c>
      <c r="O16" s="605">
        <f t="shared" si="2"/>
        <v>0</v>
      </c>
      <c r="P16" s="605">
        <f t="shared" si="2"/>
        <v>0</v>
      </c>
      <c r="Q16" s="605">
        <f t="shared" si="2"/>
        <v>0</v>
      </c>
      <c r="R16" s="605">
        <f t="shared" si="2"/>
        <v>0</v>
      </c>
      <c r="S16" s="605">
        <f t="shared" si="2"/>
        <v>0</v>
      </c>
      <c r="T16" s="605">
        <f t="shared" si="2"/>
        <v>0</v>
      </c>
      <c r="U16" s="605">
        <f t="shared" si="2"/>
        <v>0</v>
      </c>
      <c r="V16" s="605">
        <f t="shared" si="2"/>
        <v>0</v>
      </c>
      <c r="W16" s="605">
        <f t="shared" si="2"/>
        <v>0</v>
      </c>
      <c r="X16" s="605">
        <f t="shared" si="2"/>
        <v>0</v>
      </c>
      <c r="Y16" s="605">
        <f t="shared" si="2"/>
        <v>0</v>
      </c>
      <c r="Z16" s="605">
        <f t="shared" si="2"/>
        <v>0</v>
      </c>
      <c r="AA16" s="605">
        <f t="shared" si="2"/>
        <v>0</v>
      </c>
      <c r="AB16" s="605">
        <f t="shared" si="2"/>
        <v>0</v>
      </c>
      <c r="AC16" s="605">
        <f t="shared" si="2"/>
        <v>0</v>
      </c>
      <c r="AD16" s="605">
        <f t="shared" si="2"/>
        <v>0</v>
      </c>
      <c r="AE16" s="605">
        <f t="shared" si="2"/>
        <v>0</v>
      </c>
      <c r="AF16" s="605">
        <f t="shared" si="2"/>
        <v>0</v>
      </c>
      <c r="AG16" s="605">
        <f t="shared" si="2"/>
        <v>0</v>
      </c>
      <c r="AH16" s="605">
        <f t="shared" si="2"/>
        <v>0</v>
      </c>
      <c r="AI16" s="605">
        <f t="shared" si="2"/>
        <v>0</v>
      </c>
      <c r="AJ16" s="605">
        <f t="shared" si="2"/>
        <v>0</v>
      </c>
      <c r="AK16" s="605">
        <f t="shared" si="2"/>
        <v>0</v>
      </c>
      <c r="AL16" s="605">
        <f t="shared" si="2"/>
        <v>0</v>
      </c>
      <c r="AM16" s="605">
        <f t="shared" si="2"/>
        <v>0</v>
      </c>
      <c r="AN16" s="605">
        <f t="shared" si="2"/>
        <v>0</v>
      </c>
      <c r="AO16" s="605">
        <f t="shared" si="2"/>
        <v>0</v>
      </c>
      <c r="AP16" s="605">
        <f t="shared" si="2"/>
        <v>0</v>
      </c>
      <c r="AQ16" s="605">
        <f t="shared" ca="1" si="2"/>
        <v>0</v>
      </c>
      <c r="AR16" s="605">
        <f t="shared" si="2"/>
        <v>0</v>
      </c>
      <c r="AS16" s="514"/>
      <c r="AT16" s="605">
        <f ca="1">SUM(AT10,AT15)</f>
        <v>0</v>
      </c>
      <c r="AU16" s="605">
        <f ca="1">SUM(AU10,AU15)</f>
        <v>0</v>
      </c>
      <c r="AV16" s="411"/>
      <c r="AW16" s="131"/>
      <c r="AX16" s="961"/>
    </row>
    <row r="17" spans="1:50" s="196" customFormat="1" ht="12" customHeight="1" outlineLevel="1">
      <c r="A17" s="396"/>
      <c r="B17" s="128"/>
      <c r="C17" s="22" t="s">
        <v>490</v>
      </c>
      <c r="D17" s="22"/>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197"/>
      <c r="AP17" s="197"/>
      <c r="AQ17" s="197"/>
      <c r="AR17" s="197"/>
      <c r="AS17" s="514"/>
      <c r="AT17" s="16"/>
      <c r="AU17" s="16"/>
      <c r="AV17" s="411"/>
      <c r="AW17" s="131"/>
      <c r="AX17" s="961"/>
    </row>
    <row r="18" spans="1:50" s="196" customFormat="1" ht="12" customHeight="1" outlineLevel="1">
      <c r="A18" s="396"/>
      <c r="B18" s="128"/>
      <c r="C18" s="30"/>
      <c r="D18" s="661">
        <f>+D14+1</f>
        <v>3</v>
      </c>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16">
        <f>SUM(E18:P18)</f>
        <v>0</v>
      </c>
      <c r="AP18" s="16">
        <f>SUM(Q18:AB18)</f>
        <v>0</v>
      </c>
      <c r="AQ18" s="47">
        <f ca="1">SUM(OFFSET(AN18,0,(-12+'Key information'!$E$34)):OFFSET(AB18,0,(-11+'Key information'!$E$34)))</f>
        <v>0</v>
      </c>
      <c r="AR18" s="47"/>
      <c r="AS18" s="966"/>
      <c r="AT18" s="33">
        <f ca="1">SUM(OFFSET(AB18,0,(-12+'Key information'!$E$34)):Q18)</f>
        <v>0</v>
      </c>
      <c r="AU18" s="47">
        <f ca="1">SUM(OFFSET(AN18,0,(-12+'Key information'!$E$34)):AC18)</f>
        <v>0</v>
      </c>
      <c r="AV18" s="961"/>
      <c r="AW18" s="131"/>
      <c r="AX18" s="961"/>
    </row>
    <row r="19" spans="1:50" s="196" customFormat="1" ht="12" customHeight="1" outlineLevel="1">
      <c r="A19" s="396"/>
      <c r="B19" s="128"/>
      <c r="C19" s="30"/>
      <c r="D19" s="661">
        <f>+D18+1</f>
        <v>4</v>
      </c>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16">
        <f t="shared" ref="AO19" si="3">SUM(E19:P19)</f>
        <v>0</v>
      </c>
      <c r="AP19" s="16">
        <f t="shared" ref="AP19" si="4">SUM(Q19:AB19)</f>
        <v>0</v>
      </c>
      <c r="AQ19" s="47">
        <f ca="1">SUM(OFFSET(AN19,0,(-12+'Key information'!$E$34)):OFFSET(AB19,0,(-11+'Key information'!$E$34)))</f>
        <v>0</v>
      </c>
      <c r="AR19" s="47"/>
      <c r="AS19" s="966"/>
      <c r="AT19" s="33">
        <f ca="1">SUM(OFFSET(AB19,0,(-12+'Key information'!$E$34)):Q19)</f>
        <v>0</v>
      </c>
      <c r="AU19" s="47">
        <f ca="1">SUM(OFFSET(AN19,0,(-12+'Key information'!$E$34)):AC19)</f>
        <v>0</v>
      </c>
      <c r="AV19" s="961"/>
      <c r="AW19" s="131"/>
      <c r="AX19" s="961"/>
    </row>
    <row r="20" spans="1:50" s="196" customFormat="1" ht="12" customHeight="1" outlineLevel="1">
      <c r="A20" s="396"/>
      <c r="B20" s="128"/>
      <c r="C20" s="663" t="s">
        <v>491</v>
      </c>
      <c r="D20" s="664"/>
      <c r="E20" s="665">
        <f t="shared" ref="E20:AR20" si="5">SUM(E18:E19)</f>
        <v>0</v>
      </c>
      <c r="F20" s="665">
        <f t="shared" si="5"/>
        <v>0</v>
      </c>
      <c r="G20" s="665">
        <f t="shared" si="5"/>
        <v>0</v>
      </c>
      <c r="H20" s="665">
        <f t="shared" si="5"/>
        <v>0</v>
      </c>
      <c r="I20" s="665">
        <f t="shared" si="5"/>
        <v>0</v>
      </c>
      <c r="J20" s="665">
        <f t="shared" si="5"/>
        <v>0</v>
      </c>
      <c r="K20" s="665">
        <f t="shared" si="5"/>
        <v>0</v>
      </c>
      <c r="L20" s="665">
        <f t="shared" si="5"/>
        <v>0</v>
      </c>
      <c r="M20" s="665">
        <f t="shared" si="5"/>
        <v>0</v>
      </c>
      <c r="N20" s="665">
        <f t="shared" si="5"/>
        <v>0</v>
      </c>
      <c r="O20" s="665">
        <f t="shared" si="5"/>
        <v>0</v>
      </c>
      <c r="P20" s="665">
        <f t="shared" si="5"/>
        <v>0</v>
      </c>
      <c r="Q20" s="665">
        <f t="shared" si="5"/>
        <v>0</v>
      </c>
      <c r="R20" s="665">
        <f t="shared" si="5"/>
        <v>0</v>
      </c>
      <c r="S20" s="665">
        <f t="shared" si="5"/>
        <v>0</v>
      </c>
      <c r="T20" s="665">
        <f t="shared" si="5"/>
        <v>0</v>
      </c>
      <c r="U20" s="665">
        <f t="shared" si="5"/>
        <v>0</v>
      </c>
      <c r="V20" s="665">
        <f t="shared" si="5"/>
        <v>0</v>
      </c>
      <c r="W20" s="665">
        <f t="shared" si="5"/>
        <v>0</v>
      </c>
      <c r="X20" s="665">
        <f t="shared" si="5"/>
        <v>0</v>
      </c>
      <c r="Y20" s="665">
        <f t="shared" si="5"/>
        <v>0</v>
      </c>
      <c r="Z20" s="665">
        <f t="shared" si="5"/>
        <v>0</v>
      </c>
      <c r="AA20" s="665">
        <f t="shared" si="5"/>
        <v>0</v>
      </c>
      <c r="AB20" s="665">
        <f t="shared" si="5"/>
        <v>0</v>
      </c>
      <c r="AC20" s="665">
        <f t="shared" si="5"/>
        <v>0</v>
      </c>
      <c r="AD20" s="665">
        <f t="shared" si="5"/>
        <v>0</v>
      </c>
      <c r="AE20" s="665">
        <f t="shared" si="5"/>
        <v>0</v>
      </c>
      <c r="AF20" s="665">
        <f t="shared" si="5"/>
        <v>0</v>
      </c>
      <c r="AG20" s="665">
        <f t="shared" si="5"/>
        <v>0</v>
      </c>
      <c r="AH20" s="665">
        <f t="shared" si="5"/>
        <v>0</v>
      </c>
      <c r="AI20" s="665">
        <f t="shared" si="5"/>
        <v>0</v>
      </c>
      <c r="AJ20" s="665">
        <f t="shared" si="5"/>
        <v>0</v>
      </c>
      <c r="AK20" s="665">
        <f t="shared" si="5"/>
        <v>0</v>
      </c>
      <c r="AL20" s="665">
        <f t="shared" si="5"/>
        <v>0</v>
      </c>
      <c r="AM20" s="665">
        <f t="shared" si="5"/>
        <v>0</v>
      </c>
      <c r="AN20" s="665">
        <f t="shared" si="5"/>
        <v>0</v>
      </c>
      <c r="AO20" s="666">
        <f t="shared" si="5"/>
        <v>0</v>
      </c>
      <c r="AP20" s="666">
        <f t="shared" si="5"/>
        <v>0</v>
      </c>
      <c r="AQ20" s="667">
        <f t="shared" ca="1" si="5"/>
        <v>0</v>
      </c>
      <c r="AR20" s="667">
        <f t="shared" si="5"/>
        <v>0</v>
      </c>
      <c r="AS20" s="514"/>
      <c r="AT20" s="666">
        <f ca="1">SUM(AT18:AT19)</f>
        <v>0</v>
      </c>
      <c r="AU20" s="667">
        <f ca="1">SUM(AU18:AU19)</f>
        <v>0</v>
      </c>
      <c r="AV20" s="411"/>
      <c r="AW20" s="131"/>
      <c r="AX20" s="961"/>
    </row>
    <row r="21" spans="1:50" s="196" customFormat="1" ht="12" customHeight="1" outlineLevel="1" thickBot="1">
      <c r="A21" s="396"/>
      <c r="B21" s="128"/>
      <c r="C21" s="668" t="s">
        <v>492</v>
      </c>
      <c r="D21" s="605"/>
      <c r="E21" s="605">
        <f t="shared" ref="E21:AR21" si="6">SUM(E11,E20)</f>
        <v>0</v>
      </c>
      <c r="F21" s="605">
        <f t="shared" si="6"/>
        <v>0</v>
      </c>
      <c r="G21" s="605">
        <f t="shared" si="6"/>
        <v>0</v>
      </c>
      <c r="H21" s="605">
        <f t="shared" si="6"/>
        <v>0</v>
      </c>
      <c r="I21" s="605">
        <f t="shared" si="6"/>
        <v>0</v>
      </c>
      <c r="J21" s="605">
        <f t="shared" si="6"/>
        <v>0</v>
      </c>
      <c r="K21" s="605">
        <f t="shared" si="6"/>
        <v>0</v>
      </c>
      <c r="L21" s="605">
        <f t="shared" si="6"/>
        <v>0</v>
      </c>
      <c r="M21" s="605">
        <f t="shared" si="6"/>
        <v>0</v>
      </c>
      <c r="N21" s="605">
        <f t="shared" si="6"/>
        <v>0</v>
      </c>
      <c r="O21" s="605">
        <f t="shared" si="6"/>
        <v>0</v>
      </c>
      <c r="P21" s="605">
        <f t="shared" si="6"/>
        <v>0</v>
      </c>
      <c r="Q21" s="605">
        <f t="shared" si="6"/>
        <v>0</v>
      </c>
      <c r="R21" s="605">
        <f t="shared" si="6"/>
        <v>0</v>
      </c>
      <c r="S21" s="605">
        <f t="shared" si="6"/>
        <v>0</v>
      </c>
      <c r="T21" s="605">
        <f t="shared" si="6"/>
        <v>0</v>
      </c>
      <c r="U21" s="605">
        <f t="shared" si="6"/>
        <v>0</v>
      </c>
      <c r="V21" s="605">
        <f t="shared" si="6"/>
        <v>0</v>
      </c>
      <c r="W21" s="605">
        <f t="shared" si="6"/>
        <v>0</v>
      </c>
      <c r="X21" s="605">
        <f t="shared" si="6"/>
        <v>0</v>
      </c>
      <c r="Y21" s="605">
        <f t="shared" si="6"/>
        <v>0</v>
      </c>
      <c r="Z21" s="605">
        <f t="shared" si="6"/>
        <v>0</v>
      </c>
      <c r="AA21" s="605">
        <f t="shared" si="6"/>
        <v>0</v>
      </c>
      <c r="AB21" s="605">
        <f t="shared" si="6"/>
        <v>0</v>
      </c>
      <c r="AC21" s="605">
        <f t="shared" si="6"/>
        <v>0</v>
      </c>
      <c r="AD21" s="605">
        <f t="shared" si="6"/>
        <v>0</v>
      </c>
      <c r="AE21" s="605">
        <f t="shared" si="6"/>
        <v>0</v>
      </c>
      <c r="AF21" s="605">
        <f t="shared" si="6"/>
        <v>0</v>
      </c>
      <c r="AG21" s="605">
        <f t="shared" si="6"/>
        <v>0</v>
      </c>
      <c r="AH21" s="605">
        <f t="shared" si="6"/>
        <v>0</v>
      </c>
      <c r="AI21" s="605">
        <f t="shared" si="6"/>
        <v>0</v>
      </c>
      <c r="AJ21" s="605">
        <f t="shared" si="6"/>
        <v>0</v>
      </c>
      <c r="AK21" s="605">
        <f t="shared" si="6"/>
        <v>0</v>
      </c>
      <c r="AL21" s="605">
        <f t="shared" si="6"/>
        <v>0</v>
      </c>
      <c r="AM21" s="605">
        <f t="shared" si="6"/>
        <v>0</v>
      </c>
      <c r="AN21" s="605">
        <f t="shared" si="6"/>
        <v>0</v>
      </c>
      <c r="AO21" s="605">
        <f t="shared" si="6"/>
        <v>0</v>
      </c>
      <c r="AP21" s="605">
        <f t="shared" si="6"/>
        <v>0</v>
      </c>
      <c r="AQ21" s="605">
        <f t="shared" ca="1" si="6"/>
        <v>0</v>
      </c>
      <c r="AR21" s="605">
        <f t="shared" si="6"/>
        <v>0</v>
      </c>
      <c r="AS21" s="514"/>
      <c r="AT21" s="605">
        <f ca="1">SUM(AT11,AT20)</f>
        <v>0</v>
      </c>
      <c r="AU21" s="605">
        <f ca="1">SUM(AU11,AU20)</f>
        <v>0</v>
      </c>
      <c r="AV21" s="20"/>
      <c r="AW21" s="131"/>
      <c r="AX21" s="173"/>
    </row>
    <row r="22" spans="1:50" s="196" customFormat="1" ht="12" customHeight="1">
      <c r="A22" s="396"/>
      <c r="B22" s="128"/>
      <c r="C22" s="22" t="s">
        <v>493</v>
      </c>
      <c r="D22" s="22"/>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16"/>
      <c r="AP22" s="16"/>
      <c r="AQ22" s="16"/>
      <c r="AR22" s="197"/>
      <c r="AS22" s="514"/>
      <c r="AT22" s="16"/>
      <c r="AU22" s="16"/>
      <c r="AV22" s="411"/>
      <c r="AW22" s="131"/>
      <c r="AX22" s="961"/>
    </row>
    <row r="23" spans="1:50" s="196" customFormat="1" ht="12" customHeight="1" outlineLevel="1">
      <c r="A23" s="396"/>
      <c r="B23" s="128"/>
      <c r="C23" s="30" t="s">
        <v>494</v>
      </c>
      <c r="D23" s="661">
        <f>+D19+1</f>
        <v>5</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16">
        <f>SUM(E23:P23)</f>
        <v>0</v>
      </c>
      <c r="AP23" s="16">
        <f>SUM(Q23:AB23)</f>
        <v>0</v>
      </c>
      <c r="AQ23" s="47">
        <f ca="1">SUM(OFFSET(AN23,0,(-12+'Key information'!$E$34)):OFFSET(AB23,0,(-11+'Key information'!$E$34)))</f>
        <v>0</v>
      </c>
      <c r="AR23" s="47"/>
      <c r="AS23" s="966"/>
      <c r="AT23" s="33">
        <f ca="1">SUM(OFFSET(AB23,0,(-12+'Key information'!$E$34)):Q23)</f>
        <v>0</v>
      </c>
      <c r="AU23" s="47">
        <f ca="1">SUM(OFFSET(AN23,0,(-12+'Key information'!$E$34)):AC23)</f>
        <v>0</v>
      </c>
      <c r="AV23" s="961"/>
      <c r="AW23" s="131" t="s">
        <v>495</v>
      </c>
      <c r="AX23" s="961"/>
    </row>
    <row r="24" spans="1:50" s="196" customFormat="1" ht="12" customHeight="1" outlineLevel="1">
      <c r="A24" s="396"/>
      <c r="B24" s="128"/>
      <c r="C24" s="30" t="s">
        <v>496</v>
      </c>
      <c r="D24" s="661">
        <f t="shared" ref="D24:D26" si="7">+D23+1</f>
        <v>6</v>
      </c>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16">
        <f t="shared" ref="AO24:AO27" si="8">SUM(E24:P24)</f>
        <v>0</v>
      </c>
      <c r="AP24" s="16">
        <f t="shared" ref="AP24:AP27" si="9">SUM(Q24:AB24)</f>
        <v>0</v>
      </c>
      <c r="AQ24" s="47">
        <f ca="1">SUM(OFFSET(AN24,0,(-12+'Key information'!$E$34)):OFFSET(AB24,0,(-11+'Key information'!$E$34)))</f>
        <v>0</v>
      </c>
      <c r="AR24" s="47"/>
      <c r="AS24" s="514"/>
      <c r="AT24" s="33">
        <f ca="1">SUM(OFFSET(AB24,0,(-12+'Key information'!$E$34)):Q24)</f>
        <v>0</v>
      </c>
      <c r="AU24" s="47">
        <f ca="1">SUM(OFFSET(AN24,0,(-12+'Key information'!$E$34)):AC24)</f>
        <v>0</v>
      </c>
      <c r="AV24" s="411"/>
      <c r="AW24" s="131" t="s">
        <v>497</v>
      </c>
      <c r="AX24" s="961"/>
    </row>
    <row r="25" spans="1:50" s="196" customFormat="1" ht="12" customHeight="1" outlineLevel="1">
      <c r="A25" s="396"/>
      <c r="B25" s="128"/>
      <c r="C25" s="30" t="s">
        <v>498</v>
      </c>
      <c r="D25" s="661">
        <f t="shared" si="7"/>
        <v>7</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16">
        <f t="shared" si="8"/>
        <v>0</v>
      </c>
      <c r="AP25" s="16">
        <f t="shared" si="9"/>
        <v>0</v>
      </c>
      <c r="AQ25" s="47">
        <f ca="1">SUM(OFFSET(AN25,0,(-12+'Key information'!$E$34)):OFFSET(AB25,0,(-11+'Key information'!$E$34)))</f>
        <v>0</v>
      </c>
      <c r="AR25" s="47"/>
      <c r="AS25" s="514"/>
      <c r="AT25" s="33">
        <f ca="1">SUM(OFFSET(AB25,0,(-12+'Key information'!$E$34)):Q25)</f>
        <v>0</v>
      </c>
      <c r="AU25" s="47">
        <f ca="1">SUM(OFFSET(AN25,0,(-12+'Key information'!$E$34)):AC25)</f>
        <v>0</v>
      </c>
      <c r="AV25" s="411"/>
      <c r="AW25" s="131" t="s">
        <v>499</v>
      </c>
      <c r="AX25" s="961"/>
    </row>
    <row r="26" spans="1:50" s="196" customFormat="1" ht="12" customHeight="1" outlineLevel="1">
      <c r="A26" s="396"/>
      <c r="B26" s="128"/>
      <c r="C26" s="30"/>
      <c r="D26" s="661">
        <f t="shared" si="7"/>
        <v>8</v>
      </c>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562">
        <f t="shared" si="8"/>
        <v>0</v>
      </c>
      <c r="AP26" s="562">
        <f t="shared" si="9"/>
        <v>0</v>
      </c>
      <c r="AQ26" s="47">
        <f ca="1">SUM(OFFSET(AN26,0,(-12+'Key information'!$E$34)):OFFSET(AB26,0,(-11+'Key information'!$E$34)))</f>
        <v>0</v>
      </c>
      <c r="AR26" s="47"/>
      <c r="AS26" s="514"/>
      <c r="AT26" s="33">
        <f ca="1">SUM(OFFSET(AB26,0,(-12+'Key information'!$E$34)):Q26)</f>
        <v>0</v>
      </c>
      <c r="AU26" s="47">
        <f ca="1">SUM(OFFSET(AN26,0,(-12+'Key information'!$E$34)):AC26)</f>
        <v>0</v>
      </c>
      <c r="AV26" s="411"/>
      <c r="AW26" s="489" t="s">
        <v>500</v>
      </c>
      <c r="AX26" s="961"/>
    </row>
    <row r="27" spans="1:50" s="196" customFormat="1" ht="12" customHeight="1" outlineLevel="1">
      <c r="A27" s="396"/>
      <c r="B27" s="128"/>
      <c r="C27" s="30"/>
      <c r="D27" s="661">
        <f>+D26+1</f>
        <v>9</v>
      </c>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562">
        <f t="shared" si="8"/>
        <v>0</v>
      </c>
      <c r="AP27" s="562">
        <f t="shared" si="9"/>
        <v>0</v>
      </c>
      <c r="AQ27" s="47">
        <f ca="1">SUM(OFFSET(AN27,0,(-12+'Key information'!$E$34)):OFFSET(AB27,0,(-11+'Key information'!$E$34)))</f>
        <v>0</v>
      </c>
      <c r="AR27" s="47"/>
      <c r="AS27" s="514"/>
      <c r="AT27" s="33">
        <f ca="1">SUM(OFFSET(AB27,0,(-12+'Key information'!$E$34)):Q27)</f>
        <v>0</v>
      </c>
      <c r="AU27" s="47">
        <f ca="1">SUM(OFFSET(AN27,0,(-12+'Key information'!$E$34)):AC27)</f>
        <v>0</v>
      </c>
      <c r="AV27" s="411"/>
      <c r="AW27" s="489" t="s">
        <v>501</v>
      </c>
      <c r="AX27" s="961"/>
    </row>
    <row r="28" spans="1:50" s="196" customFormat="1" ht="12" customHeight="1" outlineLevel="1">
      <c r="A28" s="396"/>
      <c r="B28" s="128"/>
      <c r="C28" s="663" t="s">
        <v>502</v>
      </c>
      <c r="D28" s="664"/>
      <c r="E28" s="665">
        <f>SUM(E23:E27)</f>
        <v>0</v>
      </c>
      <c r="F28" s="665">
        <f t="shared" ref="F28:AN28" si="10">SUM(F23:F27)</f>
        <v>0</v>
      </c>
      <c r="G28" s="665">
        <f t="shared" si="10"/>
        <v>0</v>
      </c>
      <c r="H28" s="665">
        <f t="shared" si="10"/>
        <v>0</v>
      </c>
      <c r="I28" s="665">
        <f t="shared" si="10"/>
        <v>0</v>
      </c>
      <c r="J28" s="665">
        <f t="shared" si="10"/>
        <v>0</v>
      </c>
      <c r="K28" s="665">
        <f t="shared" si="10"/>
        <v>0</v>
      </c>
      <c r="L28" s="665">
        <f t="shared" si="10"/>
        <v>0</v>
      </c>
      <c r="M28" s="665">
        <f t="shared" si="10"/>
        <v>0</v>
      </c>
      <c r="N28" s="665">
        <f t="shared" si="10"/>
        <v>0</v>
      </c>
      <c r="O28" s="665">
        <f t="shared" si="10"/>
        <v>0</v>
      </c>
      <c r="P28" s="665">
        <f t="shared" si="10"/>
        <v>0</v>
      </c>
      <c r="Q28" s="665">
        <f t="shared" si="10"/>
        <v>0</v>
      </c>
      <c r="R28" s="665">
        <f t="shared" si="10"/>
        <v>0</v>
      </c>
      <c r="S28" s="665">
        <f t="shared" si="10"/>
        <v>0</v>
      </c>
      <c r="T28" s="665">
        <f t="shared" si="10"/>
        <v>0</v>
      </c>
      <c r="U28" s="665">
        <f t="shared" si="10"/>
        <v>0</v>
      </c>
      <c r="V28" s="665">
        <f t="shared" si="10"/>
        <v>0</v>
      </c>
      <c r="W28" s="665">
        <f t="shared" si="10"/>
        <v>0</v>
      </c>
      <c r="X28" s="665">
        <f t="shared" si="10"/>
        <v>0</v>
      </c>
      <c r="Y28" s="665">
        <f t="shared" si="10"/>
        <v>0</v>
      </c>
      <c r="Z28" s="665">
        <f t="shared" si="10"/>
        <v>0</v>
      </c>
      <c r="AA28" s="665">
        <f t="shared" si="10"/>
        <v>0</v>
      </c>
      <c r="AB28" s="665">
        <f t="shared" si="10"/>
        <v>0</v>
      </c>
      <c r="AC28" s="665">
        <f t="shared" si="10"/>
        <v>0</v>
      </c>
      <c r="AD28" s="665">
        <f t="shared" si="10"/>
        <v>0</v>
      </c>
      <c r="AE28" s="665">
        <f t="shared" si="10"/>
        <v>0</v>
      </c>
      <c r="AF28" s="665">
        <f t="shared" si="10"/>
        <v>0</v>
      </c>
      <c r="AG28" s="665">
        <f t="shared" si="10"/>
        <v>0</v>
      </c>
      <c r="AH28" s="665">
        <f t="shared" si="10"/>
        <v>0</v>
      </c>
      <c r="AI28" s="665">
        <f t="shared" si="10"/>
        <v>0</v>
      </c>
      <c r="AJ28" s="665">
        <f t="shared" si="10"/>
        <v>0</v>
      </c>
      <c r="AK28" s="665">
        <f t="shared" si="10"/>
        <v>0</v>
      </c>
      <c r="AL28" s="665">
        <f t="shared" ref="AL28" si="11">SUM(AL23:AL27)</f>
        <v>0</v>
      </c>
      <c r="AM28" s="665">
        <f t="shared" si="10"/>
        <v>0</v>
      </c>
      <c r="AN28" s="665">
        <f t="shared" si="10"/>
        <v>0</v>
      </c>
      <c r="AO28" s="666">
        <f>SUM(AO23:AO27)</f>
        <v>0</v>
      </c>
      <c r="AP28" s="666">
        <f>SUM(AP23:AP27)</f>
        <v>0</v>
      </c>
      <c r="AQ28" s="667">
        <f ca="1">SUM(AQ23:AQ27)</f>
        <v>0</v>
      </c>
      <c r="AR28" s="667">
        <f>SUM(AR23:AR27)</f>
        <v>0</v>
      </c>
      <c r="AS28" s="514"/>
      <c r="AT28" s="666">
        <f ca="1">SUM(AT23:AT27)</f>
        <v>0</v>
      </c>
      <c r="AU28" s="667">
        <f ca="1">SUM(AU23:AU27)</f>
        <v>0</v>
      </c>
      <c r="AV28" s="411"/>
      <c r="AW28" s="131"/>
      <c r="AX28" s="961"/>
    </row>
    <row r="29" spans="1:50" s="196" customFormat="1" ht="12" customHeight="1" thickBot="1">
      <c r="A29" s="396"/>
      <c r="B29" s="128"/>
      <c r="C29" s="668" t="s">
        <v>251</v>
      </c>
      <c r="D29" s="605"/>
      <c r="E29" s="605">
        <f t="shared" ref="E29:AR29" si="12">SUM(E21,E28)</f>
        <v>0</v>
      </c>
      <c r="F29" s="605">
        <f t="shared" si="12"/>
        <v>0</v>
      </c>
      <c r="G29" s="605">
        <f t="shared" si="12"/>
        <v>0</v>
      </c>
      <c r="H29" s="605">
        <f t="shared" si="12"/>
        <v>0</v>
      </c>
      <c r="I29" s="605">
        <f t="shared" si="12"/>
        <v>0</v>
      </c>
      <c r="J29" s="605">
        <f t="shared" si="12"/>
        <v>0</v>
      </c>
      <c r="K29" s="605">
        <f t="shared" si="12"/>
        <v>0</v>
      </c>
      <c r="L29" s="605">
        <f t="shared" si="12"/>
        <v>0</v>
      </c>
      <c r="M29" s="605">
        <f t="shared" si="12"/>
        <v>0</v>
      </c>
      <c r="N29" s="605">
        <f t="shared" si="12"/>
        <v>0</v>
      </c>
      <c r="O29" s="605">
        <f t="shared" si="12"/>
        <v>0</v>
      </c>
      <c r="P29" s="605">
        <f t="shared" si="12"/>
        <v>0</v>
      </c>
      <c r="Q29" s="605">
        <f t="shared" si="12"/>
        <v>0</v>
      </c>
      <c r="R29" s="605">
        <f t="shared" si="12"/>
        <v>0</v>
      </c>
      <c r="S29" s="605">
        <f t="shared" si="12"/>
        <v>0</v>
      </c>
      <c r="T29" s="605">
        <f t="shared" si="12"/>
        <v>0</v>
      </c>
      <c r="U29" s="605">
        <f t="shared" si="12"/>
        <v>0</v>
      </c>
      <c r="V29" s="605">
        <f t="shared" si="12"/>
        <v>0</v>
      </c>
      <c r="W29" s="605">
        <f t="shared" si="12"/>
        <v>0</v>
      </c>
      <c r="X29" s="605">
        <f t="shared" si="12"/>
        <v>0</v>
      </c>
      <c r="Y29" s="605">
        <f t="shared" si="12"/>
        <v>0</v>
      </c>
      <c r="Z29" s="605">
        <f t="shared" si="12"/>
        <v>0</v>
      </c>
      <c r="AA29" s="605">
        <f t="shared" si="12"/>
        <v>0</v>
      </c>
      <c r="AB29" s="605">
        <f t="shared" si="12"/>
        <v>0</v>
      </c>
      <c r="AC29" s="605">
        <f t="shared" si="12"/>
        <v>0</v>
      </c>
      <c r="AD29" s="605">
        <f t="shared" si="12"/>
        <v>0</v>
      </c>
      <c r="AE29" s="605">
        <f t="shared" si="12"/>
        <v>0</v>
      </c>
      <c r="AF29" s="605">
        <f t="shared" si="12"/>
        <v>0</v>
      </c>
      <c r="AG29" s="605">
        <f t="shared" si="12"/>
        <v>0</v>
      </c>
      <c r="AH29" s="605">
        <f t="shared" si="12"/>
        <v>0</v>
      </c>
      <c r="AI29" s="605">
        <f t="shared" si="12"/>
        <v>0</v>
      </c>
      <c r="AJ29" s="605">
        <f t="shared" si="12"/>
        <v>0</v>
      </c>
      <c r="AK29" s="605">
        <f t="shared" si="12"/>
        <v>0</v>
      </c>
      <c r="AL29" s="605">
        <f t="shared" si="12"/>
        <v>0</v>
      </c>
      <c r="AM29" s="605">
        <f t="shared" si="12"/>
        <v>0</v>
      </c>
      <c r="AN29" s="605">
        <f t="shared" si="12"/>
        <v>0</v>
      </c>
      <c r="AO29" s="605">
        <f t="shared" si="12"/>
        <v>0</v>
      </c>
      <c r="AP29" s="605">
        <f t="shared" si="12"/>
        <v>0</v>
      </c>
      <c r="AQ29" s="605">
        <f t="shared" ca="1" si="12"/>
        <v>0</v>
      </c>
      <c r="AR29" s="605">
        <f t="shared" si="12"/>
        <v>0</v>
      </c>
      <c r="AS29" s="514"/>
      <c r="AT29" s="605">
        <f ca="1">SUM(AT21,AT28)</f>
        <v>0</v>
      </c>
      <c r="AU29" s="605">
        <f ca="1">SUM(AU21,AU28)</f>
        <v>0</v>
      </c>
      <c r="AV29" s="411"/>
      <c r="AW29" s="131"/>
      <c r="AX29" s="961"/>
    </row>
    <row r="30" spans="1:50" s="196" customFormat="1" ht="2.4500000000000002" customHeight="1">
      <c r="A30" s="396"/>
      <c r="B30" s="128"/>
      <c r="C30" s="669"/>
      <c r="D30" s="670"/>
      <c r="E30" s="670"/>
      <c r="F30" s="670"/>
      <c r="G30" s="670"/>
      <c r="H30" s="670"/>
      <c r="I30" s="670"/>
      <c r="J30" s="670"/>
      <c r="K30" s="670"/>
      <c r="L30" s="670"/>
      <c r="M30" s="670"/>
      <c r="N30" s="670"/>
      <c r="O30" s="670"/>
      <c r="P30" s="670"/>
      <c r="Q30" s="670"/>
      <c r="R30" s="670"/>
      <c r="S30" s="670"/>
      <c r="T30" s="670"/>
      <c r="U30" s="670"/>
      <c r="V30" s="670"/>
      <c r="W30" s="670"/>
      <c r="X30" s="670"/>
      <c r="Y30" s="670"/>
      <c r="Z30" s="670"/>
      <c r="AA30" s="670"/>
      <c r="AB30" s="670"/>
      <c r="AC30" s="670"/>
      <c r="AD30" s="670"/>
      <c r="AE30" s="670"/>
      <c r="AF30" s="670"/>
      <c r="AG30" s="670"/>
      <c r="AH30" s="670"/>
      <c r="AI30" s="670"/>
      <c r="AJ30" s="670"/>
      <c r="AK30" s="670"/>
      <c r="AL30" s="670"/>
      <c r="AM30" s="670"/>
      <c r="AN30" s="670"/>
      <c r="AO30" s="670"/>
      <c r="AP30" s="670"/>
      <c r="AQ30" s="670"/>
      <c r="AR30" s="670"/>
      <c r="AS30" s="967"/>
      <c r="AT30" s="670"/>
      <c r="AU30" s="670"/>
      <c r="AV30" s="411"/>
      <c r="AW30" s="138"/>
      <c r="AX30" s="961"/>
    </row>
    <row r="31" spans="1:50" s="196" customFormat="1" ht="12" customHeight="1">
      <c r="A31" s="396"/>
      <c r="B31" s="128"/>
      <c r="C31" s="671" t="s">
        <v>252</v>
      </c>
      <c r="D31" s="670"/>
      <c r="E31" s="670"/>
      <c r="F31" s="670"/>
      <c r="G31" s="670"/>
      <c r="H31" s="670"/>
      <c r="I31" s="670"/>
      <c r="J31" s="670"/>
      <c r="K31" s="670"/>
      <c r="L31" s="670"/>
      <c r="M31" s="670"/>
      <c r="N31" s="670"/>
      <c r="O31" s="670"/>
      <c r="P31" s="670"/>
      <c r="Q31" s="670"/>
      <c r="R31" s="670"/>
      <c r="S31" s="670"/>
      <c r="T31" s="670"/>
      <c r="U31" s="670"/>
      <c r="V31" s="670"/>
      <c r="W31" s="670"/>
      <c r="X31" s="670"/>
      <c r="Y31" s="670"/>
      <c r="Z31" s="670"/>
      <c r="AA31" s="670"/>
      <c r="AB31" s="670"/>
      <c r="AC31" s="670"/>
      <c r="AD31" s="670"/>
      <c r="AE31" s="670"/>
      <c r="AF31" s="670"/>
      <c r="AG31" s="670"/>
      <c r="AH31" s="670"/>
      <c r="AI31" s="670"/>
      <c r="AJ31" s="670"/>
      <c r="AK31" s="670"/>
      <c r="AL31" s="670"/>
      <c r="AM31" s="670"/>
      <c r="AN31" s="670"/>
      <c r="AO31" s="670"/>
      <c r="AP31" s="670"/>
      <c r="AQ31" s="670"/>
      <c r="AR31" s="670"/>
      <c r="AS31" s="967"/>
      <c r="AT31" s="670"/>
      <c r="AU31" s="670"/>
      <c r="AV31" s="411"/>
      <c r="AW31" s="138"/>
      <c r="AX31" s="961"/>
    </row>
    <row r="32" spans="1:50" s="196" customFormat="1" ht="12" customHeight="1">
      <c r="A32" s="396"/>
      <c r="B32" s="128"/>
      <c r="C32" s="672" t="s">
        <v>253</v>
      </c>
      <c r="D32" s="18"/>
      <c r="E32" s="653">
        <f t="shared" ref="E32:AR32" si="13">IFERROR(E11/E10,0)</f>
        <v>0</v>
      </c>
      <c r="F32" s="653">
        <f t="shared" si="13"/>
        <v>0</v>
      </c>
      <c r="G32" s="653">
        <f t="shared" si="13"/>
        <v>0</v>
      </c>
      <c r="H32" s="653">
        <f t="shared" si="13"/>
        <v>0</v>
      </c>
      <c r="I32" s="653">
        <f t="shared" si="13"/>
        <v>0</v>
      </c>
      <c r="J32" s="653">
        <f t="shared" si="13"/>
        <v>0</v>
      </c>
      <c r="K32" s="653">
        <f t="shared" si="13"/>
        <v>0</v>
      </c>
      <c r="L32" s="653">
        <f t="shared" si="13"/>
        <v>0</v>
      </c>
      <c r="M32" s="653">
        <f t="shared" si="13"/>
        <v>0</v>
      </c>
      <c r="N32" s="653">
        <f t="shared" si="13"/>
        <v>0</v>
      </c>
      <c r="O32" s="653">
        <f t="shared" si="13"/>
        <v>0</v>
      </c>
      <c r="P32" s="653">
        <f t="shared" si="13"/>
        <v>0</v>
      </c>
      <c r="Q32" s="653">
        <f t="shared" si="13"/>
        <v>0</v>
      </c>
      <c r="R32" s="653">
        <f t="shared" si="13"/>
        <v>0</v>
      </c>
      <c r="S32" s="653">
        <f t="shared" si="13"/>
        <v>0</v>
      </c>
      <c r="T32" s="653">
        <f t="shared" si="13"/>
        <v>0</v>
      </c>
      <c r="U32" s="653">
        <f t="shared" si="13"/>
        <v>0</v>
      </c>
      <c r="V32" s="653">
        <f t="shared" si="13"/>
        <v>0</v>
      </c>
      <c r="W32" s="653">
        <f t="shared" si="13"/>
        <v>0</v>
      </c>
      <c r="X32" s="653">
        <f t="shared" si="13"/>
        <v>0</v>
      </c>
      <c r="Y32" s="653">
        <f t="shared" si="13"/>
        <v>0</v>
      </c>
      <c r="Z32" s="653">
        <f t="shared" si="13"/>
        <v>0</v>
      </c>
      <c r="AA32" s="653">
        <f t="shared" si="13"/>
        <v>0</v>
      </c>
      <c r="AB32" s="653">
        <f t="shared" si="13"/>
        <v>0</v>
      </c>
      <c r="AC32" s="653">
        <f t="shared" si="13"/>
        <v>0</v>
      </c>
      <c r="AD32" s="653">
        <f t="shared" si="13"/>
        <v>0</v>
      </c>
      <c r="AE32" s="653">
        <f t="shared" si="13"/>
        <v>0</v>
      </c>
      <c r="AF32" s="653">
        <f t="shared" si="13"/>
        <v>0</v>
      </c>
      <c r="AG32" s="653">
        <f t="shared" si="13"/>
        <v>0</v>
      </c>
      <c r="AH32" s="653">
        <f t="shared" si="13"/>
        <v>0</v>
      </c>
      <c r="AI32" s="653">
        <f t="shared" si="13"/>
        <v>0</v>
      </c>
      <c r="AJ32" s="653">
        <f t="shared" si="13"/>
        <v>0</v>
      </c>
      <c r="AK32" s="653">
        <f t="shared" si="13"/>
        <v>0</v>
      </c>
      <c r="AL32" s="653">
        <f t="shared" si="13"/>
        <v>0</v>
      </c>
      <c r="AM32" s="653">
        <f t="shared" si="13"/>
        <v>0</v>
      </c>
      <c r="AN32" s="653">
        <f t="shared" si="13"/>
        <v>0</v>
      </c>
      <c r="AO32" s="654">
        <f t="shared" si="13"/>
        <v>0</v>
      </c>
      <c r="AP32" s="654">
        <f t="shared" si="13"/>
        <v>0</v>
      </c>
      <c r="AQ32" s="654">
        <f t="shared" ca="1" si="13"/>
        <v>0</v>
      </c>
      <c r="AR32" s="655">
        <f t="shared" si="13"/>
        <v>0</v>
      </c>
      <c r="AS32" s="514"/>
      <c r="AT32" s="654">
        <f ca="1">IFERROR(AT11/AT10,0)</f>
        <v>0</v>
      </c>
      <c r="AU32" s="654">
        <f ca="1">IFERROR(AU11/AU10,0)</f>
        <v>0</v>
      </c>
      <c r="AV32" s="411"/>
      <c r="AW32" s="131"/>
      <c r="AX32" s="961"/>
    </row>
    <row r="33" spans="1:50" s="196" customFormat="1" ht="12" customHeight="1">
      <c r="A33" s="396"/>
      <c r="B33" s="128"/>
      <c r="C33" s="672" t="s">
        <v>503</v>
      </c>
      <c r="D33" s="18"/>
      <c r="E33" s="653">
        <f t="shared" ref="E33:AR33" si="14">IFERROR(E21/E16,0)</f>
        <v>0</v>
      </c>
      <c r="F33" s="653">
        <f t="shared" si="14"/>
        <v>0</v>
      </c>
      <c r="G33" s="653">
        <f t="shared" si="14"/>
        <v>0</v>
      </c>
      <c r="H33" s="653">
        <f t="shared" si="14"/>
        <v>0</v>
      </c>
      <c r="I33" s="653">
        <f t="shared" si="14"/>
        <v>0</v>
      </c>
      <c r="J33" s="653">
        <f t="shared" si="14"/>
        <v>0</v>
      </c>
      <c r="K33" s="653">
        <f t="shared" si="14"/>
        <v>0</v>
      </c>
      <c r="L33" s="653">
        <f t="shared" si="14"/>
        <v>0</v>
      </c>
      <c r="M33" s="653">
        <f t="shared" si="14"/>
        <v>0</v>
      </c>
      <c r="N33" s="653">
        <f t="shared" si="14"/>
        <v>0</v>
      </c>
      <c r="O33" s="653">
        <f t="shared" si="14"/>
        <v>0</v>
      </c>
      <c r="P33" s="653">
        <f t="shared" si="14"/>
        <v>0</v>
      </c>
      <c r="Q33" s="653">
        <f t="shared" si="14"/>
        <v>0</v>
      </c>
      <c r="R33" s="653">
        <f t="shared" si="14"/>
        <v>0</v>
      </c>
      <c r="S33" s="653">
        <f t="shared" si="14"/>
        <v>0</v>
      </c>
      <c r="T33" s="653">
        <f t="shared" si="14"/>
        <v>0</v>
      </c>
      <c r="U33" s="653">
        <f t="shared" si="14"/>
        <v>0</v>
      </c>
      <c r="V33" s="653">
        <f t="shared" si="14"/>
        <v>0</v>
      </c>
      <c r="W33" s="653">
        <f t="shared" si="14"/>
        <v>0</v>
      </c>
      <c r="X33" s="653">
        <f t="shared" si="14"/>
        <v>0</v>
      </c>
      <c r="Y33" s="653">
        <f t="shared" si="14"/>
        <v>0</v>
      </c>
      <c r="Z33" s="653">
        <f t="shared" si="14"/>
        <v>0</v>
      </c>
      <c r="AA33" s="653">
        <f t="shared" si="14"/>
        <v>0</v>
      </c>
      <c r="AB33" s="653">
        <f t="shared" si="14"/>
        <v>0</v>
      </c>
      <c r="AC33" s="653">
        <f t="shared" si="14"/>
        <v>0</v>
      </c>
      <c r="AD33" s="653">
        <f t="shared" si="14"/>
        <v>0</v>
      </c>
      <c r="AE33" s="653">
        <f t="shared" si="14"/>
        <v>0</v>
      </c>
      <c r="AF33" s="653">
        <f t="shared" si="14"/>
        <v>0</v>
      </c>
      <c r="AG33" s="653">
        <f t="shared" si="14"/>
        <v>0</v>
      </c>
      <c r="AH33" s="653">
        <f t="shared" si="14"/>
        <v>0</v>
      </c>
      <c r="AI33" s="653">
        <f t="shared" si="14"/>
        <v>0</v>
      </c>
      <c r="AJ33" s="653">
        <f t="shared" si="14"/>
        <v>0</v>
      </c>
      <c r="AK33" s="653">
        <f t="shared" si="14"/>
        <v>0</v>
      </c>
      <c r="AL33" s="653">
        <f t="shared" si="14"/>
        <v>0</v>
      </c>
      <c r="AM33" s="653">
        <f t="shared" si="14"/>
        <v>0</v>
      </c>
      <c r="AN33" s="653">
        <f t="shared" si="14"/>
        <v>0</v>
      </c>
      <c r="AO33" s="654">
        <f t="shared" si="14"/>
        <v>0</v>
      </c>
      <c r="AP33" s="654">
        <f t="shared" si="14"/>
        <v>0</v>
      </c>
      <c r="AQ33" s="654">
        <f t="shared" ca="1" si="14"/>
        <v>0</v>
      </c>
      <c r="AR33" s="655">
        <f t="shared" si="14"/>
        <v>0</v>
      </c>
      <c r="AS33" s="514"/>
      <c r="AT33" s="654">
        <f ca="1">IFERROR(AT21/AT16,0)</f>
        <v>0</v>
      </c>
      <c r="AU33" s="654">
        <f ca="1">IFERROR(AU21/AU16,0)</f>
        <v>0</v>
      </c>
      <c r="AV33" s="411"/>
      <c r="AW33" s="131"/>
      <c r="AX33" s="961"/>
    </row>
    <row r="34" spans="1:50" s="196" customFormat="1" ht="12" customHeight="1" thickBot="1">
      <c r="A34" s="396"/>
      <c r="B34" s="128"/>
      <c r="C34" s="672" t="s">
        <v>254</v>
      </c>
      <c r="D34" s="18"/>
      <c r="E34" s="653">
        <f t="shared" ref="E34:AR34" si="15">IFERROR(E29/E16,0)</f>
        <v>0</v>
      </c>
      <c r="F34" s="653">
        <f t="shared" si="15"/>
        <v>0</v>
      </c>
      <c r="G34" s="653">
        <f t="shared" si="15"/>
        <v>0</v>
      </c>
      <c r="H34" s="653">
        <f t="shared" si="15"/>
        <v>0</v>
      </c>
      <c r="I34" s="653">
        <f t="shared" si="15"/>
        <v>0</v>
      </c>
      <c r="J34" s="653">
        <f t="shared" si="15"/>
        <v>0</v>
      </c>
      <c r="K34" s="653">
        <f t="shared" si="15"/>
        <v>0</v>
      </c>
      <c r="L34" s="653">
        <f t="shared" si="15"/>
        <v>0</v>
      </c>
      <c r="M34" s="653">
        <f t="shared" si="15"/>
        <v>0</v>
      </c>
      <c r="N34" s="653">
        <f t="shared" si="15"/>
        <v>0</v>
      </c>
      <c r="O34" s="653">
        <f t="shared" si="15"/>
        <v>0</v>
      </c>
      <c r="P34" s="653">
        <f t="shared" si="15"/>
        <v>0</v>
      </c>
      <c r="Q34" s="653">
        <f t="shared" si="15"/>
        <v>0</v>
      </c>
      <c r="R34" s="653">
        <f t="shared" si="15"/>
        <v>0</v>
      </c>
      <c r="S34" s="653">
        <f t="shared" si="15"/>
        <v>0</v>
      </c>
      <c r="T34" s="653">
        <f t="shared" si="15"/>
        <v>0</v>
      </c>
      <c r="U34" s="653">
        <f t="shared" si="15"/>
        <v>0</v>
      </c>
      <c r="V34" s="653">
        <f t="shared" si="15"/>
        <v>0</v>
      </c>
      <c r="W34" s="653">
        <f t="shared" si="15"/>
        <v>0</v>
      </c>
      <c r="X34" s="653">
        <f t="shared" si="15"/>
        <v>0</v>
      </c>
      <c r="Y34" s="653">
        <f t="shared" si="15"/>
        <v>0</v>
      </c>
      <c r="Z34" s="653">
        <f t="shared" si="15"/>
        <v>0</v>
      </c>
      <c r="AA34" s="653">
        <f t="shared" si="15"/>
        <v>0</v>
      </c>
      <c r="AB34" s="653">
        <f t="shared" si="15"/>
        <v>0</v>
      </c>
      <c r="AC34" s="653">
        <f t="shared" si="15"/>
        <v>0</v>
      </c>
      <c r="AD34" s="653">
        <f t="shared" si="15"/>
        <v>0</v>
      </c>
      <c r="AE34" s="653">
        <f t="shared" si="15"/>
        <v>0</v>
      </c>
      <c r="AF34" s="653">
        <f t="shared" si="15"/>
        <v>0</v>
      </c>
      <c r="AG34" s="653">
        <f t="shared" si="15"/>
        <v>0</v>
      </c>
      <c r="AH34" s="653">
        <f t="shared" si="15"/>
        <v>0</v>
      </c>
      <c r="AI34" s="653">
        <f t="shared" si="15"/>
        <v>0</v>
      </c>
      <c r="AJ34" s="653">
        <f t="shared" si="15"/>
        <v>0</v>
      </c>
      <c r="AK34" s="653">
        <f t="shared" si="15"/>
        <v>0</v>
      </c>
      <c r="AL34" s="653">
        <f t="shared" si="15"/>
        <v>0</v>
      </c>
      <c r="AM34" s="653">
        <f t="shared" si="15"/>
        <v>0</v>
      </c>
      <c r="AN34" s="653">
        <f t="shared" si="15"/>
        <v>0</v>
      </c>
      <c r="AO34" s="654">
        <f t="shared" si="15"/>
        <v>0</v>
      </c>
      <c r="AP34" s="654">
        <f t="shared" si="15"/>
        <v>0</v>
      </c>
      <c r="AQ34" s="654">
        <f t="shared" ca="1" si="15"/>
        <v>0</v>
      </c>
      <c r="AR34" s="655">
        <f t="shared" si="15"/>
        <v>0</v>
      </c>
      <c r="AS34" s="514"/>
      <c r="AT34" s="654">
        <f ca="1">IFERROR(AT29/AT16,0)</f>
        <v>0</v>
      </c>
      <c r="AU34" s="654">
        <f ca="1">IFERROR(AU29/AU16,0)</f>
        <v>0</v>
      </c>
      <c r="AV34" s="411"/>
      <c r="AW34" s="137"/>
      <c r="AX34" s="961"/>
    </row>
    <row r="35" spans="1:50" s="182" customFormat="1" ht="4.5" customHeight="1">
      <c r="A35" s="397"/>
      <c r="B35" s="128"/>
      <c r="C35" s="273"/>
      <c r="D35" s="96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S35" s="411"/>
      <c r="AT35" s="411"/>
    </row>
    <row r="36" spans="1:50" s="182" customFormat="1" ht="12" customHeight="1">
      <c r="A36" s="397"/>
      <c r="C36" s="273"/>
      <c r="D36" s="961"/>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S36" s="411"/>
      <c r="AT36" s="411"/>
    </row>
    <row r="37" spans="1:50" s="174" customFormat="1" ht="12" hidden="1" customHeight="1" outlineLevel="1">
      <c r="A37" s="392"/>
      <c r="C37" s="36" t="s">
        <v>504</v>
      </c>
      <c r="D37" s="218"/>
      <c r="E37" s="219">
        <f>PL_monthly!D15</f>
        <v>0</v>
      </c>
      <c r="F37" s="219">
        <f>PL_monthly!E15</f>
        <v>0</v>
      </c>
      <c r="G37" s="219">
        <f>PL_monthly!F15</f>
        <v>0</v>
      </c>
      <c r="H37" s="219">
        <f>PL_monthly!G15</f>
        <v>0</v>
      </c>
      <c r="I37" s="219">
        <f>PL_monthly!H15</f>
        <v>0</v>
      </c>
      <c r="J37" s="219">
        <f>PL_monthly!I15</f>
        <v>0</v>
      </c>
      <c r="K37" s="219">
        <f>PL_monthly!J15</f>
        <v>0</v>
      </c>
      <c r="L37" s="219">
        <f>PL_monthly!K15</f>
        <v>0</v>
      </c>
      <c r="M37" s="219">
        <f>PL_monthly!L15</f>
        <v>0</v>
      </c>
      <c r="N37" s="219">
        <f>PL_monthly!M15</f>
        <v>0</v>
      </c>
      <c r="O37" s="219">
        <f>PL_monthly!N15</f>
        <v>0</v>
      </c>
      <c r="P37" s="219">
        <f>PL_monthly!O15</f>
        <v>0</v>
      </c>
      <c r="Q37" s="219">
        <f>PL_monthly!P15</f>
        <v>0</v>
      </c>
      <c r="R37" s="219">
        <f>PL_monthly!Q15</f>
        <v>0</v>
      </c>
      <c r="S37" s="219">
        <f>PL_monthly!R15</f>
        <v>0</v>
      </c>
      <c r="T37" s="219">
        <f>PL_monthly!S15</f>
        <v>0</v>
      </c>
      <c r="U37" s="219">
        <f>PL_monthly!T15</f>
        <v>0</v>
      </c>
      <c r="V37" s="219">
        <f>PL_monthly!U15</f>
        <v>0</v>
      </c>
      <c r="W37" s="219">
        <f>PL_monthly!V15</f>
        <v>0</v>
      </c>
      <c r="X37" s="219">
        <f>PL_monthly!W15</f>
        <v>0</v>
      </c>
      <c r="Y37" s="219">
        <f>PL_monthly!X15</f>
        <v>0</v>
      </c>
      <c r="Z37" s="219">
        <f>PL_monthly!Y15</f>
        <v>0</v>
      </c>
      <c r="AA37" s="219">
        <f>PL_monthly!Z15</f>
        <v>0</v>
      </c>
      <c r="AB37" s="219">
        <f>PL_monthly!AA15</f>
        <v>0</v>
      </c>
      <c r="AC37" s="219">
        <f>PL_monthly!AB15</f>
        <v>0</v>
      </c>
      <c r="AD37" s="219">
        <f>PL_monthly!AC15</f>
        <v>0</v>
      </c>
      <c r="AE37" s="219">
        <f>PL_monthly!AD15</f>
        <v>0</v>
      </c>
      <c r="AF37" s="219">
        <f>PL_monthly!AE15</f>
        <v>0</v>
      </c>
      <c r="AG37" s="219">
        <f>PL_monthly!AF15</f>
        <v>0</v>
      </c>
      <c r="AH37" s="219">
        <f>PL_monthly!AG15</f>
        <v>0</v>
      </c>
      <c r="AI37" s="219">
        <f>PL_monthly!AH15</f>
        <v>0</v>
      </c>
      <c r="AJ37" s="219">
        <f>PL_monthly!AI15</f>
        <v>0</v>
      </c>
      <c r="AK37" s="219">
        <f>PL_monthly!AJ15</f>
        <v>0</v>
      </c>
      <c r="AL37" s="219">
        <f>PL_monthly!AK15</f>
        <v>0</v>
      </c>
      <c r="AM37" s="219">
        <f>PL_monthly!AL15</f>
        <v>0</v>
      </c>
      <c r="AN37" s="220">
        <f>PL_monthly!AM15</f>
        <v>0</v>
      </c>
      <c r="AO37" s="219">
        <f>PL_monthly!AN15</f>
        <v>0</v>
      </c>
      <c r="AP37" s="219">
        <f>PL_monthly!AO15</f>
        <v>0</v>
      </c>
      <c r="AQ37" s="220">
        <f ca="1">PL_monthly!AP15</f>
        <v>0</v>
      </c>
      <c r="AR37" s="364"/>
      <c r="AS37" s="411"/>
      <c r="AT37" s="411"/>
    </row>
    <row r="38" spans="1:50" s="174" customFormat="1" ht="12" hidden="1" customHeight="1" outlineLevel="1">
      <c r="A38" s="392"/>
      <c r="C38" s="1004" t="s">
        <v>389</v>
      </c>
      <c r="D38" s="1036"/>
      <c r="E38" s="1037">
        <f t="shared" ref="E38:AN38" si="16">E37-E10</f>
        <v>0</v>
      </c>
      <c r="F38" s="1037">
        <f t="shared" si="16"/>
        <v>0</v>
      </c>
      <c r="G38" s="1037">
        <f t="shared" si="16"/>
        <v>0</v>
      </c>
      <c r="H38" s="1037">
        <f t="shared" si="16"/>
        <v>0</v>
      </c>
      <c r="I38" s="1037">
        <f t="shared" si="16"/>
        <v>0</v>
      </c>
      <c r="J38" s="1037">
        <f t="shared" si="16"/>
        <v>0</v>
      </c>
      <c r="K38" s="1037">
        <f t="shared" si="16"/>
        <v>0</v>
      </c>
      <c r="L38" s="1037">
        <f t="shared" si="16"/>
        <v>0</v>
      </c>
      <c r="M38" s="1037">
        <f t="shared" si="16"/>
        <v>0</v>
      </c>
      <c r="N38" s="1037">
        <f t="shared" si="16"/>
        <v>0</v>
      </c>
      <c r="O38" s="1037">
        <f t="shared" si="16"/>
        <v>0</v>
      </c>
      <c r="P38" s="1037">
        <f t="shared" si="16"/>
        <v>0</v>
      </c>
      <c r="Q38" s="1037">
        <f t="shared" si="16"/>
        <v>0</v>
      </c>
      <c r="R38" s="1037">
        <f t="shared" si="16"/>
        <v>0</v>
      </c>
      <c r="S38" s="1037">
        <f t="shared" si="16"/>
        <v>0</v>
      </c>
      <c r="T38" s="1037">
        <f t="shared" si="16"/>
        <v>0</v>
      </c>
      <c r="U38" s="1037">
        <f t="shared" si="16"/>
        <v>0</v>
      </c>
      <c r="V38" s="1037">
        <f t="shared" si="16"/>
        <v>0</v>
      </c>
      <c r="W38" s="1037">
        <f t="shared" si="16"/>
        <v>0</v>
      </c>
      <c r="X38" s="1037">
        <f t="shared" si="16"/>
        <v>0</v>
      </c>
      <c r="Y38" s="1037">
        <f t="shared" si="16"/>
        <v>0</v>
      </c>
      <c r="Z38" s="1037">
        <f t="shared" si="16"/>
        <v>0</v>
      </c>
      <c r="AA38" s="1037">
        <f t="shared" si="16"/>
        <v>0</v>
      </c>
      <c r="AB38" s="1037">
        <f t="shared" si="16"/>
        <v>0</v>
      </c>
      <c r="AC38" s="1037">
        <f t="shared" si="16"/>
        <v>0</v>
      </c>
      <c r="AD38" s="1037">
        <f t="shared" si="16"/>
        <v>0</v>
      </c>
      <c r="AE38" s="1037">
        <f t="shared" si="16"/>
        <v>0</v>
      </c>
      <c r="AF38" s="1037">
        <f t="shared" si="16"/>
        <v>0</v>
      </c>
      <c r="AG38" s="1037">
        <f t="shared" si="16"/>
        <v>0</v>
      </c>
      <c r="AH38" s="1037">
        <f t="shared" si="16"/>
        <v>0</v>
      </c>
      <c r="AI38" s="1037">
        <f t="shared" si="16"/>
        <v>0</v>
      </c>
      <c r="AJ38" s="1037">
        <f t="shared" si="16"/>
        <v>0</v>
      </c>
      <c r="AK38" s="1037">
        <f t="shared" si="16"/>
        <v>0</v>
      </c>
      <c r="AL38" s="1037">
        <f t="shared" si="16"/>
        <v>0</v>
      </c>
      <c r="AM38" s="1037">
        <f t="shared" si="16"/>
        <v>0</v>
      </c>
      <c r="AN38" s="1038">
        <f t="shared" si="16"/>
        <v>0</v>
      </c>
      <c r="AO38" s="1037">
        <f>ROUND(AO37-AO10,0)</f>
        <v>0</v>
      </c>
      <c r="AP38" s="1037">
        <f>ROUND(AP37-AP10,0)</f>
        <v>0</v>
      </c>
      <c r="AQ38" s="1038">
        <f ca="1">ROUND(AQ37-AQ10,0)</f>
        <v>0</v>
      </c>
      <c r="AR38" s="364"/>
      <c r="AS38" s="20"/>
      <c r="AT38" s="20"/>
    </row>
    <row r="39" spans="1:50" s="174" customFormat="1" ht="12" hidden="1" customHeight="1" outlineLevel="1">
      <c r="A39" s="392"/>
      <c r="C39" s="36" t="s">
        <v>505</v>
      </c>
      <c r="D39" s="218"/>
      <c r="E39" s="219">
        <f>PL_monthly!D50</f>
        <v>0</v>
      </c>
      <c r="F39" s="219">
        <f>PL_monthly!E50</f>
        <v>0</v>
      </c>
      <c r="G39" s="219">
        <f>PL_monthly!F50</f>
        <v>0</v>
      </c>
      <c r="H39" s="219">
        <f>PL_monthly!G50</f>
        <v>0</v>
      </c>
      <c r="I39" s="219">
        <f>PL_monthly!H50</f>
        <v>0</v>
      </c>
      <c r="J39" s="219">
        <f>PL_monthly!I50</f>
        <v>0</v>
      </c>
      <c r="K39" s="219">
        <f>PL_monthly!J50</f>
        <v>0</v>
      </c>
      <c r="L39" s="219">
        <f>PL_monthly!K50</f>
        <v>0</v>
      </c>
      <c r="M39" s="219">
        <f>PL_monthly!L50</f>
        <v>0</v>
      </c>
      <c r="N39" s="219">
        <f>PL_monthly!M50</f>
        <v>0</v>
      </c>
      <c r="O39" s="219">
        <f>PL_monthly!N50</f>
        <v>0</v>
      </c>
      <c r="P39" s="219">
        <f>PL_monthly!O50</f>
        <v>0</v>
      </c>
      <c r="Q39" s="219">
        <f>PL_monthly!P50</f>
        <v>0</v>
      </c>
      <c r="R39" s="219">
        <f>PL_monthly!Q50</f>
        <v>0</v>
      </c>
      <c r="S39" s="219">
        <f>PL_monthly!R50</f>
        <v>0</v>
      </c>
      <c r="T39" s="219">
        <f>PL_monthly!S50</f>
        <v>0</v>
      </c>
      <c r="U39" s="219">
        <f>PL_monthly!T50</f>
        <v>0</v>
      </c>
      <c r="V39" s="219">
        <f>PL_monthly!U50</f>
        <v>0</v>
      </c>
      <c r="W39" s="219">
        <f>PL_monthly!V50</f>
        <v>0</v>
      </c>
      <c r="X39" s="219">
        <f>PL_monthly!W50</f>
        <v>0</v>
      </c>
      <c r="Y39" s="219">
        <f>PL_monthly!X50</f>
        <v>0</v>
      </c>
      <c r="Z39" s="219">
        <f>PL_monthly!Y50</f>
        <v>0</v>
      </c>
      <c r="AA39" s="219">
        <f>PL_monthly!Z50</f>
        <v>0</v>
      </c>
      <c r="AB39" s="219">
        <f>PL_monthly!AA50</f>
        <v>0</v>
      </c>
      <c r="AC39" s="219">
        <f>PL_monthly!AB50</f>
        <v>0</v>
      </c>
      <c r="AD39" s="219">
        <f>PL_monthly!AC50</f>
        <v>0</v>
      </c>
      <c r="AE39" s="219">
        <f>PL_monthly!AD50</f>
        <v>0</v>
      </c>
      <c r="AF39" s="219">
        <f>PL_monthly!AE50</f>
        <v>0</v>
      </c>
      <c r="AG39" s="219">
        <f>PL_monthly!AF50</f>
        <v>0</v>
      </c>
      <c r="AH39" s="219">
        <f>PL_monthly!AG50</f>
        <v>0</v>
      </c>
      <c r="AI39" s="219">
        <f>PL_monthly!AH50</f>
        <v>0</v>
      </c>
      <c r="AJ39" s="219">
        <f>PL_monthly!AI50</f>
        <v>0</v>
      </c>
      <c r="AK39" s="219">
        <f>PL_monthly!AJ50</f>
        <v>0</v>
      </c>
      <c r="AL39" s="219">
        <f>PL_monthly!AK50</f>
        <v>0</v>
      </c>
      <c r="AM39" s="219">
        <f>PL_monthly!AL50</f>
        <v>0</v>
      </c>
      <c r="AN39" s="220">
        <f>PL_monthly!AM50</f>
        <v>0</v>
      </c>
      <c r="AO39" s="219">
        <f>PL_monthly!AN50</f>
        <v>0</v>
      </c>
      <c r="AP39" s="219">
        <f>PL_monthly!AO50</f>
        <v>0</v>
      </c>
      <c r="AQ39" s="220">
        <f ca="1">PL_monthly!AP50</f>
        <v>0</v>
      </c>
      <c r="AR39" s="364"/>
      <c r="AS39" s="411"/>
      <c r="AT39" s="411"/>
    </row>
    <row r="40" spans="1:50" s="174" customFormat="1" ht="12" hidden="1" customHeight="1" outlineLevel="1">
      <c r="A40" s="392"/>
      <c r="C40" s="1004" t="s">
        <v>389</v>
      </c>
      <c r="D40" s="1036"/>
      <c r="E40" s="1037">
        <f t="shared" ref="E40:AN40" si="17">E39-E11</f>
        <v>0</v>
      </c>
      <c r="F40" s="1037">
        <f t="shared" si="17"/>
        <v>0</v>
      </c>
      <c r="G40" s="1037">
        <f t="shared" si="17"/>
        <v>0</v>
      </c>
      <c r="H40" s="1037">
        <f t="shared" si="17"/>
        <v>0</v>
      </c>
      <c r="I40" s="1037">
        <f t="shared" si="17"/>
        <v>0</v>
      </c>
      <c r="J40" s="1037">
        <f t="shared" si="17"/>
        <v>0</v>
      </c>
      <c r="K40" s="1037">
        <f t="shared" si="17"/>
        <v>0</v>
      </c>
      <c r="L40" s="1037">
        <f t="shared" si="17"/>
        <v>0</v>
      </c>
      <c r="M40" s="1037">
        <f t="shared" si="17"/>
        <v>0</v>
      </c>
      <c r="N40" s="1037">
        <f t="shared" si="17"/>
        <v>0</v>
      </c>
      <c r="O40" s="1037">
        <f t="shared" si="17"/>
        <v>0</v>
      </c>
      <c r="P40" s="1037">
        <f t="shared" si="17"/>
        <v>0</v>
      </c>
      <c r="Q40" s="1037">
        <f t="shared" si="17"/>
        <v>0</v>
      </c>
      <c r="R40" s="1037">
        <f t="shared" si="17"/>
        <v>0</v>
      </c>
      <c r="S40" s="1037">
        <f t="shared" si="17"/>
        <v>0</v>
      </c>
      <c r="T40" s="1037">
        <f t="shared" si="17"/>
        <v>0</v>
      </c>
      <c r="U40" s="1037">
        <f t="shared" si="17"/>
        <v>0</v>
      </c>
      <c r="V40" s="1037">
        <f t="shared" si="17"/>
        <v>0</v>
      </c>
      <c r="W40" s="1037">
        <f t="shared" si="17"/>
        <v>0</v>
      </c>
      <c r="X40" s="1037">
        <f t="shared" si="17"/>
        <v>0</v>
      </c>
      <c r="Y40" s="1037">
        <f t="shared" si="17"/>
        <v>0</v>
      </c>
      <c r="Z40" s="1037">
        <f t="shared" si="17"/>
        <v>0</v>
      </c>
      <c r="AA40" s="1037">
        <f t="shared" si="17"/>
        <v>0</v>
      </c>
      <c r="AB40" s="1037">
        <f t="shared" si="17"/>
        <v>0</v>
      </c>
      <c r="AC40" s="1037">
        <f t="shared" si="17"/>
        <v>0</v>
      </c>
      <c r="AD40" s="1037">
        <f t="shared" si="17"/>
        <v>0</v>
      </c>
      <c r="AE40" s="1037">
        <f t="shared" si="17"/>
        <v>0</v>
      </c>
      <c r="AF40" s="1037">
        <f t="shared" si="17"/>
        <v>0</v>
      </c>
      <c r="AG40" s="1037">
        <f t="shared" si="17"/>
        <v>0</v>
      </c>
      <c r="AH40" s="1037">
        <f t="shared" si="17"/>
        <v>0</v>
      </c>
      <c r="AI40" s="1037">
        <f t="shared" si="17"/>
        <v>0</v>
      </c>
      <c r="AJ40" s="1037">
        <f t="shared" si="17"/>
        <v>0</v>
      </c>
      <c r="AK40" s="1037">
        <f t="shared" si="17"/>
        <v>0</v>
      </c>
      <c r="AL40" s="1037">
        <f t="shared" si="17"/>
        <v>0</v>
      </c>
      <c r="AM40" s="1037">
        <f t="shared" si="17"/>
        <v>0</v>
      </c>
      <c r="AN40" s="1038">
        <f t="shared" si="17"/>
        <v>0</v>
      </c>
      <c r="AO40" s="1039">
        <f>ROUND(AO39-AO11,0)</f>
        <v>0</v>
      </c>
      <c r="AP40" s="1039">
        <f>ROUND(AP39-AP11,0)</f>
        <v>0</v>
      </c>
      <c r="AQ40" s="1040">
        <f ca="1">ROUND(AQ39-AQ11,0)</f>
        <v>0</v>
      </c>
      <c r="AR40" s="968"/>
      <c r="AS40" s="961"/>
      <c r="AT40" s="961"/>
    </row>
    <row r="41" spans="1:50" s="182" customFormat="1" ht="12" customHeight="1" collapsed="1">
      <c r="A41" s="397"/>
      <c r="C41" s="961"/>
      <c r="D41" s="961"/>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S41" s="174"/>
      <c r="AT41" s="174"/>
    </row>
    <row r="42" spans="1:50" s="182" customFormat="1" ht="12" customHeight="1">
      <c r="A42" s="397"/>
      <c r="C42" s="961"/>
      <c r="D42" s="96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86" t="str">
        <f>AO9</f>
        <v>FY20</v>
      </c>
      <c r="AP42" s="286" t="str">
        <f>AP9</f>
        <v>FY21</v>
      </c>
      <c r="AQ42" s="286" t="str">
        <f>'Key information'!E76</f>
        <v>LTM Nov-22</v>
      </c>
      <c r="AR42" s="287" t="str">
        <f>AR9</f>
        <v>FY22LE</v>
      </c>
      <c r="AS42" s="24"/>
      <c r="AT42" s="24"/>
    </row>
    <row r="43" spans="1:50" customFormat="1" ht="12" customHeight="1">
      <c r="A43" s="390"/>
      <c r="AS43" s="24"/>
      <c r="AT43" s="24"/>
    </row>
    <row r="44" spans="1:50" ht="12" customHeight="1">
      <c r="D44" s="19" t="s">
        <v>506</v>
      </c>
      <c r="AO44" s="296">
        <f>AO16/'Key information'!$H$108</f>
        <v>0</v>
      </c>
      <c r="AP44" s="296">
        <f>AP16/'Key information'!$H$108</f>
        <v>0</v>
      </c>
      <c r="AQ44" s="296">
        <f ca="1">AQ16/'Key information'!$H$108</f>
        <v>0</v>
      </c>
      <c r="AR44" s="296">
        <f>AR16/1000</f>
        <v>0</v>
      </c>
      <c r="AS44" s="174"/>
      <c r="AT44" s="174"/>
    </row>
    <row r="45" spans="1:50" ht="12" hidden="1" customHeight="1" outlineLevel="1">
      <c r="D45" s="19" t="s">
        <v>507</v>
      </c>
      <c r="AO45" s="296">
        <f>AO29/'Key information'!$H$108</f>
        <v>0</v>
      </c>
      <c r="AP45" s="296">
        <f>AP29/'Key information'!$H$108</f>
        <v>0</v>
      </c>
      <c r="AQ45" s="296">
        <f ca="1">AQ29/'Key information'!$H$108</f>
        <v>0</v>
      </c>
      <c r="AR45" s="296">
        <f>AR29/1000</f>
        <v>0</v>
      </c>
      <c r="AS45" s="174"/>
      <c r="AT45" s="174"/>
    </row>
    <row r="46" spans="1:50" ht="12" customHeight="1" collapsed="1">
      <c r="D46" s="19" t="s">
        <v>508</v>
      </c>
      <c r="AO46" s="326">
        <f>IFERROR(AO45/AO44,0)</f>
        <v>0</v>
      </c>
      <c r="AP46" s="326">
        <f t="shared" ref="AP46:AQ46" si="18">IFERROR(AP45/AP44,0)</f>
        <v>0</v>
      </c>
      <c r="AQ46" s="326">
        <f t="shared" ca="1" si="18"/>
        <v>0</v>
      </c>
      <c r="AR46" s="326" t="e">
        <f>AR45/AR44</f>
        <v>#DIV/0!</v>
      </c>
      <c r="AS46" s="24"/>
      <c r="AT46" s="24"/>
    </row>
    <row r="47" spans="1:50" ht="12" customHeight="1">
      <c r="AS47" s="24"/>
      <c r="AT47" s="24"/>
    </row>
    <row r="48" spans="1:50" ht="12" customHeight="1">
      <c r="AS48" s="182"/>
      <c r="AT48" s="182"/>
    </row>
    <row r="49" spans="45:48" ht="12" customHeight="1">
      <c r="AS49" s="24"/>
      <c r="AT49" s="24"/>
    </row>
    <row r="50" spans="45:48" ht="12" customHeight="1">
      <c r="AS50" s="182"/>
      <c r="AT50" s="182"/>
    </row>
    <row r="53" spans="45:48" ht="12" customHeight="1">
      <c r="AS53" s="182"/>
      <c r="AT53" s="182"/>
    </row>
    <row r="64" spans="45:48" ht="12" customHeight="1">
      <c r="AS64"/>
      <c r="AT64"/>
      <c r="AU64"/>
      <c r="AV64"/>
    </row>
    <row r="65" spans="45:48" ht="12" customHeight="1">
      <c r="AS65"/>
      <c r="AT65"/>
      <c r="AU65"/>
      <c r="AV65"/>
    </row>
    <row r="66" spans="45:48" ht="12" customHeight="1">
      <c r="AS66"/>
      <c r="AT66"/>
      <c r="AU66"/>
      <c r="AV66"/>
    </row>
    <row r="67" spans="45:48" ht="12" customHeight="1">
      <c r="AS67"/>
      <c r="AT67"/>
      <c r="AU67"/>
      <c r="AV67"/>
    </row>
  </sheetData>
  <pageMargins left="0.7" right="0.7" top="0.75" bottom="0.75" header="0.3" footer="0.3"/>
  <pageSetup orientation="landscape" r:id="rId1"/>
  <headerFooter>
    <oddFooter>&amp;C&amp;7&amp;B&amp;"Arial"Document Classification: KPMG Confidential</oddFooter>
  </headerFooter>
  <ignoredErrors>
    <ignoredError sqref="C9" unlockedFormula="1"/>
    <ignoredError sqref="AO13"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6711-1EF6-423A-AE21-247FFD783F89}">
  <sheetPr>
    <tabColor indexed="9"/>
    <pageSetUpPr fitToPage="1"/>
  </sheetPr>
  <dimension ref="A1:AV63"/>
  <sheetViews>
    <sheetView showGridLines="0" zoomScaleNormal="100" workbookViewId="0">
      <pane xSplit="3" ySplit="9" topLeftCell="D10" activePane="bottomRight" state="frozen"/>
      <selection pane="topRight"/>
      <selection pane="bottomLeft"/>
      <selection pane="bottomRight"/>
    </sheetView>
  </sheetViews>
  <sheetFormatPr defaultColWidth="9.140625" defaultRowHeight="12" customHeight="1" outlineLevelRow="1" outlineLevelCol="1"/>
  <cols>
    <col min="1" max="1" width="3.7109375" style="390" customWidth="1"/>
    <col min="2" max="2" width="11.28515625" style="146" customWidth="1"/>
    <col min="3" max="3" width="23.5703125" style="146" customWidth="1"/>
    <col min="4" max="39" width="6.7109375" hidden="1" customWidth="1" outlineLevel="1"/>
    <col min="40" max="40" width="6.5703125" style="146" customWidth="1" collapsed="1"/>
    <col min="41" max="42" width="6.7109375" style="146" customWidth="1"/>
    <col min="43" max="43" width="6.7109375" style="146" customWidth="1" outlineLevel="1"/>
    <col min="44" max="44" width="1.28515625" style="146" customWidth="1"/>
    <col min="45" max="46" width="6.5703125" style="146" customWidth="1"/>
    <col min="47" max="47" width="1.7109375" style="146" customWidth="1"/>
    <col min="48" max="48" width="37.5703125" style="146" customWidth="1"/>
    <col min="49" max="49" width="1.7109375" style="146" customWidth="1"/>
    <col min="50" max="16384" width="9.140625" style="146"/>
  </cols>
  <sheetData>
    <row r="1" spans="1:48" s="262" customFormat="1" ht="23.1" customHeight="1">
      <c r="A1" s="390"/>
      <c r="B1" s="606" t="str">
        <f>'Key information'!E7</f>
        <v>Project Test</v>
      </c>
    </row>
    <row r="2" spans="1:48" s="262" customFormat="1" ht="11.45" customHeight="1">
      <c r="A2" s="390"/>
      <c r="B2" s="607" t="str">
        <f>C8</f>
        <v>Profit and loss accounts, adjusted</v>
      </c>
    </row>
    <row r="3" spans="1:48" s="262" customFormat="1" ht="12" customHeight="1">
      <c r="A3" s="390"/>
      <c r="B3" s="388" t="str">
        <f>IF(AQ15=0,"Source: Management accounts, Management information, KPMG analysis","Source: Management accounts, Management forecast, Management information, KPMG analysis")</f>
        <v>Source: Management accounts, Management information, KPMG analysis</v>
      </c>
    </row>
    <row r="4" spans="1:48" s="354" customFormat="1" ht="12" customHeight="1">
      <c r="A4" s="394"/>
    </row>
    <row r="5" spans="1:48" s="176" customFormat="1" ht="12" customHeight="1">
      <c r="A5" s="391"/>
      <c r="B5" s="123"/>
      <c r="C5" s="123"/>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row>
    <row r="6" spans="1:48" s="176" customFormat="1" ht="13.5" customHeight="1">
      <c r="A6" s="391"/>
      <c r="B6" s="123"/>
      <c r="C6" s="123"/>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483"/>
    </row>
    <row r="7" spans="1:48" s="176" customFormat="1" ht="12" customHeight="1">
      <c r="A7" s="391"/>
      <c r="B7" s="123"/>
      <c r="C7" s="123"/>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48" s="174" customFormat="1" ht="19.5" customHeight="1">
      <c r="A8" s="392"/>
      <c r="C8" s="402" t="str">
        <f>"Profit and loss accounts, adjusted"&amp;IF('Key information'!E59="",""," - "&amp;'Key information'!E59)</f>
        <v>Profit and loss accounts, adjusted</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961"/>
      <c r="AS8" s="402"/>
      <c r="AT8" s="402"/>
      <c r="AU8" s="961"/>
      <c r="AV8" s="186" t="s">
        <v>285</v>
      </c>
    </row>
    <row r="9" spans="1:48" s="174" customFormat="1" ht="22.5" customHeight="1">
      <c r="A9" s="392"/>
      <c r="B9" s="175" t="s">
        <v>287</v>
      </c>
      <c r="C9" s="597" t="str">
        <f>'Key information'!F50</f>
        <v>€'000</v>
      </c>
      <c r="D9" s="598">
        <f>'Key information'!E28</f>
        <v>43861</v>
      </c>
      <c r="E9" s="598">
        <f>EOMONTH(D9,1)</f>
        <v>43890</v>
      </c>
      <c r="F9" s="598">
        <f t="shared" ref="F9:AM9" si="0">EOMONTH(E9,1)</f>
        <v>43921</v>
      </c>
      <c r="G9" s="598">
        <f t="shared" si="0"/>
        <v>43951</v>
      </c>
      <c r="H9" s="598">
        <f t="shared" si="0"/>
        <v>43982</v>
      </c>
      <c r="I9" s="598">
        <f t="shared" si="0"/>
        <v>44012</v>
      </c>
      <c r="J9" s="598">
        <f t="shared" si="0"/>
        <v>44043</v>
      </c>
      <c r="K9" s="598">
        <f t="shared" si="0"/>
        <v>44074</v>
      </c>
      <c r="L9" s="598">
        <f t="shared" si="0"/>
        <v>44104</v>
      </c>
      <c r="M9" s="598">
        <f t="shared" si="0"/>
        <v>44135</v>
      </c>
      <c r="N9" s="598">
        <f t="shared" si="0"/>
        <v>44165</v>
      </c>
      <c r="O9" s="598">
        <f t="shared" si="0"/>
        <v>44196</v>
      </c>
      <c r="P9" s="598">
        <f t="shared" si="0"/>
        <v>44227</v>
      </c>
      <c r="Q9" s="598">
        <f t="shared" si="0"/>
        <v>44255</v>
      </c>
      <c r="R9" s="598">
        <f t="shared" si="0"/>
        <v>44286</v>
      </c>
      <c r="S9" s="598">
        <f t="shared" si="0"/>
        <v>44316</v>
      </c>
      <c r="T9" s="598">
        <f t="shared" si="0"/>
        <v>44347</v>
      </c>
      <c r="U9" s="598">
        <f t="shared" si="0"/>
        <v>44377</v>
      </c>
      <c r="V9" s="598">
        <f t="shared" si="0"/>
        <v>44408</v>
      </c>
      <c r="W9" s="598">
        <f t="shared" si="0"/>
        <v>44439</v>
      </c>
      <c r="X9" s="598">
        <f t="shared" si="0"/>
        <v>44469</v>
      </c>
      <c r="Y9" s="598">
        <f t="shared" si="0"/>
        <v>44500</v>
      </c>
      <c r="Z9" s="598">
        <f t="shared" si="0"/>
        <v>44530</v>
      </c>
      <c r="AA9" s="598">
        <f t="shared" si="0"/>
        <v>44561</v>
      </c>
      <c r="AB9" s="598">
        <f t="shared" si="0"/>
        <v>44592</v>
      </c>
      <c r="AC9" s="598">
        <f t="shared" si="0"/>
        <v>44620</v>
      </c>
      <c r="AD9" s="598">
        <f t="shared" si="0"/>
        <v>44651</v>
      </c>
      <c r="AE9" s="598">
        <f t="shared" si="0"/>
        <v>44681</v>
      </c>
      <c r="AF9" s="598">
        <f t="shared" si="0"/>
        <v>44712</v>
      </c>
      <c r="AG9" s="598">
        <f t="shared" si="0"/>
        <v>44742</v>
      </c>
      <c r="AH9" s="598">
        <f t="shared" si="0"/>
        <v>44773</v>
      </c>
      <c r="AI9" s="598">
        <f t="shared" si="0"/>
        <v>44804</v>
      </c>
      <c r="AJ9" s="598">
        <f t="shared" si="0"/>
        <v>44834</v>
      </c>
      <c r="AK9" s="598">
        <f t="shared" si="0"/>
        <v>44865</v>
      </c>
      <c r="AL9" s="598">
        <f t="shared" si="0"/>
        <v>44895</v>
      </c>
      <c r="AM9" s="598">
        <f t="shared" si="0"/>
        <v>44926</v>
      </c>
      <c r="AN9" s="600" t="str">
        <f>'Key information'!E37</f>
        <v>FY20</v>
      </c>
      <c r="AO9" s="600" t="str">
        <f>'Key information'!F37</f>
        <v>FY21</v>
      </c>
      <c r="AP9" s="600" t="str">
        <f>'Key information'!G37</f>
        <v>LTM  Nov-22</v>
      </c>
      <c r="AQ9" s="623" t="str">
        <f>'Key information'!H37</f>
        <v>FY22LE</v>
      </c>
      <c r="AR9" s="961"/>
      <c r="AS9" s="599" t="str">
        <f>'Key information'!F41</f>
        <v>YTD  Nov-21</v>
      </c>
      <c r="AT9" s="601" t="str">
        <f>'Key information'!G41</f>
        <v>YTD  Nov-22</v>
      </c>
      <c r="AU9" s="961"/>
      <c r="AV9" s="962"/>
    </row>
    <row r="10" spans="1:48" s="24" customFormat="1" ht="12" hidden="1" customHeight="1" outlineLevel="1">
      <c r="A10" s="392"/>
      <c r="B10" s="128" t="s">
        <v>291</v>
      </c>
      <c r="C10" s="591" t="str">
        <f>PL_monthly!C10</f>
        <v>[Net sales account 1]</v>
      </c>
      <c r="D10" s="252">
        <f>SUMIFS(PL_monthly!D:D,PL_monthly!$B:$B,'PL adj'!$B10)+SUMIFS(QoE!E:E,QoE!$B:$B,'PL adj'!$B10)</f>
        <v>0</v>
      </c>
      <c r="E10" s="252">
        <f>SUMIFS(PL_monthly!E:E,PL_monthly!$B:$B,'PL adj'!$B10)+SUMIFS(QoE!F:F,QoE!$B:$B,'PL adj'!$B10)</f>
        <v>0</v>
      </c>
      <c r="F10" s="252">
        <f>SUMIFS(PL_monthly!F:F,PL_monthly!$B:$B,'PL adj'!$B10)+SUMIFS(QoE!G:G,QoE!$B:$B,'PL adj'!$B10)</f>
        <v>0</v>
      </c>
      <c r="G10" s="252">
        <f>SUMIFS(PL_monthly!G:G,PL_monthly!$B:$B,'PL adj'!$B10)+SUMIFS(QoE!H:H,QoE!$B:$B,'PL adj'!$B10)</f>
        <v>0</v>
      </c>
      <c r="H10" s="252">
        <f>SUMIFS(PL_monthly!H:H,PL_monthly!$B:$B,'PL adj'!$B10)+SUMIFS(QoE!I:I,QoE!$B:$B,'PL adj'!$B10)</f>
        <v>0</v>
      </c>
      <c r="I10" s="252">
        <f>SUMIFS(PL_monthly!I:I,PL_monthly!$B:$B,'PL adj'!$B10)+SUMIFS(QoE!J:J,QoE!$B:$B,'PL adj'!$B10)</f>
        <v>0</v>
      </c>
      <c r="J10" s="252">
        <f>SUMIFS(PL_monthly!J:J,PL_monthly!$B:$B,'PL adj'!$B10)+SUMIFS(QoE!K:K,QoE!$B:$B,'PL adj'!$B10)</f>
        <v>0</v>
      </c>
      <c r="K10" s="252">
        <f>SUMIFS(PL_monthly!K:K,PL_monthly!$B:$B,'PL adj'!$B10)+SUMIFS(QoE!L:L,QoE!$B:$B,'PL adj'!$B10)</f>
        <v>0</v>
      </c>
      <c r="L10" s="252">
        <f>SUMIFS(PL_monthly!L:L,PL_monthly!$B:$B,'PL adj'!$B10)+SUMIFS(QoE!M:M,QoE!$B:$B,'PL adj'!$B10)</f>
        <v>0</v>
      </c>
      <c r="M10" s="252">
        <f>SUMIFS(PL_monthly!M:M,PL_monthly!$B:$B,'PL adj'!$B10)+SUMIFS(QoE!N:N,QoE!$B:$B,'PL adj'!$B10)</f>
        <v>0</v>
      </c>
      <c r="N10" s="252">
        <f>SUMIFS(PL_monthly!N:N,PL_monthly!$B:$B,'PL adj'!$B10)+SUMIFS(QoE!O:O,QoE!$B:$B,'PL adj'!$B10)</f>
        <v>0</v>
      </c>
      <c r="O10" s="267">
        <f>SUMIFS(PL_monthly!O:O,PL_monthly!$B:$B,'PL adj'!$B10)+SUMIFS(QoE!P:P,QoE!$B:$B,'PL adj'!$B10)</f>
        <v>0</v>
      </c>
      <c r="P10" s="252">
        <f>SUMIFS(PL_monthly!P:P,PL_monthly!$B:$B,'PL adj'!$B10)+SUMIFS(QoE!Q:Q,QoE!$B:$B,'PL adj'!$B10)</f>
        <v>0</v>
      </c>
      <c r="Q10" s="252">
        <f>SUMIFS(PL_monthly!Q:Q,PL_monthly!$B:$B,'PL adj'!$B10)+SUMIFS(QoE!R:R,QoE!$B:$B,'PL adj'!$B10)</f>
        <v>0</v>
      </c>
      <c r="R10" s="252">
        <f>SUMIFS(PL_monthly!R:R,PL_monthly!$B:$B,'PL adj'!$B10)+SUMIFS(QoE!S:S,QoE!$B:$B,'PL adj'!$B10)</f>
        <v>0</v>
      </c>
      <c r="S10" s="252">
        <f>SUMIFS(PL_monthly!S:S,PL_monthly!$B:$B,'PL adj'!$B10)+SUMIFS(QoE!T:T,QoE!$B:$B,'PL adj'!$B10)</f>
        <v>0</v>
      </c>
      <c r="T10" s="252">
        <f>SUMIFS(PL_monthly!T:T,PL_monthly!$B:$B,'PL adj'!$B10)+SUMIFS(QoE!U:U,QoE!$B:$B,'PL adj'!$B10)</f>
        <v>0</v>
      </c>
      <c r="U10" s="252">
        <f>SUMIFS(PL_monthly!U:U,PL_monthly!$B:$B,'PL adj'!$B10)+SUMIFS(QoE!V:V,QoE!$B:$B,'PL adj'!$B10)</f>
        <v>0</v>
      </c>
      <c r="V10" s="252">
        <f>SUMIFS(PL_monthly!V:V,PL_monthly!$B:$B,'PL adj'!$B10)+SUMIFS(QoE!W:W,QoE!$B:$B,'PL adj'!$B10)</f>
        <v>0</v>
      </c>
      <c r="W10" s="252">
        <f>SUMIFS(PL_monthly!W:W,PL_monthly!$B:$B,'PL adj'!$B10)+SUMIFS(QoE!X:X,QoE!$B:$B,'PL adj'!$B10)</f>
        <v>0</v>
      </c>
      <c r="X10" s="252">
        <f>SUMIFS(PL_monthly!X:X,PL_monthly!$B:$B,'PL adj'!$B10)+SUMIFS(QoE!Y:Y,QoE!$B:$B,'PL adj'!$B10)</f>
        <v>0</v>
      </c>
      <c r="Y10" s="252">
        <f>SUMIFS(PL_monthly!Y:Y,PL_monthly!$B:$B,'PL adj'!$B10)+SUMIFS(QoE!Z:Z,QoE!$B:$B,'PL adj'!$B10)</f>
        <v>0</v>
      </c>
      <c r="Z10" s="252">
        <f>SUMIFS(PL_monthly!Z:Z,PL_monthly!$B:$B,'PL adj'!$B10)+SUMIFS(QoE!AA:AA,QoE!$B:$B,'PL adj'!$B10)</f>
        <v>0</v>
      </c>
      <c r="AA10" s="252">
        <f>SUMIFS(PL_monthly!AA:AA,PL_monthly!$B:$B,'PL adj'!$B10)+SUMIFS(QoE!AB:AB,QoE!$B:$B,'PL adj'!$B10)</f>
        <v>0</v>
      </c>
      <c r="AB10" s="268">
        <f>SUMIFS(PL_monthly!AB:AB,PL_monthly!$B:$B,'PL adj'!$B10)+SUMIFS(QoE!AC:AC,QoE!$B:$B,'PL adj'!$B10)</f>
        <v>0</v>
      </c>
      <c r="AC10" s="252">
        <f>SUMIFS(PL_monthly!AC:AC,PL_monthly!$B:$B,'PL adj'!$B10)+SUMIFS(QoE!AD:AD,QoE!$B:$B,'PL adj'!$B10)</f>
        <v>0</v>
      </c>
      <c r="AD10" s="252">
        <f>SUMIFS(PL_monthly!AD:AD,PL_monthly!$B:$B,'PL adj'!$B10)+SUMIFS(QoE!AE:AE,QoE!$B:$B,'PL adj'!$B10)</f>
        <v>0</v>
      </c>
      <c r="AE10" s="252">
        <f>SUMIFS(PL_monthly!AE:AE,PL_monthly!$B:$B,'PL adj'!$B10)+SUMIFS(QoE!AF:AF,QoE!$B:$B,'PL adj'!$B10)</f>
        <v>0</v>
      </c>
      <c r="AF10" s="252">
        <f>SUMIFS(PL_monthly!AF:AF,PL_monthly!$B:$B,'PL adj'!$B10)+SUMIFS(QoE!AG:AG,QoE!$B:$B,'PL adj'!$B10)</f>
        <v>0</v>
      </c>
      <c r="AG10" s="252">
        <f>SUMIFS(PL_monthly!AG:AG,PL_monthly!$B:$B,'PL adj'!$B10)+SUMIFS(QoE!AH:AH,QoE!$B:$B,'PL adj'!$B10)</f>
        <v>0</v>
      </c>
      <c r="AH10" s="252">
        <f>SUMIFS(PL_monthly!AH:AH,PL_monthly!$B:$B,'PL adj'!$B10)+SUMIFS(QoE!AI:AI,QoE!$B:$B,'PL adj'!$B10)</f>
        <v>0</v>
      </c>
      <c r="AI10" s="252">
        <f>SUMIFS(PL_monthly!AI:AI,PL_monthly!$B:$B,'PL adj'!$B10)+SUMIFS(QoE!AJ:AJ,QoE!$B:$B,'PL adj'!$B10)</f>
        <v>0</v>
      </c>
      <c r="AJ10" s="252">
        <f>SUMIFS(PL_monthly!AJ:AJ,PL_monthly!$B:$B,'PL adj'!$B10)+SUMIFS(QoE!AK:AK,QoE!$B:$B,'PL adj'!$B10)</f>
        <v>0</v>
      </c>
      <c r="AK10" s="252">
        <f>SUMIFS(PL_monthly!AK:AK,PL_monthly!$B:$B,'PL adj'!$B10)+SUMIFS(QoE!AL:AL,QoE!$B:$B,'PL adj'!$B10)</f>
        <v>0</v>
      </c>
      <c r="AL10" s="252">
        <f>SUMIFS(PL_monthly!AL:AL,PL_monthly!$B:$B,'PL adj'!$B10)+SUMIFS(QoE!AM:AM,QoE!$B:$B,'PL adj'!$B10)</f>
        <v>0</v>
      </c>
      <c r="AM10" s="267">
        <f>SUMIFS(PL_monthly!AM:AM,PL_monthly!$B:$B,'PL adj'!$B10)+SUMIFS(QoE!AN:AN,QoE!$B:$B,'PL adj'!$B10)</f>
        <v>0</v>
      </c>
      <c r="AN10" s="252">
        <f>SUM(D10:O10)</f>
        <v>0</v>
      </c>
      <c r="AO10" s="252">
        <f>SUM(P10:AA10)</f>
        <v>0</v>
      </c>
      <c r="AP10" s="345">
        <f ca="1">SUM(OFFSET(AM10,0,(-12+'Key information'!$E$34)):OFFSET(AA10,0,(-11+'Key information'!$E$34)))</f>
        <v>0</v>
      </c>
      <c r="AQ10" s="252">
        <f>SUMIFS(PL_monthly!AQ:AQ,PL_monthly!$B:$B,'PL adj'!$B10)+SUMIFS(QoE!AR:AR,QoE!$B:$B,'PL adj'!$B10)</f>
        <v>0</v>
      </c>
      <c r="AR10" s="411"/>
      <c r="AS10" s="153">
        <f ca="1">SUM(OFFSET(AA10,0,(-12+'Key information'!$E$34)):P10)</f>
        <v>0</v>
      </c>
      <c r="AT10" s="153">
        <f ca="1">SUM(OFFSET(AM10,0,(-12+'Key information'!$E$34)):AB10)</f>
        <v>0</v>
      </c>
      <c r="AU10" s="411"/>
      <c r="AV10" s="341"/>
    </row>
    <row r="11" spans="1:48" s="24" customFormat="1" ht="12" hidden="1" customHeight="1" outlineLevel="1">
      <c r="A11" s="392"/>
      <c r="B11" s="128" t="s">
        <v>293</v>
      </c>
      <c r="C11" s="591" t="str">
        <f>PL_monthly!C11</f>
        <v>[Net sales account 2]</v>
      </c>
      <c r="D11" s="252">
        <f>SUMIFS(PL_monthly!D:D,PL_monthly!$B:$B,'PL adj'!$B11)+SUMIFS(QoE!E:E,QoE!$B:$B,'PL adj'!$B11)</f>
        <v>0</v>
      </c>
      <c r="E11" s="252">
        <f>SUMIFS(PL_monthly!E:E,PL_monthly!$B:$B,'PL adj'!$B11)+SUMIFS(QoE!F:F,QoE!$B:$B,'PL adj'!$B11)</f>
        <v>0</v>
      </c>
      <c r="F11" s="252">
        <f>SUMIFS(PL_monthly!F:F,PL_monthly!$B:$B,'PL adj'!$B11)+SUMIFS(QoE!G:G,QoE!$B:$B,'PL adj'!$B11)</f>
        <v>0</v>
      </c>
      <c r="G11" s="252">
        <f>SUMIFS(PL_monthly!G:G,PL_monthly!$B:$B,'PL adj'!$B11)+SUMIFS(QoE!H:H,QoE!$B:$B,'PL adj'!$B11)</f>
        <v>0</v>
      </c>
      <c r="H11" s="252">
        <f>SUMIFS(PL_monthly!H:H,PL_monthly!$B:$B,'PL adj'!$B11)+SUMIFS(QoE!I:I,QoE!$B:$B,'PL adj'!$B11)</f>
        <v>0</v>
      </c>
      <c r="I11" s="252">
        <f>SUMIFS(PL_monthly!I:I,PL_monthly!$B:$B,'PL adj'!$B11)+SUMIFS(QoE!J:J,QoE!$B:$B,'PL adj'!$B11)</f>
        <v>0</v>
      </c>
      <c r="J11" s="252">
        <f>SUMIFS(PL_monthly!J:J,PL_monthly!$B:$B,'PL adj'!$B11)+SUMIFS(QoE!K:K,QoE!$B:$B,'PL adj'!$B11)</f>
        <v>0</v>
      </c>
      <c r="K11" s="252">
        <f>SUMIFS(PL_monthly!K:K,PL_monthly!$B:$B,'PL adj'!$B11)+SUMIFS(QoE!L:L,QoE!$B:$B,'PL adj'!$B11)</f>
        <v>0</v>
      </c>
      <c r="L11" s="252">
        <f>SUMIFS(PL_monthly!L:L,PL_monthly!$B:$B,'PL adj'!$B11)+SUMIFS(QoE!M:M,QoE!$B:$B,'PL adj'!$B11)</f>
        <v>0</v>
      </c>
      <c r="M11" s="252">
        <f>SUMIFS(PL_monthly!M:M,PL_monthly!$B:$B,'PL adj'!$B11)+SUMIFS(QoE!N:N,QoE!$B:$B,'PL adj'!$B11)</f>
        <v>0</v>
      </c>
      <c r="N11" s="252">
        <f>SUMIFS(PL_monthly!N:N,PL_monthly!$B:$B,'PL adj'!$B11)+SUMIFS(QoE!O:O,QoE!$B:$B,'PL adj'!$B11)</f>
        <v>0</v>
      </c>
      <c r="O11" s="267">
        <f>SUMIFS(PL_monthly!O:O,PL_monthly!$B:$B,'PL adj'!$B11)+SUMIFS(QoE!P:P,QoE!$B:$B,'PL adj'!$B11)</f>
        <v>0</v>
      </c>
      <c r="P11" s="252">
        <f>SUMIFS(PL_monthly!P:P,PL_monthly!$B:$B,'PL adj'!$B11)+SUMIFS(QoE!Q:Q,QoE!$B:$B,'PL adj'!$B11)</f>
        <v>0</v>
      </c>
      <c r="Q11" s="252">
        <f>SUMIFS(PL_monthly!Q:Q,PL_monthly!$B:$B,'PL adj'!$B11)+SUMIFS(QoE!R:R,QoE!$B:$B,'PL adj'!$B11)</f>
        <v>0</v>
      </c>
      <c r="R11" s="252">
        <f>SUMIFS(PL_monthly!R:R,PL_monthly!$B:$B,'PL adj'!$B11)+SUMIFS(QoE!S:S,QoE!$B:$B,'PL adj'!$B11)</f>
        <v>0</v>
      </c>
      <c r="S11" s="252">
        <f>SUMIFS(PL_monthly!S:S,PL_monthly!$B:$B,'PL adj'!$B11)+SUMIFS(QoE!T:T,QoE!$B:$B,'PL adj'!$B11)</f>
        <v>0</v>
      </c>
      <c r="T11" s="252">
        <f>SUMIFS(PL_monthly!T:T,PL_monthly!$B:$B,'PL adj'!$B11)+SUMIFS(QoE!U:U,QoE!$B:$B,'PL adj'!$B11)</f>
        <v>0</v>
      </c>
      <c r="U11" s="252">
        <f>SUMIFS(PL_monthly!U:U,PL_monthly!$B:$B,'PL adj'!$B11)+SUMIFS(QoE!V:V,QoE!$B:$B,'PL adj'!$B11)</f>
        <v>0</v>
      </c>
      <c r="V11" s="252">
        <f>SUMIFS(PL_monthly!V:V,PL_monthly!$B:$B,'PL adj'!$B11)+SUMIFS(QoE!W:W,QoE!$B:$B,'PL adj'!$B11)</f>
        <v>0</v>
      </c>
      <c r="W11" s="252">
        <f>SUMIFS(PL_monthly!W:W,PL_monthly!$B:$B,'PL adj'!$B11)+SUMIFS(QoE!X:X,QoE!$B:$B,'PL adj'!$B11)</f>
        <v>0</v>
      </c>
      <c r="X11" s="252">
        <f>SUMIFS(PL_monthly!X:X,PL_monthly!$B:$B,'PL adj'!$B11)+SUMIFS(QoE!Y:Y,QoE!$B:$B,'PL adj'!$B11)</f>
        <v>0</v>
      </c>
      <c r="Y11" s="252">
        <f>SUMIFS(PL_monthly!Y:Y,PL_monthly!$B:$B,'PL adj'!$B11)+SUMIFS(QoE!Z:Z,QoE!$B:$B,'PL adj'!$B11)</f>
        <v>0</v>
      </c>
      <c r="Z11" s="252">
        <f>SUMIFS(PL_monthly!Z:Z,PL_monthly!$B:$B,'PL adj'!$B11)+SUMIFS(QoE!AA:AA,QoE!$B:$B,'PL adj'!$B11)</f>
        <v>0</v>
      </c>
      <c r="AA11" s="252">
        <f>SUMIFS(PL_monthly!AA:AA,PL_monthly!$B:$B,'PL adj'!$B11)+SUMIFS(QoE!AB:AB,QoE!$B:$B,'PL adj'!$B11)</f>
        <v>0</v>
      </c>
      <c r="AB11" s="268">
        <f>SUMIFS(PL_monthly!AB:AB,PL_monthly!$B:$B,'PL adj'!$B11)+SUMIFS(QoE!AC:AC,QoE!$B:$B,'PL adj'!$B11)</f>
        <v>0</v>
      </c>
      <c r="AC11" s="252">
        <f>SUMIFS(PL_monthly!AC:AC,PL_monthly!$B:$B,'PL adj'!$B11)+SUMIFS(QoE!AD:AD,QoE!$B:$B,'PL adj'!$B11)</f>
        <v>0</v>
      </c>
      <c r="AD11" s="252">
        <f>SUMIFS(PL_monthly!AD:AD,PL_monthly!$B:$B,'PL adj'!$B11)+SUMIFS(QoE!AE:AE,QoE!$B:$B,'PL adj'!$B11)</f>
        <v>0</v>
      </c>
      <c r="AE11" s="252">
        <f>SUMIFS(PL_monthly!AE:AE,PL_monthly!$B:$B,'PL adj'!$B11)+SUMIFS(QoE!AF:AF,QoE!$B:$B,'PL adj'!$B11)</f>
        <v>0</v>
      </c>
      <c r="AF11" s="252">
        <f>SUMIFS(PL_monthly!AF:AF,PL_monthly!$B:$B,'PL adj'!$B11)+SUMIFS(QoE!AG:AG,QoE!$B:$B,'PL adj'!$B11)</f>
        <v>0</v>
      </c>
      <c r="AG11" s="252">
        <f>SUMIFS(PL_monthly!AG:AG,PL_monthly!$B:$B,'PL adj'!$B11)+SUMIFS(QoE!AH:AH,QoE!$B:$B,'PL adj'!$B11)</f>
        <v>0</v>
      </c>
      <c r="AH11" s="252">
        <f>SUMIFS(PL_monthly!AH:AH,PL_monthly!$B:$B,'PL adj'!$B11)+SUMIFS(QoE!AI:AI,QoE!$B:$B,'PL adj'!$B11)</f>
        <v>0</v>
      </c>
      <c r="AI11" s="252">
        <f>SUMIFS(PL_monthly!AI:AI,PL_monthly!$B:$B,'PL adj'!$B11)+SUMIFS(QoE!AJ:AJ,QoE!$B:$B,'PL adj'!$B11)</f>
        <v>0</v>
      </c>
      <c r="AJ11" s="252">
        <f>SUMIFS(PL_monthly!AJ:AJ,PL_monthly!$B:$B,'PL adj'!$B11)+SUMIFS(QoE!AK:AK,QoE!$B:$B,'PL adj'!$B11)</f>
        <v>0</v>
      </c>
      <c r="AK11" s="252">
        <f>SUMIFS(PL_monthly!AK:AK,PL_monthly!$B:$B,'PL adj'!$B11)+SUMIFS(QoE!AL:AL,QoE!$B:$B,'PL adj'!$B11)</f>
        <v>0</v>
      </c>
      <c r="AL11" s="252">
        <f>SUMIFS(PL_monthly!AL:AL,PL_monthly!$B:$B,'PL adj'!$B11)+SUMIFS(QoE!AM:AM,QoE!$B:$B,'PL adj'!$B11)</f>
        <v>0</v>
      </c>
      <c r="AM11" s="267">
        <f>SUMIFS(PL_monthly!AM:AM,PL_monthly!$B:$B,'PL adj'!$B11)+SUMIFS(QoE!AN:AN,QoE!$B:$B,'PL adj'!$B11)</f>
        <v>0</v>
      </c>
      <c r="AN11" s="252">
        <f t="shared" ref="AN11:AN14" si="1">SUM(D11:O11)</f>
        <v>0</v>
      </c>
      <c r="AO11" s="252">
        <f t="shared" ref="AO11:AO14" si="2">SUM(P11:AA11)</f>
        <v>0</v>
      </c>
      <c r="AP11" s="345">
        <f ca="1">SUM(OFFSET(AM11,0,(-12+'Key information'!$E$34)):OFFSET(AA11,0,(-11+'Key information'!$E$34)))</f>
        <v>0</v>
      </c>
      <c r="AQ11" s="252">
        <f>SUMIFS(PL_monthly!AQ:AQ,PL_monthly!$B:$B,'PL adj'!$B11)+SUMIFS(QoE!AR:AR,QoE!$B:$B,'PL adj'!$B11)</f>
        <v>0</v>
      </c>
      <c r="AR11" s="411"/>
      <c r="AS11" s="252">
        <f ca="1">SUM(OFFSET(AA11,0,(-12+'Key information'!$E$34)):P11)</f>
        <v>0</v>
      </c>
      <c r="AT11" s="252">
        <f ca="1">SUM(OFFSET(AM11,0,(-12+'Key information'!$E$34)):AB11)</f>
        <v>0</v>
      </c>
      <c r="AU11" s="411"/>
      <c r="AV11" s="340"/>
    </row>
    <row r="12" spans="1:48" s="24" customFormat="1" ht="12" hidden="1" customHeight="1" outlineLevel="1">
      <c r="A12" s="392"/>
      <c r="B12" s="128" t="s">
        <v>295</v>
      </c>
      <c r="C12" s="591" t="str">
        <f>PL_monthly!C12</f>
        <v>[Net sales account 3]</v>
      </c>
      <c r="D12" s="252">
        <f>SUMIFS(PL_monthly!D:D,PL_monthly!$B:$B,'PL adj'!$B12)+SUMIFS(QoE!E:E,QoE!$B:$B,'PL adj'!$B12)</f>
        <v>0</v>
      </c>
      <c r="E12" s="252">
        <f>SUMIFS(PL_monthly!E:E,PL_monthly!$B:$B,'PL adj'!$B12)+SUMIFS(QoE!F:F,QoE!$B:$B,'PL adj'!$B12)</f>
        <v>0</v>
      </c>
      <c r="F12" s="252">
        <f>SUMIFS(PL_monthly!F:F,PL_monthly!$B:$B,'PL adj'!$B12)+SUMIFS(QoE!G:G,QoE!$B:$B,'PL adj'!$B12)</f>
        <v>0</v>
      </c>
      <c r="G12" s="252">
        <f>SUMIFS(PL_monthly!G:G,PL_monthly!$B:$B,'PL adj'!$B12)+SUMIFS(QoE!H:H,QoE!$B:$B,'PL adj'!$B12)</f>
        <v>0</v>
      </c>
      <c r="H12" s="252">
        <f>SUMIFS(PL_monthly!H:H,PL_monthly!$B:$B,'PL adj'!$B12)+SUMIFS(QoE!I:I,QoE!$B:$B,'PL adj'!$B12)</f>
        <v>0</v>
      </c>
      <c r="I12" s="252">
        <f>SUMIFS(PL_monthly!I:I,PL_monthly!$B:$B,'PL adj'!$B12)+SUMIFS(QoE!J:J,QoE!$B:$B,'PL adj'!$B12)</f>
        <v>0</v>
      </c>
      <c r="J12" s="252">
        <f>SUMIFS(PL_monthly!J:J,PL_monthly!$B:$B,'PL adj'!$B12)+SUMIFS(QoE!K:K,QoE!$B:$B,'PL adj'!$B12)</f>
        <v>0</v>
      </c>
      <c r="K12" s="252">
        <f>SUMIFS(PL_monthly!K:K,PL_monthly!$B:$B,'PL adj'!$B12)+SUMIFS(QoE!L:L,QoE!$B:$B,'PL adj'!$B12)</f>
        <v>0</v>
      </c>
      <c r="L12" s="252">
        <f>SUMIFS(PL_monthly!L:L,PL_monthly!$B:$B,'PL adj'!$B12)+SUMIFS(QoE!M:M,QoE!$B:$B,'PL adj'!$B12)</f>
        <v>0</v>
      </c>
      <c r="M12" s="252">
        <f>SUMIFS(PL_monthly!M:M,PL_monthly!$B:$B,'PL adj'!$B12)+SUMIFS(QoE!N:N,QoE!$B:$B,'PL adj'!$B12)</f>
        <v>0</v>
      </c>
      <c r="N12" s="252">
        <f>SUMIFS(PL_monthly!N:N,PL_monthly!$B:$B,'PL adj'!$B12)+SUMIFS(QoE!O:O,QoE!$B:$B,'PL adj'!$B12)</f>
        <v>0</v>
      </c>
      <c r="O12" s="267">
        <f>SUMIFS(PL_monthly!O:O,PL_monthly!$B:$B,'PL adj'!$B12)+SUMIFS(QoE!P:P,QoE!$B:$B,'PL adj'!$B12)</f>
        <v>0</v>
      </c>
      <c r="P12" s="252">
        <f>SUMIFS(PL_monthly!P:P,PL_monthly!$B:$B,'PL adj'!$B12)+SUMIFS(QoE!Q:Q,QoE!$B:$B,'PL adj'!$B12)</f>
        <v>0</v>
      </c>
      <c r="Q12" s="252">
        <f>SUMIFS(PL_monthly!Q:Q,PL_monthly!$B:$B,'PL adj'!$B12)+SUMIFS(QoE!R:R,QoE!$B:$B,'PL adj'!$B12)</f>
        <v>0</v>
      </c>
      <c r="R12" s="252">
        <f>SUMIFS(PL_monthly!R:R,PL_monthly!$B:$B,'PL adj'!$B12)+SUMIFS(QoE!S:S,QoE!$B:$B,'PL adj'!$B12)</f>
        <v>0</v>
      </c>
      <c r="S12" s="252">
        <f>SUMIFS(PL_monthly!S:S,PL_monthly!$B:$B,'PL adj'!$B12)+SUMIFS(QoE!T:T,QoE!$B:$B,'PL adj'!$B12)</f>
        <v>0</v>
      </c>
      <c r="T12" s="252">
        <f>SUMIFS(PL_monthly!T:T,PL_monthly!$B:$B,'PL adj'!$B12)+SUMIFS(QoE!U:U,QoE!$B:$B,'PL adj'!$B12)</f>
        <v>0</v>
      </c>
      <c r="U12" s="252">
        <f>SUMIFS(PL_monthly!U:U,PL_monthly!$B:$B,'PL adj'!$B12)+SUMIFS(QoE!V:V,QoE!$B:$B,'PL adj'!$B12)</f>
        <v>0</v>
      </c>
      <c r="V12" s="252">
        <f>SUMIFS(PL_monthly!V:V,PL_monthly!$B:$B,'PL adj'!$B12)+SUMIFS(QoE!W:W,QoE!$B:$B,'PL adj'!$B12)</f>
        <v>0</v>
      </c>
      <c r="W12" s="252">
        <f>SUMIFS(PL_monthly!W:W,PL_monthly!$B:$B,'PL adj'!$B12)+SUMIFS(QoE!X:X,QoE!$B:$B,'PL adj'!$B12)</f>
        <v>0</v>
      </c>
      <c r="X12" s="252">
        <f>SUMIFS(PL_monthly!X:X,PL_monthly!$B:$B,'PL adj'!$B12)+SUMIFS(QoE!Y:Y,QoE!$B:$B,'PL adj'!$B12)</f>
        <v>0</v>
      </c>
      <c r="Y12" s="252">
        <f>SUMIFS(PL_monthly!Y:Y,PL_monthly!$B:$B,'PL adj'!$B12)+SUMIFS(QoE!Z:Z,QoE!$B:$B,'PL adj'!$B12)</f>
        <v>0</v>
      </c>
      <c r="Z12" s="252">
        <f>SUMIFS(PL_monthly!Z:Z,PL_monthly!$B:$B,'PL adj'!$B12)+SUMIFS(QoE!AA:AA,QoE!$B:$B,'PL adj'!$B12)</f>
        <v>0</v>
      </c>
      <c r="AA12" s="252">
        <f>SUMIFS(PL_monthly!AA:AA,PL_monthly!$B:$B,'PL adj'!$B12)+SUMIFS(QoE!AB:AB,QoE!$B:$B,'PL adj'!$B12)</f>
        <v>0</v>
      </c>
      <c r="AB12" s="268">
        <f>SUMIFS(PL_monthly!AB:AB,PL_monthly!$B:$B,'PL adj'!$B12)+SUMIFS(QoE!AC:AC,QoE!$B:$B,'PL adj'!$B12)</f>
        <v>0</v>
      </c>
      <c r="AC12" s="252">
        <f>SUMIFS(PL_monthly!AC:AC,PL_monthly!$B:$B,'PL adj'!$B12)+SUMIFS(QoE!AD:AD,QoE!$B:$B,'PL adj'!$B12)</f>
        <v>0</v>
      </c>
      <c r="AD12" s="252">
        <f>SUMIFS(PL_monthly!AD:AD,PL_monthly!$B:$B,'PL adj'!$B12)+SUMIFS(QoE!AE:AE,QoE!$B:$B,'PL adj'!$B12)</f>
        <v>0</v>
      </c>
      <c r="AE12" s="252">
        <f>SUMIFS(PL_monthly!AE:AE,PL_monthly!$B:$B,'PL adj'!$B12)+SUMIFS(QoE!AF:AF,QoE!$B:$B,'PL adj'!$B12)</f>
        <v>0</v>
      </c>
      <c r="AF12" s="252">
        <f>SUMIFS(PL_monthly!AF:AF,PL_monthly!$B:$B,'PL adj'!$B12)+SUMIFS(QoE!AG:AG,QoE!$B:$B,'PL adj'!$B12)</f>
        <v>0</v>
      </c>
      <c r="AG12" s="252">
        <f>SUMIFS(PL_monthly!AG:AG,PL_monthly!$B:$B,'PL adj'!$B12)+SUMIFS(QoE!AH:AH,QoE!$B:$B,'PL adj'!$B12)</f>
        <v>0</v>
      </c>
      <c r="AH12" s="252">
        <f>SUMIFS(PL_monthly!AH:AH,PL_monthly!$B:$B,'PL adj'!$B12)+SUMIFS(QoE!AI:AI,QoE!$B:$B,'PL adj'!$B12)</f>
        <v>0</v>
      </c>
      <c r="AI12" s="252">
        <f>SUMIFS(PL_monthly!AI:AI,PL_monthly!$B:$B,'PL adj'!$B12)+SUMIFS(QoE!AJ:AJ,QoE!$B:$B,'PL adj'!$B12)</f>
        <v>0</v>
      </c>
      <c r="AJ12" s="252">
        <f>SUMIFS(PL_monthly!AJ:AJ,PL_monthly!$B:$B,'PL adj'!$B12)+SUMIFS(QoE!AK:AK,QoE!$B:$B,'PL adj'!$B12)</f>
        <v>0</v>
      </c>
      <c r="AK12" s="252">
        <f>SUMIFS(PL_monthly!AK:AK,PL_monthly!$B:$B,'PL adj'!$B12)+SUMIFS(QoE!AL:AL,QoE!$B:$B,'PL adj'!$B12)</f>
        <v>0</v>
      </c>
      <c r="AL12" s="252">
        <f>SUMIFS(PL_monthly!AL:AL,PL_monthly!$B:$B,'PL adj'!$B12)+SUMIFS(QoE!AM:AM,QoE!$B:$B,'PL adj'!$B12)</f>
        <v>0</v>
      </c>
      <c r="AM12" s="267">
        <f>SUMIFS(PL_monthly!AM:AM,PL_monthly!$B:$B,'PL adj'!$B12)+SUMIFS(QoE!AN:AN,QoE!$B:$B,'PL adj'!$B12)</f>
        <v>0</v>
      </c>
      <c r="AN12" s="252">
        <f t="shared" si="1"/>
        <v>0</v>
      </c>
      <c r="AO12" s="252">
        <f t="shared" si="2"/>
        <v>0</v>
      </c>
      <c r="AP12" s="345">
        <f ca="1">SUM(OFFSET(AM12,0,(-12+'Key information'!$E$34)):OFFSET(AA12,0,(-11+'Key information'!$E$34)))</f>
        <v>0</v>
      </c>
      <c r="AQ12" s="252">
        <f>SUMIFS(PL_monthly!AQ:AQ,PL_monthly!$B:$B,'PL adj'!$B12)+SUMIFS(QoE!AR:AR,QoE!$B:$B,'PL adj'!$B12)</f>
        <v>0</v>
      </c>
      <c r="AR12" s="411"/>
      <c r="AS12" s="252">
        <f ca="1">SUM(OFFSET(AA12,0,(-12+'Key information'!$E$34)):P12)</f>
        <v>0</v>
      </c>
      <c r="AT12" s="252">
        <f ca="1">SUM(OFFSET(AM12,0,(-12+'Key information'!$E$34)):AB12)</f>
        <v>0</v>
      </c>
      <c r="AU12" s="411"/>
      <c r="AV12" s="131"/>
    </row>
    <row r="13" spans="1:48" s="24" customFormat="1" ht="12" hidden="1" customHeight="1" outlineLevel="1">
      <c r="A13" s="392"/>
      <c r="B13" s="128" t="s">
        <v>297</v>
      </c>
      <c r="C13" s="591" t="str">
        <f>PL_monthly!C13</f>
        <v>[Net sales account 4]</v>
      </c>
      <c r="D13" s="252">
        <f>SUMIFS(PL_monthly!D:D,PL_monthly!$B:$B,'PL adj'!$B13)+SUMIFS(QoE!E:E,QoE!$B:$B,'PL adj'!$B13)</f>
        <v>0</v>
      </c>
      <c r="E13" s="252">
        <f>SUMIFS(PL_monthly!E:E,PL_monthly!$B:$B,'PL adj'!$B13)+SUMIFS(QoE!F:F,QoE!$B:$B,'PL adj'!$B13)</f>
        <v>0</v>
      </c>
      <c r="F13" s="252">
        <f>SUMIFS(PL_monthly!F:F,PL_monthly!$B:$B,'PL adj'!$B13)+SUMIFS(QoE!G:G,QoE!$B:$B,'PL adj'!$B13)</f>
        <v>0</v>
      </c>
      <c r="G13" s="252">
        <f>SUMIFS(PL_monthly!G:G,PL_monthly!$B:$B,'PL adj'!$B13)+SUMIFS(QoE!H:H,QoE!$B:$B,'PL adj'!$B13)</f>
        <v>0</v>
      </c>
      <c r="H13" s="252">
        <f>SUMIFS(PL_monthly!H:H,PL_monthly!$B:$B,'PL adj'!$B13)+SUMIFS(QoE!I:I,QoE!$B:$B,'PL adj'!$B13)</f>
        <v>0</v>
      </c>
      <c r="I13" s="252">
        <f>SUMIFS(PL_monthly!I:I,PL_monthly!$B:$B,'PL adj'!$B13)+SUMIFS(QoE!J:J,QoE!$B:$B,'PL adj'!$B13)</f>
        <v>0</v>
      </c>
      <c r="J13" s="252">
        <f>SUMIFS(PL_monthly!J:J,PL_monthly!$B:$B,'PL adj'!$B13)+SUMIFS(QoE!K:K,QoE!$B:$B,'PL adj'!$B13)</f>
        <v>0</v>
      </c>
      <c r="K13" s="252">
        <f>SUMIFS(PL_monthly!K:K,PL_monthly!$B:$B,'PL adj'!$B13)+SUMIFS(QoE!L:L,QoE!$B:$B,'PL adj'!$B13)</f>
        <v>0</v>
      </c>
      <c r="L13" s="252">
        <f>SUMIFS(PL_monthly!L:L,PL_monthly!$B:$B,'PL adj'!$B13)+SUMIFS(QoE!M:M,QoE!$B:$B,'PL adj'!$B13)</f>
        <v>0</v>
      </c>
      <c r="M13" s="252">
        <f>SUMIFS(PL_monthly!M:M,PL_monthly!$B:$B,'PL adj'!$B13)+SUMIFS(QoE!N:N,QoE!$B:$B,'PL adj'!$B13)</f>
        <v>0</v>
      </c>
      <c r="N13" s="252">
        <f>SUMIFS(PL_monthly!N:N,PL_monthly!$B:$B,'PL adj'!$B13)+SUMIFS(QoE!O:O,QoE!$B:$B,'PL adj'!$B13)</f>
        <v>0</v>
      </c>
      <c r="O13" s="267">
        <f>SUMIFS(PL_monthly!O:O,PL_monthly!$B:$B,'PL adj'!$B13)+SUMIFS(QoE!P:P,QoE!$B:$B,'PL adj'!$B13)</f>
        <v>0</v>
      </c>
      <c r="P13" s="252">
        <f>SUMIFS(PL_monthly!P:P,PL_monthly!$B:$B,'PL adj'!$B13)+SUMIFS(QoE!Q:Q,QoE!$B:$B,'PL adj'!$B13)</f>
        <v>0</v>
      </c>
      <c r="Q13" s="252">
        <f>SUMIFS(PL_monthly!Q:Q,PL_monthly!$B:$B,'PL adj'!$B13)+SUMIFS(QoE!R:R,QoE!$B:$B,'PL adj'!$B13)</f>
        <v>0</v>
      </c>
      <c r="R13" s="252">
        <f>SUMIFS(PL_monthly!R:R,PL_monthly!$B:$B,'PL adj'!$B13)+SUMIFS(QoE!S:S,QoE!$B:$B,'PL adj'!$B13)</f>
        <v>0</v>
      </c>
      <c r="S13" s="252">
        <f>SUMIFS(PL_monthly!S:S,PL_monthly!$B:$B,'PL adj'!$B13)+SUMIFS(QoE!T:T,QoE!$B:$B,'PL adj'!$B13)</f>
        <v>0</v>
      </c>
      <c r="T13" s="252">
        <f>SUMIFS(PL_monthly!T:T,PL_monthly!$B:$B,'PL adj'!$B13)+SUMIFS(QoE!U:U,QoE!$B:$B,'PL adj'!$B13)</f>
        <v>0</v>
      </c>
      <c r="U13" s="252">
        <f>SUMIFS(PL_monthly!U:U,PL_monthly!$B:$B,'PL adj'!$B13)+SUMIFS(QoE!V:V,QoE!$B:$B,'PL adj'!$B13)</f>
        <v>0</v>
      </c>
      <c r="V13" s="252">
        <f>SUMIFS(PL_monthly!V:V,PL_monthly!$B:$B,'PL adj'!$B13)+SUMIFS(QoE!W:W,QoE!$B:$B,'PL adj'!$B13)</f>
        <v>0</v>
      </c>
      <c r="W13" s="252">
        <f>SUMIFS(PL_monthly!W:W,PL_monthly!$B:$B,'PL adj'!$B13)+SUMIFS(QoE!X:X,QoE!$B:$B,'PL adj'!$B13)</f>
        <v>0</v>
      </c>
      <c r="X13" s="252">
        <f>SUMIFS(PL_monthly!X:X,PL_monthly!$B:$B,'PL adj'!$B13)+SUMIFS(QoE!Y:Y,QoE!$B:$B,'PL adj'!$B13)</f>
        <v>0</v>
      </c>
      <c r="Y13" s="252">
        <f>SUMIFS(PL_monthly!Y:Y,PL_monthly!$B:$B,'PL adj'!$B13)+SUMIFS(QoE!Z:Z,QoE!$B:$B,'PL adj'!$B13)</f>
        <v>0</v>
      </c>
      <c r="Z13" s="252">
        <f>SUMIFS(PL_monthly!Z:Z,PL_monthly!$B:$B,'PL adj'!$B13)+SUMIFS(QoE!AA:AA,QoE!$B:$B,'PL adj'!$B13)</f>
        <v>0</v>
      </c>
      <c r="AA13" s="252">
        <f>SUMIFS(PL_monthly!AA:AA,PL_monthly!$B:$B,'PL adj'!$B13)+SUMIFS(QoE!AB:AB,QoE!$B:$B,'PL adj'!$B13)</f>
        <v>0</v>
      </c>
      <c r="AB13" s="268">
        <f>SUMIFS(PL_monthly!AB:AB,PL_monthly!$B:$B,'PL adj'!$B13)+SUMIFS(QoE!AC:AC,QoE!$B:$B,'PL adj'!$B13)</f>
        <v>0</v>
      </c>
      <c r="AC13" s="252">
        <f>SUMIFS(PL_monthly!AC:AC,PL_monthly!$B:$B,'PL adj'!$B13)+SUMIFS(QoE!AD:AD,QoE!$B:$B,'PL adj'!$B13)</f>
        <v>0</v>
      </c>
      <c r="AD13" s="252">
        <f>SUMIFS(PL_monthly!AD:AD,PL_monthly!$B:$B,'PL adj'!$B13)+SUMIFS(QoE!AE:AE,QoE!$B:$B,'PL adj'!$B13)</f>
        <v>0</v>
      </c>
      <c r="AE13" s="252">
        <f>SUMIFS(PL_monthly!AE:AE,PL_monthly!$B:$B,'PL adj'!$B13)+SUMIFS(QoE!AF:AF,QoE!$B:$B,'PL adj'!$B13)</f>
        <v>0</v>
      </c>
      <c r="AF13" s="252">
        <f>SUMIFS(PL_monthly!AF:AF,PL_monthly!$B:$B,'PL adj'!$B13)+SUMIFS(QoE!AG:AG,QoE!$B:$B,'PL adj'!$B13)</f>
        <v>0</v>
      </c>
      <c r="AG13" s="252">
        <f>SUMIFS(PL_monthly!AG:AG,PL_monthly!$B:$B,'PL adj'!$B13)+SUMIFS(QoE!AH:AH,QoE!$B:$B,'PL adj'!$B13)</f>
        <v>0</v>
      </c>
      <c r="AH13" s="252">
        <f>SUMIFS(PL_monthly!AH:AH,PL_monthly!$B:$B,'PL adj'!$B13)+SUMIFS(QoE!AI:AI,QoE!$B:$B,'PL adj'!$B13)</f>
        <v>0</v>
      </c>
      <c r="AI13" s="252">
        <f>SUMIFS(PL_monthly!AI:AI,PL_monthly!$B:$B,'PL adj'!$B13)+SUMIFS(QoE!AJ:AJ,QoE!$B:$B,'PL adj'!$B13)</f>
        <v>0</v>
      </c>
      <c r="AJ13" s="252">
        <f>SUMIFS(PL_monthly!AJ:AJ,PL_monthly!$B:$B,'PL adj'!$B13)+SUMIFS(QoE!AK:AK,QoE!$B:$B,'PL adj'!$B13)</f>
        <v>0</v>
      </c>
      <c r="AK13" s="252">
        <f>SUMIFS(PL_monthly!AK:AK,PL_monthly!$B:$B,'PL adj'!$B13)+SUMIFS(QoE!AL:AL,QoE!$B:$B,'PL adj'!$B13)</f>
        <v>0</v>
      </c>
      <c r="AL13" s="252">
        <f>SUMIFS(PL_monthly!AL:AL,PL_monthly!$B:$B,'PL adj'!$B13)+SUMIFS(QoE!AM:AM,QoE!$B:$B,'PL adj'!$B13)</f>
        <v>0</v>
      </c>
      <c r="AM13" s="267">
        <f>SUMIFS(PL_monthly!AM:AM,PL_monthly!$B:$B,'PL adj'!$B13)+SUMIFS(QoE!AN:AN,QoE!$B:$B,'PL adj'!$B13)</f>
        <v>0</v>
      </c>
      <c r="AN13" s="252">
        <f t="shared" si="1"/>
        <v>0</v>
      </c>
      <c r="AO13" s="252">
        <f t="shared" si="2"/>
        <v>0</v>
      </c>
      <c r="AP13" s="345">
        <f ca="1">SUM(OFFSET(AM13,0,(-12+'Key information'!$E$34)):OFFSET(AA13,0,(-11+'Key information'!$E$34)))</f>
        <v>0</v>
      </c>
      <c r="AQ13" s="252">
        <f>SUMIFS(PL_monthly!AQ:AQ,PL_monthly!$B:$B,'PL adj'!$B13)+SUMIFS(QoE!AR:AR,QoE!$B:$B,'PL adj'!$B13)</f>
        <v>0</v>
      </c>
      <c r="AR13" s="411"/>
      <c r="AS13" s="252">
        <f ca="1">SUM(OFFSET(AA13,0,(-12+'Key information'!$E$34)):P13)</f>
        <v>0</v>
      </c>
      <c r="AT13" s="252">
        <f ca="1">SUM(OFFSET(AM13,0,(-12+'Key information'!$E$34)):AB13)</f>
        <v>0</v>
      </c>
      <c r="AU13" s="411"/>
      <c r="AV13" s="131"/>
    </row>
    <row r="14" spans="1:48" s="24" customFormat="1" ht="12" hidden="1" customHeight="1" outlineLevel="1">
      <c r="A14" s="392"/>
      <c r="B14" s="128" t="s">
        <v>299</v>
      </c>
      <c r="C14" s="1041" t="str">
        <f>PL_monthly!C14</f>
        <v>[Net sales account 5]</v>
      </c>
      <c r="D14" s="1042">
        <f>SUMIFS(PL_monthly!D:D,PL_monthly!$B:$B,'PL adj'!$B14)+SUMIFS(QoE!E:E,QoE!$B:$B,'PL adj'!$B14)</f>
        <v>0</v>
      </c>
      <c r="E14" s="1042">
        <f>SUMIFS(PL_monthly!E:E,PL_monthly!$B:$B,'PL adj'!$B14)+SUMIFS(QoE!F:F,QoE!$B:$B,'PL adj'!$B14)</f>
        <v>0</v>
      </c>
      <c r="F14" s="1042">
        <f>SUMIFS(PL_monthly!F:F,PL_monthly!$B:$B,'PL adj'!$B14)+SUMIFS(QoE!G:G,QoE!$B:$B,'PL adj'!$B14)</f>
        <v>0</v>
      </c>
      <c r="G14" s="1042">
        <f>SUMIFS(PL_monthly!G:G,PL_monthly!$B:$B,'PL adj'!$B14)+SUMIFS(QoE!H:H,QoE!$B:$B,'PL adj'!$B14)</f>
        <v>0</v>
      </c>
      <c r="H14" s="1042">
        <f>SUMIFS(PL_monthly!H:H,PL_monthly!$B:$B,'PL adj'!$B14)+SUMIFS(QoE!I:I,QoE!$B:$B,'PL adj'!$B14)</f>
        <v>0</v>
      </c>
      <c r="I14" s="1042">
        <f>SUMIFS(PL_monthly!I:I,PL_monthly!$B:$B,'PL adj'!$B14)+SUMIFS(QoE!J:J,QoE!$B:$B,'PL adj'!$B14)</f>
        <v>0</v>
      </c>
      <c r="J14" s="1042">
        <f>SUMIFS(PL_monthly!J:J,PL_monthly!$B:$B,'PL adj'!$B14)+SUMIFS(QoE!K:K,QoE!$B:$B,'PL adj'!$B14)</f>
        <v>0</v>
      </c>
      <c r="K14" s="1042">
        <f>SUMIFS(PL_monthly!K:K,PL_monthly!$B:$B,'PL adj'!$B14)+SUMIFS(QoE!L:L,QoE!$B:$B,'PL adj'!$B14)</f>
        <v>0</v>
      </c>
      <c r="L14" s="1042">
        <f>SUMIFS(PL_monthly!L:L,PL_monthly!$B:$B,'PL adj'!$B14)+SUMIFS(QoE!M:M,QoE!$B:$B,'PL adj'!$B14)</f>
        <v>0</v>
      </c>
      <c r="M14" s="1042">
        <f>SUMIFS(PL_monthly!M:M,PL_monthly!$B:$B,'PL adj'!$B14)+SUMIFS(QoE!N:N,QoE!$B:$B,'PL adj'!$B14)</f>
        <v>0</v>
      </c>
      <c r="N14" s="1042">
        <f>SUMIFS(PL_monthly!N:N,PL_monthly!$B:$B,'PL adj'!$B14)+SUMIFS(QoE!O:O,QoE!$B:$B,'PL adj'!$B14)</f>
        <v>0</v>
      </c>
      <c r="O14" s="1043">
        <f>SUMIFS(PL_monthly!O:O,PL_monthly!$B:$B,'PL adj'!$B14)+SUMIFS(QoE!P:P,QoE!$B:$B,'PL adj'!$B14)</f>
        <v>0</v>
      </c>
      <c r="P14" s="1042">
        <f>SUMIFS(PL_monthly!P:P,PL_monthly!$B:$B,'PL adj'!$B14)+SUMIFS(QoE!Q:Q,QoE!$B:$B,'PL adj'!$B14)</f>
        <v>0</v>
      </c>
      <c r="Q14" s="1042">
        <f>SUMIFS(PL_monthly!Q:Q,PL_monthly!$B:$B,'PL adj'!$B14)+SUMIFS(QoE!R:R,QoE!$B:$B,'PL adj'!$B14)</f>
        <v>0</v>
      </c>
      <c r="R14" s="1042">
        <f>SUMIFS(PL_monthly!R:R,PL_monthly!$B:$B,'PL adj'!$B14)+SUMIFS(QoE!S:S,QoE!$B:$B,'PL adj'!$B14)</f>
        <v>0</v>
      </c>
      <c r="S14" s="1042">
        <f>SUMIFS(PL_monthly!S:S,PL_monthly!$B:$B,'PL adj'!$B14)+SUMIFS(QoE!T:T,QoE!$B:$B,'PL adj'!$B14)</f>
        <v>0</v>
      </c>
      <c r="T14" s="1042">
        <f>SUMIFS(PL_monthly!T:T,PL_monthly!$B:$B,'PL adj'!$B14)+SUMIFS(QoE!U:U,QoE!$B:$B,'PL adj'!$B14)</f>
        <v>0</v>
      </c>
      <c r="U14" s="1042">
        <f>SUMIFS(PL_monthly!U:U,PL_monthly!$B:$B,'PL adj'!$B14)+SUMIFS(QoE!V:V,QoE!$B:$B,'PL adj'!$B14)</f>
        <v>0</v>
      </c>
      <c r="V14" s="1042">
        <f>SUMIFS(PL_monthly!V:V,PL_monthly!$B:$B,'PL adj'!$B14)+SUMIFS(QoE!W:W,QoE!$B:$B,'PL adj'!$B14)</f>
        <v>0</v>
      </c>
      <c r="W14" s="1042">
        <f>SUMIFS(PL_monthly!W:W,PL_monthly!$B:$B,'PL adj'!$B14)+SUMIFS(QoE!X:X,QoE!$B:$B,'PL adj'!$B14)</f>
        <v>0</v>
      </c>
      <c r="X14" s="1042">
        <f>SUMIFS(PL_monthly!X:X,PL_monthly!$B:$B,'PL adj'!$B14)+SUMIFS(QoE!Y:Y,QoE!$B:$B,'PL adj'!$B14)</f>
        <v>0</v>
      </c>
      <c r="Y14" s="1042">
        <f>SUMIFS(PL_monthly!Y:Y,PL_monthly!$B:$B,'PL adj'!$B14)+SUMIFS(QoE!Z:Z,QoE!$B:$B,'PL adj'!$B14)</f>
        <v>0</v>
      </c>
      <c r="Z14" s="1042">
        <f>SUMIFS(PL_monthly!Z:Z,PL_monthly!$B:$B,'PL adj'!$B14)+SUMIFS(QoE!AA:AA,QoE!$B:$B,'PL adj'!$B14)</f>
        <v>0</v>
      </c>
      <c r="AA14" s="1042">
        <f>SUMIFS(PL_monthly!AA:AA,PL_monthly!$B:$B,'PL adj'!$B14)+SUMIFS(QoE!AB:AB,QoE!$B:$B,'PL adj'!$B14)</f>
        <v>0</v>
      </c>
      <c r="AB14" s="1044">
        <f>SUMIFS(PL_monthly!AB:AB,PL_monthly!$B:$B,'PL adj'!$B14)+SUMIFS(QoE!AC:AC,QoE!$B:$B,'PL adj'!$B14)</f>
        <v>0</v>
      </c>
      <c r="AC14" s="1042">
        <f>SUMIFS(PL_monthly!AC:AC,PL_monthly!$B:$B,'PL adj'!$B14)+SUMIFS(QoE!AD:AD,QoE!$B:$B,'PL adj'!$B14)</f>
        <v>0</v>
      </c>
      <c r="AD14" s="1042">
        <f>SUMIFS(PL_monthly!AD:AD,PL_monthly!$B:$B,'PL adj'!$B14)+SUMIFS(QoE!AE:AE,QoE!$B:$B,'PL adj'!$B14)</f>
        <v>0</v>
      </c>
      <c r="AE14" s="1042">
        <f>SUMIFS(PL_monthly!AE:AE,PL_monthly!$B:$B,'PL adj'!$B14)+SUMIFS(QoE!AF:AF,QoE!$B:$B,'PL adj'!$B14)</f>
        <v>0</v>
      </c>
      <c r="AF14" s="1042">
        <f>SUMIFS(PL_monthly!AF:AF,PL_monthly!$B:$B,'PL adj'!$B14)+SUMIFS(QoE!AG:AG,QoE!$B:$B,'PL adj'!$B14)</f>
        <v>0</v>
      </c>
      <c r="AG14" s="1042">
        <f>SUMIFS(PL_monthly!AG:AG,PL_monthly!$B:$B,'PL adj'!$B14)+SUMIFS(QoE!AH:AH,QoE!$B:$B,'PL adj'!$B14)</f>
        <v>0</v>
      </c>
      <c r="AH14" s="1042">
        <f>SUMIFS(PL_monthly!AH:AH,PL_monthly!$B:$B,'PL adj'!$B14)+SUMIFS(QoE!AI:AI,QoE!$B:$B,'PL adj'!$B14)</f>
        <v>0</v>
      </c>
      <c r="AI14" s="1042">
        <f>SUMIFS(PL_monthly!AI:AI,PL_monthly!$B:$B,'PL adj'!$B14)+SUMIFS(QoE!AJ:AJ,QoE!$B:$B,'PL adj'!$B14)</f>
        <v>0</v>
      </c>
      <c r="AJ14" s="1042">
        <f>SUMIFS(PL_monthly!AJ:AJ,PL_monthly!$B:$B,'PL adj'!$B14)+SUMIFS(QoE!AK:AK,QoE!$B:$B,'PL adj'!$B14)</f>
        <v>0</v>
      </c>
      <c r="AK14" s="1042">
        <f>SUMIFS(PL_monthly!AK:AK,PL_monthly!$B:$B,'PL adj'!$B14)+SUMIFS(QoE!AL:AL,QoE!$B:$B,'PL adj'!$B14)</f>
        <v>0</v>
      </c>
      <c r="AL14" s="1042">
        <f>SUMIFS(PL_monthly!AL:AL,PL_monthly!$B:$B,'PL adj'!$B14)+SUMIFS(QoE!AM:AM,QoE!$B:$B,'PL adj'!$B14)</f>
        <v>0</v>
      </c>
      <c r="AM14" s="1043">
        <f>SUMIFS(PL_monthly!AM:AM,PL_monthly!$B:$B,'PL adj'!$B14)+SUMIFS(QoE!AN:AN,QoE!$B:$B,'PL adj'!$B14)</f>
        <v>0</v>
      </c>
      <c r="AN14" s="1042">
        <f t="shared" si="1"/>
        <v>0</v>
      </c>
      <c r="AO14" s="1042">
        <f t="shared" si="2"/>
        <v>0</v>
      </c>
      <c r="AP14" s="1045">
        <f ca="1">SUM(OFFSET(AM14,0,(-12+'Key information'!$E$34)):OFFSET(AA14,0,(-11+'Key information'!$E$34)))</f>
        <v>0</v>
      </c>
      <c r="AQ14" s="1042">
        <f>SUMIFS(PL_monthly!AQ:AQ,PL_monthly!$B:$B,'PL adj'!$B14)+SUMIFS(QoE!AR:AR,QoE!$B:$B,'PL adj'!$B14)</f>
        <v>0</v>
      </c>
      <c r="AR14" s="411"/>
      <c r="AS14" s="1042">
        <f ca="1">SUM(OFFSET(AA14,0,(-12+'Key information'!$E$34)):P14)</f>
        <v>0</v>
      </c>
      <c r="AT14" s="1042">
        <f ca="1">SUM(OFFSET(AM14,0,(-12+'Key information'!$E$34)):AB14)</f>
        <v>0</v>
      </c>
      <c r="AU14" s="411"/>
      <c r="AV14" s="131"/>
    </row>
    <row r="15" spans="1:48" s="174" customFormat="1" ht="12" customHeight="1" collapsed="1">
      <c r="A15" s="392"/>
      <c r="B15" s="178"/>
      <c r="C15" s="592" t="str">
        <f>PL_monthly!C15</f>
        <v>Net sales</v>
      </c>
      <c r="D15" s="253">
        <f>SUM(D10:D14)</f>
        <v>0</v>
      </c>
      <c r="E15" s="253">
        <f>SUM(E10:E14)</f>
        <v>0</v>
      </c>
      <c r="F15" s="253">
        <f>SUM(F10:F14)</f>
        <v>0</v>
      </c>
      <c r="G15" s="253">
        <f t="shared" ref="G15:AO15" si="3">SUM(G10:G14)</f>
        <v>0</v>
      </c>
      <c r="H15" s="253">
        <f t="shared" si="3"/>
        <v>0</v>
      </c>
      <c r="I15" s="253">
        <f t="shared" si="3"/>
        <v>0</v>
      </c>
      <c r="J15" s="253">
        <f t="shared" si="3"/>
        <v>0</v>
      </c>
      <c r="K15" s="253">
        <f t="shared" si="3"/>
        <v>0</v>
      </c>
      <c r="L15" s="253">
        <f t="shared" si="3"/>
        <v>0</v>
      </c>
      <c r="M15" s="253">
        <f t="shared" si="3"/>
        <v>0</v>
      </c>
      <c r="N15" s="253">
        <f t="shared" si="3"/>
        <v>0</v>
      </c>
      <c r="O15" s="292">
        <f t="shared" si="3"/>
        <v>0</v>
      </c>
      <c r="P15" s="253">
        <f t="shared" si="3"/>
        <v>0</v>
      </c>
      <c r="Q15" s="253">
        <f t="shared" si="3"/>
        <v>0</v>
      </c>
      <c r="R15" s="253">
        <f t="shared" si="3"/>
        <v>0</v>
      </c>
      <c r="S15" s="253">
        <f t="shared" si="3"/>
        <v>0</v>
      </c>
      <c r="T15" s="253">
        <f t="shared" si="3"/>
        <v>0</v>
      </c>
      <c r="U15" s="253">
        <f t="shared" si="3"/>
        <v>0</v>
      </c>
      <c r="V15" s="253">
        <f t="shared" si="3"/>
        <v>0</v>
      </c>
      <c r="W15" s="253">
        <f t="shared" si="3"/>
        <v>0</v>
      </c>
      <c r="X15" s="253">
        <f t="shared" si="3"/>
        <v>0</v>
      </c>
      <c r="Y15" s="253">
        <f t="shared" si="3"/>
        <v>0</v>
      </c>
      <c r="Z15" s="253">
        <f t="shared" si="3"/>
        <v>0</v>
      </c>
      <c r="AA15" s="292">
        <f t="shared" si="3"/>
        <v>0</v>
      </c>
      <c r="AB15" s="253">
        <f t="shared" si="3"/>
        <v>0</v>
      </c>
      <c r="AC15" s="253">
        <f t="shared" si="3"/>
        <v>0</v>
      </c>
      <c r="AD15" s="253">
        <f t="shared" si="3"/>
        <v>0</v>
      </c>
      <c r="AE15" s="253">
        <f t="shared" si="3"/>
        <v>0</v>
      </c>
      <c r="AF15" s="253">
        <f t="shared" si="3"/>
        <v>0</v>
      </c>
      <c r="AG15" s="253">
        <f t="shared" si="3"/>
        <v>0</v>
      </c>
      <c r="AH15" s="253">
        <f t="shared" si="3"/>
        <v>0</v>
      </c>
      <c r="AI15" s="253">
        <f t="shared" si="3"/>
        <v>0</v>
      </c>
      <c r="AJ15" s="253">
        <f t="shared" si="3"/>
        <v>0</v>
      </c>
      <c r="AK15" s="253">
        <f t="shared" si="3"/>
        <v>0</v>
      </c>
      <c r="AL15" s="253">
        <f t="shared" si="3"/>
        <v>0</v>
      </c>
      <c r="AM15" s="292">
        <f t="shared" si="3"/>
        <v>0</v>
      </c>
      <c r="AN15" s="253">
        <f t="shared" si="3"/>
        <v>0</v>
      </c>
      <c r="AO15" s="253">
        <f t="shared" si="3"/>
        <v>0</v>
      </c>
      <c r="AP15" s="346">
        <f ca="1">SUM(AP10:AP14)</f>
        <v>0</v>
      </c>
      <c r="AQ15" s="253">
        <f>SUM(AQ10:AQ14)</f>
        <v>0</v>
      </c>
      <c r="AR15" s="961"/>
      <c r="AS15" s="253">
        <f ca="1">SUM(AS10:AS14)</f>
        <v>0</v>
      </c>
      <c r="AT15" s="253">
        <f ca="1">SUM(AT10:AT14)</f>
        <v>0</v>
      </c>
      <c r="AU15" s="961"/>
      <c r="AV15" s="131"/>
    </row>
    <row r="16" spans="1:48" s="174" customFormat="1" ht="12" hidden="1" customHeight="1" outlineLevel="1" collapsed="1">
      <c r="A16" s="392"/>
      <c r="B16" s="178" t="s">
        <v>302</v>
      </c>
      <c r="C16" s="593" t="str">
        <f>PL_monthly!C16</f>
        <v>Change in finished and semifinished goods inventories</v>
      </c>
      <c r="D16" s="252">
        <f>SUMIFS(PL_monthly!D:D,PL_monthly!$B:$B,'PL adj'!$B16)+SUMIFS(QoE!E:E,QoE!$B:$B,'PL adj'!$B16)</f>
        <v>0</v>
      </c>
      <c r="E16" s="252">
        <f>SUMIFS(PL_monthly!E:E,PL_monthly!$B:$B,'PL adj'!$B16)+SUMIFS(QoE!F:F,QoE!$B:$B,'PL adj'!$B16)</f>
        <v>0</v>
      </c>
      <c r="F16" s="252">
        <f>SUMIFS(PL_monthly!F:F,PL_monthly!$B:$B,'PL adj'!$B16)+SUMIFS(QoE!G:G,QoE!$B:$B,'PL adj'!$B16)</f>
        <v>0</v>
      </c>
      <c r="G16" s="252">
        <f>SUMIFS(PL_monthly!G:G,PL_monthly!$B:$B,'PL adj'!$B16)+SUMIFS(QoE!H:H,QoE!$B:$B,'PL adj'!$B16)</f>
        <v>0</v>
      </c>
      <c r="H16" s="252">
        <f>SUMIFS(PL_monthly!H:H,PL_monthly!$B:$B,'PL adj'!$B16)+SUMIFS(QoE!I:I,QoE!$B:$B,'PL adj'!$B16)</f>
        <v>0</v>
      </c>
      <c r="I16" s="252">
        <f>SUMIFS(PL_monthly!I:I,PL_monthly!$B:$B,'PL adj'!$B16)+SUMIFS(QoE!J:J,QoE!$B:$B,'PL adj'!$B16)</f>
        <v>0</v>
      </c>
      <c r="J16" s="252">
        <f>SUMIFS(PL_monthly!J:J,PL_monthly!$B:$B,'PL adj'!$B16)+SUMIFS(QoE!K:K,QoE!$B:$B,'PL adj'!$B16)</f>
        <v>0</v>
      </c>
      <c r="K16" s="252">
        <f>SUMIFS(PL_monthly!K:K,PL_monthly!$B:$B,'PL adj'!$B16)+SUMIFS(QoE!L:L,QoE!$B:$B,'PL adj'!$B16)</f>
        <v>0</v>
      </c>
      <c r="L16" s="252">
        <f>SUMIFS(PL_monthly!L:L,PL_monthly!$B:$B,'PL adj'!$B16)+SUMIFS(QoE!M:M,QoE!$B:$B,'PL adj'!$B16)</f>
        <v>0</v>
      </c>
      <c r="M16" s="252">
        <f>SUMIFS(PL_monthly!M:M,PL_monthly!$B:$B,'PL adj'!$B16)+SUMIFS(QoE!N:N,QoE!$B:$B,'PL adj'!$B16)</f>
        <v>0</v>
      </c>
      <c r="N16" s="252">
        <f>SUMIFS(PL_monthly!N:N,PL_monthly!$B:$B,'PL adj'!$B16)+SUMIFS(QoE!O:O,QoE!$B:$B,'PL adj'!$B16)</f>
        <v>0</v>
      </c>
      <c r="O16" s="267">
        <f>SUMIFS(PL_monthly!O:O,PL_monthly!$B:$B,'PL adj'!$B16)+SUMIFS(QoE!P:P,QoE!$B:$B,'PL adj'!$B16)</f>
        <v>0</v>
      </c>
      <c r="P16" s="252">
        <f>SUMIFS(PL_monthly!P:P,PL_monthly!$B:$B,'PL adj'!$B16)+SUMIFS(QoE!Q:Q,QoE!$B:$B,'PL adj'!$B16)</f>
        <v>0</v>
      </c>
      <c r="Q16" s="252">
        <f>SUMIFS(PL_monthly!Q:Q,PL_monthly!$B:$B,'PL adj'!$B16)+SUMIFS(QoE!R:R,QoE!$B:$B,'PL adj'!$B16)</f>
        <v>0</v>
      </c>
      <c r="R16" s="252">
        <f>SUMIFS(PL_monthly!R:R,PL_monthly!$B:$B,'PL adj'!$B16)+SUMIFS(QoE!S:S,QoE!$B:$B,'PL adj'!$B16)</f>
        <v>0</v>
      </c>
      <c r="S16" s="252">
        <f>SUMIFS(PL_monthly!S:S,PL_monthly!$B:$B,'PL adj'!$B16)+SUMIFS(QoE!T:T,QoE!$B:$B,'PL adj'!$B16)</f>
        <v>0</v>
      </c>
      <c r="T16" s="252">
        <f>SUMIFS(PL_monthly!T:T,PL_monthly!$B:$B,'PL adj'!$B16)+SUMIFS(QoE!U:U,QoE!$B:$B,'PL adj'!$B16)</f>
        <v>0</v>
      </c>
      <c r="U16" s="252">
        <f>SUMIFS(PL_monthly!U:U,PL_monthly!$B:$B,'PL adj'!$B16)+SUMIFS(QoE!V:V,QoE!$B:$B,'PL adj'!$B16)</f>
        <v>0</v>
      </c>
      <c r="V16" s="252">
        <f>SUMIFS(PL_monthly!V:V,PL_monthly!$B:$B,'PL adj'!$B16)+SUMIFS(QoE!W:W,QoE!$B:$B,'PL adj'!$B16)</f>
        <v>0</v>
      </c>
      <c r="W16" s="252">
        <f>SUMIFS(PL_monthly!W:W,PL_monthly!$B:$B,'PL adj'!$B16)+SUMIFS(QoE!X:X,QoE!$B:$B,'PL adj'!$B16)</f>
        <v>0</v>
      </c>
      <c r="X16" s="252">
        <f>SUMIFS(PL_monthly!X:X,PL_monthly!$B:$B,'PL adj'!$B16)+SUMIFS(QoE!Y:Y,QoE!$B:$B,'PL adj'!$B16)</f>
        <v>0</v>
      </c>
      <c r="Y16" s="252">
        <f>SUMIFS(PL_monthly!Y:Y,PL_monthly!$B:$B,'PL adj'!$B16)+SUMIFS(QoE!Z:Z,QoE!$B:$B,'PL adj'!$B16)</f>
        <v>0</v>
      </c>
      <c r="Z16" s="252">
        <f>SUMIFS(PL_monthly!Z:Z,PL_monthly!$B:$B,'PL adj'!$B16)+SUMIFS(QoE!AA:AA,QoE!$B:$B,'PL adj'!$B16)</f>
        <v>0</v>
      </c>
      <c r="AA16" s="267">
        <f>SUMIFS(PL_monthly!AA:AA,PL_monthly!$B:$B,'PL adj'!$B16)+SUMIFS(QoE!AB:AB,QoE!$B:$B,'PL adj'!$B16)</f>
        <v>0</v>
      </c>
      <c r="AB16" s="252">
        <f>SUMIFS(PL_monthly!AB:AB,PL_monthly!$B:$B,'PL adj'!$B16)+SUMIFS(QoE!AC:AC,QoE!$B:$B,'PL adj'!$B16)</f>
        <v>0</v>
      </c>
      <c r="AC16" s="252">
        <f>SUMIFS(PL_monthly!AC:AC,PL_monthly!$B:$B,'PL adj'!$B16)+SUMIFS(QoE!AD:AD,QoE!$B:$B,'PL adj'!$B16)</f>
        <v>0</v>
      </c>
      <c r="AD16" s="252">
        <f>SUMIFS(PL_monthly!AD:AD,PL_monthly!$B:$B,'PL adj'!$B16)+SUMIFS(QoE!AE:AE,QoE!$B:$B,'PL adj'!$B16)</f>
        <v>0</v>
      </c>
      <c r="AE16" s="252">
        <f>SUMIFS(PL_monthly!AE:AE,PL_monthly!$B:$B,'PL adj'!$B16)+SUMIFS(QoE!AF:AF,QoE!$B:$B,'PL adj'!$B16)</f>
        <v>0</v>
      </c>
      <c r="AF16" s="252">
        <f>SUMIFS(PL_monthly!AF:AF,PL_monthly!$B:$B,'PL adj'!$B16)+SUMIFS(QoE!AG:AG,QoE!$B:$B,'PL adj'!$B16)</f>
        <v>0</v>
      </c>
      <c r="AG16" s="252">
        <f>SUMIFS(PL_monthly!AG:AG,PL_monthly!$B:$B,'PL adj'!$B16)+SUMIFS(QoE!AH:AH,QoE!$B:$B,'PL adj'!$B16)</f>
        <v>0</v>
      </c>
      <c r="AH16" s="252">
        <f>SUMIFS(PL_monthly!AH:AH,PL_monthly!$B:$B,'PL adj'!$B16)+SUMIFS(QoE!AI:AI,QoE!$B:$B,'PL adj'!$B16)</f>
        <v>0</v>
      </c>
      <c r="AI16" s="252">
        <f>SUMIFS(PL_monthly!AI:AI,PL_monthly!$B:$B,'PL adj'!$B16)+SUMIFS(QoE!AJ:AJ,QoE!$B:$B,'PL adj'!$B16)</f>
        <v>0</v>
      </c>
      <c r="AJ16" s="252">
        <f>SUMIFS(PL_monthly!AJ:AJ,PL_monthly!$B:$B,'PL adj'!$B16)+SUMIFS(QoE!AK:AK,QoE!$B:$B,'PL adj'!$B16)</f>
        <v>0</v>
      </c>
      <c r="AK16" s="252">
        <f>SUMIFS(PL_monthly!AK:AK,PL_monthly!$B:$B,'PL adj'!$B16)+SUMIFS(QoE!AL:AL,QoE!$B:$B,'PL adj'!$B16)</f>
        <v>0</v>
      </c>
      <c r="AL16" s="252">
        <f>SUMIFS(PL_monthly!AL:AL,PL_monthly!$B:$B,'PL adj'!$B16)+SUMIFS(QoE!AM:AM,QoE!$B:$B,'PL adj'!$B16)</f>
        <v>0</v>
      </c>
      <c r="AM16" s="267">
        <f>SUMIFS(PL_monthly!AM:AM,PL_monthly!$B:$B,'PL adj'!$B16)+SUMIFS(QoE!AN:AN,QoE!$B:$B,'PL adj'!$B16)</f>
        <v>0</v>
      </c>
      <c r="AN16" s="252">
        <f t="shared" ref="AN16:AN17" si="4">SUM(D16:O16)</f>
        <v>0</v>
      </c>
      <c r="AO16" s="252">
        <f t="shared" ref="AO16:AO17" si="5">SUM(P16:AA16)</f>
        <v>0</v>
      </c>
      <c r="AP16" s="345">
        <f ca="1">SUM(OFFSET(AM16,0,(-12+'Key information'!$E$34)):OFFSET(AA16,0,(-11+'Key information'!$E$34)))</f>
        <v>0</v>
      </c>
      <c r="AQ16" s="252">
        <f>SUMIFS(PL_monthly!AQ:AQ,PL_monthly!$B:$B,'PL adj'!$B16)+SUMIFS(QoE!AR:AR,QoE!$B:$B,'PL adj'!$B16)</f>
        <v>0</v>
      </c>
      <c r="AR16" s="411"/>
      <c r="AS16" s="252">
        <f ca="1">SUM(OFFSET(AA16,0,(-12+'Key information'!$E$34)):P16)</f>
        <v>0</v>
      </c>
      <c r="AT16" s="252">
        <f ca="1">SUM(OFFSET(AM16,0,(-12+'Key information'!$E$34)):AB16)</f>
        <v>0</v>
      </c>
      <c r="AU16" s="961"/>
      <c r="AV16" s="131"/>
    </row>
    <row r="17" spans="1:48" s="174" customFormat="1" ht="12" hidden="1" customHeight="1" outlineLevel="1">
      <c r="A17" s="392"/>
      <c r="B17" s="178" t="s">
        <v>304</v>
      </c>
      <c r="C17" s="593" t="str">
        <f>PL_monthly!C17</f>
        <v>Manufacturing for own use</v>
      </c>
      <c r="D17" s="252">
        <f>SUMIFS(PL_monthly!D:D,PL_monthly!$B:$B,'PL adj'!$B17)+SUMIFS(QoE!E:E,QoE!$B:$B,'PL adj'!$B17)</f>
        <v>0</v>
      </c>
      <c r="E17" s="252">
        <f>SUMIFS(PL_monthly!E:E,PL_monthly!$B:$B,'PL adj'!$B17)+SUMIFS(QoE!F:F,QoE!$B:$B,'PL adj'!$B17)</f>
        <v>0</v>
      </c>
      <c r="F17" s="252">
        <f>SUMIFS(PL_monthly!F:F,PL_monthly!$B:$B,'PL adj'!$B17)+SUMIFS(QoE!G:G,QoE!$B:$B,'PL adj'!$B17)</f>
        <v>0</v>
      </c>
      <c r="G17" s="252">
        <f>SUMIFS(PL_monthly!G:G,PL_monthly!$B:$B,'PL adj'!$B17)+SUMIFS(QoE!H:H,QoE!$B:$B,'PL adj'!$B17)</f>
        <v>0</v>
      </c>
      <c r="H17" s="252">
        <f>SUMIFS(PL_monthly!H:H,PL_monthly!$B:$B,'PL adj'!$B17)+SUMIFS(QoE!I:I,QoE!$B:$B,'PL adj'!$B17)</f>
        <v>0</v>
      </c>
      <c r="I17" s="252">
        <f>SUMIFS(PL_monthly!I:I,PL_monthly!$B:$B,'PL adj'!$B17)+SUMIFS(QoE!J:J,QoE!$B:$B,'PL adj'!$B17)</f>
        <v>0</v>
      </c>
      <c r="J17" s="252">
        <f>SUMIFS(PL_monthly!J:J,PL_monthly!$B:$B,'PL adj'!$B17)+SUMIFS(QoE!K:K,QoE!$B:$B,'PL adj'!$B17)</f>
        <v>0</v>
      </c>
      <c r="K17" s="252">
        <f>SUMIFS(PL_monthly!K:K,PL_monthly!$B:$B,'PL adj'!$B17)+SUMIFS(QoE!L:L,QoE!$B:$B,'PL adj'!$B17)</f>
        <v>0</v>
      </c>
      <c r="L17" s="252">
        <f>SUMIFS(PL_monthly!L:L,PL_monthly!$B:$B,'PL adj'!$B17)+SUMIFS(QoE!M:M,QoE!$B:$B,'PL adj'!$B17)</f>
        <v>0</v>
      </c>
      <c r="M17" s="252">
        <f>SUMIFS(PL_monthly!M:M,PL_monthly!$B:$B,'PL adj'!$B17)+SUMIFS(QoE!N:N,QoE!$B:$B,'PL adj'!$B17)</f>
        <v>0</v>
      </c>
      <c r="N17" s="252">
        <f>SUMIFS(PL_monthly!N:N,PL_monthly!$B:$B,'PL adj'!$B17)+SUMIFS(QoE!O:O,QoE!$B:$B,'PL adj'!$B17)</f>
        <v>0</v>
      </c>
      <c r="O17" s="267">
        <f>SUMIFS(PL_monthly!O:O,PL_monthly!$B:$B,'PL adj'!$B17)+SUMIFS(QoE!P:P,QoE!$B:$B,'PL adj'!$B17)</f>
        <v>0</v>
      </c>
      <c r="P17" s="252">
        <f>SUMIFS(PL_monthly!P:P,PL_monthly!$B:$B,'PL adj'!$B17)+SUMIFS(QoE!Q:Q,QoE!$B:$B,'PL adj'!$B17)</f>
        <v>0</v>
      </c>
      <c r="Q17" s="252">
        <f>SUMIFS(PL_monthly!Q:Q,PL_monthly!$B:$B,'PL adj'!$B17)+SUMIFS(QoE!R:R,QoE!$B:$B,'PL adj'!$B17)</f>
        <v>0</v>
      </c>
      <c r="R17" s="252">
        <f>SUMIFS(PL_monthly!R:R,PL_monthly!$B:$B,'PL adj'!$B17)+SUMIFS(QoE!S:S,QoE!$B:$B,'PL adj'!$B17)</f>
        <v>0</v>
      </c>
      <c r="S17" s="252">
        <f>SUMIFS(PL_monthly!S:S,PL_monthly!$B:$B,'PL adj'!$B17)+SUMIFS(QoE!T:T,QoE!$B:$B,'PL adj'!$B17)</f>
        <v>0</v>
      </c>
      <c r="T17" s="252">
        <f>SUMIFS(PL_monthly!T:T,PL_monthly!$B:$B,'PL adj'!$B17)+SUMIFS(QoE!U:U,QoE!$B:$B,'PL adj'!$B17)</f>
        <v>0</v>
      </c>
      <c r="U17" s="252">
        <f>SUMIFS(PL_monthly!U:U,PL_monthly!$B:$B,'PL adj'!$B17)+SUMIFS(QoE!V:V,QoE!$B:$B,'PL adj'!$B17)</f>
        <v>0</v>
      </c>
      <c r="V17" s="252">
        <f>SUMIFS(PL_monthly!V:V,PL_monthly!$B:$B,'PL adj'!$B17)+SUMIFS(QoE!W:W,QoE!$B:$B,'PL adj'!$B17)</f>
        <v>0</v>
      </c>
      <c r="W17" s="252">
        <f>SUMIFS(PL_monthly!W:W,PL_monthly!$B:$B,'PL adj'!$B17)+SUMIFS(QoE!X:X,QoE!$B:$B,'PL adj'!$B17)</f>
        <v>0</v>
      </c>
      <c r="X17" s="252">
        <f>SUMIFS(PL_monthly!X:X,PL_monthly!$B:$B,'PL adj'!$B17)+SUMIFS(QoE!Y:Y,QoE!$B:$B,'PL adj'!$B17)</f>
        <v>0</v>
      </c>
      <c r="Y17" s="252">
        <f>SUMIFS(PL_monthly!Y:Y,PL_monthly!$B:$B,'PL adj'!$B17)+SUMIFS(QoE!Z:Z,QoE!$B:$B,'PL adj'!$B17)</f>
        <v>0</v>
      </c>
      <c r="Z17" s="252">
        <f>SUMIFS(PL_monthly!Z:Z,PL_monthly!$B:$B,'PL adj'!$B17)+SUMIFS(QoE!AA:AA,QoE!$B:$B,'PL adj'!$B17)</f>
        <v>0</v>
      </c>
      <c r="AA17" s="267">
        <f>SUMIFS(PL_monthly!AA:AA,PL_monthly!$B:$B,'PL adj'!$B17)+SUMIFS(QoE!AB:AB,QoE!$B:$B,'PL adj'!$B17)</f>
        <v>0</v>
      </c>
      <c r="AB17" s="252">
        <f>SUMIFS(PL_monthly!AB:AB,PL_monthly!$B:$B,'PL adj'!$B17)+SUMIFS(QoE!AC:AC,QoE!$B:$B,'PL adj'!$B17)</f>
        <v>0</v>
      </c>
      <c r="AC17" s="252">
        <f>SUMIFS(PL_monthly!AC:AC,PL_monthly!$B:$B,'PL adj'!$B17)+SUMIFS(QoE!AD:AD,QoE!$B:$B,'PL adj'!$B17)</f>
        <v>0</v>
      </c>
      <c r="AD17" s="252">
        <f>SUMIFS(PL_monthly!AD:AD,PL_monthly!$B:$B,'PL adj'!$B17)+SUMIFS(QoE!AE:AE,QoE!$B:$B,'PL adj'!$B17)</f>
        <v>0</v>
      </c>
      <c r="AE17" s="252">
        <f>SUMIFS(PL_monthly!AE:AE,PL_monthly!$B:$B,'PL adj'!$B17)+SUMIFS(QoE!AF:AF,QoE!$B:$B,'PL adj'!$B17)</f>
        <v>0</v>
      </c>
      <c r="AF17" s="252">
        <f>SUMIFS(PL_monthly!AF:AF,PL_monthly!$B:$B,'PL adj'!$B17)+SUMIFS(QoE!AG:AG,QoE!$B:$B,'PL adj'!$B17)</f>
        <v>0</v>
      </c>
      <c r="AG17" s="252">
        <f>SUMIFS(PL_monthly!AG:AG,PL_monthly!$B:$B,'PL adj'!$B17)+SUMIFS(QoE!AH:AH,QoE!$B:$B,'PL adj'!$B17)</f>
        <v>0</v>
      </c>
      <c r="AH17" s="252">
        <f>SUMIFS(PL_monthly!AH:AH,PL_monthly!$B:$B,'PL adj'!$B17)+SUMIFS(QoE!AI:AI,QoE!$B:$B,'PL adj'!$B17)</f>
        <v>0</v>
      </c>
      <c r="AI17" s="252">
        <f>SUMIFS(PL_monthly!AI:AI,PL_monthly!$B:$B,'PL adj'!$B17)+SUMIFS(QoE!AJ:AJ,QoE!$B:$B,'PL adj'!$B17)</f>
        <v>0</v>
      </c>
      <c r="AJ17" s="252">
        <f>SUMIFS(PL_monthly!AJ:AJ,PL_monthly!$B:$B,'PL adj'!$B17)+SUMIFS(QoE!AK:AK,QoE!$B:$B,'PL adj'!$B17)</f>
        <v>0</v>
      </c>
      <c r="AK17" s="252">
        <f>SUMIFS(PL_monthly!AK:AK,PL_monthly!$B:$B,'PL adj'!$B17)+SUMIFS(QoE!AL:AL,QoE!$B:$B,'PL adj'!$B17)</f>
        <v>0</v>
      </c>
      <c r="AL17" s="252">
        <f>SUMIFS(PL_monthly!AL:AL,PL_monthly!$B:$B,'PL adj'!$B17)+SUMIFS(QoE!AM:AM,QoE!$B:$B,'PL adj'!$B17)</f>
        <v>0</v>
      </c>
      <c r="AM17" s="267">
        <f>SUMIFS(PL_monthly!AM:AM,PL_monthly!$B:$B,'PL adj'!$B17)+SUMIFS(QoE!AN:AN,QoE!$B:$B,'PL adj'!$B17)</f>
        <v>0</v>
      </c>
      <c r="AN17" s="252">
        <f t="shared" si="4"/>
        <v>0</v>
      </c>
      <c r="AO17" s="252">
        <f t="shared" si="5"/>
        <v>0</v>
      </c>
      <c r="AP17" s="345">
        <f ca="1">SUM(OFFSET(AM17,0,(-12+'Key information'!$E$34)):OFFSET(AA17,0,(-11+'Key information'!$E$34)))</f>
        <v>0</v>
      </c>
      <c r="AQ17" s="252">
        <f>SUMIFS(PL_monthly!AQ:AQ,PL_monthly!$B:$B,'PL adj'!$B17)+SUMIFS(QoE!AR:AR,QoE!$B:$B,'PL adj'!$B17)</f>
        <v>0</v>
      </c>
      <c r="AR17" s="411"/>
      <c r="AS17" s="252">
        <f ca="1">SUM(OFFSET(AA17,0,(-12+'Key information'!$E$34)):P17)</f>
        <v>0</v>
      </c>
      <c r="AT17" s="252">
        <f ca="1">SUM(OFFSET(AM17,0,(-12+'Key information'!$E$34)):AB17)</f>
        <v>0</v>
      </c>
      <c r="AU17" s="961"/>
      <c r="AV17" s="131"/>
    </row>
    <row r="18" spans="1:48" s="24" customFormat="1" ht="12" hidden="1" customHeight="1" outlineLevel="1">
      <c r="A18" s="392"/>
      <c r="B18" s="128"/>
      <c r="C18" s="593" t="str">
        <f>PL_monthly!C18</f>
        <v>[Cost account 1]</v>
      </c>
      <c r="D18" s="252">
        <f>SUMIFS(PL_monthly!D:D,PL_monthly!$B:$B,'PL adj'!$B18)+SUMIFS(QoE!E:E,QoE!$B:$B,'PL adj'!$B18)</f>
        <v>0</v>
      </c>
      <c r="E18" s="252">
        <f>SUMIFS(PL_monthly!E:E,PL_monthly!$B:$B,'PL adj'!$B18)+SUMIFS(QoE!F:F,QoE!$B:$B,'PL adj'!$B18)</f>
        <v>0</v>
      </c>
      <c r="F18" s="252">
        <f>SUMIFS(PL_monthly!F:F,PL_monthly!$B:$B,'PL adj'!$B18)+SUMIFS(QoE!G:G,QoE!$B:$B,'PL adj'!$B18)</f>
        <v>0</v>
      </c>
      <c r="G18" s="252">
        <f>SUMIFS(PL_monthly!G:G,PL_monthly!$B:$B,'PL adj'!$B18)+SUMIFS(QoE!H:H,QoE!$B:$B,'PL adj'!$B18)</f>
        <v>0</v>
      </c>
      <c r="H18" s="252">
        <f>SUMIFS(PL_monthly!H:H,PL_monthly!$B:$B,'PL adj'!$B18)+SUMIFS(QoE!I:I,QoE!$B:$B,'PL adj'!$B18)</f>
        <v>0</v>
      </c>
      <c r="I18" s="252">
        <f>SUMIFS(PL_monthly!I:I,PL_monthly!$B:$B,'PL adj'!$B18)+SUMIFS(QoE!J:J,QoE!$B:$B,'PL adj'!$B18)</f>
        <v>0</v>
      </c>
      <c r="J18" s="252">
        <f>SUMIFS(PL_monthly!J:J,PL_monthly!$B:$B,'PL adj'!$B18)+SUMIFS(QoE!K:K,QoE!$B:$B,'PL adj'!$B18)</f>
        <v>0</v>
      </c>
      <c r="K18" s="252">
        <f>SUMIFS(PL_monthly!K:K,PL_monthly!$B:$B,'PL adj'!$B18)+SUMIFS(QoE!L:L,QoE!$B:$B,'PL adj'!$B18)</f>
        <v>0</v>
      </c>
      <c r="L18" s="252">
        <f>SUMIFS(PL_monthly!L:L,PL_monthly!$B:$B,'PL adj'!$B18)+SUMIFS(QoE!M:M,QoE!$B:$B,'PL adj'!$B18)</f>
        <v>0</v>
      </c>
      <c r="M18" s="252">
        <f>SUMIFS(PL_monthly!M:M,PL_monthly!$B:$B,'PL adj'!$B18)+SUMIFS(QoE!N:N,QoE!$B:$B,'PL adj'!$B18)</f>
        <v>0</v>
      </c>
      <c r="N18" s="252">
        <f>SUMIFS(PL_monthly!N:N,PL_monthly!$B:$B,'PL adj'!$B18)+SUMIFS(QoE!O:O,QoE!$B:$B,'PL adj'!$B18)</f>
        <v>0</v>
      </c>
      <c r="O18" s="267">
        <f>SUMIFS(PL_monthly!O:O,PL_monthly!$B:$B,'PL adj'!$B18)+SUMIFS(QoE!P:P,QoE!$B:$B,'PL adj'!$B18)</f>
        <v>0</v>
      </c>
      <c r="P18" s="252">
        <f>SUMIFS(PL_monthly!P:P,PL_monthly!$B:$B,'PL adj'!$B18)+SUMIFS(QoE!Q:Q,QoE!$B:$B,'PL adj'!$B18)</f>
        <v>0</v>
      </c>
      <c r="Q18" s="252">
        <f>SUMIFS(PL_monthly!Q:Q,PL_monthly!$B:$B,'PL adj'!$B18)+SUMIFS(QoE!R:R,QoE!$B:$B,'PL adj'!$B18)</f>
        <v>0</v>
      </c>
      <c r="R18" s="252">
        <f>SUMIFS(PL_monthly!R:R,PL_monthly!$B:$B,'PL adj'!$B18)+SUMIFS(QoE!S:S,QoE!$B:$B,'PL adj'!$B18)</f>
        <v>0</v>
      </c>
      <c r="S18" s="252">
        <f>SUMIFS(PL_monthly!S:S,PL_monthly!$B:$B,'PL adj'!$B18)+SUMIFS(QoE!T:T,QoE!$B:$B,'PL adj'!$B18)</f>
        <v>0</v>
      </c>
      <c r="T18" s="252">
        <f>SUMIFS(PL_monthly!T:T,PL_monthly!$B:$B,'PL adj'!$B18)+SUMIFS(QoE!U:U,QoE!$B:$B,'PL adj'!$B18)</f>
        <v>0</v>
      </c>
      <c r="U18" s="252">
        <f>SUMIFS(PL_monthly!U:U,PL_monthly!$B:$B,'PL adj'!$B18)+SUMIFS(QoE!V:V,QoE!$B:$B,'PL adj'!$B18)</f>
        <v>0</v>
      </c>
      <c r="V18" s="252">
        <f>SUMIFS(PL_monthly!V:V,PL_monthly!$B:$B,'PL adj'!$B18)+SUMIFS(QoE!W:W,QoE!$B:$B,'PL adj'!$B18)</f>
        <v>0</v>
      </c>
      <c r="W18" s="252">
        <f>SUMIFS(PL_monthly!W:W,PL_monthly!$B:$B,'PL adj'!$B18)+SUMIFS(QoE!X:X,QoE!$B:$B,'PL adj'!$B18)</f>
        <v>0</v>
      </c>
      <c r="X18" s="252">
        <f>SUMIFS(PL_monthly!X:X,PL_monthly!$B:$B,'PL adj'!$B18)+SUMIFS(QoE!Y:Y,QoE!$B:$B,'PL adj'!$B18)</f>
        <v>0</v>
      </c>
      <c r="Y18" s="252">
        <f>SUMIFS(PL_monthly!Y:Y,PL_monthly!$B:$B,'PL adj'!$B18)+SUMIFS(QoE!Z:Z,QoE!$B:$B,'PL adj'!$B18)</f>
        <v>0</v>
      </c>
      <c r="Z18" s="252">
        <f>SUMIFS(PL_monthly!Z:Z,PL_monthly!$B:$B,'PL adj'!$B18)+SUMIFS(QoE!AA:AA,QoE!$B:$B,'PL adj'!$B18)</f>
        <v>0</v>
      </c>
      <c r="AA18" s="267">
        <f>SUMIFS(PL_monthly!AA:AA,PL_monthly!$B:$B,'PL adj'!$B18)+SUMIFS(QoE!AB:AB,QoE!$B:$B,'PL adj'!$B18)</f>
        <v>0</v>
      </c>
      <c r="AB18" s="252">
        <f>SUMIFS(PL_monthly!AB:AB,PL_monthly!$B:$B,'PL adj'!$B18)+SUMIFS(QoE!AC:AC,QoE!$B:$B,'PL adj'!$B18)</f>
        <v>0</v>
      </c>
      <c r="AC18" s="252">
        <f>SUMIFS(PL_monthly!AC:AC,PL_monthly!$B:$B,'PL adj'!$B18)+SUMIFS(QoE!AD:AD,QoE!$B:$B,'PL adj'!$B18)</f>
        <v>0</v>
      </c>
      <c r="AD18" s="252">
        <f>SUMIFS(PL_monthly!AD:AD,PL_monthly!$B:$B,'PL adj'!$B18)+SUMIFS(QoE!AE:AE,QoE!$B:$B,'PL adj'!$B18)</f>
        <v>0</v>
      </c>
      <c r="AE18" s="252">
        <f>SUMIFS(PL_monthly!AE:AE,PL_monthly!$B:$B,'PL adj'!$B18)+SUMIFS(QoE!AF:AF,QoE!$B:$B,'PL adj'!$B18)</f>
        <v>0</v>
      </c>
      <c r="AF18" s="252">
        <f>SUMIFS(PL_monthly!AF:AF,PL_monthly!$B:$B,'PL adj'!$B18)+SUMIFS(QoE!AG:AG,QoE!$B:$B,'PL adj'!$B18)</f>
        <v>0</v>
      </c>
      <c r="AG18" s="252">
        <f>SUMIFS(PL_monthly!AG:AG,PL_monthly!$B:$B,'PL adj'!$B18)+SUMIFS(QoE!AH:AH,QoE!$B:$B,'PL adj'!$B18)</f>
        <v>0</v>
      </c>
      <c r="AH18" s="252">
        <f>SUMIFS(PL_monthly!AH:AH,PL_monthly!$B:$B,'PL adj'!$B18)+SUMIFS(QoE!AI:AI,QoE!$B:$B,'PL adj'!$B18)</f>
        <v>0</v>
      </c>
      <c r="AI18" s="252">
        <f>SUMIFS(PL_monthly!AI:AI,PL_monthly!$B:$B,'PL adj'!$B18)+SUMIFS(QoE!AJ:AJ,QoE!$B:$B,'PL adj'!$B18)</f>
        <v>0</v>
      </c>
      <c r="AJ18" s="252">
        <f>SUMIFS(PL_monthly!AJ:AJ,PL_monthly!$B:$B,'PL adj'!$B18)+SUMIFS(QoE!AK:AK,QoE!$B:$B,'PL adj'!$B18)</f>
        <v>0</v>
      </c>
      <c r="AK18" s="252">
        <f>SUMIFS(PL_monthly!AK:AK,PL_monthly!$B:$B,'PL adj'!$B18)+SUMIFS(QoE!AL:AL,QoE!$B:$B,'PL adj'!$B18)</f>
        <v>0</v>
      </c>
      <c r="AL18" s="252">
        <f>SUMIFS(PL_monthly!AL:AL,PL_monthly!$B:$B,'PL adj'!$B18)+SUMIFS(QoE!AM:AM,QoE!$B:$B,'PL adj'!$B18)</f>
        <v>0</v>
      </c>
      <c r="AM18" s="267">
        <f>SUMIFS(PL_monthly!AM:AM,PL_monthly!$B:$B,'PL adj'!$B18)+SUMIFS(QoE!AN:AN,QoE!$B:$B,'PL adj'!$B18)</f>
        <v>0</v>
      </c>
      <c r="AN18" s="252">
        <f>SUM(D18:O18)</f>
        <v>0</v>
      </c>
      <c r="AO18" s="252">
        <f>SUM(P18:AA18)</f>
        <v>0</v>
      </c>
      <c r="AP18" s="345">
        <f ca="1">SUM(OFFSET(AM18,0,(-12+'Key information'!$E$34)):OFFSET(AA18,0,(-11+'Key information'!$E$34)))</f>
        <v>0</v>
      </c>
      <c r="AQ18" s="252">
        <f>SUMIFS(PL_monthly!AQ:AQ,PL_monthly!$B:$B,'PL adj'!$B18)+SUMIFS(QoE!AR:AR,QoE!$B:$B,'PL adj'!$B18)</f>
        <v>0</v>
      </c>
      <c r="AR18" s="411"/>
      <c r="AS18" s="252">
        <f ca="1">SUM(OFFSET(AA18,0,(-12+'Key information'!$E$34)):P18)</f>
        <v>0</v>
      </c>
      <c r="AT18" s="252">
        <f ca="1">SUM(OFFSET(AM18,0,(-12+'Key information'!$E$34)):AB18)</f>
        <v>0</v>
      </c>
      <c r="AU18" s="411"/>
      <c r="AV18" s="131"/>
    </row>
    <row r="19" spans="1:48" s="24" customFormat="1" ht="12" hidden="1" customHeight="1" outlineLevel="1">
      <c r="A19" s="392"/>
      <c r="B19" s="128"/>
      <c r="C19" s="593" t="str">
        <f>PL_monthly!C19</f>
        <v>[Cost account 2]</v>
      </c>
      <c r="D19" s="252">
        <f>SUMIFS(PL_monthly!D:D,PL_monthly!$B:$B,'PL adj'!$B19)+SUMIFS(QoE!E:E,QoE!$B:$B,'PL adj'!$B19)</f>
        <v>0</v>
      </c>
      <c r="E19" s="252">
        <f>SUMIFS(PL_monthly!E:E,PL_monthly!$B:$B,'PL adj'!$B19)+SUMIFS(QoE!F:F,QoE!$B:$B,'PL adj'!$B19)</f>
        <v>0</v>
      </c>
      <c r="F19" s="252">
        <f>SUMIFS(PL_monthly!F:F,PL_monthly!$B:$B,'PL adj'!$B19)+SUMIFS(QoE!G:G,QoE!$B:$B,'PL adj'!$B19)</f>
        <v>0</v>
      </c>
      <c r="G19" s="252">
        <f>SUMIFS(PL_monthly!G:G,PL_monthly!$B:$B,'PL adj'!$B19)+SUMIFS(QoE!H:H,QoE!$B:$B,'PL adj'!$B19)</f>
        <v>0</v>
      </c>
      <c r="H19" s="252">
        <f>SUMIFS(PL_monthly!H:H,PL_monthly!$B:$B,'PL adj'!$B19)+SUMIFS(QoE!I:I,QoE!$B:$B,'PL adj'!$B19)</f>
        <v>0</v>
      </c>
      <c r="I19" s="252">
        <f>SUMIFS(PL_monthly!I:I,PL_monthly!$B:$B,'PL adj'!$B19)+SUMIFS(QoE!J:J,QoE!$B:$B,'PL adj'!$B19)</f>
        <v>0</v>
      </c>
      <c r="J19" s="252">
        <f>SUMIFS(PL_monthly!J:J,PL_monthly!$B:$B,'PL adj'!$B19)+SUMIFS(QoE!K:K,QoE!$B:$B,'PL adj'!$B19)</f>
        <v>0</v>
      </c>
      <c r="K19" s="252">
        <f>SUMIFS(PL_monthly!K:K,PL_monthly!$B:$B,'PL adj'!$B19)+SUMIFS(QoE!L:L,QoE!$B:$B,'PL adj'!$B19)</f>
        <v>0</v>
      </c>
      <c r="L19" s="252">
        <f>SUMIFS(PL_monthly!L:L,PL_monthly!$B:$B,'PL adj'!$B19)+SUMIFS(QoE!M:M,QoE!$B:$B,'PL adj'!$B19)</f>
        <v>0</v>
      </c>
      <c r="M19" s="252">
        <f>SUMIFS(PL_monthly!M:M,PL_monthly!$B:$B,'PL adj'!$B19)+SUMIFS(QoE!N:N,QoE!$B:$B,'PL adj'!$B19)</f>
        <v>0</v>
      </c>
      <c r="N19" s="252">
        <f>SUMIFS(PL_monthly!N:N,PL_monthly!$B:$B,'PL adj'!$B19)+SUMIFS(QoE!O:O,QoE!$B:$B,'PL adj'!$B19)</f>
        <v>0</v>
      </c>
      <c r="O19" s="267">
        <f>SUMIFS(PL_monthly!O:O,PL_monthly!$B:$B,'PL adj'!$B19)+SUMIFS(QoE!P:P,QoE!$B:$B,'PL adj'!$B19)</f>
        <v>0</v>
      </c>
      <c r="P19" s="252">
        <f>SUMIFS(PL_monthly!P:P,PL_monthly!$B:$B,'PL adj'!$B19)+SUMIFS(QoE!Q:Q,QoE!$B:$B,'PL adj'!$B19)</f>
        <v>0</v>
      </c>
      <c r="Q19" s="252">
        <f>SUMIFS(PL_monthly!Q:Q,PL_monthly!$B:$B,'PL adj'!$B19)+SUMIFS(QoE!R:R,QoE!$B:$B,'PL adj'!$B19)</f>
        <v>0</v>
      </c>
      <c r="R19" s="252">
        <f>SUMIFS(PL_monthly!R:R,PL_monthly!$B:$B,'PL adj'!$B19)+SUMIFS(QoE!S:S,QoE!$B:$B,'PL adj'!$B19)</f>
        <v>0</v>
      </c>
      <c r="S19" s="252">
        <f>SUMIFS(PL_monthly!S:S,PL_monthly!$B:$B,'PL adj'!$B19)+SUMIFS(QoE!T:T,QoE!$B:$B,'PL adj'!$B19)</f>
        <v>0</v>
      </c>
      <c r="T19" s="252">
        <f>SUMIFS(PL_monthly!T:T,PL_monthly!$B:$B,'PL adj'!$B19)+SUMIFS(QoE!U:U,QoE!$B:$B,'PL adj'!$B19)</f>
        <v>0</v>
      </c>
      <c r="U19" s="252">
        <f>SUMIFS(PL_monthly!U:U,PL_monthly!$B:$B,'PL adj'!$B19)+SUMIFS(QoE!V:V,QoE!$B:$B,'PL adj'!$B19)</f>
        <v>0</v>
      </c>
      <c r="V19" s="252">
        <f>SUMIFS(PL_monthly!V:V,PL_monthly!$B:$B,'PL adj'!$B19)+SUMIFS(QoE!W:W,QoE!$B:$B,'PL adj'!$B19)</f>
        <v>0</v>
      </c>
      <c r="W19" s="252">
        <f>SUMIFS(PL_monthly!W:W,PL_monthly!$B:$B,'PL adj'!$B19)+SUMIFS(QoE!X:X,QoE!$B:$B,'PL adj'!$B19)</f>
        <v>0</v>
      </c>
      <c r="X19" s="252">
        <f>SUMIFS(PL_monthly!X:X,PL_monthly!$B:$B,'PL adj'!$B19)+SUMIFS(QoE!Y:Y,QoE!$B:$B,'PL adj'!$B19)</f>
        <v>0</v>
      </c>
      <c r="Y19" s="252">
        <f>SUMIFS(PL_monthly!Y:Y,PL_monthly!$B:$B,'PL adj'!$B19)+SUMIFS(QoE!Z:Z,QoE!$B:$B,'PL adj'!$B19)</f>
        <v>0</v>
      </c>
      <c r="Z19" s="252">
        <f>SUMIFS(PL_monthly!Z:Z,PL_monthly!$B:$B,'PL adj'!$B19)+SUMIFS(QoE!AA:AA,QoE!$B:$B,'PL adj'!$B19)</f>
        <v>0</v>
      </c>
      <c r="AA19" s="267">
        <f>SUMIFS(PL_monthly!AA:AA,PL_monthly!$B:$B,'PL adj'!$B19)+SUMIFS(QoE!AB:AB,QoE!$B:$B,'PL adj'!$B19)</f>
        <v>0</v>
      </c>
      <c r="AB19" s="252">
        <f>SUMIFS(PL_monthly!AB:AB,PL_monthly!$B:$B,'PL adj'!$B19)+SUMIFS(QoE!AC:AC,QoE!$B:$B,'PL adj'!$B19)</f>
        <v>0</v>
      </c>
      <c r="AC19" s="252">
        <f>SUMIFS(PL_monthly!AC:AC,PL_monthly!$B:$B,'PL adj'!$B19)+SUMIFS(QoE!AD:AD,QoE!$B:$B,'PL adj'!$B19)</f>
        <v>0</v>
      </c>
      <c r="AD19" s="252">
        <f>SUMIFS(PL_monthly!AD:AD,PL_monthly!$B:$B,'PL adj'!$B19)+SUMIFS(QoE!AE:AE,QoE!$B:$B,'PL adj'!$B19)</f>
        <v>0</v>
      </c>
      <c r="AE19" s="252">
        <f>SUMIFS(PL_monthly!AE:AE,PL_monthly!$B:$B,'PL adj'!$B19)+SUMIFS(QoE!AF:AF,QoE!$B:$B,'PL adj'!$B19)</f>
        <v>0</v>
      </c>
      <c r="AF19" s="252">
        <f>SUMIFS(PL_monthly!AF:AF,PL_monthly!$B:$B,'PL adj'!$B19)+SUMIFS(QoE!AG:AG,QoE!$B:$B,'PL adj'!$B19)</f>
        <v>0</v>
      </c>
      <c r="AG19" s="252">
        <f>SUMIFS(PL_monthly!AG:AG,PL_monthly!$B:$B,'PL adj'!$B19)+SUMIFS(QoE!AH:AH,QoE!$B:$B,'PL adj'!$B19)</f>
        <v>0</v>
      </c>
      <c r="AH19" s="252">
        <f>SUMIFS(PL_monthly!AH:AH,PL_monthly!$B:$B,'PL adj'!$B19)+SUMIFS(QoE!AI:AI,QoE!$B:$B,'PL adj'!$B19)</f>
        <v>0</v>
      </c>
      <c r="AI19" s="252">
        <f>SUMIFS(PL_monthly!AI:AI,PL_monthly!$B:$B,'PL adj'!$B19)+SUMIFS(QoE!AJ:AJ,QoE!$B:$B,'PL adj'!$B19)</f>
        <v>0</v>
      </c>
      <c r="AJ19" s="252">
        <f>SUMIFS(PL_monthly!AJ:AJ,PL_monthly!$B:$B,'PL adj'!$B19)+SUMIFS(QoE!AK:AK,QoE!$B:$B,'PL adj'!$B19)</f>
        <v>0</v>
      </c>
      <c r="AK19" s="252">
        <f>SUMIFS(PL_monthly!AK:AK,PL_monthly!$B:$B,'PL adj'!$B19)+SUMIFS(QoE!AL:AL,QoE!$B:$B,'PL adj'!$B19)</f>
        <v>0</v>
      </c>
      <c r="AL19" s="252">
        <f>SUMIFS(PL_monthly!AL:AL,PL_monthly!$B:$B,'PL adj'!$B19)+SUMIFS(QoE!AM:AM,QoE!$B:$B,'PL adj'!$B19)</f>
        <v>0</v>
      </c>
      <c r="AM19" s="267">
        <f>SUMIFS(PL_monthly!AM:AM,PL_monthly!$B:$B,'PL adj'!$B19)+SUMIFS(QoE!AN:AN,QoE!$B:$B,'PL adj'!$B19)</f>
        <v>0</v>
      </c>
      <c r="AN19" s="252">
        <f>SUM(D19:O19)</f>
        <v>0</v>
      </c>
      <c r="AO19" s="252">
        <f>SUM(P19:AA19)</f>
        <v>0</v>
      </c>
      <c r="AP19" s="345">
        <f ca="1">SUM(OFFSET(AM19,0,(-12+'Key information'!$E$34)):OFFSET(AA19,0,(-11+'Key information'!$E$34)))</f>
        <v>0</v>
      </c>
      <c r="AQ19" s="252">
        <f>SUMIFS(PL_monthly!AQ:AQ,PL_monthly!$B:$B,'PL adj'!$B19)+SUMIFS(QoE!AR:AR,QoE!$B:$B,'PL adj'!$B19)</f>
        <v>0</v>
      </c>
      <c r="AR19" s="411"/>
      <c r="AS19" s="252">
        <f ca="1">SUM(OFFSET(AA19,0,(-12+'Key information'!$E$34)):P19)</f>
        <v>0</v>
      </c>
      <c r="AT19" s="252">
        <f ca="1">SUM(OFFSET(AM19,0,(-12+'Key information'!$E$34)):AB19)</f>
        <v>0</v>
      </c>
      <c r="AU19" s="411"/>
      <c r="AV19" s="131"/>
    </row>
    <row r="20" spans="1:48" s="24" customFormat="1" ht="12" hidden="1" customHeight="1" outlineLevel="1">
      <c r="A20" s="392"/>
      <c r="B20" s="128"/>
      <c r="C20" s="1046" t="str">
        <f>PL_monthly!C20</f>
        <v>Material purchases</v>
      </c>
      <c r="D20" s="252">
        <f>SUM(D18:D19)</f>
        <v>0</v>
      </c>
      <c r="E20" s="252">
        <f t="shared" ref="E20:AQ20" si="6">SUM(E18:E19)</f>
        <v>0</v>
      </c>
      <c r="F20" s="252">
        <f t="shared" si="6"/>
        <v>0</v>
      </c>
      <c r="G20" s="252">
        <f t="shared" si="6"/>
        <v>0</v>
      </c>
      <c r="H20" s="252">
        <f t="shared" si="6"/>
        <v>0</v>
      </c>
      <c r="I20" s="252">
        <f t="shared" si="6"/>
        <v>0</v>
      </c>
      <c r="J20" s="252">
        <f t="shared" si="6"/>
        <v>0</v>
      </c>
      <c r="K20" s="252">
        <f t="shared" si="6"/>
        <v>0</v>
      </c>
      <c r="L20" s="252">
        <f t="shared" si="6"/>
        <v>0</v>
      </c>
      <c r="M20" s="252">
        <f t="shared" si="6"/>
        <v>0</v>
      </c>
      <c r="N20" s="252">
        <f t="shared" si="6"/>
        <v>0</v>
      </c>
      <c r="O20" s="267">
        <f t="shared" si="6"/>
        <v>0</v>
      </c>
      <c r="P20" s="252">
        <f t="shared" si="6"/>
        <v>0</v>
      </c>
      <c r="Q20" s="252">
        <f t="shared" si="6"/>
        <v>0</v>
      </c>
      <c r="R20" s="252">
        <f t="shared" si="6"/>
        <v>0</v>
      </c>
      <c r="S20" s="252">
        <f t="shared" si="6"/>
        <v>0</v>
      </c>
      <c r="T20" s="252">
        <f t="shared" si="6"/>
        <v>0</v>
      </c>
      <c r="U20" s="252">
        <f t="shared" si="6"/>
        <v>0</v>
      </c>
      <c r="V20" s="252">
        <f t="shared" si="6"/>
        <v>0</v>
      </c>
      <c r="W20" s="252">
        <f t="shared" si="6"/>
        <v>0</v>
      </c>
      <c r="X20" s="252">
        <f t="shared" si="6"/>
        <v>0</v>
      </c>
      <c r="Y20" s="252">
        <f t="shared" si="6"/>
        <v>0</v>
      </c>
      <c r="Z20" s="252">
        <f t="shared" si="6"/>
        <v>0</v>
      </c>
      <c r="AA20" s="267">
        <f t="shared" si="6"/>
        <v>0</v>
      </c>
      <c r="AB20" s="252">
        <f t="shared" si="6"/>
        <v>0</v>
      </c>
      <c r="AC20" s="252">
        <f t="shared" si="6"/>
        <v>0</v>
      </c>
      <c r="AD20" s="252">
        <f t="shared" si="6"/>
        <v>0</v>
      </c>
      <c r="AE20" s="252">
        <f t="shared" si="6"/>
        <v>0</v>
      </c>
      <c r="AF20" s="252">
        <f t="shared" si="6"/>
        <v>0</v>
      </c>
      <c r="AG20" s="252">
        <f t="shared" si="6"/>
        <v>0</v>
      </c>
      <c r="AH20" s="252">
        <f t="shared" si="6"/>
        <v>0</v>
      </c>
      <c r="AI20" s="252">
        <f t="shared" si="6"/>
        <v>0</v>
      </c>
      <c r="AJ20" s="252">
        <f t="shared" si="6"/>
        <v>0</v>
      </c>
      <c r="AK20" s="252">
        <f t="shared" si="6"/>
        <v>0</v>
      </c>
      <c r="AL20" s="252">
        <f t="shared" si="6"/>
        <v>0</v>
      </c>
      <c r="AM20" s="267">
        <f>SUM(AM18:AM19)</f>
        <v>0</v>
      </c>
      <c r="AN20" s="252">
        <f t="shared" si="6"/>
        <v>0</v>
      </c>
      <c r="AO20" s="252">
        <f t="shared" si="6"/>
        <v>0</v>
      </c>
      <c r="AP20" s="345">
        <f t="shared" ca="1" si="6"/>
        <v>0</v>
      </c>
      <c r="AQ20" s="252">
        <f t="shared" si="6"/>
        <v>0</v>
      </c>
      <c r="AR20" s="411"/>
      <c r="AS20" s="252">
        <f ca="1">SUM(AS18:AS19)</f>
        <v>0</v>
      </c>
      <c r="AT20" s="252">
        <f ca="1">SUM(AT18:AT19)</f>
        <v>0</v>
      </c>
      <c r="AU20" s="411"/>
      <c r="AV20" s="131"/>
    </row>
    <row r="21" spans="1:48" s="174" customFormat="1" ht="12" hidden="1" customHeight="1" outlineLevel="1">
      <c r="A21" s="392"/>
      <c r="B21" s="178"/>
      <c r="C21" s="674" t="str">
        <f>PL_monthly!C21</f>
        <v>Sales profit</v>
      </c>
      <c r="D21" s="291">
        <f>D15+D16+D17+D20</f>
        <v>0</v>
      </c>
      <c r="E21" s="291">
        <f t="shared" ref="E21:AT21" si="7">E15+E16+E17+E20</f>
        <v>0</v>
      </c>
      <c r="F21" s="291">
        <f t="shared" si="7"/>
        <v>0</v>
      </c>
      <c r="G21" s="291">
        <f t="shared" si="7"/>
        <v>0</v>
      </c>
      <c r="H21" s="291">
        <f t="shared" si="7"/>
        <v>0</v>
      </c>
      <c r="I21" s="291">
        <f t="shared" si="7"/>
        <v>0</v>
      </c>
      <c r="J21" s="291">
        <f t="shared" si="7"/>
        <v>0</v>
      </c>
      <c r="K21" s="291">
        <f t="shared" si="7"/>
        <v>0</v>
      </c>
      <c r="L21" s="291">
        <f t="shared" si="7"/>
        <v>0</v>
      </c>
      <c r="M21" s="291">
        <f t="shared" si="7"/>
        <v>0</v>
      </c>
      <c r="N21" s="291">
        <f t="shared" si="7"/>
        <v>0</v>
      </c>
      <c r="O21" s="292">
        <f t="shared" si="7"/>
        <v>0</v>
      </c>
      <c r="P21" s="291">
        <f t="shared" si="7"/>
        <v>0</v>
      </c>
      <c r="Q21" s="291">
        <f t="shared" si="7"/>
        <v>0</v>
      </c>
      <c r="R21" s="291">
        <f t="shared" si="7"/>
        <v>0</v>
      </c>
      <c r="S21" s="291">
        <f t="shared" si="7"/>
        <v>0</v>
      </c>
      <c r="T21" s="291">
        <f t="shared" si="7"/>
        <v>0</v>
      </c>
      <c r="U21" s="291">
        <f t="shared" si="7"/>
        <v>0</v>
      </c>
      <c r="V21" s="291">
        <f t="shared" si="7"/>
        <v>0</v>
      </c>
      <c r="W21" s="291">
        <f t="shared" si="7"/>
        <v>0</v>
      </c>
      <c r="X21" s="291">
        <f t="shared" si="7"/>
        <v>0</v>
      </c>
      <c r="Y21" s="291">
        <f t="shared" si="7"/>
        <v>0</v>
      </c>
      <c r="Z21" s="291">
        <f t="shared" si="7"/>
        <v>0</v>
      </c>
      <c r="AA21" s="292">
        <f t="shared" si="7"/>
        <v>0</v>
      </c>
      <c r="AB21" s="291">
        <f t="shared" si="7"/>
        <v>0</v>
      </c>
      <c r="AC21" s="291">
        <f t="shared" si="7"/>
        <v>0</v>
      </c>
      <c r="AD21" s="291">
        <f t="shared" si="7"/>
        <v>0</v>
      </c>
      <c r="AE21" s="291">
        <f t="shared" si="7"/>
        <v>0</v>
      </c>
      <c r="AF21" s="291">
        <f t="shared" si="7"/>
        <v>0</v>
      </c>
      <c r="AG21" s="291">
        <f t="shared" si="7"/>
        <v>0</v>
      </c>
      <c r="AH21" s="291">
        <f t="shared" si="7"/>
        <v>0</v>
      </c>
      <c r="AI21" s="291">
        <f t="shared" si="7"/>
        <v>0</v>
      </c>
      <c r="AJ21" s="291">
        <f t="shared" si="7"/>
        <v>0</v>
      </c>
      <c r="AK21" s="291">
        <f t="shared" si="7"/>
        <v>0</v>
      </c>
      <c r="AL21" s="291">
        <f t="shared" si="7"/>
        <v>0</v>
      </c>
      <c r="AM21" s="292">
        <f>AM15+AM16+AM17+AM20</f>
        <v>0</v>
      </c>
      <c r="AN21" s="291">
        <f t="shared" si="7"/>
        <v>0</v>
      </c>
      <c r="AO21" s="291">
        <f t="shared" si="7"/>
        <v>0</v>
      </c>
      <c r="AP21" s="347">
        <f t="shared" ca="1" si="7"/>
        <v>0</v>
      </c>
      <c r="AQ21" s="291">
        <f t="shared" si="7"/>
        <v>0</v>
      </c>
      <c r="AR21" s="961"/>
      <c r="AS21" s="291">
        <f t="shared" ca="1" si="7"/>
        <v>0</v>
      </c>
      <c r="AT21" s="291">
        <f t="shared" ca="1" si="7"/>
        <v>0</v>
      </c>
      <c r="AU21" s="961"/>
      <c r="AV21" s="131"/>
    </row>
    <row r="22" spans="1:48" s="24" customFormat="1" ht="12" hidden="1" customHeight="1" outlineLevel="1">
      <c r="A22" s="392"/>
      <c r="B22" s="128" t="s">
        <v>310</v>
      </c>
      <c r="C22" s="593" t="str">
        <f>PL_monthly!C22</f>
        <v>Material purchases</v>
      </c>
      <c r="D22" s="252">
        <f>SUMIFS(PL_monthly!D:D,PL_monthly!$B:$B,'PL adj'!$B22)+SUMIFS(QoE!E:E,QoE!$B:$B,'PL adj'!$B22)</f>
        <v>0</v>
      </c>
      <c r="E22" s="252">
        <f>SUMIFS(PL_monthly!E:E,PL_monthly!$B:$B,'PL adj'!$B22)+SUMIFS(QoE!F:F,QoE!$B:$B,'PL adj'!$B22)</f>
        <v>0</v>
      </c>
      <c r="F22" s="252">
        <f>SUMIFS(PL_monthly!F:F,PL_monthly!$B:$B,'PL adj'!$B22)+SUMIFS(QoE!G:G,QoE!$B:$B,'PL adj'!$B22)</f>
        <v>0</v>
      </c>
      <c r="G22" s="252">
        <f>SUMIFS(PL_monthly!G:G,PL_monthly!$B:$B,'PL adj'!$B22)+SUMIFS(QoE!H:H,QoE!$B:$B,'PL adj'!$B22)</f>
        <v>0</v>
      </c>
      <c r="H22" s="252">
        <f>SUMIFS(PL_monthly!H:H,PL_monthly!$B:$B,'PL adj'!$B22)+SUMIFS(QoE!I:I,QoE!$B:$B,'PL adj'!$B22)</f>
        <v>0</v>
      </c>
      <c r="I22" s="252">
        <f>SUMIFS(PL_monthly!I:I,PL_monthly!$B:$B,'PL adj'!$B22)+SUMIFS(QoE!J:J,QoE!$B:$B,'PL adj'!$B22)</f>
        <v>0</v>
      </c>
      <c r="J22" s="252">
        <f>SUMIFS(PL_monthly!J:J,PL_monthly!$B:$B,'PL adj'!$B22)+SUMIFS(QoE!K:K,QoE!$B:$B,'PL adj'!$B22)</f>
        <v>0</v>
      </c>
      <c r="K22" s="252">
        <f>SUMIFS(PL_monthly!K:K,PL_monthly!$B:$B,'PL adj'!$B22)+SUMIFS(QoE!L:L,QoE!$B:$B,'PL adj'!$B22)</f>
        <v>0</v>
      </c>
      <c r="L22" s="252">
        <f>SUMIFS(PL_monthly!L:L,PL_monthly!$B:$B,'PL adj'!$B22)+SUMIFS(QoE!M:M,QoE!$B:$B,'PL adj'!$B22)</f>
        <v>0</v>
      </c>
      <c r="M22" s="252">
        <f>SUMIFS(PL_monthly!M:M,PL_monthly!$B:$B,'PL adj'!$B22)+SUMIFS(QoE!N:N,QoE!$B:$B,'PL adj'!$B22)</f>
        <v>0</v>
      </c>
      <c r="N22" s="252">
        <f>SUMIFS(PL_monthly!N:N,PL_monthly!$B:$B,'PL adj'!$B22)+SUMIFS(QoE!O:O,QoE!$B:$B,'PL adj'!$B22)</f>
        <v>0</v>
      </c>
      <c r="O22" s="267">
        <f>SUMIFS(PL_monthly!O:O,PL_monthly!$B:$B,'PL adj'!$B22)+SUMIFS(QoE!P:P,QoE!$B:$B,'PL adj'!$B22)</f>
        <v>0</v>
      </c>
      <c r="P22" s="252">
        <f>SUMIFS(PL_monthly!P:P,PL_monthly!$B:$B,'PL adj'!$B22)+SUMIFS(QoE!Q:Q,QoE!$B:$B,'PL adj'!$B22)</f>
        <v>0</v>
      </c>
      <c r="Q22" s="252">
        <f>SUMIFS(PL_monthly!Q:Q,PL_monthly!$B:$B,'PL adj'!$B22)+SUMIFS(QoE!R:R,QoE!$B:$B,'PL adj'!$B22)</f>
        <v>0</v>
      </c>
      <c r="R22" s="252">
        <f>SUMIFS(PL_monthly!R:R,PL_monthly!$B:$B,'PL adj'!$B22)+SUMIFS(QoE!S:S,QoE!$B:$B,'PL adj'!$B22)</f>
        <v>0</v>
      </c>
      <c r="S22" s="252">
        <f>SUMIFS(PL_monthly!S:S,PL_monthly!$B:$B,'PL adj'!$B22)+SUMIFS(QoE!T:T,QoE!$B:$B,'PL adj'!$B22)</f>
        <v>0</v>
      </c>
      <c r="T22" s="252">
        <f>SUMIFS(PL_monthly!T:T,PL_monthly!$B:$B,'PL adj'!$B22)+SUMIFS(QoE!U:U,QoE!$B:$B,'PL adj'!$B22)</f>
        <v>0</v>
      </c>
      <c r="U22" s="252">
        <f>SUMIFS(PL_monthly!U:U,PL_monthly!$B:$B,'PL adj'!$B22)+SUMIFS(QoE!V:V,QoE!$B:$B,'PL adj'!$B22)</f>
        <v>0</v>
      </c>
      <c r="V22" s="252">
        <f>SUMIFS(PL_monthly!V:V,PL_monthly!$B:$B,'PL adj'!$B22)+SUMIFS(QoE!W:W,QoE!$B:$B,'PL adj'!$B22)</f>
        <v>0</v>
      </c>
      <c r="W22" s="252">
        <f>SUMIFS(PL_monthly!W:W,PL_monthly!$B:$B,'PL adj'!$B22)+SUMIFS(QoE!X:X,QoE!$B:$B,'PL adj'!$B22)</f>
        <v>0</v>
      </c>
      <c r="X22" s="252">
        <f>SUMIFS(PL_monthly!X:X,PL_monthly!$B:$B,'PL adj'!$B22)+SUMIFS(QoE!Y:Y,QoE!$B:$B,'PL adj'!$B22)</f>
        <v>0</v>
      </c>
      <c r="Y22" s="252">
        <f>SUMIFS(PL_monthly!Y:Y,PL_monthly!$B:$B,'PL adj'!$B22)+SUMIFS(QoE!Z:Z,QoE!$B:$B,'PL adj'!$B22)</f>
        <v>0</v>
      </c>
      <c r="Z22" s="252">
        <f>SUMIFS(PL_monthly!Z:Z,PL_monthly!$B:$B,'PL adj'!$B22)+SUMIFS(QoE!AA:AA,QoE!$B:$B,'PL adj'!$B22)</f>
        <v>0</v>
      </c>
      <c r="AA22" s="252">
        <f>SUMIFS(PL_monthly!AA:AA,PL_monthly!$B:$B,'PL adj'!$B22)+SUMIFS(QoE!AB:AB,QoE!$B:$B,'PL adj'!$B22)</f>
        <v>0</v>
      </c>
      <c r="AB22" s="268">
        <f>SUMIFS(PL_monthly!AB:AB,PL_monthly!$B:$B,'PL adj'!$B22)+SUMIFS(QoE!AC:AC,QoE!$B:$B,'PL adj'!$B22)</f>
        <v>0</v>
      </c>
      <c r="AC22" s="252">
        <f>SUMIFS(PL_monthly!AC:AC,PL_monthly!$B:$B,'PL adj'!$B22)+SUMIFS(QoE!AD:AD,QoE!$B:$B,'PL adj'!$B22)</f>
        <v>0</v>
      </c>
      <c r="AD22" s="252">
        <f>SUMIFS(PL_monthly!AD:AD,PL_monthly!$B:$B,'PL adj'!$B22)+SUMIFS(QoE!AE:AE,QoE!$B:$B,'PL adj'!$B22)</f>
        <v>0</v>
      </c>
      <c r="AE22" s="252">
        <f>SUMIFS(PL_monthly!AE:AE,PL_monthly!$B:$B,'PL adj'!$B22)+SUMIFS(QoE!AF:AF,QoE!$B:$B,'PL adj'!$B22)</f>
        <v>0</v>
      </c>
      <c r="AF22" s="252">
        <f>SUMIFS(PL_monthly!AF:AF,PL_monthly!$B:$B,'PL adj'!$B22)+SUMIFS(QoE!AG:AG,QoE!$B:$B,'PL adj'!$B22)</f>
        <v>0</v>
      </c>
      <c r="AG22" s="252">
        <f>SUMIFS(PL_monthly!AG:AG,PL_monthly!$B:$B,'PL adj'!$B22)+SUMIFS(QoE!AH:AH,QoE!$B:$B,'PL adj'!$B22)</f>
        <v>0</v>
      </c>
      <c r="AH22" s="252">
        <f>SUMIFS(PL_monthly!AH:AH,PL_monthly!$B:$B,'PL adj'!$B22)+SUMIFS(QoE!AI:AI,QoE!$B:$B,'PL adj'!$B22)</f>
        <v>0</v>
      </c>
      <c r="AI22" s="252">
        <f>SUMIFS(PL_monthly!AI:AI,PL_monthly!$B:$B,'PL adj'!$B22)+SUMIFS(QoE!AJ:AJ,QoE!$B:$B,'PL adj'!$B22)</f>
        <v>0</v>
      </c>
      <c r="AJ22" s="252">
        <f>SUMIFS(PL_monthly!AJ:AJ,PL_monthly!$B:$B,'PL adj'!$B22)+SUMIFS(QoE!AK:AK,QoE!$B:$B,'PL adj'!$B22)</f>
        <v>0</v>
      </c>
      <c r="AK22" s="252">
        <f>SUMIFS(PL_monthly!AK:AK,PL_monthly!$B:$B,'PL adj'!$B22)+SUMIFS(QoE!AL:AL,QoE!$B:$B,'PL adj'!$B22)</f>
        <v>0</v>
      </c>
      <c r="AL22" s="252">
        <f>SUMIFS(PL_monthly!AL:AL,PL_monthly!$B:$B,'PL adj'!$B22)+SUMIFS(QoE!AM:AM,QoE!$B:$B,'PL adj'!$B22)</f>
        <v>0</v>
      </c>
      <c r="AM22" s="267">
        <f>SUMIFS(PL_monthly!AM:AM,PL_monthly!$B:$B,'PL adj'!$B22)+SUMIFS(QoE!AN:AN,QoE!$B:$B,'PL adj'!$B22)</f>
        <v>0</v>
      </c>
      <c r="AN22" s="252">
        <f t="shared" ref="AN22:AN27" si="8">SUM(D22:O22)</f>
        <v>0</v>
      </c>
      <c r="AO22" s="252">
        <f t="shared" ref="AO22:AO27" si="9">SUM(P22:AA22)</f>
        <v>0</v>
      </c>
      <c r="AP22" s="345">
        <f ca="1">SUM(OFFSET(AM22,0,(-12+'Key information'!$E$34)):OFFSET(AA22,0,(-11+'Key information'!$E$34)))</f>
        <v>0</v>
      </c>
      <c r="AQ22" s="252">
        <f>SUMIFS(PL_monthly!AQ:AQ,PL_monthly!$B:$B,'PL adj'!$B22)+SUMIFS(QoE!AR:AR,QoE!$B:$B,'PL adj'!$B22)</f>
        <v>0</v>
      </c>
      <c r="AR22" s="411"/>
      <c r="AS22" s="252">
        <f ca="1">SUM(OFFSET(AA22,0,(-12+'Key information'!$E$34)):P22)</f>
        <v>0</v>
      </c>
      <c r="AT22" s="252">
        <f ca="1">SUM(OFFSET(AM22,0,(-12+'Key information'!$E$34)):AB22)</f>
        <v>0</v>
      </c>
      <c r="AU22" s="411"/>
      <c r="AV22" s="131"/>
    </row>
    <row r="23" spans="1:48" s="24" customFormat="1" ht="12" hidden="1" customHeight="1" outlineLevel="1">
      <c r="A23" s="392"/>
      <c r="B23" s="128" t="s">
        <v>311</v>
      </c>
      <c r="C23" s="593" t="str">
        <f>PL_monthly!C23</f>
        <v>Change in inventories</v>
      </c>
      <c r="D23" s="252">
        <f>SUMIFS(PL_monthly!D:D,PL_monthly!$B:$B,'PL adj'!$B23)+SUMIFS(QoE!E:E,QoE!$B:$B,'PL adj'!$B23)</f>
        <v>0</v>
      </c>
      <c r="E23" s="252">
        <f>SUMIFS(PL_monthly!E:E,PL_monthly!$B:$B,'PL adj'!$B23)+SUMIFS(QoE!F:F,QoE!$B:$B,'PL adj'!$B23)</f>
        <v>0</v>
      </c>
      <c r="F23" s="252">
        <f>SUMIFS(PL_monthly!F:F,PL_monthly!$B:$B,'PL adj'!$B23)+SUMIFS(QoE!G:G,QoE!$B:$B,'PL adj'!$B23)</f>
        <v>0</v>
      </c>
      <c r="G23" s="252">
        <f>SUMIFS(PL_monthly!G:G,PL_monthly!$B:$B,'PL adj'!$B23)+SUMIFS(QoE!H:H,QoE!$B:$B,'PL adj'!$B23)</f>
        <v>0</v>
      </c>
      <c r="H23" s="252">
        <f>SUMIFS(PL_monthly!H:H,PL_monthly!$B:$B,'PL adj'!$B23)+SUMIFS(QoE!I:I,QoE!$B:$B,'PL adj'!$B23)</f>
        <v>0</v>
      </c>
      <c r="I23" s="252">
        <f>SUMIFS(PL_monthly!I:I,PL_monthly!$B:$B,'PL adj'!$B23)+SUMIFS(QoE!J:J,QoE!$B:$B,'PL adj'!$B23)</f>
        <v>0</v>
      </c>
      <c r="J23" s="252">
        <f>SUMIFS(PL_monthly!J:J,PL_monthly!$B:$B,'PL adj'!$B23)+SUMIFS(QoE!K:K,QoE!$B:$B,'PL adj'!$B23)</f>
        <v>0</v>
      </c>
      <c r="K23" s="252">
        <f>SUMIFS(PL_monthly!K:K,PL_monthly!$B:$B,'PL adj'!$B23)+SUMIFS(QoE!L:L,QoE!$B:$B,'PL adj'!$B23)</f>
        <v>0</v>
      </c>
      <c r="L23" s="252">
        <f>SUMIFS(PL_monthly!L:L,PL_monthly!$B:$B,'PL adj'!$B23)+SUMIFS(QoE!M:M,QoE!$B:$B,'PL adj'!$B23)</f>
        <v>0</v>
      </c>
      <c r="M23" s="252">
        <f>SUMIFS(PL_monthly!M:M,PL_monthly!$B:$B,'PL adj'!$B23)+SUMIFS(QoE!N:N,QoE!$B:$B,'PL adj'!$B23)</f>
        <v>0</v>
      </c>
      <c r="N23" s="252">
        <f>SUMIFS(PL_monthly!N:N,PL_monthly!$B:$B,'PL adj'!$B23)+SUMIFS(QoE!O:O,QoE!$B:$B,'PL adj'!$B23)</f>
        <v>0</v>
      </c>
      <c r="O23" s="267">
        <f>SUMIFS(PL_monthly!O:O,PL_monthly!$B:$B,'PL adj'!$B23)+SUMIFS(QoE!P:P,QoE!$B:$B,'PL adj'!$B23)</f>
        <v>0</v>
      </c>
      <c r="P23" s="252">
        <f>SUMIFS(PL_monthly!P:P,PL_monthly!$B:$B,'PL adj'!$B23)+SUMIFS(QoE!Q:Q,QoE!$B:$B,'PL adj'!$B23)</f>
        <v>0</v>
      </c>
      <c r="Q23" s="252">
        <f>SUMIFS(PL_monthly!Q:Q,PL_monthly!$B:$B,'PL adj'!$B23)+SUMIFS(QoE!R:R,QoE!$B:$B,'PL adj'!$B23)</f>
        <v>0</v>
      </c>
      <c r="R23" s="252">
        <f>SUMIFS(PL_monthly!R:R,PL_monthly!$B:$B,'PL adj'!$B23)+SUMIFS(QoE!S:S,QoE!$B:$B,'PL adj'!$B23)</f>
        <v>0</v>
      </c>
      <c r="S23" s="252">
        <f>SUMIFS(PL_monthly!S:S,PL_monthly!$B:$B,'PL adj'!$B23)+SUMIFS(QoE!T:T,QoE!$B:$B,'PL adj'!$B23)</f>
        <v>0</v>
      </c>
      <c r="T23" s="252">
        <f>SUMIFS(PL_monthly!T:T,PL_monthly!$B:$B,'PL adj'!$B23)+SUMIFS(QoE!U:U,QoE!$B:$B,'PL adj'!$B23)</f>
        <v>0</v>
      </c>
      <c r="U23" s="252">
        <f>SUMIFS(PL_monthly!U:U,PL_monthly!$B:$B,'PL adj'!$B23)+SUMIFS(QoE!V:V,QoE!$B:$B,'PL adj'!$B23)</f>
        <v>0</v>
      </c>
      <c r="V23" s="252">
        <f>SUMIFS(PL_monthly!V:V,PL_monthly!$B:$B,'PL adj'!$B23)+SUMIFS(QoE!W:W,QoE!$B:$B,'PL adj'!$B23)</f>
        <v>0</v>
      </c>
      <c r="W23" s="252">
        <f>SUMIFS(PL_monthly!W:W,PL_monthly!$B:$B,'PL adj'!$B23)+SUMIFS(QoE!X:X,QoE!$B:$B,'PL adj'!$B23)</f>
        <v>0</v>
      </c>
      <c r="X23" s="252">
        <f>SUMIFS(PL_monthly!X:X,PL_monthly!$B:$B,'PL adj'!$B23)+SUMIFS(QoE!Y:Y,QoE!$B:$B,'PL adj'!$B23)</f>
        <v>0</v>
      </c>
      <c r="Y23" s="252">
        <f>SUMIFS(PL_monthly!Y:Y,PL_monthly!$B:$B,'PL adj'!$B23)+SUMIFS(QoE!Z:Z,QoE!$B:$B,'PL adj'!$B23)</f>
        <v>0</v>
      </c>
      <c r="Z23" s="252">
        <f>SUMIFS(PL_monthly!Z:Z,PL_monthly!$B:$B,'PL adj'!$B23)+SUMIFS(QoE!AA:AA,QoE!$B:$B,'PL adj'!$B23)</f>
        <v>0</v>
      </c>
      <c r="AA23" s="252">
        <f>SUMIFS(PL_monthly!AA:AA,PL_monthly!$B:$B,'PL adj'!$B23)+SUMIFS(QoE!AB:AB,QoE!$B:$B,'PL adj'!$B23)</f>
        <v>0</v>
      </c>
      <c r="AB23" s="268">
        <f>SUMIFS(PL_monthly!AB:AB,PL_monthly!$B:$B,'PL adj'!$B23)+SUMIFS(QoE!AC:AC,QoE!$B:$B,'PL adj'!$B23)</f>
        <v>0</v>
      </c>
      <c r="AC23" s="252">
        <f>SUMIFS(PL_monthly!AC:AC,PL_monthly!$B:$B,'PL adj'!$B23)+SUMIFS(QoE!AD:AD,QoE!$B:$B,'PL adj'!$B23)</f>
        <v>0</v>
      </c>
      <c r="AD23" s="252">
        <f>SUMIFS(PL_monthly!AD:AD,PL_monthly!$B:$B,'PL adj'!$B23)+SUMIFS(QoE!AE:AE,QoE!$B:$B,'PL adj'!$B23)</f>
        <v>0</v>
      </c>
      <c r="AE23" s="252">
        <f>SUMIFS(PL_monthly!AE:AE,PL_monthly!$B:$B,'PL adj'!$B23)+SUMIFS(QoE!AF:AF,QoE!$B:$B,'PL adj'!$B23)</f>
        <v>0</v>
      </c>
      <c r="AF23" s="252">
        <f>SUMIFS(PL_monthly!AF:AF,PL_monthly!$B:$B,'PL adj'!$B23)+SUMIFS(QoE!AG:AG,QoE!$B:$B,'PL adj'!$B23)</f>
        <v>0</v>
      </c>
      <c r="AG23" s="252">
        <f>SUMIFS(PL_monthly!AG:AG,PL_monthly!$B:$B,'PL adj'!$B23)+SUMIFS(QoE!AH:AH,QoE!$B:$B,'PL adj'!$B23)</f>
        <v>0</v>
      </c>
      <c r="AH23" s="252">
        <f>SUMIFS(PL_monthly!AH:AH,PL_monthly!$B:$B,'PL adj'!$B23)+SUMIFS(QoE!AI:AI,QoE!$B:$B,'PL adj'!$B23)</f>
        <v>0</v>
      </c>
      <c r="AI23" s="252">
        <f>SUMIFS(PL_monthly!AI:AI,PL_monthly!$B:$B,'PL adj'!$B23)+SUMIFS(QoE!AJ:AJ,QoE!$B:$B,'PL adj'!$B23)</f>
        <v>0</v>
      </c>
      <c r="AJ23" s="252">
        <f>SUMIFS(PL_monthly!AJ:AJ,PL_monthly!$B:$B,'PL adj'!$B23)+SUMIFS(QoE!AK:AK,QoE!$B:$B,'PL adj'!$B23)</f>
        <v>0</v>
      </c>
      <c r="AK23" s="252">
        <f>SUMIFS(PL_monthly!AK:AK,PL_monthly!$B:$B,'PL adj'!$B23)+SUMIFS(QoE!AL:AL,QoE!$B:$B,'PL adj'!$B23)</f>
        <v>0</v>
      </c>
      <c r="AL23" s="252">
        <f>SUMIFS(PL_monthly!AL:AL,PL_monthly!$B:$B,'PL adj'!$B23)+SUMIFS(QoE!AM:AM,QoE!$B:$B,'PL adj'!$B23)</f>
        <v>0</v>
      </c>
      <c r="AM23" s="267">
        <f>SUMIFS(PL_monthly!AM:AM,PL_monthly!$B:$B,'PL adj'!$B23)+SUMIFS(QoE!AN:AN,QoE!$B:$B,'PL adj'!$B23)</f>
        <v>0</v>
      </c>
      <c r="AN23" s="252">
        <f t="shared" si="8"/>
        <v>0</v>
      </c>
      <c r="AO23" s="252">
        <f t="shared" si="9"/>
        <v>0</v>
      </c>
      <c r="AP23" s="345">
        <f ca="1">SUM(OFFSET(AM23,0,(-12+'Key information'!$E$34)):OFFSET(AA23,0,(-11+'Key information'!$E$34)))</f>
        <v>0</v>
      </c>
      <c r="AQ23" s="252">
        <f>SUMIFS(PL_monthly!AQ:AQ,PL_monthly!$B:$B,'PL adj'!$B23)+SUMIFS(QoE!AR:AR,QoE!$B:$B,'PL adj'!$B23)</f>
        <v>0</v>
      </c>
      <c r="AR23" s="411"/>
      <c r="AS23" s="252">
        <f ca="1">SUM(OFFSET(AA23,0,(-12+'Key information'!$E$34)):P23)</f>
        <v>0</v>
      </c>
      <c r="AT23" s="252">
        <f ca="1">SUM(OFFSET(AM23,0,(-12+'Key information'!$E$34)):AB23)</f>
        <v>0</v>
      </c>
      <c r="AU23" s="411"/>
      <c r="AV23" s="131"/>
    </row>
    <row r="24" spans="1:48" s="24" customFormat="1" ht="12" hidden="1" customHeight="1" outlineLevel="1">
      <c r="A24" s="392"/>
      <c r="B24" s="128" t="s">
        <v>313</v>
      </c>
      <c r="C24" s="593" t="str">
        <f>PL_monthly!C24</f>
        <v>External services</v>
      </c>
      <c r="D24" s="252">
        <f>SUMIFS(PL_monthly!D:D,PL_monthly!$B:$B,'PL adj'!$B24)+SUMIFS(QoE!E:E,QoE!$B:$B,'PL adj'!$B24)</f>
        <v>0</v>
      </c>
      <c r="E24" s="252">
        <f>SUMIFS(PL_monthly!E:E,PL_monthly!$B:$B,'PL adj'!$B24)+SUMIFS(QoE!F:F,QoE!$B:$B,'PL adj'!$B24)</f>
        <v>0</v>
      </c>
      <c r="F24" s="252">
        <f>SUMIFS(PL_monthly!F:F,PL_monthly!$B:$B,'PL adj'!$B24)+SUMIFS(QoE!G:G,QoE!$B:$B,'PL adj'!$B24)</f>
        <v>0</v>
      </c>
      <c r="G24" s="252">
        <f>SUMIFS(PL_monthly!G:G,PL_monthly!$B:$B,'PL adj'!$B24)+SUMIFS(QoE!H:H,QoE!$B:$B,'PL adj'!$B24)</f>
        <v>0</v>
      </c>
      <c r="H24" s="252">
        <f>SUMIFS(PL_monthly!H:H,PL_monthly!$B:$B,'PL adj'!$B24)+SUMIFS(QoE!I:I,QoE!$B:$B,'PL adj'!$B24)</f>
        <v>0</v>
      </c>
      <c r="I24" s="252">
        <f>SUMIFS(PL_monthly!I:I,PL_monthly!$B:$B,'PL adj'!$B24)+SUMIFS(QoE!J:J,QoE!$B:$B,'PL adj'!$B24)</f>
        <v>0</v>
      </c>
      <c r="J24" s="252">
        <f>SUMIFS(PL_monthly!J:J,PL_monthly!$B:$B,'PL adj'!$B24)+SUMIFS(QoE!K:K,QoE!$B:$B,'PL adj'!$B24)</f>
        <v>0</v>
      </c>
      <c r="K24" s="252">
        <f>SUMIFS(PL_monthly!K:K,PL_monthly!$B:$B,'PL adj'!$B24)+SUMIFS(QoE!L:L,QoE!$B:$B,'PL adj'!$B24)</f>
        <v>0</v>
      </c>
      <c r="L24" s="252">
        <f>SUMIFS(PL_monthly!L:L,PL_monthly!$B:$B,'PL adj'!$B24)+SUMIFS(QoE!M:M,QoE!$B:$B,'PL adj'!$B24)</f>
        <v>0</v>
      </c>
      <c r="M24" s="252">
        <f>SUMIFS(PL_monthly!M:M,PL_monthly!$B:$B,'PL adj'!$B24)+SUMIFS(QoE!N:N,QoE!$B:$B,'PL adj'!$B24)</f>
        <v>0</v>
      </c>
      <c r="N24" s="252">
        <f>SUMIFS(PL_monthly!N:N,PL_monthly!$B:$B,'PL adj'!$B24)+SUMIFS(QoE!O:O,QoE!$B:$B,'PL adj'!$B24)</f>
        <v>0</v>
      </c>
      <c r="O24" s="267">
        <f>SUMIFS(PL_monthly!O:O,PL_monthly!$B:$B,'PL adj'!$B24)+SUMIFS(QoE!P:P,QoE!$B:$B,'PL adj'!$B24)</f>
        <v>0</v>
      </c>
      <c r="P24" s="252">
        <f>SUMIFS(PL_monthly!P:P,PL_monthly!$B:$B,'PL adj'!$B24)+SUMIFS(QoE!Q:Q,QoE!$B:$B,'PL adj'!$B24)</f>
        <v>0</v>
      </c>
      <c r="Q24" s="252">
        <f>SUMIFS(PL_monthly!Q:Q,PL_monthly!$B:$B,'PL adj'!$B24)+SUMIFS(QoE!R:R,QoE!$B:$B,'PL adj'!$B24)</f>
        <v>0</v>
      </c>
      <c r="R24" s="252">
        <f>SUMIFS(PL_monthly!R:R,PL_monthly!$B:$B,'PL adj'!$B24)+SUMIFS(QoE!S:S,QoE!$B:$B,'PL adj'!$B24)</f>
        <v>0</v>
      </c>
      <c r="S24" s="252">
        <f>SUMIFS(PL_monthly!S:S,PL_monthly!$B:$B,'PL adj'!$B24)+SUMIFS(QoE!T:T,QoE!$B:$B,'PL adj'!$B24)</f>
        <v>0</v>
      </c>
      <c r="T24" s="252">
        <f>SUMIFS(PL_monthly!T:T,PL_monthly!$B:$B,'PL adj'!$B24)+SUMIFS(QoE!U:U,QoE!$B:$B,'PL adj'!$B24)</f>
        <v>0</v>
      </c>
      <c r="U24" s="252">
        <f>SUMIFS(PL_monthly!U:U,PL_monthly!$B:$B,'PL adj'!$B24)+SUMIFS(QoE!V:V,QoE!$B:$B,'PL adj'!$B24)</f>
        <v>0</v>
      </c>
      <c r="V24" s="252">
        <f>SUMIFS(PL_monthly!V:V,PL_monthly!$B:$B,'PL adj'!$B24)+SUMIFS(QoE!W:W,QoE!$B:$B,'PL adj'!$B24)</f>
        <v>0</v>
      </c>
      <c r="W24" s="252">
        <f>SUMIFS(PL_monthly!W:W,PL_monthly!$B:$B,'PL adj'!$B24)+SUMIFS(QoE!X:X,QoE!$B:$B,'PL adj'!$B24)</f>
        <v>0</v>
      </c>
      <c r="X24" s="252">
        <f>SUMIFS(PL_monthly!X:X,PL_monthly!$B:$B,'PL adj'!$B24)+SUMIFS(QoE!Y:Y,QoE!$B:$B,'PL adj'!$B24)</f>
        <v>0</v>
      </c>
      <c r="Y24" s="252">
        <f>SUMIFS(PL_monthly!Y:Y,PL_monthly!$B:$B,'PL adj'!$B24)+SUMIFS(QoE!Z:Z,QoE!$B:$B,'PL adj'!$B24)</f>
        <v>0</v>
      </c>
      <c r="Z24" s="252">
        <f>SUMIFS(PL_monthly!Z:Z,PL_monthly!$B:$B,'PL adj'!$B24)+SUMIFS(QoE!AA:AA,QoE!$B:$B,'PL adj'!$B24)</f>
        <v>0</v>
      </c>
      <c r="AA24" s="252">
        <f>SUMIFS(PL_monthly!AA:AA,PL_monthly!$B:$B,'PL adj'!$B24)+SUMIFS(QoE!AB:AB,QoE!$B:$B,'PL adj'!$B24)</f>
        <v>0</v>
      </c>
      <c r="AB24" s="268">
        <f>SUMIFS(PL_monthly!AB:AB,PL_monthly!$B:$B,'PL adj'!$B24)+SUMIFS(QoE!AC:AC,QoE!$B:$B,'PL adj'!$B24)</f>
        <v>0</v>
      </c>
      <c r="AC24" s="252">
        <f>SUMIFS(PL_monthly!AC:AC,PL_monthly!$B:$B,'PL adj'!$B24)+SUMIFS(QoE!AD:AD,QoE!$B:$B,'PL adj'!$B24)</f>
        <v>0</v>
      </c>
      <c r="AD24" s="252">
        <f>SUMIFS(PL_monthly!AD:AD,PL_monthly!$B:$B,'PL adj'!$B24)+SUMIFS(QoE!AE:AE,QoE!$B:$B,'PL adj'!$B24)</f>
        <v>0</v>
      </c>
      <c r="AE24" s="252">
        <f>SUMIFS(PL_monthly!AE:AE,PL_monthly!$B:$B,'PL adj'!$B24)+SUMIFS(QoE!AF:AF,QoE!$B:$B,'PL adj'!$B24)</f>
        <v>0</v>
      </c>
      <c r="AF24" s="252">
        <f>SUMIFS(PL_monthly!AF:AF,PL_monthly!$B:$B,'PL adj'!$B24)+SUMIFS(QoE!AG:AG,QoE!$B:$B,'PL adj'!$B24)</f>
        <v>0</v>
      </c>
      <c r="AG24" s="252">
        <f>SUMIFS(PL_monthly!AG:AG,PL_monthly!$B:$B,'PL adj'!$B24)+SUMIFS(QoE!AH:AH,QoE!$B:$B,'PL adj'!$B24)</f>
        <v>0</v>
      </c>
      <c r="AH24" s="252">
        <f>SUMIFS(PL_monthly!AH:AH,PL_monthly!$B:$B,'PL adj'!$B24)+SUMIFS(QoE!AI:AI,QoE!$B:$B,'PL adj'!$B24)</f>
        <v>0</v>
      </c>
      <c r="AI24" s="252">
        <f>SUMIFS(PL_monthly!AI:AI,PL_monthly!$B:$B,'PL adj'!$B24)+SUMIFS(QoE!AJ:AJ,QoE!$B:$B,'PL adj'!$B24)</f>
        <v>0</v>
      </c>
      <c r="AJ24" s="252">
        <f>SUMIFS(PL_monthly!AJ:AJ,PL_monthly!$B:$B,'PL adj'!$B24)+SUMIFS(QoE!AK:AK,QoE!$B:$B,'PL adj'!$B24)</f>
        <v>0</v>
      </c>
      <c r="AK24" s="252">
        <f>SUMIFS(PL_monthly!AK:AK,PL_monthly!$B:$B,'PL adj'!$B24)+SUMIFS(QoE!AL:AL,QoE!$B:$B,'PL adj'!$B24)</f>
        <v>0</v>
      </c>
      <c r="AL24" s="252">
        <f>SUMIFS(PL_monthly!AL:AL,PL_monthly!$B:$B,'PL adj'!$B24)+SUMIFS(QoE!AM:AM,QoE!$B:$B,'PL adj'!$B24)</f>
        <v>0</v>
      </c>
      <c r="AM24" s="267">
        <f>SUMIFS(PL_monthly!AM:AM,PL_monthly!$B:$B,'PL adj'!$B24)+SUMIFS(QoE!AN:AN,QoE!$B:$B,'PL adj'!$B24)</f>
        <v>0</v>
      </c>
      <c r="AN24" s="252">
        <f t="shared" si="8"/>
        <v>0</v>
      </c>
      <c r="AO24" s="252">
        <f t="shared" si="9"/>
        <v>0</v>
      </c>
      <c r="AP24" s="345">
        <f ca="1">SUM(OFFSET(AM24,0,(-12+'Key information'!$E$34)):OFFSET(AA24,0,(-11+'Key information'!$E$34)))</f>
        <v>0</v>
      </c>
      <c r="AQ24" s="252">
        <f>SUMIFS(PL_monthly!AQ:AQ,PL_monthly!$B:$B,'PL adj'!$B24)+SUMIFS(QoE!AR:AR,QoE!$B:$B,'PL adj'!$B24)</f>
        <v>0</v>
      </c>
      <c r="AR24" s="411"/>
      <c r="AS24" s="252">
        <f ca="1">SUM(OFFSET(AA24,0,(-12+'Key information'!$E$34)):P24)</f>
        <v>0</v>
      </c>
      <c r="AT24" s="252">
        <f ca="1">SUM(OFFSET(AM24,0,(-12+'Key information'!$E$34)):AB24)</f>
        <v>0</v>
      </c>
      <c r="AU24" s="411"/>
      <c r="AV24" s="131"/>
    </row>
    <row r="25" spans="1:48" s="24" customFormat="1" ht="12" hidden="1" customHeight="1" outlineLevel="1">
      <c r="A25" s="392"/>
      <c r="B25" s="128" t="s">
        <v>315</v>
      </c>
      <c r="C25" s="593" t="str">
        <f>PL_monthly!C25</f>
        <v>Variable personnel costs</v>
      </c>
      <c r="D25" s="252">
        <f>SUMIFS(PL_monthly!D:D,PL_monthly!$B:$B,'PL adj'!$B25)+SUMIFS(QoE!E:E,QoE!$B:$B,'PL adj'!$B25)</f>
        <v>0</v>
      </c>
      <c r="E25" s="252">
        <f>SUMIFS(PL_monthly!E:E,PL_monthly!$B:$B,'PL adj'!$B25)+SUMIFS(QoE!F:F,QoE!$B:$B,'PL adj'!$B25)</f>
        <v>0</v>
      </c>
      <c r="F25" s="252">
        <f>SUMIFS(PL_monthly!F:F,PL_monthly!$B:$B,'PL adj'!$B25)+SUMIFS(QoE!G:G,QoE!$B:$B,'PL adj'!$B25)</f>
        <v>0</v>
      </c>
      <c r="G25" s="252">
        <f>SUMIFS(PL_monthly!G:G,PL_monthly!$B:$B,'PL adj'!$B25)+SUMIFS(QoE!H:H,QoE!$B:$B,'PL adj'!$B25)</f>
        <v>0</v>
      </c>
      <c r="H25" s="252">
        <f>SUMIFS(PL_monthly!H:H,PL_monthly!$B:$B,'PL adj'!$B25)+SUMIFS(QoE!I:I,QoE!$B:$B,'PL adj'!$B25)</f>
        <v>0</v>
      </c>
      <c r="I25" s="252">
        <f>SUMIFS(PL_monthly!I:I,PL_monthly!$B:$B,'PL adj'!$B25)+SUMIFS(QoE!J:J,QoE!$B:$B,'PL adj'!$B25)</f>
        <v>0</v>
      </c>
      <c r="J25" s="252">
        <f>SUMIFS(PL_monthly!J:J,PL_monthly!$B:$B,'PL adj'!$B25)+SUMIFS(QoE!K:K,QoE!$B:$B,'PL adj'!$B25)</f>
        <v>0</v>
      </c>
      <c r="K25" s="252">
        <f>SUMIFS(PL_monthly!K:K,PL_monthly!$B:$B,'PL adj'!$B25)+SUMIFS(QoE!L:L,QoE!$B:$B,'PL adj'!$B25)</f>
        <v>0</v>
      </c>
      <c r="L25" s="252">
        <f>SUMIFS(PL_monthly!L:L,PL_monthly!$B:$B,'PL adj'!$B25)+SUMIFS(QoE!M:M,QoE!$B:$B,'PL adj'!$B25)</f>
        <v>0</v>
      </c>
      <c r="M25" s="252">
        <f>SUMIFS(PL_monthly!M:M,PL_monthly!$B:$B,'PL adj'!$B25)+SUMIFS(QoE!N:N,QoE!$B:$B,'PL adj'!$B25)</f>
        <v>0</v>
      </c>
      <c r="N25" s="252">
        <f>SUMIFS(PL_monthly!N:N,PL_monthly!$B:$B,'PL adj'!$B25)+SUMIFS(QoE!O:O,QoE!$B:$B,'PL adj'!$B25)</f>
        <v>0</v>
      </c>
      <c r="O25" s="267">
        <f>SUMIFS(PL_monthly!O:O,PL_monthly!$B:$B,'PL adj'!$B25)+SUMIFS(QoE!P:P,QoE!$B:$B,'PL adj'!$B25)</f>
        <v>0</v>
      </c>
      <c r="P25" s="252">
        <f>SUMIFS(PL_monthly!P:P,PL_monthly!$B:$B,'PL adj'!$B25)+SUMIFS(QoE!Q:Q,QoE!$B:$B,'PL adj'!$B25)</f>
        <v>0</v>
      </c>
      <c r="Q25" s="252">
        <f>SUMIFS(PL_monthly!Q:Q,PL_monthly!$B:$B,'PL adj'!$B25)+SUMIFS(QoE!R:R,QoE!$B:$B,'PL adj'!$B25)</f>
        <v>0</v>
      </c>
      <c r="R25" s="252">
        <f>SUMIFS(PL_monthly!R:R,PL_monthly!$B:$B,'PL adj'!$B25)+SUMIFS(QoE!S:S,QoE!$B:$B,'PL adj'!$B25)</f>
        <v>0</v>
      </c>
      <c r="S25" s="252">
        <f>SUMIFS(PL_monthly!S:S,PL_monthly!$B:$B,'PL adj'!$B25)+SUMIFS(QoE!T:T,QoE!$B:$B,'PL adj'!$B25)</f>
        <v>0</v>
      </c>
      <c r="T25" s="252">
        <f>SUMIFS(PL_monthly!T:T,PL_monthly!$B:$B,'PL adj'!$B25)+SUMIFS(QoE!U:U,QoE!$B:$B,'PL adj'!$B25)</f>
        <v>0</v>
      </c>
      <c r="U25" s="252">
        <f>SUMIFS(PL_monthly!U:U,PL_monthly!$B:$B,'PL adj'!$B25)+SUMIFS(QoE!V:V,QoE!$B:$B,'PL adj'!$B25)</f>
        <v>0</v>
      </c>
      <c r="V25" s="252">
        <f>SUMIFS(PL_monthly!V:V,PL_monthly!$B:$B,'PL adj'!$B25)+SUMIFS(QoE!W:W,QoE!$B:$B,'PL adj'!$B25)</f>
        <v>0</v>
      </c>
      <c r="W25" s="252">
        <f>SUMIFS(PL_monthly!W:W,PL_monthly!$B:$B,'PL adj'!$B25)+SUMIFS(QoE!X:X,QoE!$B:$B,'PL adj'!$B25)</f>
        <v>0</v>
      </c>
      <c r="X25" s="252">
        <f>SUMIFS(PL_monthly!X:X,PL_monthly!$B:$B,'PL adj'!$B25)+SUMIFS(QoE!Y:Y,QoE!$B:$B,'PL adj'!$B25)</f>
        <v>0</v>
      </c>
      <c r="Y25" s="252">
        <f>SUMIFS(PL_monthly!Y:Y,PL_monthly!$B:$B,'PL adj'!$B25)+SUMIFS(QoE!Z:Z,QoE!$B:$B,'PL adj'!$B25)</f>
        <v>0</v>
      </c>
      <c r="Z25" s="252">
        <f>SUMIFS(PL_monthly!Z:Z,PL_monthly!$B:$B,'PL adj'!$B25)+SUMIFS(QoE!AA:AA,QoE!$B:$B,'PL adj'!$B25)</f>
        <v>0</v>
      </c>
      <c r="AA25" s="252">
        <f>SUMIFS(PL_monthly!AA:AA,PL_monthly!$B:$B,'PL adj'!$B25)+SUMIFS(QoE!AB:AB,QoE!$B:$B,'PL adj'!$B25)</f>
        <v>0</v>
      </c>
      <c r="AB25" s="268">
        <f>SUMIFS(PL_monthly!AB:AB,PL_monthly!$B:$B,'PL adj'!$B25)+SUMIFS(QoE!AC:AC,QoE!$B:$B,'PL adj'!$B25)</f>
        <v>0</v>
      </c>
      <c r="AC25" s="252">
        <f>SUMIFS(PL_monthly!AC:AC,PL_monthly!$B:$B,'PL adj'!$B25)+SUMIFS(QoE!AD:AD,QoE!$B:$B,'PL adj'!$B25)</f>
        <v>0</v>
      </c>
      <c r="AD25" s="252">
        <f>SUMIFS(PL_monthly!AD:AD,PL_monthly!$B:$B,'PL adj'!$B25)+SUMIFS(QoE!AE:AE,QoE!$B:$B,'PL adj'!$B25)</f>
        <v>0</v>
      </c>
      <c r="AE25" s="252">
        <f>SUMIFS(PL_monthly!AE:AE,PL_monthly!$B:$B,'PL adj'!$B25)+SUMIFS(QoE!AF:AF,QoE!$B:$B,'PL adj'!$B25)</f>
        <v>0</v>
      </c>
      <c r="AF25" s="252">
        <f>SUMIFS(PL_monthly!AF:AF,PL_monthly!$B:$B,'PL adj'!$B25)+SUMIFS(QoE!AG:AG,QoE!$B:$B,'PL adj'!$B25)</f>
        <v>0</v>
      </c>
      <c r="AG25" s="252">
        <f>SUMIFS(PL_monthly!AG:AG,PL_monthly!$B:$B,'PL adj'!$B25)+SUMIFS(QoE!AH:AH,QoE!$B:$B,'PL adj'!$B25)</f>
        <v>0</v>
      </c>
      <c r="AH25" s="252">
        <f>SUMIFS(PL_monthly!AH:AH,PL_monthly!$B:$B,'PL adj'!$B25)+SUMIFS(QoE!AI:AI,QoE!$B:$B,'PL adj'!$B25)</f>
        <v>0</v>
      </c>
      <c r="AI25" s="252">
        <f>SUMIFS(PL_monthly!AI:AI,PL_monthly!$B:$B,'PL adj'!$B25)+SUMIFS(QoE!AJ:AJ,QoE!$B:$B,'PL adj'!$B25)</f>
        <v>0</v>
      </c>
      <c r="AJ25" s="252">
        <f>SUMIFS(PL_monthly!AJ:AJ,PL_monthly!$B:$B,'PL adj'!$B25)+SUMIFS(QoE!AK:AK,QoE!$B:$B,'PL adj'!$B25)</f>
        <v>0</v>
      </c>
      <c r="AK25" s="252">
        <f>SUMIFS(PL_monthly!AK:AK,PL_monthly!$B:$B,'PL adj'!$B25)+SUMIFS(QoE!AL:AL,QoE!$B:$B,'PL adj'!$B25)</f>
        <v>0</v>
      </c>
      <c r="AL25" s="252">
        <f>SUMIFS(PL_monthly!AL:AL,PL_monthly!$B:$B,'PL adj'!$B25)+SUMIFS(QoE!AM:AM,QoE!$B:$B,'PL adj'!$B25)</f>
        <v>0</v>
      </c>
      <c r="AM25" s="267">
        <f>SUMIFS(PL_monthly!AM:AM,PL_monthly!$B:$B,'PL adj'!$B25)+SUMIFS(QoE!AN:AN,QoE!$B:$B,'PL adj'!$B25)</f>
        <v>0</v>
      </c>
      <c r="AN25" s="252">
        <f t="shared" si="8"/>
        <v>0</v>
      </c>
      <c r="AO25" s="252">
        <f t="shared" si="9"/>
        <v>0</v>
      </c>
      <c r="AP25" s="345">
        <f ca="1">SUM(OFFSET(AM25,0,(-12+'Key information'!$E$34)):OFFSET(AA25,0,(-11+'Key information'!$E$34)))</f>
        <v>0</v>
      </c>
      <c r="AQ25" s="252">
        <f>SUMIFS(PL_monthly!AQ:AQ,PL_monthly!$B:$B,'PL adj'!$B25)+SUMIFS(QoE!AR:AR,QoE!$B:$B,'PL adj'!$B25)</f>
        <v>0</v>
      </c>
      <c r="AR25" s="411"/>
      <c r="AS25" s="252">
        <f ca="1">SUM(OFFSET(AA25,0,(-12+'Key information'!$E$34)):P25)</f>
        <v>0</v>
      </c>
      <c r="AT25" s="252">
        <f ca="1">SUM(OFFSET(AM25,0,(-12+'Key information'!$E$34)):AB25)</f>
        <v>0</v>
      </c>
      <c r="AU25" s="411"/>
      <c r="AV25" s="131"/>
    </row>
    <row r="26" spans="1:48" s="24" customFormat="1" ht="12" hidden="1" customHeight="1" outlineLevel="1">
      <c r="A26" s="392"/>
      <c r="B26" s="128"/>
      <c r="C26" s="593" t="str">
        <f>PL_monthly!C26</f>
        <v>Other variable costs</v>
      </c>
      <c r="D26" s="252">
        <f>SUMIFS(PL_monthly!D:D,PL_monthly!$B:$B,'PL adj'!$B26)+SUMIFS(QoE!E:E,QoE!$B:$B,'PL adj'!$B26)</f>
        <v>0</v>
      </c>
      <c r="E26" s="252">
        <f>SUMIFS(PL_monthly!E:E,PL_monthly!$B:$B,'PL adj'!$B26)+SUMIFS(QoE!F:F,QoE!$B:$B,'PL adj'!$B26)</f>
        <v>0</v>
      </c>
      <c r="F26" s="252">
        <f>SUMIFS(PL_monthly!F:F,PL_monthly!$B:$B,'PL adj'!$B26)+SUMIFS(QoE!G:G,QoE!$B:$B,'PL adj'!$B26)</f>
        <v>0</v>
      </c>
      <c r="G26" s="252">
        <f>SUMIFS(PL_monthly!G:G,PL_monthly!$B:$B,'PL adj'!$B26)+SUMIFS(QoE!H:H,QoE!$B:$B,'PL adj'!$B26)</f>
        <v>0</v>
      </c>
      <c r="H26" s="252">
        <f>SUMIFS(PL_monthly!H:H,PL_monthly!$B:$B,'PL adj'!$B26)+SUMIFS(QoE!I:I,QoE!$B:$B,'PL adj'!$B26)</f>
        <v>0</v>
      </c>
      <c r="I26" s="252">
        <f>SUMIFS(PL_monthly!I:I,PL_monthly!$B:$B,'PL adj'!$B26)+SUMIFS(QoE!J:J,QoE!$B:$B,'PL adj'!$B26)</f>
        <v>0</v>
      </c>
      <c r="J26" s="252">
        <f>SUMIFS(PL_monthly!J:J,PL_monthly!$B:$B,'PL adj'!$B26)+SUMIFS(QoE!K:K,QoE!$B:$B,'PL adj'!$B26)</f>
        <v>0</v>
      </c>
      <c r="K26" s="252">
        <f>SUMIFS(PL_monthly!K:K,PL_monthly!$B:$B,'PL adj'!$B26)+SUMIFS(QoE!L:L,QoE!$B:$B,'PL adj'!$B26)</f>
        <v>0</v>
      </c>
      <c r="L26" s="252">
        <f>SUMIFS(PL_monthly!L:L,PL_monthly!$B:$B,'PL adj'!$B26)+SUMIFS(QoE!M:M,QoE!$B:$B,'PL adj'!$B26)</f>
        <v>0</v>
      </c>
      <c r="M26" s="252">
        <f>SUMIFS(PL_monthly!M:M,PL_monthly!$B:$B,'PL adj'!$B26)+SUMIFS(QoE!N:N,QoE!$B:$B,'PL adj'!$B26)</f>
        <v>0</v>
      </c>
      <c r="N26" s="252">
        <f>SUMIFS(PL_monthly!N:N,PL_monthly!$B:$B,'PL adj'!$B26)+SUMIFS(QoE!O:O,QoE!$B:$B,'PL adj'!$B26)</f>
        <v>0</v>
      </c>
      <c r="O26" s="267">
        <f>SUMIFS(PL_monthly!O:O,PL_monthly!$B:$B,'PL adj'!$B26)+SUMIFS(QoE!P:P,QoE!$B:$B,'PL adj'!$B26)</f>
        <v>0</v>
      </c>
      <c r="P26" s="252">
        <f>SUMIFS(PL_monthly!P:P,PL_monthly!$B:$B,'PL adj'!$B26)+SUMIFS(QoE!Q:Q,QoE!$B:$B,'PL adj'!$B26)</f>
        <v>0</v>
      </c>
      <c r="Q26" s="252">
        <f>SUMIFS(PL_monthly!Q:Q,PL_monthly!$B:$B,'PL adj'!$B26)+SUMIFS(QoE!R:R,QoE!$B:$B,'PL adj'!$B26)</f>
        <v>0</v>
      </c>
      <c r="R26" s="252">
        <f>SUMIFS(PL_monthly!R:R,PL_monthly!$B:$B,'PL adj'!$B26)+SUMIFS(QoE!S:S,QoE!$B:$B,'PL adj'!$B26)</f>
        <v>0</v>
      </c>
      <c r="S26" s="252">
        <f>SUMIFS(PL_monthly!S:S,PL_monthly!$B:$B,'PL adj'!$B26)+SUMIFS(QoE!T:T,QoE!$B:$B,'PL adj'!$B26)</f>
        <v>0</v>
      </c>
      <c r="T26" s="252">
        <f>SUMIFS(PL_monthly!T:T,PL_monthly!$B:$B,'PL adj'!$B26)+SUMIFS(QoE!U:U,QoE!$B:$B,'PL adj'!$B26)</f>
        <v>0</v>
      </c>
      <c r="U26" s="252">
        <f>SUMIFS(PL_monthly!U:U,PL_monthly!$B:$B,'PL adj'!$B26)+SUMIFS(QoE!V:V,QoE!$B:$B,'PL adj'!$B26)</f>
        <v>0</v>
      </c>
      <c r="V26" s="252">
        <f>SUMIFS(PL_monthly!V:V,PL_monthly!$B:$B,'PL adj'!$B26)+SUMIFS(QoE!W:W,QoE!$B:$B,'PL adj'!$B26)</f>
        <v>0</v>
      </c>
      <c r="W26" s="252">
        <f>SUMIFS(PL_monthly!W:W,PL_monthly!$B:$B,'PL adj'!$B26)+SUMIFS(QoE!X:X,QoE!$B:$B,'PL adj'!$B26)</f>
        <v>0</v>
      </c>
      <c r="X26" s="252">
        <f>SUMIFS(PL_monthly!X:X,PL_monthly!$B:$B,'PL adj'!$B26)+SUMIFS(QoE!Y:Y,QoE!$B:$B,'PL adj'!$B26)</f>
        <v>0</v>
      </c>
      <c r="Y26" s="252">
        <f>SUMIFS(PL_monthly!Y:Y,PL_monthly!$B:$B,'PL adj'!$B26)+SUMIFS(QoE!Z:Z,QoE!$B:$B,'PL adj'!$B26)</f>
        <v>0</v>
      </c>
      <c r="Z26" s="252">
        <f>SUMIFS(PL_monthly!Z:Z,PL_monthly!$B:$B,'PL adj'!$B26)+SUMIFS(QoE!AA:AA,QoE!$B:$B,'PL adj'!$B26)</f>
        <v>0</v>
      </c>
      <c r="AA26" s="252">
        <f>SUMIFS(PL_monthly!AA:AA,PL_monthly!$B:$B,'PL adj'!$B26)+SUMIFS(QoE!AB:AB,QoE!$B:$B,'PL adj'!$B26)</f>
        <v>0</v>
      </c>
      <c r="AB26" s="268">
        <f>SUMIFS(PL_monthly!AB:AB,PL_monthly!$B:$B,'PL adj'!$B26)+SUMIFS(QoE!AC:AC,QoE!$B:$B,'PL adj'!$B26)</f>
        <v>0</v>
      </c>
      <c r="AC26" s="252">
        <f>SUMIFS(PL_monthly!AC:AC,PL_monthly!$B:$B,'PL adj'!$B26)+SUMIFS(QoE!AD:AD,QoE!$B:$B,'PL adj'!$B26)</f>
        <v>0</v>
      </c>
      <c r="AD26" s="252">
        <f>SUMIFS(PL_monthly!AD:AD,PL_monthly!$B:$B,'PL adj'!$B26)+SUMIFS(QoE!AE:AE,QoE!$B:$B,'PL adj'!$B26)</f>
        <v>0</v>
      </c>
      <c r="AE26" s="252">
        <f>SUMIFS(PL_monthly!AE:AE,PL_monthly!$B:$B,'PL adj'!$B26)+SUMIFS(QoE!AF:AF,QoE!$B:$B,'PL adj'!$B26)</f>
        <v>0</v>
      </c>
      <c r="AF26" s="252">
        <f>SUMIFS(PL_monthly!AF:AF,PL_monthly!$B:$B,'PL adj'!$B26)+SUMIFS(QoE!AG:AG,QoE!$B:$B,'PL adj'!$B26)</f>
        <v>0</v>
      </c>
      <c r="AG26" s="252">
        <f>SUMIFS(PL_monthly!AG:AG,PL_monthly!$B:$B,'PL adj'!$B26)+SUMIFS(QoE!AH:AH,QoE!$B:$B,'PL adj'!$B26)</f>
        <v>0</v>
      </c>
      <c r="AH26" s="252">
        <f>SUMIFS(PL_monthly!AH:AH,PL_monthly!$B:$B,'PL adj'!$B26)+SUMIFS(QoE!AI:AI,QoE!$B:$B,'PL adj'!$B26)</f>
        <v>0</v>
      </c>
      <c r="AI26" s="252">
        <f>SUMIFS(PL_monthly!AI:AI,PL_monthly!$B:$B,'PL adj'!$B26)+SUMIFS(QoE!AJ:AJ,QoE!$B:$B,'PL adj'!$B26)</f>
        <v>0</v>
      </c>
      <c r="AJ26" s="252">
        <f>SUMIFS(PL_monthly!AJ:AJ,PL_monthly!$B:$B,'PL adj'!$B26)+SUMIFS(QoE!AK:AK,QoE!$B:$B,'PL adj'!$B26)</f>
        <v>0</v>
      </c>
      <c r="AK26" s="252">
        <f>SUMIFS(PL_monthly!AK:AK,PL_monthly!$B:$B,'PL adj'!$B26)+SUMIFS(QoE!AL:AL,QoE!$B:$B,'PL adj'!$B26)</f>
        <v>0</v>
      </c>
      <c r="AL26" s="252">
        <f>SUMIFS(PL_monthly!AL:AL,PL_monthly!$B:$B,'PL adj'!$B26)+SUMIFS(QoE!AM:AM,QoE!$B:$B,'PL adj'!$B26)</f>
        <v>0</v>
      </c>
      <c r="AM26" s="267">
        <f>SUMIFS(PL_monthly!AM:AM,PL_monthly!$B:$B,'PL adj'!$B26)+SUMIFS(QoE!AN:AN,QoE!$B:$B,'PL adj'!$B26)</f>
        <v>0</v>
      </c>
      <c r="AN26" s="252">
        <f t="shared" si="8"/>
        <v>0</v>
      </c>
      <c r="AO26" s="252">
        <f t="shared" si="9"/>
        <v>0</v>
      </c>
      <c r="AP26" s="345">
        <f ca="1">SUM(OFFSET(AM26,0,(-12+'Key information'!$E$34)):OFFSET(AA26,0,(-11+'Key information'!$E$34)))</f>
        <v>0</v>
      </c>
      <c r="AQ26" s="252">
        <f>SUMIFS(PL_monthly!AQ:AQ,PL_monthly!$B:$B,'PL adj'!$B26)+SUMIFS(QoE!AR:AR,QoE!$B:$B,'PL adj'!$B26)</f>
        <v>0</v>
      </c>
      <c r="AR26" s="411"/>
      <c r="AS26" s="252">
        <f ca="1">SUM(OFFSET(AA26,0,(-12+'Key information'!$E$34)):P26)</f>
        <v>0</v>
      </c>
      <c r="AT26" s="252">
        <f ca="1">SUM(OFFSET(AM26,0,(-12+'Key information'!$E$34)):AB26)</f>
        <v>0</v>
      </c>
      <c r="AU26" s="411"/>
      <c r="AV26" s="131"/>
    </row>
    <row r="27" spans="1:48" s="24" customFormat="1" ht="12" hidden="1" customHeight="1" outlineLevel="1">
      <c r="A27" s="392"/>
      <c r="B27" s="128"/>
      <c r="C27" s="591" t="str">
        <f>PL_monthly!C27</f>
        <v>[Other COGS]</v>
      </c>
      <c r="D27" s="252">
        <f>SUMIFS(PL_monthly!D:D,PL_monthly!$B:$B,'PL adj'!$B27)+SUMIFS(QoE!E:E,QoE!$B:$B,'PL adj'!$B27)</f>
        <v>0</v>
      </c>
      <c r="E27" s="252">
        <f>SUMIFS(PL_monthly!E:E,PL_monthly!$B:$B,'PL adj'!$B27)+SUMIFS(QoE!F:F,QoE!$B:$B,'PL adj'!$B27)</f>
        <v>0</v>
      </c>
      <c r="F27" s="252">
        <f>SUMIFS(PL_monthly!F:F,PL_monthly!$B:$B,'PL adj'!$B27)+SUMIFS(QoE!G:G,QoE!$B:$B,'PL adj'!$B27)</f>
        <v>0</v>
      </c>
      <c r="G27" s="252">
        <f>SUMIFS(PL_monthly!G:G,PL_monthly!$B:$B,'PL adj'!$B27)+SUMIFS(QoE!H:H,QoE!$B:$B,'PL adj'!$B27)</f>
        <v>0</v>
      </c>
      <c r="H27" s="252">
        <f>SUMIFS(PL_monthly!H:H,PL_monthly!$B:$B,'PL adj'!$B27)+SUMIFS(QoE!I:I,QoE!$B:$B,'PL adj'!$B27)</f>
        <v>0</v>
      </c>
      <c r="I27" s="252">
        <f>SUMIFS(PL_monthly!I:I,PL_monthly!$B:$B,'PL adj'!$B27)+SUMIFS(QoE!J:J,QoE!$B:$B,'PL adj'!$B27)</f>
        <v>0</v>
      </c>
      <c r="J27" s="252">
        <f>SUMIFS(PL_monthly!J:J,PL_monthly!$B:$B,'PL adj'!$B27)+SUMIFS(QoE!K:K,QoE!$B:$B,'PL adj'!$B27)</f>
        <v>0</v>
      </c>
      <c r="K27" s="252">
        <f>SUMIFS(PL_monthly!K:K,PL_monthly!$B:$B,'PL adj'!$B27)+SUMIFS(QoE!L:L,QoE!$B:$B,'PL adj'!$B27)</f>
        <v>0</v>
      </c>
      <c r="L27" s="252">
        <f>SUMIFS(PL_monthly!L:L,PL_monthly!$B:$B,'PL adj'!$B27)+SUMIFS(QoE!M:M,QoE!$B:$B,'PL adj'!$B27)</f>
        <v>0</v>
      </c>
      <c r="M27" s="252">
        <f>SUMIFS(PL_monthly!M:M,PL_monthly!$B:$B,'PL adj'!$B27)+SUMIFS(QoE!N:N,QoE!$B:$B,'PL adj'!$B27)</f>
        <v>0</v>
      </c>
      <c r="N27" s="252">
        <f>SUMIFS(PL_monthly!N:N,PL_monthly!$B:$B,'PL adj'!$B27)+SUMIFS(QoE!O:O,QoE!$B:$B,'PL adj'!$B27)</f>
        <v>0</v>
      </c>
      <c r="O27" s="267">
        <f>SUMIFS(PL_monthly!O:O,PL_monthly!$B:$B,'PL adj'!$B27)+SUMIFS(QoE!P:P,QoE!$B:$B,'PL adj'!$B27)</f>
        <v>0</v>
      </c>
      <c r="P27" s="252">
        <f>SUMIFS(PL_monthly!P:P,PL_monthly!$B:$B,'PL adj'!$B27)+SUMIFS(QoE!Q:Q,QoE!$B:$B,'PL adj'!$B27)</f>
        <v>0</v>
      </c>
      <c r="Q27" s="252">
        <f>SUMIFS(PL_monthly!Q:Q,PL_monthly!$B:$B,'PL adj'!$B27)+SUMIFS(QoE!R:R,QoE!$B:$B,'PL adj'!$B27)</f>
        <v>0</v>
      </c>
      <c r="R27" s="252">
        <f>SUMIFS(PL_monthly!R:R,PL_monthly!$B:$B,'PL adj'!$B27)+SUMIFS(QoE!S:S,QoE!$B:$B,'PL adj'!$B27)</f>
        <v>0</v>
      </c>
      <c r="S27" s="252">
        <f>SUMIFS(PL_monthly!S:S,PL_monthly!$B:$B,'PL adj'!$B27)+SUMIFS(QoE!T:T,QoE!$B:$B,'PL adj'!$B27)</f>
        <v>0</v>
      </c>
      <c r="T27" s="252">
        <f>SUMIFS(PL_monthly!T:T,PL_monthly!$B:$B,'PL adj'!$B27)+SUMIFS(QoE!U:U,QoE!$B:$B,'PL adj'!$B27)</f>
        <v>0</v>
      </c>
      <c r="U27" s="252">
        <f>SUMIFS(PL_monthly!U:U,PL_monthly!$B:$B,'PL adj'!$B27)+SUMIFS(QoE!V:V,QoE!$B:$B,'PL adj'!$B27)</f>
        <v>0</v>
      </c>
      <c r="V27" s="252">
        <f>SUMIFS(PL_monthly!V:V,PL_monthly!$B:$B,'PL adj'!$B27)+SUMIFS(QoE!W:W,QoE!$B:$B,'PL adj'!$B27)</f>
        <v>0</v>
      </c>
      <c r="W27" s="252">
        <f>SUMIFS(PL_monthly!W:W,PL_monthly!$B:$B,'PL adj'!$B27)+SUMIFS(QoE!X:X,QoE!$B:$B,'PL adj'!$B27)</f>
        <v>0</v>
      </c>
      <c r="X27" s="252">
        <f>SUMIFS(PL_monthly!X:X,PL_monthly!$B:$B,'PL adj'!$B27)+SUMIFS(QoE!Y:Y,QoE!$B:$B,'PL adj'!$B27)</f>
        <v>0</v>
      </c>
      <c r="Y27" s="252">
        <f>SUMIFS(PL_monthly!Y:Y,PL_monthly!$B:$B,'PL adj'!$B27)+SUMIFS(QoE!Z:Z,QoE!$B:$B,'PL adj'!$B27)</f>
        <v>0</v>
      </c>
      <c r="Z27" s="252">
        <f>SUMIFS(PL_monthly!Z:Z,PL_monthly!$B:$B,'PL adj'!$B27)+SUMIFS(QoE!AA:AA,QoE!$B:$B,'PL adj'!$B27)</f>
        <v>0</v>
      </c>
      <c r="AA27" s="252">
        <f>SUMIFS(PL_monthly!AA:AA,PL_monthly!$B:$B,'PL adj'!$B27)+SUMIFS(QoE!AB:AB,QoE!$B:$B,'PL adj'!$B27)</f>
        <v>0</v>
      </c>
      <c r="AB27" s="268">
        <f>SUMIFS(PL_monthly!AB:AB,PL_monthly!$B:$B,'PL adj'!$B27)+SUMIFS(QoE!AC:AC,QoE!$B:$B,'PL adj'!$B27)</f>
        <v>0</v>
      </c>
      <c r="AC27" s="252">
        <f>SUMIFS(PL_monthly!AC:AC,PL_monthly!$B:$B,'PL adj'!$B27)+SUMIFS(QoE!AD:AD,QoE!$B:$B,'PL adj'!$B27)</f>
        <v>0</v>
      </c>
      <c r="AD27" s="252">
        <f>SUMIFS(PL_monthly!AD:AD,PL_monthly!$B:$B,'PL adj'!$B27)+SUMIFS(QoE!AE:AE,QoE!$B:$B,'PL adj'!$B27)</f>
        <v>0</v>
      </c>
      <c r="AE27" s="252">
        <f>SUMIFS(PL_monthly!AE:AE,PL_monthly!$B:$B,'PL adj'!$B27)+SUMIFS(QoE!AF:AF,QoE!$B:$B,'PL adj'!$B27)</f>
        <v>0</v>
      </c>
      <c r="AF27" s="252">
        <f>SUMIFS(PL_monthly!AF:AF,PL_monthly!$B:$B,'PL adj'!$B27)+SUMIFS(QoE!AG:AG,QoE!$B:$B,'PL adj'!$B27)</f>
        <v>0</v>
      </c>
      <c r="AG27" s="252">
        <f>SUMIFS(PL_monthly!AG:AG,PL_monthly!$B:$B,'PL adj'!$B27)+SUMIFS(QoE!AH:AH,QoE!$B:$B,'PL adj'!$B27)</f>
        <v>0</v>
      </c>
      <c r="AH27" s="252">
        <f>SUMIFS(PL_monthly!AH:AH,PL_monthly!$B:$B,'PL adj'!$B27)+SUMIFS(QoE!AI:AI,QoE!$B:$B,'PL adj'!$B27)</f>
        <v>0</v>
      </c>
      <c r="AI27" s="252">
        <f>SUMIFS(PL_monthly!AI:AI,PL_monthly!$B:$B,'PL adj'!$B27)+SUMIFS(QoE!AJ:AJ,QoE!$B:$B,'PL adj'!$B27)</f>
        <v>0</v>
      </c>
      <c r="AJ27" s="252">
        <f>SUMIFS(PL_monthly!AJ:AJ,PL_monthly!$B:$B,'PL adj'!$B27)+SUMIFS(QoE!AK:AK,QoE!$B:$B,'PL adj'!$B27)</f>
        <v>0</v>
      </c>
      <c r="AK27" s="252">
        <f>SUMIFS(PL_monthly!AK:AK,PL_monthly!$B:$B,'PL adj'!$B27)+SUMIFS(QoE!AL:AL,QoE!$B:$B,'PL adj'!$B27)</f>
        <v>0</v>
      </c>
      <c r="AL27" s="252">
        <f>SUMIFS(PL_monthly!AL:AL,PL_monthly!$B:$B,'PL adj'!$B27)+SUMIFS(QoE!AM:AM,QoE!$B:$B,'PL adj'!$B27)</f>
        <v>0</v>
      </c>
      <c r="AM27" s="267">
        <f>SUMIFS(PL_monthly!AM:AM,PL_monthly!$B:$B,'PL adj'!$B27)+SUMIFS(QoE!AN:AN,QoE!$B:$B,'PL adj'!$B27)</f>
        <v>0</v>
      </c>
      <c r="AN27" s="252">
        <f t="shared" si="8"/>
        <v>0</v>
      </c>
      <c r="AO27" s="252">
        <f t="shared" si="9"/>
        <v>0</v>
      </c>
      <c r="AP27" s="345">
        <f ca="1">SUM(OFFSET(AM27,0,(-12+'Key information'!$E$34)):OFFSET(AA27,0,(-11+'Key information'!$E$34)))</f>
        <v>0</v>
      </c>
      <c r="AQ27" s="252">
        <f>SUMIFS(PL_monthly!AQ:AQ,PL_monthly!$B:$B,'PL adj'!$B27)+SUMIFS(QoE!AR:AR,QoE!$B:$B,'PL adj'!$B27)</f>
        <v>0</v>
      </c>
      <c r="AR27" s="411"/>
      <c r="AS27" s="252">
        <f ca="1">SUM(OFFSET(AA27,0,(-12+'Key information'!$E$34)):P27)</f>
        <v>0</v>
      </c>
      <c r="AT27" s="252">
        <f ca="1">SUM(OFFSET(AM27,0,(-12+'Key information'!$E$34)):AB27)</f>
        <v>0</v>
      </c>
      <c r="AU27" s="411"/>
      <c r="AV27" s="131"/>
    </row>
    <row r="28" spans="1:48" s="174" customFormat="1" ht="12" customHeight="1" collapsed="1">
      <c r="A28" s="392"/>
      <c r="B28" s="178"/>
      <c r="C28" s="1046" t="str">
        <f>PL_monthly!C28</f>
        <v>Cost of goods sold</v>
      </c>
      <c r="D28" s="1042">
        <f>SUM(D22:D27)</f>
        <v>0</v>
      </c>
      <c r="E28" s="1042">
        <f t="shared" ref="E28:AQ28" si="10">SUM(E22:E27)</f>
        <v>0</v>
      </c>
      <c r="F28" s="1042">
        <f t="shared" si="10"/>
        <v>0</v>
      </c>
      <c r="G28" s="1042">
        <f t="shared" si="10"/>
        <v>0</v>
      </c>
      <c r="H28" s="1042">
        <f t="shared" si="10"/>
        <v>0</v>
      </c>
      <c r="I28" s="1042">
        <f t="shared" si="10"/>
        <v>0</v>
      </c>
      <c r="J28" s="1042">
        <f t="shared" si="10"/>
        <v>0</v>
      </c>
      <c r="K28" s="1042">
        <f t="shared" si="10"/>
        <v>0</v>
      </c>
      <c r="L28" s="1042">
        <f t="shared" si="10"/>
        <v>0</v>
      </c>
      <c r="M28" s="1042">
        <f t="shared" si="10"/>
        <v>0</v>
      </c>
      <c r="N28" s="1042">
        <f t="shared" si="10"/>
        <v>0</v>
      </c>
      <c r="O28" s="1043">
        <f t="shared" si="10"/>
        <v>0</v>
      </c>
      <c r="P28" s="1042">
        <f t="shared" si="10"/>
        <v>0</v>
      </c>
      <c r="Q28" s="1042">
        <f t="shared" si="10"/>
        <v>0</v>
      </c>
      <c r="R28" s="1042">
        <f t="shared" si="10"/>
        <v>0</v>
      </c>
      <c r="S28" s="1042">
        <f t="shared" si="10"/>
        <v>0</v>
      </c>
      <c r="T28" s="1042">
        <f t="shared" si="10"/>
        <v>0</v>
      </c>
      <c r="U28" s="1042">
        <f t="shared" si="10"/>
        <v>0</v>
      </c>
      <c r="V28" s="1042">
        <f t="shared" si="10"/>
        <v>0</v>
      </c>
      <c r="W28" s="1042">
        <f t="shared" si="10"/>
        <v>0</v>
      </c>
      <c r="X28" s="1042">
        <f t="shared" si="10"/>
        <v>0</v>
      </c>
      <c r="Y28" s="1042">
        <f t="shared" si="10"/>
        <v>0</v>
      </c>
      <c r="Z28" s="1042">
        <f t="shared" si="10"/>
        <v>0</v>
      </c>
      <c r="AA28" s="1043">
        <f t="shared" si="10"/>
        <v>0</v>
      </c>
      <c r="AB28" s="1042">
        <f t="shared" si="10"/>
        <v>0</v>
      </c>
      <c r="AC28" s="1042">
        <f t="shared" si="10"/>
        <v>0</v>
      </c>
      <c r="AD28" s="1042">
        <f t="shared" si="10"/>
        <v>0</v>
      </c>
      <c r="AE28" s="1042">
        <f t="shared" si="10"/>
        <v>0</v>
      </c>
      <c r="AF28" s="1042">
        <f t="shared" si="10"/>
        <v>0</v>
      </c>
      <c r="AG28" s="1042">
        <f t="shared" si="10"/>
        <v>0</v>
      </c>
      <c r="AH28" s="1042">
        <f t="shared" si="10"/>
        <v>0</v>
      </c>
      <c r="AI28" s="1042">
        <f t="shared" si="10"/>
        <v>0</v>
      </c>
      <c r="AJ28" s="1042">
        <f t="shared" si="10"/>
        <v>0</v>
      </c>
      <c r="AK28" s="1042">
        <f t="shared" si="10"/>
        <v>0</v>
      </c>
      <c r="AL28" s="1042">
        <f t="shared" si="10"/>
        <v>0</v>
      </c>
      <c r="AM28" s="1043">
        <f t="shared" si="10"/>
        <v>0</v>
      </c>
      <c r="AN28" s="1042">
        <f t="shared" si="10"/>
        <v>0</v>
      </c>
      <c r="AO28" s="1042">
        <f t="shared" si="10"/>
        <v>0</v>
      </c>
      <c r="AP28" s="1045">
        <f t="shared" ca="1" si="10"/>
        <v>0</v>
      </c>
      <c r="AQ28" s="1042">
        <f t="shared" si="10"/>
        <v>0</v>
      </c>
      <c r="AR28" s="961"/>
      <c r="AS28" s="1042">
        <f ca="1">SUM(AS22:AS27)</f>
        <v>0</v>
      </c>
      <c r="AT28" s="1042">
        <f ca="1">SUM(AT22:AT27)</f>
        <v>0</v>
      </c>
      <c r="AU28" s="961"/>
      <c r="AV28" s="131"/>
    </row>
    <row r="29" spans="1:48" s="174" customFormat="1" ht="12" customHeight="1">
      <c r="A29" s="392"/>
      <c r="B29" s="178"/>
      <c r="C29" s="592" t="str">
        <f>PL_monthly!C29</f>
        <v>Gross profit</v>
      </c>
      <c r="D29" s="253">
        <f>D21+D28</f>
        <v>0</v>
      </c>
      <c r="E29" s="253">
        <f t="shared" ref="E29:AT29" si="11">E21+E28</f>
        <v>0</v>
      </c>
      <c r="F29" s="253">
        <f t="shared" si="11"/>
        <v>0</v>
      </c>
      <c r="G29" s="253">
        <f t="shared" si="11"/>
        <v>0</v>
      </c>
      <c r="H29" s="253">
        <f t="shared" si="11"/>
        <v>0</v>
      </c>
      <c r="I29" s="253">
        <f t="shared" si="11"/>
        <v>0</v>
      </c>
      <c r="J29" s="253">
        <f t="shared" si="11"/>
        <v>0</v>
      </c>
      <c r="K29" s="253">
        <f t="shared" si="11"/>
        <v>0</v>
      </c>
      <c r="L29" s="253">
        <f t="shared" si="11"/>
        <v>0</v>
      </c>
      <c r="M29" s="253">
        <f t="shared" si="11"/>
        <v>0</v>
      </c>
      <c r="N29" s="253">
        <f t="shared" si="11"/>
        <v>0</v>
      </c>
      <c r="O29" s="269">
        <f t="shared" si="11"/>
        <v>0</v>
      </c>
      <c r="P29" s="253">
        <f t="shared" si="11"/>
        <v>0</v>
      </c>
      <c r="Q29" s="253">
        <f t="shared" si="11"/>
        <v>0</v>
      </c>
      <c r="R29" s="253">
        <f t="shared" si="11"/>
        <v>0</v>
      </c>
      <c r="S29" s="253">
        <f t="shared" si="11"/>
        <v>0</v>
      </c>
      <c r="T29" s="253">
        <f t="shared" si="11"/>
        <v>0</v>
      </c>
      <c r="U29" s="253">
        <f t="shared" si="11"/>
        <v>0</v>
      </c>
      <c r="V29" s="253">
        <f t="shared" si="11"/>
        <v>0</v>
      </c>
      <c r="W29" s="253">
        <f t="shared" si="11"/>
        <v>0</v>
      </c>
      <c r="X29" s="253">
        <f t="shared" si="11"/>
        <v>0</v>
      </c>
      <c r="Y29" s="253">
        <f t="shared" si="11"/>
        <v>0</v>
      </c>
      <c r="Z29" s="253">
        <f t="shared" si="11"/>
        <v>0</v>
      </c>
      <c r="AA29" s="269">
        <f t="shared" si="11"/>
        <v>0</v>
      </c>
      <c r="AB29" s="253">
        <f t="shared" si="11"/>
        <v>0</v>
      </c>
      <c r="AC29" s="253">
        <f t="shared" si="11"/>
        <v>0</v>
      </c>
      <c r="AD29" s="253">
        <f t="shared" si="11"/>
        <v>0</v>
      </c>
      <c r="AE29" s="253">
        <f t="shared" si="11"/>
        <v>0</v>
      </c>
      <c r="AF29" s="253">
        <f t="shared" si="11"/>
        <v>0</v>
      </c>
      <c r="AG29" s="253">
        <f t="shared" si="11"/>
        <v>0</v>
      </c>
      <c r="AH29" s="253">
        <f t="shared" si="11"/>
        <v>0</v>
      </c>
      <c r="AI29" s="253">
        <f t="shared" si="11"/>
        <v>0</v>
      </c>
      <c r="AJ29" s="253">
        <f t="shared" si="11"/>
        <v>0</v>
      </c>
      <c r="AK29" s="253">
        <f t="shared" si="11"/>
        <v>0</v>
      </c>
      <c r="AL29" s="253">
        <f t="shared" si="11"/>
        <v>0</v>
      </c>
      <c r="AM29" s="269">
        <f t="shared" si="11"/>
        <v>0</v>
      </c>
      <c r="AN29" s="253">
        <f t="shared" si="11"/>
        <v>0</v>
      </c>
      <c r="AO29" s="253">
        <f t="shared" si="11"/>
        <v>0</v>
      </c>
      <c r="AP29" s="346">
        <f t="shared" ca="1" si="11"/>
        <v>0</v>
      </c>
      <c r="AQ29" s="253">
        <f t="shared" si="11"/>
        <v>0</v>
      </c>
      <c r="AR29" s="961"/>
      <c r="AS29" s="253">
        <f t="shared" ca="1" si="11"/>
        <v>0</v>
      </c>
      <c r="AT29" s="253">
        <f t="shared" ca="1" si="11"/>
        <v>0</v>
      </c>
      <c r="AU29" s="961"/>
      <c r="AV29" s="131"/>
    </row>
    <row r="30" spans="1:48" s="24" customFormat="1" ht="12" customHeight="1">
      <c r="A30" s="392"/>
      <c r="B30" s="128" t="s">
        <v>321</v>
      </c>
      <c r="C30" s="593" t="str">
        <f>PL_monthly!C30</f>
        <v>Other operating income</v>
      </c>
      <c r="D30" s="252">
        <f>SUMIFS(PL_monthly!D:D,PL_monthly!$B:$B,'PL adj'!$B30)+SUMIFS(QoE!E:E,QoE!$B:$B,'PL adj'!$B30)</f>
        <v>0</v>
      </c>
      <c r="E30" s="252">
        <f>SUMIFS(PL_monthly!E:E,PL_monthly!$B:$B,'PL adj'!$B30)+SUMIFS(QoE!F:F,QoE!$B:$B,'PL adj'!$B30)</f>
        <v>0</v>
      </c>
      <c r="F30" s="252">
        <f>SUMIFS(PL_monthly!F:F,PL_monthly!$B:$B,'PL adj'!$B30)+SUMIFS(QoE!G:G,QoE!$B:$B,'PL adj'!$B30)</f>
        <v>0</v>
      </c>
      <c r="G30" s="252">
        <f>SUMIFS(PL_monthly!G:G,PL_monthly!$B:$B,'PL adj'!$B30)+SUMIFS(QoE!H:H,QoE!$B:$B,'PL adj'!$B30)</f>
        <v>0</v>
      </c>
      <c r="H30" s="252">
        <f>SUMIFS(PL_monthly!H:H,PL_monthly!$B:$B,'PL adj'!$B30)+SUMIFS(QoE!I:I,QoE!$B:$B,'PL adj'!$B30)</f>
        <v>0</v>
      </c>
      <c r="I30" s="252">
        <f>SUMIFS(PL_monthly!I:I,PL_monthly!$B:$B,'PL adj'!$B30)+SUMIFS(QoE!J:J,QoE!$B:$B,'PL adj'!$B30)</f>
        <v>0</v>
      </c>
      <c r="J30" s="252">
        <f>SUMIFS(PL_monthly!J:J,PL_monthly!$B:$B,'PL adj'!$B30)+SUMIFS(QoE!K:K,QoE!$B:$B,'PL adj'!$B30)</f>
        <v>0</v>
      </c>
      <c r="K30" s="252">
        <f>SUMIFS(PL_monthly!K:K,PL_monthly!$B:$B,'PL adj'!$B30)+SUMIFS(QoE!L:L,QoE!$B:$B,'PL adj'!$B30)</f>
        <v>0</v>
      </c>
      <c r="L30" s="252">
        <f>SUMIFS(PL_monthly!L:L,PL_monthly!$B:$B,'PL adj'!$B30)+SUMIFS(QoE!M:M,QoE!$B:$B,'PL adj'!$B30)</f>
        <v>0</v>
      </c>
      <c r="M30" s="252">
        <f>SUMIFS(PL_monthly!M:M,PL_monthly!$B:$B,'PL adj'!$B30)+SUMIFS(QoE!N:N,QoE!$B:$B,'PL adj'!$B30)</f>
        <v>0</v>
      </c>
      <c r="N30" s="252">
        <f>SUMIFS(PL_monthly!N:N,PL_monthly!$B:$B,'PL adj'!$B30)+SUMIFS(QoE!O:O,QoE!$B:$B,'PL adj'!$B30)</f>
        <v>0</v>
      </c>
      <c r="O30" s="267">
        <f>SUMIFS(PL_monthly!O:O,PL_monthly!$B:$B,'PL adj'!$B30)+SUMIFS(QoE!P:P,QoE!$B:$B,'PL adj'!$B30)</f>
        <v>0</v>
      </c>
      <c r="P30" s="252">
        <f>SUMIFS(PL_monthly!P:P,PL_monthly!$B:$B,'PL adj'!$B30)+SUMIFS(QoE!Q:Q,QoE!$B:$B,'PL adj'!$B30)</f>
        <v>0</v>
      </c>
      <c r="Q30" s="252">
        <f>SUMIFS(PL_monthly!Q:Q,PL_monthly!$B:$B,'PL adj'!$B30)+SUMIFS(QoE!R:R,QoE!$B:$B,'PL adj'!$B30)</f>
        <v>0</v>
      </c>
      <c r="R30" s="252">
        <f>SUMIFS(PL_monthly!R:R,PL_monthly!$B:$B,'PL adj'!$B30)+SUMIFS(QoE!S:S,QoE!$B:$B,'PL adj'!$B30)</f>
        <v>0</v>
      </c>
      <c r="S30" s="252">
        <f>SUMIFS(PL_monthly!S:S,PL_monthly!$B:$B,'PL adj'!$B30)+SUMIFS(QoE!T:T,QoE!$B:$B,'PL adj'!$B30)</f>
        <v>0</v>
      </c>
      <c r="T30" s="252">
        <f>SUMIFS(PL_monthly!T:T,PL_monthly!$B:$B,'PL adj'!$B30)+SUMIFS(QoE!U:U,QoE!$B:$B,'PL adj'!$B30)</f>
        <v>0</v>
      </c>
      <c r="U30" s="252">
        <f>SUMIFS(PL_monthly!U:U,PL_monthly!$B:$B,'PL adj'!$B30)+SUMIFS(QoE!V:V,QoE!$B:$B,'PL adj'!$B30)</f>
        <v>0</v>
      </c>
      <c r="V30" s="252">
        <f>SUMIFS(PL_monthly!V:V,PL_monthly!$B:$B,'PL adj'!$B30)+SUMIFS(QoE!W:W,QoE!$B:$B,'PL adj'!$B30)</f>
        <v>0</v>
      </c>
      <c r="W30" s="252">
        <f>SUMIFS(PL_monthly!W:W,PL_monthly!$B:$B,'PL adj'!$B30)+SUMIFS(QoE!X:X,QoE!$B:$B,'PL adj'!$B30)</f>
        <v>0</v>
      </c>
      <c r="X30" s="252">
        <f>SUMIFS(PL_monthly!X:X,PL_monthly!$B:$B,'PL adj'!$B30)+SUMIFS(QoE!Y:Y,QoE!$B:$B,'PL adj'!$B30)</f>
        <v>0</v>
      </c>
      <c r="Y30" s="252">
        <f>SUMIFS(PL_monthly!Y:Y,PL_monthly!$B:$B,'PL adj'!$B30)+SUMIFS(QoE!Z:Z,QoE!$B:$B,'PL adj'!$B30)</f>
        <v>0</v>
      </c>
      <c r="Z30" s="252">
        <f>SUMIFS(PL_monthly!Z:Z,PL_monthly!$B:$B,'PL adj'!$B30)+SUMIFS(QoE!AA:AA,QoE!$B:$B,'PL adj'!$B30)</f>
        <v>0</v>
      </c>
      <c r="AA30" s="252">
        <f>SUMIFS(PL_monthly!AA:AA,PL_monthly!$B:$B,'PL adj'!$B30)+SUMIFS(QoE!AB:AB,QoE!$B:$B,'PL adj'!$B30)</f>
        <v>0</v>
      </c>
      <c r="AB30" s="268">
        <f>SUMIFS(PL_monthly!AB:AB,PL_monthly!$B:$B,'PL adj'!$B30)+SUMIFS(QoE!AC:AC,QoE!$B:$B,'PL adj'!$B30)</f>
        <v>0</v>
      </c>
      <c r="AC30" s="252">
        <f>SUMIFS(PL_monthly!AC:AC,PL_monthly!$B:$B,'PL adj'!$B30)+SUMIFS(QoE!AD:AD,QoE!$B:$B,'PL adj'!$B30)</f>
        <v>0</v>
      </c>
      <c r="AD30" s="252">
        <f>SUMIFS(PL_monthly!AD:AD,PL_monthly!$B:$B,'PL adj'!$B30)+SUMIFS(QoE!AE:AE,QoE!$B:$B,'PL adj'!$B30)</f>
        <v>0</v>
      </c>
      <c r="AE30" s="252">
        <f>SUMIFS(PL_monthly!AE:AE,PL_monthly!$B:$B,'PL adj'!$B30)+SUMIFS(QoE!AF:AF,QoE!$B:$B,'PL adj'!$B30)</f>
        <v>0</v>
      </c>
      <c r="AF30" s="252">
        <f>SUMIFS(PL_monthly!AF:AF,PL_monthly!$B:$B,'PL adj'!$B30)+SUMIFS(QoE!AG:AG,QoE!$B:$B,'PL adj'!$B30)</f>
        <v>0</v>
      </c>
      <c r="AG30" s="252">
        <f>SUMIFS(PL_monthly!AG:AG,PL_monthly!$B:$B,'PL adj'!$B30)+SUMIFS(QoE!AH:AH,QoE!$B:$B,'PL adj'!$B30)</f>
        <v>0</v>
      </c>
      <c r="AH30" s="252">
        <f>SUMIFS(PL_monthly!AH:AH,PL_monthly!$B:$B,'PL adj'!$B30)+SUMIFS(QoE!AI:AI,QoE!$B:$B,'PL adj'!$B30)</f>
        <v>0</v>
      </c>
      <c r="AI30" s="252">
        <f>SUMIFS(PL_monthly!AI:AI,PL_monthly!$B:$B,'PL adj'!$B30)+SUMIFS(QoE!AJ:AJ,QoE!$B:$B,'PL adj'!$B30)</f>
        <v>0</v>
      </c>
      <c r="AJ30" s="252">
        <f>SUMIFS(PL_monthly!AJ:AJ,PL_monthly!$B:$B,'PL adj'!$B30)+SUMIFS(QoE!AK:AK,QoE!$B:$B,'PL adj'!$B30)</f>
        <v>0</v>
      </c>
      <c r="AK30" s="252">
        <f>SUMIFS(PL_monthly!AK:AK,PL_monthly!$B:$B,'PL adj'!$B30)+SUMIFS(QoE!AL:AL,QoE!$B:$B,'PL adj'!$B30)</f>
        <v>0</v>
      </c>
      <c r="AL30" s="252">
        <f>SUMIFS(PL_monthly!AL:AL,PL_monthly!$B:$B,'PL adj'!$B30)+SUMIFS(QoE!AM:AM,QoE!$B:$B,'PL adj'!$B30)</f>
        <v>0</v>
      </c>
      <c r="AM30" s="267">
        <f>SUMIFS(PL_monthly!AM:AM,PL_monthly!$B:$B,'PL adj'!$B30)+SUMIFS(QoE!AN:AN,QoE!$B:$B,'PL adj'!$B30)</f>
        <v>0</v>
      </c>
      <c r="AN30" s="252">
        <f t="shared" ref="AN30:AN34" si="12">SUM(D30:O30)</f>
        <v>0</v>
      </c>
      <c r="AO30" s="252">
        <f t="shared" ref="AO30:AO34" si="13">SUM(P30:AA30)</f>
        <v>0</v>
      </c>
      <c r="AP30" s="345">
        <f ca="1">SUM(OFFSET(AM30,0,(-12+'Key information'!$E$34)):OFFSET(AA30,0,(-11+'Key information'!$E$34)))</f>
        <v>0</v>
      </c>
      <c r="AQ30" s="252">
        <f>SUMIFS(PL_monthly!AQ:AQ,PL_monthly!$B:$B,'PL adj'!$B30)+SUMIFS(QoE!AR:AR,QoE!$B:$B,'PL adj'!$B30)</f>
        <v>0</v>
      </c>
      <c r="AR30" s="411"/>
      <c r="AS30" s="252">
        <f ca="1">SUM(OFFSET(AA30,0,(-12+'Key information'!$E$34)):P30)</f>
        <v>0</v>
      </c>
      <c r="AT30" s="252">
        <f ca="1">SUM(OFFSET(AM30,0,(-12+'Key information'!$E$34)):AB30)</f>
        <v>0</v>
      </c>
      <c r="AU30" s="411"/>
      <c r="AV30" s="131"/>
    </row>
    <row r="31" spans="1:48" s="24" customFormat="1" ht="12" hidden="1" customHeight="1" outlineLevel="1">
      <c r="A31" s="392"/>
      <c r="B31" s="128" t="s">
        <v>323</v>
      </c>
      <c r="C31" s="593" t="str">
        <f>PL_monthly!C31</f>
        <v>Employee wages &amp; salaries</v>
      </c>
      <c r="D31" s="252">
        <f>SUMIFS(PL_monthly!D:D,PL_monthly!$B:$B,'PL adj'!$B31)+SUMIFS(QoE!E:E,QoE!$B:$B,'PL adj'!$B31)</f>
        <v>0</v>
      </c>
      <c r="E31" s="252">
        <f>SUMIFS(PL_monthly!E:E,PL_monthly!$B:$B,'PL adj'!$B31)+SUMIFS(QoE!F:F,QoE!$B:$B,'PL adj'!$B31)</f>
        <v>0</v>
      </c>
      <c r="F31" s="252">
        <f>SUMIFS(PL_monthly!F:F,PL_monthly!$B:$B,'PL adj'!$B31)+SUMIFS(QoE!G:G,QoE!$B:$B,'PL adj'!$B31)</f>
        <v>0</v>
      </c>
      <c r="G31" s="252">
        <f>SUMIFS(PL_monthly!G:G,PL_monthly!$B:$B,'PL adj'!$B31)+SUMIFS(QoE!H:H,QoE!$B:$B,'PL adj'!$B31)</f>
        <v>0</v>
      </c>
      <c r="H31" s="252">
        <f>SUMIFS(PL_monthly!H:H,PL_monthly!$B:$B,'PL adj'!$B31)+SUMIFS(QoE!I:I,QoE!$B:$B,'PL adj'!$B31)</f>
        <v>0</v>
      </c>
      <c r="I31" s="252">
        <f>SUMIFS(PL_monthly!I:I,PL_monthly!$B:$B,'PL adj'!$B31)+SUMIFS(QoE!J:J,QoE!$B:$B,'PL adj'!$B31)</f>
        <v>0</v>
      </c>
      <c r="J31" s="252">
        <f>SUMIFS(PL_monthly!J:J,PL_monthly!$B:$B,'PL adj'!$B31)+SUMIFS(QoE!K:K,QoE!$B:$B,'PL adj'!$B31)</f>
        <v>0</v>
      </c>
      <c r="K31" s="252">
        <f>SUMIFS(PL_monthly!K:K,PL_monthly!$B:$B,'PL adj'!$B31)+SUMIFS(QoE!L:L,QoE!$B:$B,'PL adj'!$B31)</f>
        <v>0</v>
      </c>
      <c r="L31" s="252">
        <f>SUMIFS(PL_monthly!L:L,PL_monthly!$B:$B,'PL adj'!$B31)+SUMIFS(QoE!M:M,QoE!$B:$B,'PL adj'!$B31)</f>
        <v>0</v>
      </c>
      <c r="M31" s="252">
        <f>SUMIFS(PL_monthly!M:M,PL_monthly!$B:$B,'PL adj'!$B31)+SUMIFS(QoE!N:N,QoE!$B:$B,'PL adj'!$B31)</f>
        <v>0</v>
      </c>
      <c r="N31" s="252">
        <f>SUMIFS(PL_monthly!N:N,PL_monthly!$B:$B,'PL adj'!$B31)+SUMIFS(QoE!O:O,QoE!$B:$B,'PL adj'!$B31)</f>
        <v>0</v>
      </c>
      <c r="O31" s="267">
        <f>SUMIFS(PL_monthly!O:O,PL_monthly!$B:$B,'PL adj'!$B31)+SUMIFS(QoE!P:P,QoE!$B:$B,'PL adj'!$B31)</f>
        <v>0</v>
      </c>
      <c r="P31" s="252">
        <f>SUMIFS(PL_monthly!P:P,PL_monthly!$B:$B,'PL adj'!$B31)+SUMIFS(QoE!Q:Q,QoE!$B:$B,'PL adj'!$B31)</f>
        <v>0</v>
      </c>
      <c r="Q31" s="252">
        <f>SUMIFS(PL_monthly!Q:Q,PL_monthly!$B:$B,'PL adj'!$B31)+SUMIFS(QoE!R:R,QoE!$B:$B,'PL adj'!$B31)</f>
        <v>0</v>
      </c>
      <c r="R31" s="252">
        <f>SUMIFS(PL_monthly!R:R,PL_monthly!$B:$B,'PL adj'!$B31)+SUMIFS(QoE!S:S,QoE!$B:$B,'PL adj'!$B31)</f>
        <v>0</v>
      </c>
      <c r="S31" s="252">
        <f>SUMIFS(PL_monthly!S:S,PL_monthly!$B:$B,'PL adj'!$B31)+SUMIFS(QoE!T:T,QoE!$B:$B,'PL adj'!$B31)</f>
        <v>0</v>
      </c>
      <c r="T31" s="252">
        <f>SUMIFS(PL_monthly!T:T,PL_monthly!$B:$B,'PL adj'!$B31)+SUMIFS(QoE!U:U,QoE!$B:$B,'PL adj'!$B31)</f>
        <v>0</v>
      </c>
      <c r="U31" s="252">
        <f>SUMIFS(PL_monthly!U:U,PL_monthly!$B:$B,'PL adj'!$B31)+SUMIFS(QoE!V:V,QoE!$B:$B,'PL adj'!$B31)</f>
        <v>0</v>
      </c>
      <c r="V31" s="252">
        <f>SUMIFS(PL_monthly!V:V,PL_monthly!$B:$B,'PL adj'!$B31)+SUMIFS(QoE!W:W,QoE!$B:$B,'PL adj'!$B31)</f>
        <v>0</v>
      </c>
      <c r="W31" s="252">
        <f>SUMIFS(PL_monthly!W:W,PL_monthly!$B:$B,'PL adj'!$B31)+SUMIFS(QoE!X:X,QoE!$B:$B,'PL adj'!$B31)</f>
        <v>0</v>
      </c>
      <c r="X31" s="252">
        <f>SUMIFS(PL_monthly!X:X,PL_monthly!$B:$B,'PL adj'!$B31)+SUMIFS(QoE!Y:Y,QoE!$B:$B,'PL adj'!$B31)</f>
        <v>0</v>
      </c>
      <c r="Y31" s="252">
        <f>SUMIFS(PL_monthly!Y:Y,PL_monthly!$B:$B,'PL adj'!$B31)+SUMIFS(QoE!Z:Z,QoE!$B:$B,'PL adj'!$B31)</f>
        <v>0</v>
      </c>
      <c r="Z31" s="252">
        <f>SUMIFS(PL_monthly!Z:Z,PL_monthly!$B:$B,'PL adj'!$B31)+SUMIFS(QoE!AA:AA,QoE!$B:$B,'PL adj'!$B31)</f>
        <v>0</v>
      </c>
      <c r="AA31" s="252">
        <f>SUMIFS(PL_monthly!AA:AA,PL_monthly!$B:$B,'PL adj'!$B31)+SUMIFS(QoE!AB:AB,QoE!$B:$B,'PL adj'!$B31)</f>
        <v>0</v>
      </c>
      <c r="AB31" s="268">
        <f>SUMIFS(PL_monthly!AB:AB,PL_monthly!$B:$B,'PL adj'!$B31)+SUMIFS(QoE!AC:AC,QoE!$B:$B,'PL adj'!$B31)</f>
        <v>0</v>
      </c>
      <c r="AC31" s="252">
        <f>SUMIFS(PL_monthly!AC:AC,PL_monthly!$B:$B,'PL adj'!$B31)+SUMIFS(QoE!AD:AD,QoE!$B:$B,'PL adj'!$B31)</f>
        <v>0</v>
      </c>
      <c r="AD31" s="252">
        <f>SUMIFS(PL_monthly!AD:AD,PL_monthly!$B:$B,'PL adj'!$B31)+SUMIFS(QoE!AE:AE,QoE!$B:$B,'PL adj'!$B31)</f>
        <v>0</v>
      </c>
      <c r="AE31" s="252">
        <f>SUMIFS(PL_monthly!AE:AE,PL_monthly!$B:$B,'PL adj'!$B31)+SUMIFS(QoE!AF:AF,QoE!$B:$B,'PL adj'!$B31)</f>
        <v>0</v>
      </c>
      <c r="AF31" s="252">
        <f>SUMIFS(PL_monthly!AF:AF,PL_monthly!$B:$B,'PL adj'!$B31)+SUMIFS(QoE!AG:AG,QoE!$B:$B,'PL adj'!$B31)</f>
        <v>0</v>
      </c>
      <c r="AG31" s="252">
        <f>SUMIFS(PL_monthly!AG:AG,PL_monthly!$B:$B,'PL adj'!$B31)+SUMIFS(QoE!AH:AH,QoE!$B:$B,'PL adj'!$B31)</f>
        <v>0</v>
      </c>
      <c r="AH31" s="252">
        <f>SUMIFS(PL_monthly!AH:AH,PL_monthly!$B:$B,'PL adj'!$B31)+SUMIFS(QoE!AI:AI,QoE!$B:$B,'PL adj'!$B31)</f>
        <v>0</v>
      </c>
      <c r="AI31" s="252">
        <f>SUMIFS(PL_monthly!AI:AI,PL_monthly!$B:$B,'PL adj'!$B31)+SUMIFS(QoE!AJ:AJ,QoE!$B:$B,'PL adj'!$B31)</f>
        <v>0</v>
      </c>
      <c r="AJ31" s="252">
        <f>SUMIFS(PL_monthly!AJ:AJ,PL_monthly!$B:$B,'PL adj'!$B31)+SUMIFS(QoE!AK:AK,QoE!$B:$B,'PL adj'!$B31)</f>
        <v>0</v>
      </c>
      <c r="AK31" s="252">
        <f>SUMIFS(PL_monthly!AK:AK,PL_monthly!$B:$B,'PL adj'!$B31)+SUMIFS(QoE!AL:AL,QoE!$B:$B,'PL adj'!$B31)</f>
        <v>0</v>
      </c>
      <c r="AL31" s="252">
        <f>SUMIFS(PL_monthly!AL:AL,PL_monthly!$B:$B,'PL adj'!$B31)+SUMIFS(QoE!AM:AM,QoE!$B:$B,'PL adj'!$B31)</f>
        <v>0</v>
      </c>
      <c r="AM31" s="267">
        <f>SUMIFS(PL_monthly!AM:AM,PL_monthly!$B:$B,'PL adj'!$B31)+SUMIFS(QoE!AN:AN,QoE!$B:$B,'PL adj'!$B31)</f>
        <v>0</v>
      </c>
      <c r="AN31" s="252">
        <f t="shared" si="12"/>
        <v>0</v>
      </c>
      <c r="AO31" s="252">
        <f t="shared" si="13"/>
        <v>0</v>
      </c>
      <c r="AP31" s="345">
        <f ca="1">SUM(OFFSET(AM31,0,(-12+'Key information'!$E$34)):OFFSET(AA31,0,(-11+'Key information'!$E$34)))</f>
        <v>0</v>
      </c>
      <c r="AQ31" s="252">
        <f>SUMIFS(PL_monthly!AQ:AQ,PL_monthly!$B:$B,'PL adj'!$B31)+SUMIFS(QoE!AR:AR,QoE!$B:$B,'PL adj'!$B31)</f>
        <v>0</v>
      </c>
      <c r="AR31" s="411"/>
      <c r="AS31" s="252">
        <f ca="1">SUM(OFFSET(AA31,0,(-12+'Key information'!$E$34)):P31)</f>
        <v>0</v>
      </c>
      <c r="AT31" s="252">
        <f ca="1">SUM(OFFSET(AM31,0,(-12+'Key information'!$E$34)):AB31)</f>
        <v>0</v>
      </c>
      <c r="AU31" s="411"/>
      <c r="AV31" s="131"/>
    </row>
    <row r="32" spans="1:48" s="24" customFormat="1" ht="12" hidden="1" customHeight="1" outlineLevel="1">
      <c r="A32" s="392"/>
      <c r="B32" s="128" t="s">
        <v>325</v>
      </c>
      <c r="C32" s="593" t="str">
        <f>PL_monthly!C32</f>
        <v>Other salaries</v>
      </c>
      <c r="D32" s="252">
        <f>SUMIFS(PL_monthly!D:D,PL_monthly!$B:$B,'PL adj'!$B32)+SUMIFS(QoE!E:E,QoE!$B:$B,'PL adj'!$B32)</f>
        <v>0</v>
      </c>
      <c r="E32" s="252">
        <f>SUMIFS(PL_monthly!E:E,PL_monthly!$B:$B,'PL adj'!$B32)+SUMIFS(QoE!F:F,QoE!$B:$B,'PL adj'!$B32)</f>
        <v>0</v>
      </c>
      <c r="F32" s="252">
        <f>SUMIFS(PL_monthly!F:F,PL_monthly!$B:$B,'PL adj'!$B32)+SUMIFS(QoE!G:G,QoE!$B:$B,'PL adj'!$B32)</f>
        <v>0</v>
      </c>
      <c r="G32" s="252">
        <f>SUMIFS(PL_monthly!G:G,PL_monthly!$B:$B,'PL adj'!$B32)+SUMIFS(QoE!H:H,QoE!$B:$B,'PL adj'!$B32)</f>
        <v>0</v>
      </c>
      <c r="H32" s="252">
        <f>SUMIFS(PL_monthly!H:H,PL_monthly!$B:$B,'PL adj'!$B32)+SUMIFS(QoE!I:I,QoE!$B:$B,'PL adj'!$B32)</f>
        <v>0</v>
      </c>
      <c r="I32" s="252">
        <f>SUMIFS(PL_monthly!I:I,PL_monthly!$B:$B,'PL adj'!$B32)+SUMIFS(QoE!J:J,QoE!$B:$B,'PL adj'!$B32)</f>
        <v>0</v>
      </c>
      <c r="J32" s="252">
        <f>SUMIFS(PL_monthly!J:J,PL_monthly!$B:$B,'PL adj'!$B32)+SUMIFS(QoE!K:K,QoE!$B:$B,'PL adj'!$B32)</f>
        <v>0</v>
      </c>
      <c r="K32" s="252">
        <f>SUMIFS(PL_monthly!K:K,PL_monthly!$B:$B,'PL adj'!$B32)+SUMIFS(QoE!L:L,QoE!$B:$B,'PL adj'!$B32)</f>
        <v>0</v>
      </c>
      <c r="L32" s="252">
        <f>SUMIFS(PL_monthly!L:L,PL_monthly!$B:$B,'PL adj'!$B32)+SUMIFS(QoE!M:M,QoE!$B:$B,'PL adj'!$B32)</f>
        <v>0</v>
      </c>
      <c r="M32" s="252">
        <f>SUMIFS(PL_monthly!M:M,PL_monthly!$B:$B,'PL adj'!$B32)+SUMIFS(QoE!N:N,QoE!$B:$B,'PL adj'!$B32)</f>
        <v>0</v>
      </c>
      <c r="N32" s="252">
        <f>SUMIFS(PL_monthly!N:N,PL_monthly!$B:$B,'PL adj'!$B32)+SUMIFS(QoE!O:O,QoE!$B:$B,'PL adj'!$B32)</f>
        <v>0</v>
      </c>
      <c r="O32" s="267">
        <f>SUMIFS(PL_monthly!O:O,PL_monthly!$B:$B,'PL adj'!$B32)+SUMIFS(QoE!P:P,QoE!$B:$B,'PL adj'!$B32)</f>
        <v>0</v>
      </c>
      <c r="P32" s="252">
        <f>SUMIFS(PL_monthly!P:P,PL_monthly!$B:$B,'PL adj'!$B32)+SUMIFS(QoE!Q:Q,QoE!$B:$B,'PL adj'!$B32)</f>
        <v>0</v>
      </c>
      <c r="Q32" s="252">
        <f>SUMIFS(PL_monthly!Q:Q,PL_monthly!$B:$B,'PL adj'!$B32)+SUMIFS(QoE!R:R,QoE!$B:$B,'PL adj'!$B32)</f>
        <v>0</v>
      </c>
      <c r="R32" s="252">
        <f>SUMIFS(PL_monthly!R:R,PL_monthly!$B:$B,'PL adj'!$B32)+SUMIFS(QoE!S:S,QoE!$B:$B,'PL adj'!$B32)</f>
        <v>0</v>
      </c>
      <c r="S32" s="252">
        <f>SUMIFS(PL_monthly!S:S,PL_monthly!$B:$B,'PL adj'!$B32)+SUMIFS(QoE!T:T,QoE!$B:$B,'PL adj'!$B32)</f>
        <v>0</v>
      </c>
      <c r="T32" s="252">
        <f>SUMIFS(PL_monthly!T:T,PL_monthly!$B:$B,'PL adj'!$B32)+SUMIFS(QoE!U:U,QoE!$B:$B,'PL adj'!$B32)</f>
        <v>0</v>
      </c>
      <c r="U32" s="252">
        <f>SUMIFS(PL_monthly!U:U,PL_monthly!$B:$B,'PL adj'!$B32)+SUMIFS(QoE!V:V,QoE!$B:$B,'PL adj'!$B32)</f>
        <v>0</v>
      </c>
      <c r="V32" s="252">
        <f>SUMIFS(PL_monthly!V:V,PL_monthly!$B:$B,'PL adj'!$B32)+SUMIFS(QoE!W:W,QoE!$B:$B,'PL adj'!$B32)</f>
        <v>0</v>
      </c>
      <c r="W32" s="252">
        <f>SUMIFS(PL_monthly!W:W,PL_monthly!$B:$B,'PL adj'!$B32)+SUMIFS(QoE!X:X,QoE!$B:$B,'PL adj'!$B32)</f>
        <v>0</v>
      </c>
      <c r="X32" s="252">
        <f>SUMIFS(PL_monthly!X:X,PL_monthly!$B:$B,'PL adj'!$B32)+SUMIFS(QoE!Y:Y,QoE!$B:$B,'PL adj'!$B32)</f>
        <v>0</v>
      </c>
      <c r="Y32" s="252">
        <f>SUMIFS(PL_monthly!Y:Y,PL_monthly!$B:$B,'PL adj'!$B32)+SUMIFS(QoE!Z:Z,QoE!$B:$B,'PL adj'!$B32)</f>
        <v>0</v>
      </c>
      <c r="Z32" s="252">
        <f>SUMIFS(PL_monthly!Z:Z,PL_monthly!$B:$B,'PL adj'!$B32)+SUMIFS(QoE!AA:AA,QoE!$B:$B,'PL adj'!$B32)</f>
        <v>0</v>
      </c>
      <c r="AA32" s="252">
        <f>SUMIFS(PL_monthly!AA:AA,PL_monthly!$B:$B,'PL adj'!$B32)+SUMIFS(QoE!AB:AB,QoE!$B:$B,'PL adj'!$B32)</f>
        <v>0</v>
      </c>
      <c r="AB32" s="268">
        <f>SUMIFS(PL_monthly!AB:AB,PL_monthly!$B:$B,'PL adj'!$B32)+SUMIFS(QoE!AC:AC,QoE!$B:$B,'PL adj'!$B32)</f>
        <v>0</v>
      </c>
      <c r="AC32" s="252">
        <f>SUMIFS(PL_monthly!AC:AC,PL_monthly!$B:$B,'PL adj'!$B32)+SUMIFS(QoE!AD:AD,QoE!$B:$B,'PL adj'!$B32)</f>
        <v>0</v>
      </c>
      <c r="AD32" s="252">
        <f>SUMIFS(PL_monthly!AD:AD,PL_monthly!$B:$B,'PL adj'!$B32)+SUMIFS(QoE!AE:AE,QoE!$B:$B,'PL adj'!$B32)</f>
        <v>0</v>
      </c>
      <c r="AE32" s="252">
        <f>SUMIFS(PL_monthly!AE:AE,PL_monthly!$B:$B,'PL adj'!$B32)+SUMIFS(QoE!AF:AF,QoE!$B:$B,'PL adj'!$B32)</f>
        <v>0</v>
      </c>
      <c r="AF32" s="252">
        <f>SUMIFS(PL_monthly!AF:AF,PL_monthly!$B:$B,'PL adj'!$B32)+SUMIFS(QoE!AG:AG,QoE!$B:$B,'PL adj'!$B32)</f>
        <v>0</v>
      </c>
      <c r="AG32" s="252">
        <f>SUMIFS(PL_monthly!AG:AG,PL_monthly!$B:$B,'PL adj'!$B32)+SUMIFS(QoE!AH:AH,QoE!$B:$B,'PL adj'!$B32)</f>
        <v>0</v>
      </c>
      <c r="AH32" s="252">
        <f>SUMIFS(PL_monthly!AH:AH,PL_monthly!$B:$B,'PL adj'!$B32)+SUMIFS(QoE!AI:AI,QoE!$B:$B,'PL adj'!$B32)</f>
        <v>0</v>
      </c>
      <c r="AI32" s="252">
        <f>SUMIFS(PL_monthly!AI:AI,PL_monthly!$B:$B,'PL adj'!$B32)+SUMIFS(QoE!AJ:AJ,QoE!$B:$B,'PL adj'!$B32)</f>
        <v>0</v>
      </c>
      <c r="AJ32" s="252">
        <f>SUMIFS(PL_monthly!AJ:AJ,PL_monthly!$B:$B,'PL adj'!$B32)+SUMIFS(QoE!AK:AK,QoE!$B:$B,'PL adj'!$B32)</f>
        <v>0</v>
      </c>
      <c r="AK32" s="252">
        <f>SUMIFS(PL_monthly!AK:AK,PL_monthly!$B:$B,'PL adj'!$B32)+SUMIFS(QoE!AL:AL,QoE!$B:$B,'PL adj'!$B32)</f>
        <v>0</v>
      </c>
      <c r="AL32" s="252">
        <f>SUMIFS(PL_monthly!AL:AL,PL_monthly!$B:$B,'PL adj'!$B32)+SUMIFS(QoE!AM:AM,QoE!$B:$B,'PL adj'!$B32)</f>
        <v>0</v>
      </c>
      <c r="AM32" s="267">
        <f>SUMIFS(PL_monthly!AM:AM,PL_monthly!$B:$B,'PL adj'!$B32)+SUMIFS(QoE!AN:AN,QoE!$B:$B,'PL adj'!$B32)</f>
        <v>0</v>
      </c>
      <c r="AN32" s="252">
        <f t="shared" si="12"/>
        <v>0</v>
      </c>
      <c r="AO32" s="252">
        <f t="shared" si="13"/>
        <v>0</v>
      </c>
      <c r="AP32" s="345">
        <f ca="1">SUM(OFFSET(AM32,0,(-12+'Key information'!$E$34)):OFFSET(AA32,0,(-11+'Key information'!$E$34)))</f>
        <v>0</v>
      </c>
      <c r="AQ32" s="252">
        <f>SUMIFS(PL_monthly!AQ:AQ,PL_monthly!$B:$B,'PL adj'!$B32)+SUMIFS(QoE!AR:AR,QoE!$B:$B,'PL adj'!$B32)</f>
        <v>0</v>
      </c>
      <c r="AR32" s="20"/>
      <c r="AS32" s="252">
        <f ca="1">SUM(OFFSET(AA32,0,(-12+'Key information'!$E$34)):P32)</f>
        <v>0</v>
      </c>
      <c r="AT32" s="252">
        <f ca="1">SUM(OFFSET(AM32,0,(-12+'Key information'!$E$34)):AB32)</f>
        <v>0</v>
      </c>
      <c r="AU32" s="20"/>
      <c r="AV32" s="131"/>
    </row>
    <row r="33" spans="1:48" s="24" customFormat="1" ht="12" hidden="1" customHeight="1" outlineLevel="1">
      <c r="A33" s="392"/>
      <c r="B33" s="128" t="s">
        <v>327</v>
      </c>
      <c r="C33" s="593" t="str">
        <f>PL_monthly!C33</f>
        <v>Pensions</v>
      </c>
      <c r="D33" s="252">
        <f>SUMIFS(PL_monthly!D:D,PL_monthly!$B:$B,'PL adj'!$B33)+SUMIFS(QoE!E:E,QoE!$B:$B,'PL adj'!$B33)</f>
        <v>0</v>
      </c>
      <c r="E33" s="252">
        <f>SUMIFS(PL_monthly!E:E,PL_monthly!$B:$B,'PL adj'!$B33)+SUMIFS(QoE!F:F,QoE!$B:$B,'PL adj'!$B33)</f>
        <v>0</v>
      </c>
      <c r="F33" s="252">
        <f>SUMIFS(PL_monthly!F:F,PL_monthly!$B:$B,'PL adj'!$B33)+SUMIFS(QoE!G:G,QoE!$B:$B,'PL adj'!$B33)</f>
        <v>0</v>
      </c>
      <c r="G33" s="252">
        <f>SUMIFS(PL_monthly!G:G,PL_monthly!$B:$B,'PL adj'!$B33)+SUMIFS(QoE!H:H,QoE!$B:$B,'PL adj'!$B33)</f>
        <v>0</v>
      </c>
      <c r="H33" s="252">
        <f>SUMIFS(PL_monthly!H:H,PL_monthly!$B:$B,'PL adj'!$B33)+SUMIFS(QoE!I:I,QoE!$B:$B,'PL adj'!$B33)</f>
        <v>0</v>
      </c>
      <c r="I33" s="252">
        <f>SUMIFS(PL_monthly!I:I,PL_monthly!$B:$B,'PL adj'!$B33)+SUMIFS(QoE!J:J,QoE!$B:$B,'PL adj'!$B33)</f>
        <v>0</v>
      </c>
      <c r="J33" s="252">
        <f>SUMIFS(PL_monthly!J:J,PL_monthly!$B:$B,'PL adj'!$B33)+SUMIFS(QoE!K:K,QoE!$B:$B,'PL adj'!$B33)</f>
        <v>0</v>
      </c>
      <c r="K33" s="252">
        <f>SUMIFS(PL_monthly!K:K,PL_monthly!$B:$B,'PL adj'!$B33)+SUMIFS(QoE!L:L,QoE!$B:$B,'PL adj'!$B33)</f>
        <v>0</v>
      </c>
      <c r="L33" s="252">
        <f>SUMIFS(PL_monthly!L:L,PL_monthly!$B:$B,'PL adj'!$B33)+SUMIFS(QoE!M:M,QoE!$B:$B,'PL adj'!$B33)</f>
        <v>0</v>
      </c>
      <c r="M33" s="252">
        <f>SUMIFS(PL_monthly!M:M,PL_monthly!$B:$B,'PL adj'!$B33)+SUMIFS(QoE!N:N,QoE!$B:$B,'PL adj'!$B33)</f>
        <v>0</v>
      </c>
      <c r="N33" s="252">
        <f>SUMIFS(PL_monthly!N:N,PL_monthly!$B:$B,'PL adj'!$B33)+SUMIFS(QoE!O:O,QoE!$B:$B,'PL adj'!$B33)</f>
        <v>0</v>
      </c>
      <c r="O33" s="267">
        <f>SUMIFS(PL_monthly!O:O,PL_monthly!$B:$B,'PL adj'!$B33)+SUMIFS(QoE!P:P,QoE!$B:$B,'PL adj'!$B33)</f>
        <v>0</v>
      </c>
      <c r="P33" s="252">
        <f>SUMIFS(PL_monthly!P:P,PL_monthly!$B:$B,'PL adj'!$B33)+SUMIFS(QoE!Q:Q,QoE!$B:$B,'PL adj'!$B33)</f>
        <v>0</v>
      </c>
      <c r="Q33" s="252">
        <f>SUMIFS(PL_monthly!Q:Q,PL_monthly!$B:$B,'PL adj'!$B33)+SUMIFS(QoE!R:R,QoE!$B:$B,'PL adj'!$B33)</f>
        <v>0</v>
      </c>
      <c r="R33" s="252">
        <f>SUMIFS(PL_monthly!R:R,PL_monthly!$B:$B,'PL adj'!$B33)+SUMIFS(QoE!S:S,QoE!$B:$B,'PL adj'!$B33)</f>
        <v>0</v>
      </c>
      <c r="S33" s="252">
        <f>SUMIFS(PL_monthly!S:S,PL_monthly!$B:$B,'PL adj'!$B33)+SUMIFS(QoE!T:T,QoE!$B:$B,'PL adj'!$B33)</f>
        <v>0</v>
      </c>
      <c r="T33" s="252">
        <f>SUMIFS(PL_monthly!T:T,PL_monthly!$B:$B,'PL adj'!$B33)+SUMIFS(QoE!U:U,QoE!$B:$B,'PL adj'!$B33)</f>
        <v>0</v>
      </c>
      <c r="U33" s="252">
        <f>SUMIFS(PL_monthly!U:U,PL_monthly!$B:$B,'PL adj'!$B33)+SUMIFS(QoE!V:V,QoE!$B:$B,'PL adj'!$B33)</f>
        <v>0</v>
      </c>
      <c r="V33" s="252">
        <f>SUMIFS(PL_monthly!V:V,PL_monthly!$B:$B,'PL adj'!$B33)+SUMIFS(QoE!W:W,QoE!$B:$B,'PL adj'!$B33)</f>
        <v>0</v>
      </c>
      <c r="W33" s="252">
        <f>SUMIFS(PL_monthly!W:W,PL_monthly!$B:$B,'PL adj'!$B33)+SUMIFS(QoE!X:X,QoE!$B:$B,'PL adj'!$B33)</f>
        <v>0</v>
      </c>
      <c r="X33" s="252">
        <f>SUMIFS(PL_monthly!X:X,PL_monthly!$B:$B,'PL adj'!$B33)+SUMIFS(QoE!Y:Y,QoE!$B:$B,'PL adj'!$B33)</f>
        <v>0</v>
      </c>
      <c r="Y33" s="252">
        <f>SUMIFS(PL_monthly!Y:Y,PL_monthly!$B:$B,'PL adj'!$B33)+SUMIFS(QoE!Z:Z,QoE!$B:$B,'PL adj'!$B33)</f>
        <v>0</v>
      </c>
      <c r="Z33" s="252">
        <f>SUMIFS(PL_monthly!Z:Z,PL_monthly!$B:$B,'PL adj'!$B33)+SUMIFS(QoE!AA:AA,QoE!$B:$B,'PL adj'!$B33)</f>
        <v>0</v>
      </c>
      <c r="AA33" s="252">
        <f>SUMIFS(PL_monthly!AA:AA,PL_monthly!$B:$B,'PL adj'!$B33)+SUMIFS(QoE!AB:AB,QoE!$B:$B,'PL adj'!$B33)</f>
        <v>0</v>
      </c>
      <c r="AB33" s="268">
        <f>SUMIFS(PL_monthly!AB:AB,PL_monthly!$B:$B,'PL adj'!$B33)+SUMIFS(QoE!AC:AC,QoE!$B:$B,'PL adj'!$B33)</f>
        <v>0</v>
      </c>
      <c r="AC33" s="252">
        <f>SUMIFS(PL_monthly!AC:AC,PL_monthly!$B:$B,'PL adj'!$B33)+SUMIFS(QoE!AD:AD,QoE!$B:$B,'PL adj'!$B33)</f>
        <v>0</v>
      </c>
      <c r="AD33" s="252">
        <f>SUMIFS(PL_monthly!AD:AD,PL_monthly!$B:$B,'PL adj'!$B33)+SUMIFS(QoE!AE:AE,QoE!$B:$B,'PL adj'!$B33)</f>
        <v>0</v>
      </c>
      <c r="AE33" s="252">
        <f>SUMIFS(PL_monthly!AE:AE,PL_monthly!$B:$B,'PL adj'!$B33)+SUMIFS(QoE!AF:AF,QoE!$B:$B,'PL adj'!$B33)</f>
        <v>0</v>
      </c>
      <c r="AF33" s="252">
        <f>SUMIFS(PL_monthly!AF:AF,PL_monthly!$B:$B,'PL adj'!$B33)+SUMIFS(QoE!AG:AG,QoE!$B:$B,'PL adj'!$B33)</f>
        <v>0</v>
      </c>
      <c r="AG33" s="252">
        <f>SUMIFS(PL_monthly!AG:AG,PL_monthly!$B:$B,'PL adj'!$B33)+SUMIFS(QoE!AH:AH,QoE!$B:$B,'PL adj'!$B33)</f>
        <v>0</v>
      </c>
      <c r="AH33" s="252">
        <f>SUMIFS(PL_monthly!AH:AH,PL_monthly!$B:$B,'PL adj'!$B33)+SUMIFS(QoE!AI:AI,QoE!$B:$B,'PL adj'!$B33)</f>
        <v>0</v>
      </c>
      <c r="AI33" s="252">
        <f>SUMIFS(PL_monthly!AI:AI,PL_monthly!$B:$B,'PL adj'!$B33)+SUMIFS(QoE!AJ:AJ,QoE!$B:$B,'PL adj'!$B33)</f>
        <v>0</v>
      </c>
      <c r="AJ33" s="252">
        <f>SUMIFS(PL_monthly!AJ:AJ,PL_monthly!$B:$B,'PL adj'!$B33)+SUMIFS(QoE!AK:AK,QoE!$B:$B,'PL adj'!$B33)</f>
        <v>0</v>
      </c>
      <c r="AK33" s="252">
        <f>SUMIFS(PL_monthly!AK:AK,PL_monthly!$B:$B,'PL adj'!$B33)+SUMIFS(QoE!AL:AL,QoE!$B:$B,'PL adj'!$B33)</f>
        <v>0</v>
      </c>
      <c r="AL33" s="252">
        <f>SUMIFS(PL_monthly!AL:AL,PL_monthly!$B:$B,'PL adj'!$B33)+SUMIFS(QoE!AM:AM,QoE!$B:$B,'PL adj'!$B33)</f>
        <v>0</v>
      </c>
      <c r="AM33" s="267">
        <f>SUMIFS(PL_monthly!AM:AM,PL_monthly!$B:$B,'PL adj'!$B33)+SUMIFS(QoE!AN:AN,QoE!$B:$B,'PL adj'!$B33)</f>
        <v>0</v>
      </c>
      <c r="AN33" s="252">
        <f t="shared" si="12"/>
        <v>0</v>
      </c>
      <c r="AO33" s="252">
        <f t="shared" si="13"/>
        <v>0</v>
      </c>
      <c r="AP33" s="345">
        <f ca="1">SUM(OFFSET(AM33,0,(-12+'Key information'!$E$34)):OFFSET(AA33,0,(-11+'Key information'!$E$34)))</f>
        <v>0</v>
      </c>
      <c r="AQ33" s="252">
        <f>SUMIFS(PL_monthly!AQ:AQ,PL_monthly!$B:$B,'PL adj'!$B33)+SUMIFS(QoE!AR:AR,QoE!$B:$B,'PL adj'!$B33)</f>
        <v>0</v>
      </c>
      <c r="AR33" s="411"/>
      <c r="AS33" s="252">
        <f ca="1">SUM(OFFSET(AA33,0,(-12+'Key information'!$E$34)):P33)</f>
        <v>0</v>
      </c>
      <c r="AT33" s="252">
        <f ca="1">SUM(OFFSET(AM33,0,(-12+'Key information'!$E$34)):AB33)</f>
        <v>0</v>
      </c>
      <c r="AU33" s="411"/>
      <c r="AV33" s="131"/>
    </row>
    <row r="34" spans="1:48" s="24" customFormat="1" ht="12" hidden="1" customHeight="1" outlineLevel="1">
      <c r="A34" s="392"/>
      <c r="B34" s="128" t="s">
        <v>329</v>
      </c>
      <c r="C34" s="593" t="str">
        <f>PL_monthly!C34</f>
        <v>Other social charges</v>
      </c>
      <c r="D34" s="252">
        <f>SUMIFS(PL_monthly!D:D,PL_monthly!$B:$B,'PL adj'!$B34)+SUMIFS(QoE!E:E,QoE!$B:$B,'PL adj'!$B34)</f>
        <v>0</v>
      </c>
      <c r="E34" s="252">
        <f>SUMIFS(PL_monthly!E:E,PL_monthly!$B:$B,'PL adj'!$B34)+SUMIFS(QoE!F:F,QoE!$B:$B,'PL adj'!$B34)</f>
        <v>0</v>
      </c>
      <c r="F34" s="252">
        <f>SUMIFS(PL_monthly!F:F,PL_monthly!$B:$B,'PL adj'!$B34)+SUMIFS(QoE!G:G,QoE!$B:$B,'PL adj'!$B34)</f>
        <v>0</v>
      </c>
      <c r="G34" s="252">
        <f>SUMIFS(PL_monthly!G:G,PL_monthly!$B:$B,'PL adj'!$B34)+SUMIFS(QoE!H:H,QoE!$B:$B,'PL adj'!$B34)</f>
        <v>0</v>
      </c>
      <c r="H34" s="252">
        <f>SUMIFS(PL_monthly!H:H,PL_monthly!$B:$B,'PL adj'!$B34)+SUMIFS(QoE!I:I,QoE!$B:$B,'PL adj'!$B34)</f>
        <v>0</v>
      </c>
      <c r="I34" s="252">
        <f>SUMIFS(PL_monthly!I:I,PL_monthly!$B:$B,'PL adj'!$B34)+SUMIFS(QoE!J:J,QoE!$B:$B,'PL adj'!$B34)</f>
        <v>0</v>
      </c>
      <c r="J34" s="252">
        <f>SUMIFS(PL_monthly!J:J,PL_monthly!$B:$B,'PL adj'!$B34)+SUMIFS(QoE!K:K,QoE!$B:$B,'PL adj'!$B34)</f>
        <v>0</v>
      </c>
      <c r="K34" s="252">
        <f>SUMIFS(PL_monthly!K:K,PL_monthly!$B:$B,'PL adj'!$B34)+SUMIFS(QoE!L:L,QoE!$B:$B,'PL adj'!$B34)</f>
        <v>0</v>
      </c>
      <c r="L34" s="252">
        <f>SUMIFS(PL_monthly!L:L,PL_monthly!$B:$B,'PL adj'!$B34)+SUMIFS(QoE!M:M,QoE!$B:$B,'PL adj'!$B34)</f>
        <v>0</v>
      </c>
      <c r="M34" s="252">
        <f>SUMIFS(PL_monthly!M:M,PL_monthly!$B:$B,'PL adj'!$B34)+SUMIFS(QoE!N:N,QoE!$B:$B,'PL adj'!$B34)</f>
        <v>0</v>
      </c>
      <c r="N34" s="252">
        <f>SUMIFS(PL_monthly!N:N,PL_monthly!$B:$B,'PL adj'!$B34)+SUMIFS(QoE!O:O,QoE!$B:$B,'PL adj'!$B34)</f>
        <v>0</v>
      </c>
      <c r="O34" s="267">
        <f>SUMIFS(PL_monthly!O:O,PL_monthly!$B:$B,'PL adj'!$B34)+SUMIFS(QoE!P:P,QoE!$B:$B,'PL adj'!$B34)</f>
        <v>0</v>
      </c>
      <c r="P34" s="252">
        <f>SUMIFS(PL_monthly!P:P,PL_monthly!$B:$B,'PL adj'!$B34)+SUMIFS(QoE!Q:Q,QoE!$B:$B,'PL adj'!$B34)</f>
        <v>0</v>
      </c>
      <c r="Q34" s="252">
        <f>SUMIFS(PL_monthly!Q:Q,PL_monthly!$B:$B,'PL adj'!$B34)+SUMIFS(QoE!R:R,QoE!$B:$B,'PL adj'!$B34)</f>
        <v>0</v>
      </c>
      <c r="R34" s="252">
        <f>SUMIFS(PL_monthly!R:R,PL_monthly!$B:$B,'PL adj'!$B34)+SUMIFS(QoE!S:S,QoE!$B:$B,'PL adj'!$B34)</f>
        <v>0</v>
      </c>
      <c r="S34" s="252">
        <f>SUMIFS(PL_monthly!S:S,PL_monthly!$B:$B,'PL adj'!$B34)+SUMIFS(QoE!T:T,QoE!$B:$B,'PL adj'!$B34)</f>
        <v>0</v>
      </c>
      <c r="T34" s="252">
        <f>SUMIFS(PL_monthly!T:T,PL_monthly!$B:$B,'PL adj'!$B34)+SUMIFS(QoE!U:U,QoE!$B:$B,'PL adj'!$B34)</f>
        <v>0</v>
      </c>
      <c r="U34" s="252">
        <f>SUMIFS(PL_monthly!U:U,PL_monthly!$B:$B,'PL adj'!$B34)+SUMIFS(QoE!V:V,QoE!$B:$B,'PL adj'!$B34)</f>
        <v>0</v>
      </c>
      <c r="V34" s="252">
        <f>SUMIFS(PL_monthly!V:V,PL_monthly!$B:$B,'PL adj'!$B34)+SUMIFS(QoE!W:W,QoE!$B:$B,'PL adj'!$B34)</f>
        <v>0</v>
      </c>
      <c r="W34" s="252">
        <f>SUMIFS(PL_monthly!W:W,PL_monthly!$B:$B,'PL adj'!$B34)+SUMIFS(QoE!X:X,QoE!$B:$B,'PL adj'!$B34)</f>
        <v>0</v>
      </c>
      <c r="X34" s="252">
        <f>SUMIFS(PL_monthly!X:X,PL_monthly!$B:$B,'PL adj'!$B34)+SUMIFS(QoE!Y:Y,QoE!$B:$B,'PL adj'!$B34)</f>
        <v>0</v>
      </c>
      <c r="Y34" s="252">
        <f>SUMIFS(PL_monthly!Y:Y,PL_monthly!$B:$B,'PL adj'!$B34)+SUMIFS(QoE!Z:Z,QoE!$B:$B,'PL adj'!$B34)</f>
        <v>0</v>
      </c>
      <c r="Z34" s="252">
        <f>SUMIFS(PL_monthly!Z:Z,PL_monthly!$B:$B,'PL adj'!$B34)+SUMIFS(QoE!AA:AA,QoE!$B:$B,'PL adj'!$B34)</f>
        <v>0</v>
      </c>
      <c r="AA34" s="252">
        <f>SUMIFS(PL_monthly!AA:AA,PL_monthly!$B:$B,'PL adj'!$B34)+SUMIFS(QoE!AB:AB,QoE!$B:$B,'PL adj'!$B34)</f>
        <v>0</v>
      </c>
      <c r="AB34" s="268">
        <f>SUMIFS(PL_monthly!AB:AB,PL_monthly!$B:$B,'PL adj'!$B34)+SUMIFS(QoE!AC:AC,QoE!$B:$B,'PL adj'!$B34)</f>
        <v>0</v>
      </c>
      <c r="AC34" s="252">
        <f>SUMIFS(PL_monthly!AC:AC,PL_monthly!$B:$B,'PL adj'!$B34)+SUMIFS(QoE!AD:AD,QoE!$B:$B,'PL adj'!$B34)</f>
        <v>0</v>
      </c>
      <c r="AD34" s="252">
        <f>SUMIFS(PL_monthly!AD:AD,PL_monthly!$B:$B,'PL adj'!$B34)+SUMIFS(QoE!AE:AE,QoE!$B:$B,'PL adj'!$B34)</f>
        <v>0</v>
      </c>
      <c r="AE34" s="252">
        <f>SUMIFS(PL_monthly!AE:AE,PL_monthly!$B:$B,'PL adj'!$B34)+SUMIFS(QoE!AF:AF,QoE!$B:$B,'PL adj'!$B34)</f>
        <v>0</v>
      </c>
      <c r="AF34" s="252">
        <f>SUMIFS(PL_monthly!AF:AF,PL_monthly!$B:$B,'PL adj'!$B34)+SUMIFS(QoE!AG:AG,QoE!$B:$B,'PL adj'!$B34)</f>
        <v>0</v>
      </c>
      <c r="AG34" s="252">
        <f>SUMIFS(PL_monthly!AG:AG,PL_monthly!$B:$B,'PL adj'!$B34)+SUMIFS(QoE!AH:AH,QoE!$B:$B,'PL adj'!$B34)</f>
        <v>0</v>
      </c>
      <c r="AH34" s="252">
        <f>SUMIFS(PL_monthly!AH:AH,PL_monthly!$B:$B,'PL adj'!$B34)+SUMIFS(QoE!AI:AI,QoE!$B:$B,'PL adj'!$B34)</f>
        <v>0</v>
      </c>
      <c r="AI34" s="252">
        <f>SUMIFS(PL_monthly!AI:AI,PL_monthly!$B:$B,'PL adj'!$B34)+SUMIFS(QoE!AJ:AJ,QoE!$B:$B,'PL adj'!$B34)</f>
        <v>0</v>
      </c>
      <c r="AJ34" s="252">
        <f>SUMIFS(PL_monthly!AJ:AJ,PL_monthly!$B:$B,'PL adj'!$B34)+SUMIFS(QoE!AK:AK,QoE!$B:$B,'PL adj'!$B34)</f>
        <v>0</v>
      </c>
      <c r="AK34" s="252">
        <f>SUMIFS(PL_monthly!AK:AK,PL_monthly!$B:$B,'PL adj'!$B34)+SUMIFS(QoE!AL:AL,QoE!$B:$B,'PL adj'!$B34)</f>
        <v>0</v>
      </c>
      <c r="AL34" s="252">
        <f>SUMIFS(PL_monthly!AL:AL,PL_monthly!$B:$B,'PL adj'!$B34)+SUMIFS(QoE!AM:AM,QoE!$B:$B,'PL adj'!$B34)</f>
        <v>0</v>
      </c>
      <c r="AM34" s="267">
        <f>SUMIFS(PL_monthly!AM:AM,PL_monthly!$B:$B,'PL adj'!$B34)+SUMIFS(QoE!AN:AN,QoE!$B:$B,'PL adj'!$B34)</f>
        <v>0</v>
      </c>
      <c r="AN34" s="252">
        <f t="shared" si="12"/>
        <v>0</v>
      </c>
      <c r="AO34" s="252">
        <f t="shared" si="13"/>
        <v>0</v>
      </c>
      <c r="AP34" s="345">
        <f ca="1">SUM(OFFSET(AM34,0,(-12+'Key information'!$E$34)):OFFSET(AA34,0,(-11+'Key information'!$E$34)))</f>
        <v>0</v>
      </c>
      <c r="AQ34" s="252">
        <f>SUMIFS(PL_monthly!AQ:AQ,PL_monthly!$B:$B,'PL adj'!$B34)+SUMIFS(QoE!AR:AR,QoE!$B:$B,'PL adj'!$B34)</f>
        <v>0</v>
      </c>
      <c r="AR34" s="411"/>
      <c r="AS34" s="252">
        <f ca="1">SUM(OFFSET(AA34,0,(-12+'Key information'!$E$34)):P34)</f>
        <v>0</v>
      </c>
      <c r="AT34" s="252">
        <f ca="1">SUM(OFFSET(AM34,0,(-12+'Key information'!$E$34)):AB34)</f>
        <v>0</v>
      </c>
      <c r="AU34" s="411"/>
      <c r="AV34" s="131"/>
    </row>
    <row r="35" spans="1:48" s="174" customFormat="1" ht="12" customHeight="1" collapsed="1">
      <c r="A35" s="392"/>
      <c r="B35" s="178"/>
      <c r="C35" s="593" t="str">
        <f>PL_monthly!C35</f>
        <v>Personnel costs</v>
      </c>
      <c r="D35" s="252">
        <f>SUM(D31:D34)</f>
        <v>0</v>
      </c>
      <c r="E35" s="252">
        <f t="shared" ref="E35:AO35" si="14">SUM(E31:E34)</f>
        <v>0</v>
      </c>
      <c r="F35" s="252">
        <f t="shared" si="14"/>
        <v>0</v>
      </c>
      <c r="G35" s="252">
        <f t="shared" si="14"/>
        <v>0</v>
      </c>
      <c r="H35" s="252">
        <f t="shared" si="14"/>
        <v>0</v>
      </c>
      <c r="I35" s="252">
        <f t="shared" si="14"/>
        <v>0</v>
      </c>
      <c r="J35" s="252">
        <f t="shared" si="14"/>
        <v>0</v>
      </c>
      <c r="K35" s="252">
        <f t="shared" si="14"/>
        <v>0</v>
      </c>
      <c r="L35" s="252">
        <f t="shared" si="14"/>
        <v>0</v>
      </c>
      <c r="M35" s="252">
        <f t="shared" si="14"/>
        <v>0</v>
      </c>
      <c r="N35" s="252">
        <f t="shared" si="14"/>
        <v>0</v>
      </c>
      <c r="O35" s="270">
        <f t="shared" si="14"/>
        <v>0</v>
      </c>
      <c r="P35" s="252">
        <f t="shared" si="14"/>
        <v>0</v>
      </c>
      <c r="Q35" s="252">
        <f t="shared" si="14"/>
        <v>0</v>
      </c>
      <c r="R35" s="252">
        <f t="shared" si="14"/>
        <v>0</v>
      </c>
      <c r="S35" s="252">
        <f t="shared" si="14"/>
        <v>0</v>
      </c>
      <c r="T35" s="252">
        <f t="shared" si="14"/>
        <v>0</v>
      </c>
      <c r="U35" s="252">
        <f t="shared" si="14"/>
        <v>0</v>
      </c>
      <c r="V35" s="252">
        <f t="shared" si="14"/>
        <v>0</v>
      </c>
      <c r="W35" s="252">
        <f t="shared" si="14"/>
        <v>0</v>
      </c>
      <c r="X35" s="252">
        <f t="shared" si="14"/>
        <v>0</v>
      </c>
      <c r="Y35" s="252">
        <f t="shared" si="14"/>
        <v>0</v>
      </c>
      <c r="Z35" s="252">
        <f t="shared" si="14"/>
        <v>0</v>
      </c>
      <c r="AA35" s="270">
        <f t="shared" si="14"/>
        <v>0</v>
      </c>
      <c r="AB35" s="252">
        <f t="shared" si="14"/>
        <v>0</v>
      </c>
      <c r="AC35" s="252">
        <f t="shared" si="14"/>
        <v>0</v>
      </c>
      <c r="AD35" s="252">
        <f t="shared" si="14"/>
        <v>0</v>
      </c>
      <c r="AE35" s="252">
        <f t="shared" si="14"/>
        <v>0</v>
      </c>
      <c r="AF35" s="252">
        <f t="shared" si="14"/>
        <v>0</v>
      </c>
      <c r="AG35" s="252">
        <f t="shared" si="14"/>
        <v>0</v>
      </c>
      <c r="AH35" s="252">
        <f t="shared" si="14"/>
        <v>0</v>
      </c>
      <c r="AI35" s="252">
        <f t="shared" si="14"/>
        <v>0</v>
      </c>
      <c r="AJ35" s="252">
        <f t="shared" si="14"/>
        <v>0</v>
      </c>
      <c r="AK35" s="252">
        <f t="shared" si="14"/>
        <v>0</v>
      </c>
      <c r="AL35" s="252">
        <f t="shared" si="14"/>
        <v>0</v>
      </c>
      <c r="AM35" s="270">
        <f t="shared" si="14"/>
        <v>0</v>
      </c>
      <c r="AN35" s="252">
        <f t="shared" si="14"/>
        <v>0</v>
      </c>
      <c r="AO35" s="252">
        <f t="shared" si="14"/>
        <v>0</v>
      </c>
      <c r="AP35" s="345">
        <f ca="1">SUM(AP31:AP34)</f>
        <v>0</v>
      </c>
      <c r="AQ35" s="252">
        <f>SUM(AQ31:AQ34)</f>
        <v>0</v>
      </c>
      <c r="AR35" s="961"/>
      <c r="AS35" s="252">
        <f ca="1">SUM(AS31:AS34)</f>
        <v>0</v>
      </c>
      <c r="AT35" s="252">
        <f ca="1">SUM(AT31:AT34)</f>
        <v>0</v>
      </c>
      <c r="AU35" s="961"/>
      <c r="AV35" s="131"/>
    </row>
    <row r="36" spans="1:48" s="24" customFormat="1" ht="12" hidden="1" customHeight="1" outlineLevel="1">
      <c r="A36" s="392"/>
      <c r="B36" s="128" t="s">
        <v>332</v>
      </c>
      <c r="C36" s="593" t="str">
        <f>PL_monthly!C36</f>
        <v>Voluntary personnel expenses</v>
      </c>
      <c r="D36" s="252">
        <f>SUMIFS(PL_monthly!D:D,PL_monthly!$B:$B,'PL adj'!$B36)+SUMIFS(QoE!E:E,QoE!$B:$B,'PL adj'!$B36)</f>
        <v>0</v>
      </c>
      <c r="E36" s="252">
        <f>SUMIFS(PL_monthly!E:E,PL_monthly!$B:$B,'PL adj'!$B36)+SUMIFS(QoE!F:F,QoE!$B:$B,'PL adj'!$B36)</f>
        <v>0</v>
      </c>
      <c r="F36" s="252">
        <f>SUMIFS(PL_monthly!F:F,PL_monthly!$B:$B,'PL adj'!$B36)+SUMIFS(QoE!G:G,QoE!$B:$B,'PL adj'!$B36)</f>
        <v>0</v>
      </c>
      <c r="G36" s="252">
        <f>SUMIFS(PL_monthly!G:G,PL_monthly!$B:$B,'PL adj'!$B36)+SUMIFS(QoE!H:H,QoE!$B:$B,'PL adj'!$B36)</f>
        <v>0</v>
      </c>
      <c r="H36" s="252">
        <f>SUMIFS(PL_monthly!H:H,PL_monthly!$B:$B,'PL adj'!$B36)+SUMIFS(QoE!I:I,QoE!$B:$B,'PL adj'!$B36)</f>
        <v>0</v>
      </c>
      <c r="I36" s="252">
        <f>SUMIFS(PL_monthly!I:I,PL_monthly!$B:$B,'PL adj'!$B36)+SUMIFS(QoE!J:J,QoE!$B:$B,'PL adj'!$B36)</f>
        <v>0</v>
      </c>
      <c r="J36" s="252">
        <f>SUMIFS(PL_monthly!J:J,PL_monthly!$B:$B,'PL adj'!$B36)+SUMIFS(QoE!K:K,QoE!$B:$B,'PL adj'!$B36)</f>
        <v>0</v>
      </c>
      <c r="K36" s="252">
        <f>SUMIFS(PL_monthly!K:K,PL_monthly!$B:$B,'PL adj'!$B36)+SUMIFS(QoE!L:L,QoE!$B:$B,'PL adj'!$B36)</f>
        <v>0</v>
      </c>
      <c r="L36" s="252">
        <f>SUMIFS(PL_monthly!L:L,PL_monthly!$B:$B,'PL adj'!$B36)+SUMIFS(QoE!M:M,QoE!$B:$B,'PL adj'!$B36)</f>
        <v>0</v>
      </c>
      <c r="M36" s="252">
        <f>SUMIFS(PL_monthly!M:M,PL_monthly!$B:$B,'PL adj'!$B36)+SUMIFS(QoE!N:N,QoE!$B:$B,'PL adj'!$B36)</f>
        <v>0</v>
      </c>
      <c r="N36" s="252">
        <f>SUMIFS(PL_monthly!N:N,PL_monthly!$B:$B,'PL adj'!$B36)+SUMIFS(QoE!O:O,QoE!$B:$B,'PL adj'!$B36)</f>
        <v>0</v>
      </c>
      <c r="O36" s="267">
        <f>SUMIFS(PL_monthly!O:O,PL_monthly!$B:$B,'PL adj'!$B36)+SUMIFS(QoE!P:P,QoE!$B:$B,'PL adj'!$B36)</f>
        <v>0</v>
      </c>
      <c r="P36" s="252">
        <f>SUMIFS(PL_monthly!P:P,PL_monthly!$B:$B,'PL adj'!$B36)+SUMIFS(QoE!Q:Q,QoE!$B:$B,'PL adj'!$B36)</f>
        <v>0</v>
      </c>
      <c r="Q36" s="252">
        <f>SUMIFS(PL_monthly!Q:Q,PL_monthly!$B:$B,'PL adj'!$B36)+SUMIFS(QoE!R:R,QoE!$B:$B,'PL adj'!$B36)</f>
        <v>0</v>
      </c>
      <c r="R36" s="252">
        <f>SUMIFS(PL_monthly!R:R,PL_monthly!$B:$B,'PL adj'!$B36)+SUMIFS(QoE!S:S,QoE!$B:$B,'PL adj'!$B36)</f>
        <v>0</v>
      </c>
      <c r="S36" s="252">
        <f>SUMIFS(PL_monthly!S:S,PL_monthly!$B:$B,'PL adj'!$B36)+SUMIFS(QoE!T:T,QoE!$B:$B,'PL adj'!$B36)</f>
        <v>0</v>
      </c>
      <c r="T36" s="252">
        <f>SUMIFS(PL_monthly!T:T,PL_monthly!$B:$B,'PL adj'!$B36)+SUMIFS(QoE!U:U,QoE!$B:$B,'PL adj'!$B36)</f>
        <v>0</v>
      </c>
      <c r="U36" s="252">
        <f>SUMIFS(PL_monthly!U:U,PL_monthly!$B:$B,'PL adj'!$B36)+SUMIFS(QoE!V:V,QoE!$B:$B,'PL adj'!$B36)</f>
        <v>0</v>
      </c>
      <c r="V36" s="252">
        <f>SUMIFS(PL_monthly!V:V,PL_monthly!$B:$B,'PL adj'!$B36)+SUMIFS(QoE!W:W,QoE!$B:$B,'PL adj'!$B36)</f>
        <v>0</v>
      </c>
      <c r="W36" s="252">
        <f>SUMIFS(PL_monthly!W:W,PL_monthly!$B:$B,'PL adj'!$B36)+SUMIFS(QoE!X:X,QoE!$B:$B,'PL adj'!$B36)</f>
        <v>0</v>
      </c>
      <c r="X36" s="252">
        <f>SUMIFS(PL_monthly!X:X,PL_monthly!$B:$B,'PL adj'!$B36)+SUMIFS(QoE!Y:Y,QoE!$B:$B,'PL adj'!$B36)</f>
        <v>0</v>
      </c>
      <c r="Y36" s="252">
        <f>SUMIFS(PL_monthly!Y:Y,PL_monthly!$B:$B,'PL adj'!$B36)+SUMIFS(QoE!Z:Z,QoE!$B:$B,'PL adj'!$B36)</f>
        <v>0</v>
      </c>
      <c r="Z36" s="252">
        <f>SUMIFS(PL_monthly!Z:Z,PL_monthly!$B:$B,'PL adj'!$B36)+SUMIFS(QoE!AA:AA,QoE!$B:$B,'PL adj'!$B36)</f>
        <v>0</v>
      </c>
      <c r="AA36" s="252">
        <f>SUMIFS(PL_monthly!AA:AA,PL_monthly!$B:$B,'PL adj'!$B36)+SUMIFS(QoE!AB:AB,QoE!$B:$B,'PL adj'!$B36)</f>
        <v>0</v>
      </c>
      <c r="AB36" s="268">
        <f>SUMIFS(PL_monthly!AB:AB,PL_monthly!$B:$B,'PL adj'!$B36)+SUMIFS(QoE!AC:AC,QoE!$B:$B,'PL adj'!$B36)</f>
        <v>0</v>
      </c>
      <c r="AC36" s="252">
        <f>SUMIFS(PL_monthly!AC:AC,PL_monthly!$B:$B,'PL adj'!$B36)+SUMIFS(QoE!AD:AD,QoE!$B:$B,'PL adj'!$B36)</f>
        <v>0</v>
      </c>
      <c r="AD36" s="252">
        <f>SUMIFS(PL_monthly!AD:AD,PL_monthly!$B:$B,'PL adj'!$B36)+SUMIFS(QoE!AE:AE,QoE!$B:$B,'PL adj'!$B36)</f>
        <v>0</v>
      </c>
      <c r="AE36" s="252">
        <f>SUMIFS(PL_monthly!AE:AE,PL_monthly!$B:$B,'PL adj'!$B36)+SUMIFS(QoE!AF:AF,QoE!$B:$B,'PL adj'!$B36)</f>
        <v>0</v>
      </c>
      <c r="AF36" s="252">
        <f>SUMIFS(PL_monthly!AF:AF,PL_monthly!$B:$B,'PL adj'!$B36)+SUMIFS(QoE!AG:AG,QoE!$B:$B,'PL adj'!$B36)</f>
        <v>0</v>
      </c>
      <c r="AG36" s="252">
        <f>SUMIFS(PL_monthly!AG:AG,PL_monthly!$B:$B,'PL adj'!$B36)+SUMIFS(QoE!AH:AH,QoE!$B:$B,'PL adj'!$B36)</f>
        <v>0</v>
      </c>
      <c r="AH36" s="252">
        <f>SUMIFS(PL_monthly!AH:AH,PL_monthly!$B:$B,'PL adj'!$B36)+SUMIFS(QoE!AI:AI,QoE!$B:$B,'PL adj'!$B36)</f>
        <v>0</v>
      </c>
      <c r="AI36" s="252">
        <f>SUMIFS(PL_monthly!AI:AI,PL_monthly!$B:$B,'PL adj'!$B36)+SUMIFS(QoE!AJ:AJ,QoE!$B:$B,'PL adj'!$B36)</f>
        <v>0</v>
      </c>
      <c r="AJ36" s="252">
        <f>SUMIFS(PL_monthly!AJ:AJ,PL_monthly!$B:$B,'PL adj'!$B36)+SUMIFS(QoE!AK:AK,QoE!$B:$B,'PL adj'!$B36)</f>
        <v>0</v>
      </c>
      <c r="AK36" s="252">
        <f>SUMIFS(PL_monthly!AK:AK,PL_monthly!$B:$B,'PL adj'!$B36)+SUMIFS(QoE!AL:AL,QoE!$B:$B,'PL adj'!$B36)</f>
        <v>0</v>
      </c>
      <c r="AL36" s="252">
        <f>SUMIFS(PL_monthly!AL:AL,PL_monthly!$B:$B,'PL adj'!$B36)+SUMIFS(QoE!AM:AM,QoE!$B:$B,'PL adj'!$B36)</f>
        <v>0</v>
      </c>
      <c r="AM36" s="267">
        <f>SUMIFS(PL_monthly!AM:AM,PL_monthly!$B:$B,'PL adj'!$B36)+SUMIFS(QoE!AN:AN,QoE!$B:$B,'PL adj'!$B36)</f>
        <v>0</v>
      </c>
      <c r="AN36" s="252">
        <f>SUM(D36:O36)</f>
        <v>0</v>
      </c>
      <c r="AO36" s="252">
        <f>SUM(P36:AA36)</f>
        <v>0</v>
      </c>
      <c r="AP36" s="345">
        <f ca="1">SUM(OFFSET(AM36,0,(-12+'Key information'!$E$34)):OFFSET(AA36,0,(-11+'Key information'!$E$34)))</f>
        <v>0</v>
      </c>
      <c r="AQ36" s="252">
        <f>SUMIFS(PL_monthly!AQ:AQ,PL_monthly!$B:$B,'PL adj'!$B36)+SUMIFS(QoE!AR:AR,QoE!$B:$B,'PL adj'!$B36)</f>
        <v>0</v>
      </c>
      <c r="AR36" s="411"/>
      <c r="AS36" s="252">
        <f ca="1">SUM(OFFSET(AA36,0,(-12+'Key information'!$E$34)):P36)</f>
        <v>0</v>
      </c>
      <c r="AT36" s="252">
        <f ca="1">SUM(OFFSET(AM36,0,(-12+'Key information'!$E$34)):AB36)</f>
        <v>0</v>
      </c>
      <c r="AU36" s="411"/>
      <c r="AV36" s="131"/>
    </row>
    <row r="37" spans="1:48" s="24" customFormat="1" ht="12" hidden="1" customHeight="1" outlineLevel="1">
      <c r="A37" s="392"/>
      <c r="B37" s="128" t="s">
        <v>334</v>
      </c>
      <c r="C37" s="593" t="str">
        <f>PL_monthly!C37</f>
        <v>Premises</v>
      </c>
      <c r="D37" s="252">
        <f>SUMIFS(PL_monthly!D:D,PL_monthly!$B:$B,'PL adj'!$B37)+SUMIFS(QoE!E:E,QoE!$B:$B,'PL adj'!$B37)</f>
        <v>0</v>
      </c>
      <c r="E37" s="252">
        <f>SUMIFS(PL_monthly!E:E,PL_monthly!$B:$B,'PL adj'!$B37)+SUMIFS(QoE!F:F,QoE!$B:$B,'PL adj'!$B37)</f>
        <v>0</v>
      </c>
      <c r="F37" s="252">
        <f>SUMIFS(PL_monthly!F:F,PL_monthly!$B:$B,'PL adj'!$B37)+SUMIFS(QoE!G:G,QoE!$B:$B,'PL adj'!$B37)</f>
        <v>0</v>
      </c>
      <c r="G37" s="252">
        <f>SUMIFS(PL_monthly!G:G,PL_monthly!$B:$B,'PL adj'!$B37)+SUMIFS(QoE!H:H,QoE!$B:$B,'PL adj'!$B37)</f>
        <v>0</v>
      </c>
      <c r="H37" s="252">
        <f>SUMIFS(PL_monthly!H:H,PL_monthly!$B:$B,'PL adj'!$B37)+SUMIFS(QoE!I:I,QoE!$B:$B,'PL adj'!$B37)</f>
        <v>0</v>
      </c>
      <c r="I37" s="252">
        <f>SUMIFS(PL_monthly!I:I,PL_monthly!$B:$B,'PL adj'!$B37)+SUMIFS(QoE!J:J,QoE!$B:$B,'PL adj'!$B37)</f>
        <v>0</v>
      </c>
      <c r="J37" s="252">
        <f>SUMIFS(PL_monthly!J:J,PL_monthly!$B:$B,'PL adj'!$B37)+SUMIFS(QoE!K:K,QoE!$B:$B,'PL adj'!$B37)</f>
        <v>0</v>
      </c>
      <c r="K37" s="252">
        <f>SUMIFS(PL_monthly!K:K,PL_monthly!$B:$B,'PL adj'!$B37)+SUMIFS(QoE!L:L,QoE!$B:$B,'PL adj'!$B37)</f>
        <v>0</v>
      </c>
      <c r="L37" s="252">
        <f>SUMIFS(PL_monthly!L:L,PL_monthly!$B:$B,'PL adj'!$B37)+SUMIFS(QoE!M:M,QoE!$B:$B,'PL adj'!$B37)</f>
        <v>0</v>
      </c>
      <c r="M37" s="252">
        <f>SUMIFS(PL_monthly!M:M,PL_monthly!$B:$B,'PL adj'!$B37)+SUMIFS(QoE!N:N,QoE!$B:$B,'PL adj'!$B37)</f>
        <v>0</v>
      </c>
      <c r="N37" s="252">
        <f>SUMIFS(PL_monthly!N:N,PL_monthly!$B:$B,'PL adj'!$B37)+SUMIFS(QoE!O:O,QoE!$B:$B,'PL adj'!$B37)</f>
        <v>0</v>
      </c>
      <c r="O37" s="267">
        <f>SUMIFS(PL_monthly!O:O,PL_monthly!$B:$B,'PL adj'!$B37)+SUMIFS(QoE!P:P,QoE!$B:$B,'PL adj'!$B37)</f>
        <v>0</v>
      </c>
      <c r="P37" s="252">
        <f>SUMIFS(PL_monthly!P:P,PL_monthly!$B:$B,'PL adj'!$B37)+SUMIFS(QoE!Q:Q,QoE!$B:$B,'PL adj'!$B37)</f>
        <v>0</v>
      </c>
      <c r="Q37" s="252">
        <f>SUMIFS(PL_monthly!Q:Q,PL_monthly!$B:$B,'PL adj'!$B37)+SUMIFS(QoE!R:R,QoE!$B:$B,'PL adj'!$B37)</f>
        <v>0</v>
      </c>
      <c r="R37" s="252">
        <f>SUMIFS(PL_monthly!R:R,PL_monthly!$B:$B,'PL adj'!$B37)+SUMIFS(QoE!S:S,QoE!$B:$B,'PL adj'!$B37)</f>
        <v>0</v>
      </c>
      <c r="S37" s="252">
        <f>SUMIFS(PL_monthly!S:S,PL_monthly!$B:$B,'PL adj'!$B37)+SUMIFS(QoE!T:T,QoE!$B:$B,'PL adj'!$B37)</f>
        <v>0</v>
      </c>
      <c r="T37" s="252">
        <f>SUMIFS(PL_monthly!T:T,PL_monthly!$B:$B,'PL adj'!$B37)+SUMIFS(QoE!U:U,QoE!$B:$B,'PL adj'!$B37)</f>
        <v>0</v>
      </c>
      <c r="U37" s="252">
        <f>SUMIFS(PL_monthly!U:U,PL_monthly!$B:$B,'PL adj'!$B37)+SUMIFS(QoE!V:V,QoE!$B:$B,'PL adj'!$B37)</f>
        <v>0</v>
      </c>
      <c r="V37" s="252">
        <f>SUMIFS(PL_monthly!V:V,PL_monthly!$B:$B,'PL adj'!$B37)+SUMIFS(QoE!W:W,QoE!$B:$B,'PL adj'!$B37)</f>
        <v>0</v>
      </c>
      <c r="W37" s="252">
        <f>SUMIFS(PL_monthly!W:W,PL_monthly!$B:$B,'PL adj'!$B37)+SUMIFS(QoE!X:X,QoE!$B:$B,'PL adj'!$B37)</f>
        <v>0</v>
      </c>
      <c r="X37" s="252">
        <f>SUMIFS(PL_monthly!X:X,PL_monthly!$B:$B,'PL adj'!$B37)+SUMIFS(QoE!Y:Y,QoE!$B:$B,'PL adj'!$B37)</f>
        <v>0</v>
      </c>
      <c r="Y37" s="252">
        <f>SUMIFS(PL_monthly!Y:Y,PL_monthly!$B:$B,'PL adj'!$B37)+SUMIFS(QoE!Z:Z,QoE!$B:$B,'PL adj'!$B37)</f>
        <v>0</v>
      </c>
      <c r="Z37" s="252">
        <f>SUMIFS(PL_monthly!Z:Z,PL_monthly!$B:$B,'PL adj'!$B37)+SUMIFS(QoE!AA:AA,QoE!$B:$B,'PL adj'!$B37)</f>
        <v>0</v>
      </c>
      <c r="AA37" s="252">
        <f>SUMIFS(PL_monthly!AA:AA,PL_monthly!$B:$B,'PL adj'!$B37)+SUMIFS(QoE!AB:AB,QoE!$B:$B,'PL adj'!$B37)</f>
        <v>0</v>
      </c>
      <c r="AB37" s="268">
        <f>SUMIFS(PL_monthly!AB:AB,PL_monthly!$B:$B,'PL adj'!$B37)+SUMIFS(QoE!AC:AC,QoE!$B:$B,'PL adj'!$B37)</f>
        <v>0</v>
      </c>
      <c r="AC37" s="252">
        <f>SUMIFS(PL_monthly!AC:AC,PL_monthly!$B:$B,'PL adj'!$B37)+SUMIFS(QoE!AD:AD,QoE!$B:$B,'PL adj'!$B37)</f>
        <v>0</v>
      </c>
      <c r="AD37" s="252">
        <f>SUMIFS(PL_monthly!AD:AD,PL_monthly!$B:$B,'PL adj'!$B37)+SUMIFS(QoE!AE:AE,QoE!$B:$B,'PL adj'!$B37)</f>
        <v>0</v>
      </c>
      <c r="AE37" s="252">
        <f>SUMIFS(PL_monthly!AE:AE,PL_monthly!$B:$B,'PL adj'!$B37)+SUMIFS(QoE!AF:AF,QoE!$B:$B,'PL adj'!$B37)</f>
        <v>0</v>
      </c>
      <c r="AF37" s="252">
        <f>SUMIFS(PL_monthly!AF:AF,PL_monthly!$B:$B,'PL adj'!$B37)+SUMIFS(QoE!AG:AG,QoE!$B:$B,'PL adj'!$B37)</f>
        <v>0</v>
      </c>
      <c r="AG37" s="252">
        <f>SUMIFS(PL_monthly!AG:AG,PL_monthly!$B:$B,'PL adj'!$B37)+SUMIFS(QoE!AH:AH,QoE!$B:$B,'PL adj'!$B37)</f>
        <v>0</v>
      </c>
      <c r="AH37" s="252">
        <f>SUMIFS(PL_monthly!AH:AH,PL_monthly!$B:$B,'PL adj'!$B37)+SUMIFS(QoE!AI:AI,QoE!$B:$B,'PL adj'!$B37)</f>
        <v>0</v>
      </c>
      <c r="AI37" s="252">
        <f>SUMIFS(PL_monthly!AI:AI,PL_monthly!$B:$B,'PL adj'!$B37)+SUMIFS(QoE!AJ:AJ,QoE!$B:$B,'PL adj'!$B37)</f>
        <v>0</v>
      </c>
      <c r="AJ37" s="252">
        <f>SUMIFS(PL_monthly!AJ:AJ,PL_monthly!$B:$B,'PL adj'!$B37)+SUMIFS(QoE!AK:AK,QoE!$B:$B,'PL adj'!$B37)</f>
        <v>0</v>
      </c>
      <c r="AK37" s="252">
        <f>SUMIFS(PL_monthly!AK:AK,PL_monthly!$B:$B,'PL adj'!$B37)+SUMIFS(QoE!AL:AL,QoE!$B:$B,'PL adj'!$B37)</f>
        <v>0</v>
      </c>
      <c r="AL37" s="252">
        <f>SUMIFS(PL_monthly!AL:AL,PL_monthly!$B:$B,'PL adj'!$B37)+SUMIFS(QoE!AM:AM,QoE!$B:$B,'PL adj'!$B37)</f>
        <v>0</v>
      </c>
      <c r="AM37" s="267">
        <f>SUMIFS(PL_monthly!AM:AM,PL_monthly!$B:$B,'PL adj'!$B37)+SUMIFS(QoE!AN:AN,QoE!$B:$B,'PL adj'!$B37)</f>
        <v>0</v>
      </c>
      <c r="AN37" s="252">
        <f t="shared" ref="AN37:AN48" si="15">SUM(D37:O37)</f>
        <v>0</v>
      </c>
      <c r="AO37" s="252">
        <f t="shared" ref="AO37:AO48" si="16">SUM(P37:AA37)</f>
        <v>0</v>
      </c>
      <c r="AP37" s="345">
        <f ca="1">SUM(OFFSET(AM37,0,(-12+'Key information'!$E$34)):OFFSET(AA37,0,(-11+'Key information'!$E$34)))</f>
        <v>0</v>
      </c>
      <c r="AQ37" s="252">
        <f>SUMIFS(PL_monthly!AQ:AQ,PL_monthly!$B:$B,'PL adj'!$B37)+SUMIFS(QoE!AR:AR,QoE!$B:$B,'PL adj'!$B37)</f>
        <v>0</v>
      </c>
      <c r="AR37" s="411"/>
      <c r="AS37" s="252">
        <f ca="1">SUM(OFFSET(AA37,0,(-12+'Key information'!$E$34)):P37)</f>
        <v>0</v>
      </c>
      <c r="AT37" s="252">
        <f ca="1">SUM(OFFSET(AM37,0,(-12+'Key information'!$E$34)):AB37)</f>
        <v>0</v>
      </c>
      <c r="AU37" s="411"/>
      <c r="AV37" s="131"/>
    </row>
    <row r="38" spans="1:48" s="24" customFormat="1" ht="12" hidden="1" customHeight="1" outlineLevel="1">
      <c r="A38" s="392"/>
      <c r="B38" s="128" t="s">
        <v>336</v>
      </c>
      <c r="C38" s="593" t="str">
        <f>PL_monthly!C38</f>
        <v>Vehicles</v>
      </c>
      <c r="D38" s="252">
        <f>SUMIFS(PL_monthly!D:D,PL_monthly!$B:$B,'PL adj'!$B38)+SUMIFS(QoE!E:E,QoE!$B:$B,'PL adj'!$B38)</f>
        <v>0</v>
      </c>
      <c r="E38" s="252">
        <f>SUMIFS(PL_monthly!E:E,PL_monthly!$B:$B,'PL adj'!$B38)+SUMIFS(QoE!F:F,QoE!$B:$B,'PL adj'!$B38)</f>
        <v>0</v>
      </c>
      <c r="F38" s="252">
        <f>SUMIFS(PL_monthly!F:F,PL_monthly!$B:$B,'PL adj'!$B38)+SUMIFS(QoE!G:G,QoE!$B:$B,'PL adj'!$B38)</f>
        <v>0</v>
      </c>
      <c r="G38" s="252">
        <f>SUMIFS(PL_monthly!G:G,PL_monthly!$B:$B,'PL adj'!$B38)+SUMIFS(QoE!H:H,QoE!$B:$B,'PL adj'!$B38)</f>
        <v>0</v>
      </c>
      <c r="H38" s="252">
        <f>SUMIFS(PL_monthly!H:H,PL_monthly!$B:$B,'PL adj'!$B38)+SUMIFS(QoE!I:I,QoE!$B:$B,'PL adj'!$B38)</f>
        <v>0</v>
      </c>
      <c r="I38" s="252">
        <f>SUMIFS(PL_monthly!I:I,PL_monthly!$B:$B,'PL adj'!$B38)+SUMIFS(QoE!J:J,QoE!$B:$B,'PL adj'!$B38)</f>
        <v>0</v>
      </c>
      <c r="J38" s="252">
        <f>SUMIFS(PL_monthly!J:J,PL_monthly!$B:$B,'PL adj'!$B38)+SUMIFS(QoE!K:K,QoE!$B:$B,'PL adj'!$B38)</f>
        <v>0</v>
      </c>
      <c r="K38" s="252">
        <f>SUMIFS(PL_monthly!K:K,PL_monthly!$B:$B,'PL adj'!$B38)+SUMIFS(QoE!L:L,QoE!$B:$B,'PL adj'!$B38)</f>
        <v>0</v>
      </c>
      <c r="L38" s="252">
        <f>SUMIFS(PL_monthly!L:L,PL_monthly!$B:$B,'PL adj'!$B38)+SUMIFS(QoE!M:M,QoE!$B:$B,'PL adj'!$B38)</f>
        <v>0</v>
      </c>
      <c r="M38" s="252">
        <f>SUMIFS(PL_monthly!M:M,PL_monthly!$B:$B,'PL adj'!$B38)+SUMIFS(QoE!N:N,QoE!$B:$B,'PL adj'!$B38)</f>
        <v>0</v>
      </c>
      <c r="N38" s="252">
        <f>SUMIFS(PL_monthly!N:N,PL_monthly!$B:$B,'PL adj'!$B38)+SUMIFS(QoE!O:O,QoE!$B:$B,'PL adj'!$B38)</f>
        <v>0</v>
      </c>
      <c r="O38" s="267">
        <f>SUMIFS(PL_monthly!O:O,PL_monthly!$B:$B,'PL adj'!$B38)+SUMIFS(QoE!P:P,QoE!$B:$B,'PL adj'!$B38)</f>
        <v>0</v>
      </c>
      <c r="P38" s="252">
        <f>SUMIFS(PL_monthly!P:P,PL_monthly!$B:$B,'PL adj'!$B38)+SUMIFS(QoE!Q:Q,QoE!$B:$B,'PL adj'!$B38)</f>
        <v>0</v>
      </c>
      <c r="Q38" s="252">
        <f>SUMIFS(PL_monthly!Q:Q,PL_monthly!$B:$B,'PL adj'!$B38)+SUMIFS(QoE!R:R,QoE!$B:$B,'PL adj'!$B38)</f>
        <v>0</v>
      </c>
      <c r="R38" s="252">
        <f>SUMIFS(PL_monthly!R:R,PL_monthly!$B:$B,'PL adj'!$B38)+SUMIFS(QoE!S:S,QoE!$B:$B,'PL adj'!$B38)</f>
        <v>0</v>
      </c>
      <c r="S38" s="252">
        <f>SUMIFS(PL_monthly!S:S,PL_monthly!$B:$B,'PL adj'!$B38)+SUMIFS(QoE!T:T,QoE!$B:$B,'PL adj'!$B38)</f>
        <v>0</v>
      </c>
      <c r="T38" s="252">
        <f>SUMIFS(PL_monthly!T:T,PL_monthly!$B:$B,'PL adj'!$B38)+SUMIFS(QoE!U:U,QoE!$B:$B,'PL adj'!$B38)</f>
        <v>0</v>
      </c>
      <c r="U38" s="252">
        <f>SUMIFS(PL_monthly!U:U,PL_monthly!$B:$B,'PL adj'!$B38)+SUMIFS(QoE!V:V,QoE!$B:$B,'PL adj'!$B38)</f>
        <v>0</v>
      </c>
      <c r="V38" s="252">
        <f>SUMIFS(PL_monthly!V:V,PL_monthly!$B:$B,'PL adj'!$B38)+SUMIFS(QoE!W:W,QoE!$B:$B,'PL adj'!$B38)</f>
        <v>0</v>
      </c>
      <c r="W38" s="252">
        <f>SUMIFS(PL_monthly!W:W,PL_monthly!$B:$B,'PL adj'!$B38)+SUMIFS(QoE!X:X,QoE!$B:$B,'PL adj'!$B38)</f>
        <v>0</v>
      </c>
      <c r="X38" s="252">
        <f>SUMIFS(PL_monthly!X:X,PL_monthly!$B:$B,'PL adj'!$B38)+SUMIFS(QoE!Y:Y,QoE!$B:$B,'PL adj'!$B38)</f>
        <v>0</v>
      </c>
      <c r="Y38" s="252">
        <f>SUMIFS(PL_monthly!Y:Y,PL_monthly!$B:$B,'PL adj'!$B38)+SUMIFS(QoE!Z:Z,QoE!$B:$B,'PL adj'!$B38)</f>
        <v>0</v>
      </c>
      <c r="Z38" s="252">
        <f>SUMIFS(PL_monthly!Z:Z,PL_monthly!$B:$B,'PL adj'!$B38)+SUMIFS(QoE!AA:AA,QoE!$B:$B,'PL adj'!$B38)</f>
        <v>0</v>
      </c>
      <c r="AA38" s="252">
        <f>SUMIFS(PL_monthly!AA:AA,PL_monthly!$B:$B,'PL adj'!$B38)+SUMIFS(QoE!AB:AB,QoE!$B:$B,'PL adj'!$B38)</f>
        <v>0</v>
      </c>
      <c r="AB38" s="268">
        <f>SUMIFS(PL_monthly!AB:AB,PL_monthly!$B:$B,'PL adj'!$B38)+SUMIFS(QoE!AC:AC,QoE!$B:$B,'PL adj'!$B38)</f>
        <v>0</v>
      </c>
      <c r="AC38" s="252">
        <f>SUMIFS(PL_monthly!AC:AC,PL_monthly!$B:$B,'PL adj'!$B38)+SUMIFS(QoE!AD:AD,QoE!$B:$B,'PL adj'!$B38)</f>
        <v>0</v>
      </c>
      <c r="AD38" s="252">
        <f>SUMIFS(PL_monthly!AD:AD,PL_monthly!$B:$B,'PL adj'!$B38)+SUMIFS(QoE!AE:AE,QoE!$B:$B,'PL adj'!$B38)</f>
        <v>0</v>
      </c>
      <c r="AE38" s="252">
        <f>SUMIFS(PL_monthly!AE:AE,PL_monthly!$B:$B,'PL adj'!$B38)+SUMIFS(QoE!AF:AF,QoE!$B:$B,'PL adj'!$B38)</f>
        <v>0</v>
      </c>
      <c r="AF38" s="252">
        <f>SUMIFS(PL_monthly!AF:AF,PL_monthly!$B:$B,'PL adj'!$B38)+SUMIFS(QoE!AG:AG,QoE!$B:$B,'PL adj'!$B38)</f>
        <v>0</v>
      </c>
      <c r="AG38" s="252">
        <f>SUMIFS(PL_monthly!AG:AG,PL_monthly!$B:$B,'PL adj'!$B38)+SUMIFS(QoE!AH:AH,QoE!$B:$B,'PL adj'!$B38)</f>
        <v>0</v>
      </c>
      <c r="AH38" s="252">
        <f>SUMIFS(PL_monthly!AH:AH,PL_monthly!$B:$B,'PL adj'!$B38)+SUMIFS(QoE!AI:AI,QoE!$B:$B,'PL adj'!$B38)</f>
        <v>0</v>
      </c>
      <c r="AI38" s="252">
        <f>SUMIFS(PL_monthly!AI:AI,PL_monthly!$B:$B,'PL adj'!$B38)+SUMIFS(QoE!AJ:AJ,QoE!$B:$B,'PL adj'!$B38)</f>
        <v>0</v>
      </c>
      <c r="AJ38" s="252">
        <f>SUMIFS(PL_monthly!AJ:AJ,PL_monthly!$B:$B,'PL adj'!$B38)+SUMIFS(QoE!AK:AK,QoE!$B:$B,'PL adj'!$B38)</f>
        <v>0</v>
      </c>
      <c r="AK38" s="252">
        <f>SUMIFS(PL_monthly!AK:AK,PL_monthly!$B:$B,'PL adj'!$B38)+SUMIFS(QoE!AL:AL,QoE!$B:$B,'PL adj'!$B38)</f>
        <v>0</v>
      </c>
      <c r="AL38" s="252">
        <f>SUMIFS(PL_monthly!AL:AL,PL_monthly!$B:$B,'PL adj'!$B38)+SUMIFS(QoE!AM:AM,QoE!$B:$B,'PL adj'!$B38)</f>
        <v>0</v>
      </c>
      <c r="AM38" s="267">
        <f>SUMIFS(PL_monthly!AM:AM,PL_monthly!$B:$B,'PL adj'!$B38)+SUMIFS(QoE!AN:AN,QoE!$B:$B,'PL adj'!$B38)</f>
        <v>0</v>
      </c>
      <c r="AN38" s="252">
        <f>SUM(D38:O38)</f>
        <v>0</v>
      </c>
      <c r="AO38" s="252">
        <f>SUM(P38:AA38)</f>
        <v>0</v>
      </c>
      <c r="AP38" s="345">
        <f ca="1">SUM(OFFSET(AM38,0,(-12+'Key information'!$E$34)):OFFSET(AA38,0,(-11+'Key information'!$E$34)))</f>
        <v>0</v>
      </c>
      <c r="AQ38" s="252">
        <f>SUMIFS(PL_monthly!AQ:AQ,PL_monthly!$B:$B,'PL adj'!$B38)+SUMIFS(QoE!AR:AR,QoE!$B:$B,'PL adj'!$B38)</f>
        <v>0</v>
      </c>
      <c r="AR38" s="411"/>
      <c r="AS38" s="252">
        <f ca="1">SUM(OFFSET(AA38,0,(-12+'Key information'!$E$34)):P38)</f>
        <v>0</v>
      </c>
      <c r="AT38" s="252">
        <f ca="1">SUM(OFFSET(AM38,0,(-12+'Key information'!$E$34)):AB38)</f>
        <v>0</v>
      </c>
      <c r="AU38" s="411"/>
      <c r="AV38" s="131"/>
    </row>
    <row r="39" spans="1:48" s="24" customFormat="1" ht="12" hidden="1" customHeight="1" outlineLevel="1">
      <c r="A39" s="392"/>
      <c r="B39" s="128" t="s">
        <v>338</v>
      </c>
      <c r="C39" s="593" t="str">
        <f>PL_monthly!C39</f>
        <v>IT and software expenses</v>
      </c>
      <c r="D39" s="252">
        <f>SUMIFS(PL_monthly!D:D,PL_monthly!$B:$B,'PL adj'!$B39)+SUMIFS(QoE!E:E,QoE!$B:$B,'PL adj'!$B39)</f>
        <v>0</v>
      </c>
      <c r="E39" s="252">
        <f>SUMIFS(PL_monthly!E:E,PL_monthly!$B:$B,'PL adj'!$B39)+SUMIFS(QoE!F:F,QoE!$B:$B,'PL adj'!$B39)</f>
        <v>0</v>
      </c>
      <c r="F39" s="252">
        <f>SUMIFS(PL_monthly!F:F,PL_monthly!$B:$B,'PL adj'!$B39)+SUMIFS(QoE!G:G,QoE!$B:$B,'PL adj'!$B39)</f>
        <v>0</v>
      </c>
      <c r="G39" s="252">
        <f>SUMIFS(PL_monthly!G:G,PL_monthly!$B:$B,'PL adj'!$B39)+SUMIFS(QoE!H:H,QoE!$B:$B,'PL adj'!$B39)</f>
        <v>0</v>
      </c>
      <c r="H39" s="252">
        <f>SUMIFS(PL_monthly!H:H,PL_monthly!$B:$B,'PL adj'!$B39)+SUMIFS(QoE!I:I,QoE!$B:$B,'PL adj'!$B39)</f>
        <v>0</v>
      </c>
      <c r="I39" s="252">
        <f>SUMIFS(PL_monthly!I:I,PL_monthly!$B:$B,'PL adj'!$B39)+SUMIFS(QoE!J:J,QoE!$B:$B,'PL adj'!$B39)</f>
        <v>0</v>
      </c>
      <c r="J39" s="252">
        <f>SUMIFS(PL_monthly!J:J,PL_monthly!$B:$B,'PL adj'!$B39)+SUMIFS(QoE!K:K,QoE!$B:$B,'PL adj'!$B39)</f>
        <v>0</v>
      </c>
      <c r="K39" s="252">
        <f>SUMIFS(PL_monthly!K:K,PL_monthly!$B:$B,'PL adj'!$B39)+SUMIFS(QoE!L:L,QoE!$B:$B,'PL adj'!$B39)</f>
        <v>0</v>
      </c>
      <c r="L39" s="252">
        <f>SUMIFS(PL_monthly!L:L,PL_monthly!$B:$B,'PL adj'!$B39)+SUMIFS(QoE!M:M,QoE!$B:$B,'PL adj'!$B39)</f>
        <v>0</v>
      </c>
      <c r="M39" s="252">
        <f>SUMIFS(PL_monthly!M:M,PL_monthly!$B:$B,'PL adj'!$B39)+SUMIFS(QoE!N:N,QoE!$B:$B,'PL adj'!$B39)</f>
        <v>0</v>
      </c>
      <c r="N39" s="252">
        <f>SUMIFS(PL_monthly!N:N,PL_monthly!$B:$B,'PL adj'!$B39)+SUMIFS(QoE!O:O,QoE!$B:$B,'PL adj'!$B39)</f>
        <v>0</v>
      </c>
      <c r="O39" s="267">
        <f>SUMIFS(PL_monthly!O:O,PL_monthly!$B:$B,'PL adj'!$B39)+SUMIFS(QoE!P:P,QoE!$B:$B,'PL adj'!$B39)</f>
        <v>0</v>
      </c>
      <c r="P39" s="252">
        <f>SUMIFS(PL_monthly!P:P,PL_monthly!$B:$B,'PL adj'!$B39)+SUMIFS(QoE!Q:Q,QoE!$B:$B,'PL adj'!$B39)</f>
        <v>0</v>
      </c>
      <c r="Q39" s="252">
        <f>SUMIFS(PL_monthly!Q:Q,PL_monthly!$B:$B,'PL adj'!$B39)+SUMIFS(QoE!R:R,QoE!$B:$B,'PL adj'!$B39)</f>
        <v>0</v>
      </c>
      <c r="R39" s="252">
        <f>SUMIFS(PL_monthly!R:R,PL_monthly!$B:$B,'PL adj'!$B39)+SUMIFS(QoE!S:S,QoE!$B:$B,'PL adj'!$B39)</f>
        <v>0</v>
      </c>
      <c r="S39" s="252">
        <f>SUMIFS(PL_monthly!S:S,PL_monthly!$B:$B,'PL adj'!$B39)+SUMIFS(QoE!T:T,QoE!$B:$B,'PL adj'!$B39)</f>
        <v>0</v>
      </c>
      <c r="T39" s="252">
        <f>SUMIFS(PL_monthly!T:T,PL_monthly!$B:$B,'PL adj'!$B39)+SUMIFS(QoE!U:U,QoE!$B:$B,'PL adj'!$B39)</f>
        <v>0</v>
      </c>
      <c r="U39" s="252">
        <f>SUMIFS(PL_monthly!U:U,PL_monthly!$B:$B,'PL adj'!$B39)+SUMIFS(QoE!V:V,QoE!$B:$B,'PL adj'!$B39)</f>
        <v>0</v>
      </c>
      <c r="V39" s="252">
        <f>SUMIFS(PL_monthly!V:V,PL_monthly!$B:$B,'PL adj'!$B39)+SUMIFS(QoE!W:W,QoE!$B:$B,'PL adj'!$B39)</f>
        <v>0</v>
      </c>
      <c r="W39" s="252">
        <f>SUMIFS(PL_monthly!W:W,PL_monthly!$B:$B,'PL adj'!$B39)+SUMIFS(QoE!X:X,QoE!$B:$B,'PL adj'!$B39)</f>
        <v>0</v>
      </c>
      <c r="X39" s="252">
        <f>SUMIFS(PL_monthly!X:X,PL_monthly!$B:$B,'PL adj'!$B39)+SUMIFS(QoE!Y:Y,QoE!$B:$B,'PL adj'!$B39)</f>
        <v>0</v>
      </c>
      <c r="Y39" s="252">
        <f>SUMIFS(PL_monthly!Y:Y,PL_monthly!$B:$B,'PL adj'!$B39)+SUMIFS(QoE!Z:Z,QoE!$B:$B,'PL adj'!$B39)</f>
        <v>0</v>
      </c>
      <c r="Z39" s="252">
        <f>SUMIFS(PL_monthly!Z:Z,PL_monthly!$B:$B,'PL adj'!$B39)+SUMIFS(QoE!AA:AA,QoE!$B:$B,'PL adj'!$B39)</f>
        <v>0</v>
      </c>
      <c r="AA39" s="252">
        <f>SUMIFS(PL_monthly!AA:AA,PL_monthly!$B:$B,'PL adj'!$B39)+SUMIFS(QoE!AB:AB,QoE!$B:$B,'PL adj'!$B39)</f>
        <v>0</v>
      </c>
      <c r="AB39" s="268">
        <f>SUMIFS(PL_monthly!AB:AB,PL_monthly!$B:$B,'PL adj'!$B39)+SUMIFS(QoE!AC:AC,QoE!$B:$B,'PL adj'!$B39)</f>
        <v>0</v>
      </c>
      <c r="AC39" s="252">
        <f>SUMIFS(PL_monthly!AC:AC,PL_monthly!$B:$B,'PL adj'!$B39)+SUMIFS(QoE!AD:AD,QoE!$B:$B,'PL adj'!$B39)</f>
        <v>0</v>
      </c>
      <c r="AD39" s="252">
        <f>SUMIFS(PL_monthly!AD:AD,PL_monthly!$B:$B,'PL adj'!$B39)+SUMIFS(QoE!AE:AE,QoE!$B:$B,'PL adj'!$B39)</f>
        <v>0</v>
      </c>
      <c r="AE39" s="252">
        <f>SUMIFS(PL_monthly!AE:AE,PL_monthly!$B:$B,'PL adj'!$B39)+SUMIFS(QoE!AF:AF,QoE!$B:$B,'PL adj'!$B39)</f>
        <v>0</v>
      </c>
      <c r="AF39" s="252">
        <f>SUMIFS(PL_monthly!AF:AF,PL_monthly!$B:$B,'PL adj'!$B39)+SUMIFS(QoE!AG:AG,QoE!$B:$B,'PL adj'!$B39)</f>
        <v>0</v>
      </c>
      <c r="AG39" s="252">
        <f>SUMIFS(PL_monthly!AG:AG,PL_monthly!$B:$B,'PL adj'!$B39)+SUMIFS(QoE!AH:AH,QoE!$B:$B,'PL adj'!$B39)</f>
        <v>0</v>
      </c>
      <c r="AH39" s="252">
        <f>SUMIFS(PL_monthly!AH:AH,PL_monthly!$B:$B,'PL adj'!$B39)+SUMIFS(QoE!AI:AI,QoE!$B:$B,'PL adj'!$B39)</f>
        <v>0</v>
      </c>
      <c r="AI39" s="252">
        <f>SUMIFS(PL_monthly!AI:AI,PL_monthly!$B:$B,'PL adj'!$B39)+SUMIFS(QoE!AJ:AJ,QoE!$B:$B,'PL adj'!$B39)</f>
        <v>0</v>
      </c>
      <c r="AJ39" s="252">
        <f>SUMIFS(PL_monthly!AJ:AJ,PL_monthly!$B:$B,'PL adj'!$B39)+SUMIFS(QoE!AK:AK,QoE!$B:$B,'PL adj'!$B39)</f>
        <v>0</v>
      </c>
      <c r="AK39" s="252">
        <f>SUMIFS(PL_monthly!AK:AK,PL_monthly!$B:$B,'PL adj'!$B39)+SUMIFS(QoE!AL:AL,QoE!$B:$B,'PL adj'!$B39)</f>
        <v>0</v>
      </c>
      <c r="AL39" s="252">
        <f>SUMIFS(PL_monthly!AL:AL,PL_monthly!$B:$B,'PL adj'!$B39)+SUMIFS(QoE!AM:AM,QoE!$B:$B,'PL adj'!$B39)</f>
        <v>0</v>
      </c>
      <c r="AM39" s="267">
        <f>SUMIFS(PL_monthly!AM:AM,PL_monthly!$B:$B,'PL adj'!$B39)+SUMIFS(QoE!AN:AN,QoE!$B:$B,'PL adj'!$B39)</f>
        <v>0</v>
      </c>
      <c r="AN39" s="252">
        <f>SUM(D39:O39)</f>
        <v>0</v>
      </c>
      <c r="AO39" s="252">
        <f>SUM(P39:AA39)</f>
        <v>0</v>
      </c>
      <c r="AP39" s="345">
        <f ca="1">SUM(OFFSET(AM39,0,(-12+'Key information'!$E$34)):OFFSET(AA39,0,(-11+'Key information'!$E$34)))</f>
        <v>0</v>
      </c>
      <c r="AQ39" s="252">
        <f>SUMIFS(PL_monthly!AQ:AQ,PL_monthly!$B:$B,'PL adj'!$B39)+SUMIFS(QoE!AR:AR,QoE!$B:$B,'PL adj'!$B39)</f>
        <v>0</v>
      </c>
      <c r="AR39" s="411"/>
      <c r="AS39" s="252">
        <f ca="1">SUM(OFFSET(AA39,0,(-12+'Key information'!$E$34)):P39)</f>
        <v>0</v>
      </c>
      <c r="AT39" s="252">
        <f ca="1">SUM(OFFSET(AM39,0,(-12+'Key information'!$E$34)):AB39)</f>
        <v>0</v>
      </c>
      <c r="AU39" s="411"/>
      <c r="AV39" s="131"/>
    </row>
    <row r="40" spans="1:48" s="24" customFormat="1" ht="12" hidden="1" customHeight="1" outlineLevel="1">
      <c r="A40" s="392"/>
      <c r="B40" s="128" t="s">
        <v>340</v>
      </c>
      <c r="C40" s="593" t="str">
        <f>PL_monthly!C40</f>
        <v>Machinery and equipment</v>
      </c>
      <c r="D40" s="252">
        <f>SUMIFS(PL_monthly!D:D,PL_monthly!$B:$B,'PL adj'!$B40)+SUMIFS(QoE!E:E,QoE!$B:$B,'PL adj'!$B40)</f>
        <v>0</v>
      </c>
      <c r="E40" s="252">
        <f>SUMIFS(PL_monthly!E:E,PL_monthly!$B:$B,'PL adj'!$B40)+SUMIFS(QoE!F:F,QoE!$B:$B,'PL adj'!$B40)</f>
        <v>0</v>
      </c>
      <c r="F40" s="252">
        <f>SUMIFS(PL_monthly!F:F,PL_monthly!$B:$B,'PL adj'!$B40)+SUMIFS(QoE!G:G,QoE!$B:$B,'PL adj'!$B40)</f>
        <v>0</v>
      </c>
      <c r="G40" s="252">
        <f>SUMIFS(PL_monthly!G:G,PL_monthly!$B:$B,'PL adj'!$B40)+SUMIFS(QoE!H:H,QoE!$B:$B,'PL adj'!$B40)</f>
        <v>0</v>
      </c>
      <c r="H40" s="252">
        <f>SUMIFS(PL_monthly!H:H,PL_monthly!$B:$B,'PL adj'!$B40)+SUMIFS(QoE!I:I,QoE!$B:$B,'PL adj'!$B40)</f>
        <v>0</v>
      </c>
      <c r="I40" s="252">
        <f>SUMIFS(PL_monthly!I:I,PL_monthly!$B:$B,'PL adj'!$B40)+SUMIFS(QoE!J:J,QoE!$B:$B,'PL adj'!$B40)</f>
        <v>0</v>
      </c>
      <c r="J40" s="252">
        <f>SUMIFS(PL_monthly!J:J,PL_monthly!$B:$B,'PL adj'!$B40)+SUMIFS(QoE!K:K,QoE!$B:$B,'PL adj'!$B40)</f>
        <v>0</v>
      </c>
      <c r="K40" s="252">
        <f>SUMIFS(PL_monthly!K:K,PL_monthly!$B:$B,'PL adj'!$B40)+SUMIFS(QoE!L:L,QoE!$B:$B,'PL adj'!$B40)</f>
        <v>0</v>
      </c>
      <c r="L40" s="252">
        <f>SUMIFS(PL_monthly!L:L,PL_monthly!$B:$B,'PL adj'!$B40)+SUMIFS(QoE!M:M,QoE!$B:$B,'PL adj'!$B40)</f>
        <v>0</v>
      </c>
      <c r="M40" s="252">
        <f>SUMIFS(PL_monthly!M:M,PL_monthly!$B:$B,'PL adj'!$B40)+SUMIFS(QoE!N:N,QoE!$B:$B,'PL adj'!$B40)</f>
        <v>0</v>
      </c>
      <c r="N40" s="252">
        <f>SUMIFS(PL_monthly!N:N,PL_monthly!$B:$B,'PL adj'!$B40)+SUMIFS(QoE!O:O,QoE!$B:$B,'PL adj'!$B40)</f>
        <v>0</v>
      </c>
      <c r="O40" s="267">
        <f>SUMIFS(PL_monthly!O:O,PL_monthly!$B:$B,'PL adj'!$B40)+SUMIFS(QoE!P:P,QoE!$B:$B,'PL adj'!$B40)</f>
        <v>0</v>
      </c>
      <c r="P40" s="252">
        <f>SUMIFS(PL_monthly!P:P,PL_monthly!$B:$B,'PL adj'!$B40)+SUMIFS(QoE!Q:Q,QoE!$B:$B,'PL adj'!$B40)</f>
        <v>0</v>
      </c>
      <c r="Q40" s="252">
        <f>SUMIFS(PL_monthly!Q:Q,PL_monthly!$B:$B,'PL adj'!$B40)+SUMIFS(QoE!R:R,QoE!$B:$B,'PL adj'!$B40)</f>
        <v>0</v>
      </c>
      <c r="R40" s="252">
        <f>SUMIFS(PL_monthly!R:R,PL_monthly!$B:$B,'PL adj'!$B40)+SUMIFS(QoE!S:S,QoE!$B:$B,'PL adj'!$B40)</f>
        <v>0</v>
      </c>
      <c r="S40" s="252">
        <f>SUMIFS(PL_monthly!S:S,PL_monthly!$B:$B,'PL adj'!$B40)+SUMIFS(QoE!T:T,QoE!$B:$B,'PL adj'!$B40)</f>
        <v>0</v>
      </c>
      <c r="T40" s="252">
        <f>SUMIFS(PL_monthly!T:T,PL_monthly!$B:$B,'PL adj'!$B40)+SUMIFS(QoE!U:U,QoE!$B:$B,'PL adj'!$B40)</f>
        <v>0</v>
      </c>
      <c r="U40" s="252">
        <f>SUMIFS(PL_monthly!U:U,PL_monthly!$B:$B,'PL adj'!$B40)+SUMIFS(QoE!V:V,QoE!$B:$B,'PL adj'!$B40)</f>
        <v>0</v>
      </c>
      <c r="V40" s="252">
        <f>SUMIFS(PL_monthly!V:V,PL_monthly!$B:$B,'PL adj'!$B40)+SUMIFS(QoE!W:W,QoE!$B:$B,'PL adj'!$B40)</f>
        <v>0</v>
      </c>
      <c r="W40" s="252">
        <f>SUMIFS(PL_monthly!W:W,PL_monthly!$B:$B,'PL adj'!$B40)+SUMIFS(QoE!X:X,QoE!$B:$B,'PL adj'!$B40)</f>
        <v>0</v>
      </c>
      <c r="X40" s="252">
        <f>SUMIFS(PL_monthly!X:X,PL_monthly!$B:$B,'PL adj'!$B40)+SUMIFS(QoE!Y:Y,QoE!$B:$B,'PL adj'!$B40)</f>
        <v>0</v>
      </c>
      <c r="Y40" s="252">
        <f>SUMIFS(PL_monthly!Y:Y,PL_monthly!$B:$B,'PL adj'!$B40)+SUMIFS(QoE!Z:Z,QoE!$B:$B,'PL adj'!$B40)</f>
        <v>0</v>
      </c>
      <c r="Z40" s="252">
        <f>SUMIFS(PL_monthly!Z:Z,PL_monthly!$B:$B,'PL adj'!$B40)+SUMIFS(QoE!AA:AA,QoE!$B:$B,'PL adj'!$B40)</f>
        <v>0</v>
      </c>
      <c r="AA40" s="252">
        <f>SUMIFS(PL_monthly!AA:AA,PL_monthly!$B:$B,'PL adj'!$B40)+SUMIFS(QoE!AB:AB,QoE!$B:$B,'PL adj'!$B40)</f>
        <v>0</v>
      </c>
      <c r="AB40" s="268">
        <f>SUMIFS(PL_monthly!AB:AB,PL_monthly!$B:$B,'PL adj'!$B40)+SUMIFS(QoE!AC:AC,QoE!$B:$B,'PL adj'!$B40)</f>
        <v>0</v>
      </c>
      <c r="AC40" s="252">
        <f>SUMIFS(PL_monthly!AC:AC,PL_monthly!$B:$B,'PL adj'!$B40)+SUMIFS(QoE!AD:AD,QoE!$B:$B,'PL adj'!$B40)</f>
        <v>0</v>
      </c>
      <c r="AD40" s="252">
        <f>SUMIFS(PL_monthly!AD:AD,PL_monthly!$B:$B,'PL adj'!$B40)+SUMIFS(QoE!AE:AE,QoE!$B:$B,'PL adj'!$B40)</f>
        <v>0</v>
      </c>
      <c r="AE40" s="252">
        <f>SUMIFS(PL_monthly!AE:AE,PL_monthly!$B:$B,'PL adj'!$B40)+SUMIFS(QoE!AF:AF,QoE!$B:$B,'PL adj'!$B40)</f>
        <v>0</v>
      </c>
      <c r="AF40" s="252">
        <f>SUMIFS(PL_monthly!AF:AF,PL_monthly!$B:$B,'PL adj'!$B40)+SUMIFS(QoE!AG:AG,QoE!$B:$B,'PL adj'!$B40)</f>
        <v>0</v>
      </c>
      <c r="AG40" s="252">
        <f>SUMIFS(PL_monthly!AG:AG,PL_monthly!$B:$B,'PL adj'!$B40)+SUMIFS(QoE!AH:AH,QoE!$B:$B,'PL adj'!$B40)</f>
        <v>0</v>
      </c>
      <c r="AH40" s="252">
        <f>SUMIFS(PL_monthly!AH:AH,PL_monthly!$B:$B,'PL adj'!$B40)+SUMIFS(QoE!AI:AI,QoE!$B:$B,'PL adj'!$B40)</f>
        <v>0</v>
      </c>
      <c r="AI40" s="252">
        <f>SUMIFS(PL_monthly!AI:AI,PL_monthly!$B:$B,'PL adj'!$B40)+SUMIFS(QoE!AJ:AJ,QoE!$B:$B,'PL adj'!$B40)</f>
        <v>0</v>
      </c>
      <c r="AJ40" s="252">
        <f>SUMIFS(PL_monthly!AJ:AJ,PL_monthly!$B:$B,'PL adj'!$B40)+SUMIFS(QoE!AK:AK,QoE!$B:$B,'PL adj'!$B40)</f>
        <v>0</v>
      </c>
      <c r="AK40" s="252">
        <f>SUMIFS(PL_monthly!AK:AK,PL_monthly!$B:$B,'PL adj'!$B40)+SUMIFS(QoE!AL:AL,QoE!$B:$B,'PL adj'!$B40)</f>
        <v>0</v>
      </c>
      <c r="AL40" s="252">
        <f>SUMIFS(PL_monthly!AL:AL,PL_monthly!$B:$B,'PL adj'!$B40)+SUMIFS(QoE!AM:AM,QoE!$B:$B,'PL adj'!$B40)</f>
        <v>0</v>
      </c>
      <c r="AM40" s="267">
        <f>SUMIFS(PL_monthly!AM:AM,PL_monthly!$B:$B,'PL adj'!$B40)+SUMIFS(QoE!AN:AN,QoE!$B:$B,'PL adj'!$B40)</f>
        <v>0</v>
      </c>
      <c r="AN40" s="252">
        <f>SUM(D40:O40)</f>
        <v>0</v>
      </c>
      <c r="AO40" s="252">
        <f>SUM(P40:AA40)</f>
        <v>0</v>
      </c>
      <c r="AP40" s="345">
        <f ca="1">SUM(OFFSET(AM40,0,(-12+'Key information'!$E$34)):OFFSET(AA40,0,(-11+'Key information'!$E$34)))</f>
        <v>0</v>
      </c>
      <c r="AQ40" s="252">
        <f>SUMIFS(PL_monthly!AQ:AQ,PL_monthly!$B:$B,'PL adj'!$B40)+SUMIFS(QoE!AR:AR,QoE!$B:$B,'PL adj'!$B40)</f>
        <v>0</v>
      </c>
      <c r="AR40" s="2"/>
      <c r="AS40" s="252">
        <f ca="1">SUM(OFFSET(AA40,0,(-12+'Key information'!$E$34)):P40)</f>
        <v>0</v>
      </c>
      <c r="AT40" s="252">
        <f ca="1">SUM(OFFSET(AM40,0,(-12+'Key information'!$E$34)):AB40)</f>
        <v>0</v>
      </c>
      <c r="AU40" s="2"/>
      <c r="AV40" s="131"/>
    </row>
    <row r="41" spans="1:48" s="24" customFormat="1" ht="12" hidden="1" customHeight="1" outlineLevel="1">
      <c r="A41" s="392"/>
      <c r="B41" s="128" t="s">
        <v>342</v>
      </c>
      <c r="C41" s="593" t="str">
        <f>PL_monthly!C41</f>
        <v>Travelling expenses</v>
      </c>
      <c r="D41" s="252">
        <f>SUMIFS(PL_monthly!D:D,PL_monthly!$B:$B,'PL adj'!$B41)+SUMIFS(QoE!E:E,QoE!$B:$B,'PL adj'!$B41)</f>
        <v>0</v>
      </c>
      <c r="E41" s="252">
        <f>SUMIFS(PL_monthly!E:E,PL_monthly!$B:$B,'PL adj'!$B41)+SUMIFS(QoE!F:F,QoE!$B:$B,'PL adj'!$B41)</f>
        <v>0</v>
      </c>
      <c r="F41" s="252">
        <f>SUMIFS(PL_monthly!F:F,PL_monthly!$B:$B,'PL adj'!$B41)+SUMIFS(QoE!G:G,QoE!$B:$B,'PL adj'!$B41)</f>
        <v>0</v>
      </c>
      <c r="G41" s="252">
        <f>SUMIFS(PL_monthly!G:G,PL_monthly!$B:$B,'PL adj'!$B41)+SUMIFS(QoE!H:H,QoE!$B:$B,'PL adj'!$B41)</f>
        <v>0</v>
      </c>
      <c r="H41" s="252">
        <f>SUMIFS(PL_monthly!H:H,PL_monthly!$B:$B,'PL adj'!$B41)+SUMIFS(QoE!I:I,QoE!$B:$B,'PL adj'!$B41)</f>
        <v>0</v>
      </c>
      <c r="I41" s="252">
        <f>SUMIFS(PL_monthly!I:I,PL_monthly!$B:$B,'PL adj'!$B41)+SUMIFS(QoE!J:J,QoE!$B:$B,'PL adj'!$B41)</f>
        <v>0</v>
      </c>
      <c r="J41" s="252">
        <f>SUMIFS(PL_monthly!J:J,PL_monthly!$B:$B,'PL adj'!$B41)+SUMIFS(QoE!K:K,QoE!$B:$B,'PL adj'!$B41)</f>
        <v>0</v>
      </c>
      <c r="K41" s="252">
        <f>SUMIFS(PL_monthly!K:K,PL_monthly!$B:$B,'PL adj'!$B41)+SUMIFS(QoE!L:L,QoE!$B:$B,'PL adj'!$B41)</f>
        <v>0</v>
      </c>
      <c r="L41" s="252">
        <f>SUMIFS(PL_monthly!L:L,PL_monthly!$B:$B,'PL adj'!$B41)+SUMIFS(QoE!M:M,QoE!$B:$B,'PL adj'!$B41)</f>
        <v>0</v>
      </c>
      <c r="M41" s="252">
        <f>SUMIFS(PL_monthly!M:M,PL_monthly!$B:$B,'PL adj'!$B41)+SUMIFS(QoE!N:N,QoE!$B:$B,'PL adj'!$B41)</f>
        <v>0</v>
      </c>
      <c r="N41" s="252">
        <f>SUMIFS(PL_monthly!N:N,PL_monthly!$B:$B,'PL adj'!$B41)+SUMIFS(QoE!O:O,QoE!$B:$B,'PL adj'!$B41)</f>
        <v>0</v>
      </c>
      <c r="O41" s="267">
        <f>SUMIFS(PL_monthly!O:O,PL_monthly!$B:$B,'PL adj'!$B41)+SUMIFS(QoE!P:P,QoE!$B:$B,'PL adj'!$B41)</f>
        <v>0</v>
      </c>
      <c r="P41" s="252">
        <f>SUMIFS(PL_monthly!P:P,PL_monthly!$B:$B,'PL adj'!$B41)+SUMIFS(QoE!Q:Q,QoE!$B:$B,'PL adj'!$B41)</f>
        <v>0</v>
      </c>
      <c r="Q41" s="252">
        <f>SUMIFS(PL_monthly!Q:Q,PL_monthly!$B:$B,'PL adj'!$B41)+SUMIFS(QoE!R:R,QoE!$B:$B,'PL adj'!$B41)</f>
        <v>0</v>
      </c>
      <c r="R41" s="252">
        <f>SUMIFS(PL_monthly!R:R,PL_monthly!$B:$B,'PL adj'!$B41)+SUMIFS(QoE!S:S,QoE!$B:$B,'PL adj'!$B41)</f>
        <v>0</v>
      </c>
      <c r="S41" s="252">
        <f>SUMIFS(PL_monthly!S:S,PL_monthly!$B:$B,'PL adj'!$B41)+SUMIFS(QoE!T:T,QoE!$B:$B,'PL adj'!$B41)</f>
        <v>0</v>
      </c>
      <c r="T41" s="252">
        <f>SUMIFS(PL_monthly!T:T,PL_monthly!$B:$B,'PL adj'!$B41)+SUMIFS(QoE!U:U,QoE!$B:$B,'PL adj'!$B41)</f>
        <v>0</v>
      </c>
      <c r="U41" s="252">
        <f>SUMIFS(PL_monthly!U:U,PL_monthly!$B:$B,'PL adj'!$B41)+SUMIFS(QoE!V:V,QoE!$B:$B,'PL adj'!$B41)</f>
        <v>0</v>
      </c>
      <c r="V41" s="252">
        <f>SUMIFS(PL_monthly!V:V,PL_monthly!$B:$B,'PL adj'!$B41)+SUMIFS(QoE!W:W,QoE!$B:$B,'PL adj'!$B41)</f>
        <v>0</v>
      </c>
      <c r="W41" s="252">
        <f>SUMIFS(PL_monthly!W:W,PL_monthly!$B:$B,'PL adj'!$B41)+SUMIFS(QoE!X:X,QoE!$B:$B,'PL adj'!$B41)</f>
        <v>0</v>
      </c>
      <c r="X41" s="252">
        <f>SUMIFS(PL_monthly!X:X,PL_monthly!$B:$B,'PL adj'!$B41)+SUMIFS(QoE!Y:Y,QoE!$B:$B,'PL adj'!$B41)</f>
        <v>0</v>
      </c>
      <c r="Y41" s="252">
        <f>SUMIFS(PL_monthly!Y:Y,PL_monthly!$B:$B,'PL adj'!$B41)+SUMIFS(QoE!Z:Z,QoE!$B:$B,'PL adj'!$B41)</f>
        <v>0</v>
      </c>
      <c r="Z41" s="252">
        <f>SUMIFS(PL_monthly!Z:Z,PL_monthly!$B:$B,'PL adj'!$B41)+SUMIFS(QoE!AA:AA,QoE!$B:$B,'PL adj'!$B41)</f>
        <v>0</v>
      </c>
      <c r="AA41" s="252">
        <f>SUMIFS(PL_monthly!AA:AA,PL_monthly!$B:$B,'PL adj'!$B41)+SUMIFS(QoE!AB:AB,QoE!$B:$B,'PL adj'!$B41)</f>
        <v>0</v>
      </c>
      <c r="AB41" s="268">
        <f>SUMIFS(PL_monthly!AB:AB,PL_monthly!$B:$B,'PL adj'!$B41)+SUMIFS(QoE!AC:AC,QoE!$B:$B,'PL adj'!$B41)</f>
        <v>0</v>
      </c>
      <c r="AC41" s="252">
        <f>SUMIFS(PL_monthly!AC:AC,PL_monthly!$B:$B,'PL adj'!$B41)+SUMIFS(QoE!AD:AD,QoE!$B:$B,'PL adj'!$B41)</f>
        <v>0</v>
      </c>
      <c r="AD41" s="252">
        <f>SUMIFS(PL_monthly!AD:AD,PL_monthly!$B:$B,'PL adj'!$B41)+SUMIFS(QoE!AE:AE,QoE!$B:$B,'PL adj'!$B41)</f>
        <v>0</v>
      </c>
      <c r="AE41" s="252">
        <f>SUMIFS(PL_monthly!AE:AE,PL_monthly!$B:$B,'PL adj'!$B41)+SUMIFS(QoE!AF:AF,QoE!$B:$B,'PL adj'!$B41)</f>
        <v>0</v>
      </c>
      <c r="AF41" s="252">
        <f>SUMIFS(PL_monthly!AF:AF,PL_monthly!$B:$B,'PL adj'!$B41)+SUMIFS(QoE!AG:AG,QoE!$B:$B,'PL adj'!$B41)</f>
        <v>0</v>
      </c>
      <c r="AG41" s="252">
        <f>SUMIFS(PL_monthly!AG:AG,PL_monthly!$B:$B,'PL adj'!$B41)+SUMIFS(QoE!AH:AH,QoE!$B:$B,'PL adj'!$B41)</f>
        <v>0</v>
      </c>
      <c r="AH41" s="252">
        <f>SUMIFS(PL_monthly!AH:AH,PL_monthly!$B:$B,'PL adj'!$B41)+SUMIFS(QoE!AI:AI,QoE!$B:$B,'PL adj'!$B41)</f>
        <v>0</v>
      </c>
      <c r="AI41" s="252">
        <f>SUMIFS(PL_monthly!AI:AI,PL_monthly!$B:$B,'PL adj'!$B41)+SUMIFS(QoE!AJ:AJ,QoE!$B:$B,'PL adj'!$B41)</f>
        <v>0</v>
      </c>
      <c r="AJ41" s="252">
        <f>SUMIFS(PL_monthly!AJ:AJ,PL_monthly!$B:$B,'PL adj'!$B41)+SUMIFS(QoE!AK:AK,QoE!$B:$B,'PL adj'!$B41)</f>
        <v>0</v>
      </c>
      <c r="AK41" s="252">
        <f>SUMIFS(PL_monthly!AK:AK,PL_monthly!$B:$B,'PL adj'!$B41)+SUMIFS(QoE!AL:AL,QoE!$B:$B,'PL adj'!$B41)</f>
        <v>0</v>
      </c>
      <c r="AL41" s="252">
        <f>SUMIFS(PL_monthly!AL:AL,PL_monthly!$B:$B,'PL adj'!$B41)+SUMIFS(QoE!AM:AM,QoE!$B:$B,'PL adj'!$B41)</f>
        <v>0</v>
      </c>
      <c r="AM41" s="267">
        <f>SUMIFS(PL_monthly!AM:AM,PL_monthly!$B:$B,'PL adj'!$B41)+SUMIFS(QoE!AN:AN,QoE!$B:$B,'PL adj'!$B41)</f>
        <v>0</v>
      </c>
      <c r="AN41" s="252">
        <f t="shared" si="15"/>
        <v>0</v>
      </c>
      <c r="AO41" s="252">
        <f t="shared" si="16"/>
        <v>0</v>
      </c>
      <c r="AP41" s="345">
        <f ca="1">SUM(OFFSET(AM41,0,(-12+'Key information'!$E$34)):OFFSET(AA41,0,(-11+'Key information'!$E$34)))</f>
        <v>0</v>
      </c>
      <c r="AQ41" s="252">
        <f>SUMIFS(PL_monthly!AQ:AQ,PL_monthly!$B:$B,'PL adj'!$B41)+SUMIFS(QoE!AR:AR,QoE!$B:$B,'PL adj'!$B41)</f>
        <v>0</v>
      </c>
      <c r="AR41" s="411"/>
      <c r="AS41" s="252">
        <f ca="1">SUM(OFFSET(AA41,0,(-12+'Key information'!$E$34)):P41)</f>
        <v>0</v>
      </c>
      <c r="AT41" s="252">
        <f ca="1">SUM(OFFSET(AM41,0,(-12+'Key information'!$E$34)):AB41)</f>
        <v>0</v>
      </c>
      <c r="AU41" s="411"/>
      <c r="AV41" s="131"/>
    </row>
    <row r="42" spans="1:48" s="24" customFormat="1" ht="12" hidden="1" customHeight="1" outlineLevel="1">
      <c r="A42" s="392"/>
      <c r="B42" s="128" t="s">
        <v>344</v>
      </c>
      <c r="C42" s="593" t="str">
        <f>PL_monthly!C42</f>
        <v>Representation expenses</v>
      </c>
      <c r="D42" s="252">
        <f>SUMIFS(PL_monthly!D:D,PL_monthly!$B:$B,'PL adj'!$B42)+SUMIFS(QoE!E:E,QoE!$B:$B,'PL adj'!$B42)</f>
        <v>0</v>
      </c>
      <c r="E42" s="252">
        <f>SUMIFS(PL_monthly!E:E,PL_monthly!$B:$B,'PL adj'!$B42)+SUMIFS(QoE!F:F,QoE!$B:$B,'PL adj'!$B42)</f>
        <v>0</v>
      </c>
      <c r="F42" s="252">
        <f>SUMIFS(PL_monthly!F:F,PL_monthly!$B:$B,'PL adj'!$B42)+SUMIFS(QoE!G:G,QoE!$B:$B,'PL adj'!$B42)</f>
        <v>0</v>
      </c>
      <c r="G42" s="252">
        <f>SUMIFS(PL_monthly!G:G,PL_monthly!$B:$B,'PL adj'!$B42)+SUMIFS(QoE!H:H,QoE!$B:$B,'PL adj'!$B42)</f>
        <v>0</v>
      </c>
      <c r="H42" s="252">
        <f>SUMIFS(PL_monthly!H:H,PL_monthly!$B:$B,'PL adj'!$B42)+SUMIFS(QoE!I:I,QoE!$B:$B,'PL adj'!$B42)</f>
        <v>0</v>
      </c>
      <c r="I42" s="252">
        <f>SUMIFS(PL_monthly!I:I,PL_monthly!$B:$B,'PL adj'!$B42)+SUMIFS(QoE!J:J,QoE!$B:$B,'PL adj'!$B42)</f>
        <v>0</v>
      </c>
      <c r="J42" s="252">
        <f>SUMIFS(PL_monthly!J:J,PL_monthly!$B:$B,'PL adj'!$B42)+SUMIFS(QoE!K:K,QoE!$B:$B,'PL adj'!$B42)</f>
        <v>0</v>
      </c>
      <c r="K42" s="252">
        <f>SUMIFS(PL_monthly!K:K,PL_monthly!$B:$B,'PL adj'!$B42)+SUMIFS(QoE!L:L,QoE!$B:$B,'PL adj'!$B42)</f>
        <v>0</v>
      </c>
      <c r="L42" s="252">
        <f>SUMIFS(PL_monthly!L:L,PL_monthly!$B:$B,'PL adj'!$B42)+SUMIFS(QoE!M:M,QoE!$B:$B,'PL adj'!$B42)</f>
        <v>0</v>
      </c>
      <c r="M42" s="252">
        <f>SUMIFS(PL_monthly!M:M,PL_monthly!$B:$B,'PL adj'!$B42)+SUMIFS(QoE!N:N,QoE!$B:$B,'PL adj'!$B42)</f>
        <v>0</v>
      </c>
      <c r="N42" s="252">
        <f>SUMIFS(PL_monthly!N:N,PL_monthly!$B:$B,'PL adj'!$B42)+SUMIFS(QoE!O:O,QoE!$B:$B,'PL adj'!$B42)</f>
        <v>0</v>
      </c>
      <c r="O42" s="267">
        <f>SUMIFS(PL_monthly!O:O,PL_monthly!$B:$B,'PL adj'!$B42)+SUMIFS(QoE!P:P,QoE!$B:$B,'PL adj'!$B42)</f>
        <v>0</v>
      </c>
      <c r="P42" s="252">
        <f>SUMIFS(PL_monthly!P:P,PL_monthly!$B:$B,'PL adj'!$B42)+SUMIFS(QoE!Q:Q,QoE!$B:$B,'PL adj'!$B42)</f>
        <v>0</v>
      </c>
      <c r="Q42" s="252">
        <f>SUMIFS(PL_monthly!Q:Q,PL_monthly!$B:$B,'PL adj'!$B42)+SUMIFS(QoE!R:R,QoE!$B:$B,'PL adj'!$B42)</f>
        <v>0</v>
      </c>
      <c r="R42" s="252">
        <f>SUMIFS(PL_monthly!R:R,PL_monthly!$B:$B,'PL adj'!$B42)+SUMIFS(QoE!S:S,QoE!$B:$B,'PL adj'!$B42)</f>
        <v>0</v>
      </c>
      <c r="S42" s="252">
        <f>SUMIFS(PL_monthly!S:S,PL_monthly!$B:$B,'PL adj'!$B42)+SUMIFS(QoE!T:T,QoE!$B:$B,'PL adj'!$B42)</f>
        <v>0</v>
      </c>
      <c r="T42" s="252">
        <f>SUMIFS(PL_monthly!T:T,PL_monthly!$B:$B,'PL adj'!$B42)+SUMIFS(QoE!U:U,QoE!$B:$B,'PL adj'!$B42)</f>
        <v>0</v>
      </c>
      <c r="U42" s="252">
        <f>SUMIFS(PL_monthly!U:U,PL_monthly!$B:$B,'PL adj'!$B42)+SUMIFS(QoE!V:V,QoE!$B:$B,'PL adj'!$B42)</f>
        <v>0</v>
      </c>
      <c r="V42" s="252">
        <f>SUMIFS(PL_monthly!V:V,PL_monthly!$B:$B,'PL adj'!$B42)+SUMIFS(QoE!W:W,QoE!$B:$B,'PL adj'!$B42)</f>
        <v>0</v>
      </c>
      <c r="W42" s="252">
        <f>SUMIFS(PL_monthly!W:W,PL_monthly!$B:$B,'PL adj'!$B42)+SUMIFS(QoE!X:X,QoE!$B:$B,'PL adj'!$B42)</f>
        <v>0</v>
      </c>
      <c r="X42" s="252">
        <f>SUMIFS(PL_monthly!X:X,PL_monthly!$B:$B,'PL adj'!$B42)+SUMIFS(QoE!Y:Y,QoE!$B:$B,'PL adj'!$B42)</f>
        <v>0</v>
      </c>
      <c r="Y42" s="252">
        <f>SUMIFS(PL_monthly!Y:Y,PL_monthly!$B:$B,'PL adj'!$B42)+SUMIFS(QoE!Z:Z,QoE!$B:$B,'PL adj'!$B42)</f>
        <v>0</v>
      </c>
      <c r="Z42" s="252">
        <f>SUMIFS(PL_monthly!Z:Z,PL_monthly!$B:$B,'PL adj'!$B42)+SUMIFS(QoE!AA:AA,QoE!$B:$B,'PL adj'!$B42)</f>
        <v>0</v>
      </c>
      <c r="AA42" s="252">
        <f>SUMIFS(PL_monthly!AA:AA,PL_monthly!$B:$B,'PL adj'!$B42)+SUMIFS(QoE!AB:AB,QoE!$B:$B,'PL adj'!$B42)</f>
        <v>0</v>
      </c>
      <c r="AB42" s="268">
        <f>SUMIFS(PL_monthly!AB:AB,PL_monthly!$B:$B,'PL adj'!$B42)+SUMIFS(QoE!AC:AC,QoE!$B:$B,'PL adj'!$B42)</f>
        <v>0</v>
      </c>
      <c r="AC42" s="252">
        <f>SUMIFS(PL_monthly!AC:AC,PL_monthly!$B:$B,'PL adj'!$B42)+SUMIFS(QoE!AD:AD,QoE!$B:$B,'PL adj'!$B42)</f>
        <v>0</v>
      </c>
      <c r="AD42" s="252">
        <f>SUMIFS(PL_monthly!AD:AD,PL_monthly!$B:$B,'PL adj'!$B42)+SUMIFS(QoE!AE:AE,QoE!$B:$B,'PL adj'!$B42)</f>
        <v>0</v>
      </c>
      <c r="AE42" s="252">
        <f>SUMIFS(PL_monthly!AE:AE,PL_monthly!$B:$B,'PL adj'!$B42)+SUMIFS(QoE!AF:AF,QoE!$B:$B,'PL adj'!$B42)</f>
        <v>0</v>
      </c>
      <c r="AF42" s="252">
        <f>SUMIFS(PL_monthly!AF:AF,PL_monthly!$B:$B,'PL adj'!$B42)+SUMIFS(QoE!AG:AG,QoE!$B:$B,'PL adj'!$B42)</f>
        <v>0</v>
      </c>
      <c r="AG42" s="252">
        <f>SUMIFS(PL_monthly!AG:AG,PL_monthly!$B:$B,'PL adj'!$B42)+SUMIFS(QoE!AH:AH,QoE!$B:$B,'PL adj'!$B42)</f>
        <v>0</v>
      </c>
      <c r="AH42" s="252">
        <f>SUMIFS(PL_monthly!AH:AH,PL_monthly!$B:$B,'PL adj'!$B42)+SUMIFS(QoE!AI:AI,QoE!$B:$B,'PL adj'!$B42)</f>
        <v>0</v>
      </c>
      <c r="AI42" s="252">
        <f>SUMIFS(PL_monthly!AI:AI,PL_monthly!$B:$B,'PL adj'!$B42)+SUMIFS(QoE!AJ:AJ,QoE!$B:$B,'PL adj'!$B42)</f>
        <v>0</v>
      </c>
      <c r="AJ42" s="252">
        <f>SUMIFS(PL_monthly!AJ:AJ,PL_monthly!$B:$B,'PL adj'!$B42)+SUMIFS(QoE!AK:AK,QoE!$B:$B,'PL adj'!$B42)</f>
        <v>0</v>
      </c>
      <c r="AK42" s="252">
        <f>SUMIFS(PL_monthly!AK:AK,PL_monthly!$B:$B,'PL adj'!$B42)+SUMIFS(QoE!AL:AL,QoE!$B:$B,'PL adj'!$B42)</f>
        <v>0</v>
      </c>
      <c r="AL42" s="252">
        <f>SUMIFS(PL_monthly!AL:AL,PL_monthly!$B:$B,'PL adj'!$B42)+SUMIFS(QoE!AM:AM,QoE!$B:$B,'PL adj'!$B42)</f>
        <v>0</v>
      </c>
      <c r="AM42" s="267">
        <f>SUMIFS(PL_monthly!AM:AM,PL_monthly!$B:$B,'PL adj'!$B42)+SUMIFS(QoE!AN:AN,QoE!$B:$B,'PL adj'!$B42)</f>
        <v>0</v>
      </c>
      <c r="AN42" s="252">
        <f t="shared" si="15"/>
        <v>0</v>
      </c>
      <c r="AO42" s="252">
        <f t="shared" si="16"/>
        <v>0</v>
      </c>
      <c r="AP42" s="345">
        <f ca="1">SUM(OFFSET(AM42,0,(-12+'Key information'!$E$34)):OFFSET(AA42,0,(-11+'Key information'!$E$34)))</f>
        <v>0</v>
      </c>
      <c r="AQ42" s="252">
        <f>SUMIFS(PL_monthly!AQ:AQ,PL_monthly!$B:$B,'PL adj'!$B42)+SUMIFS(QoE!AR:AR,QoE!$B:$B,'PL adj'!$B42)</f>
        <v>0</v>
      </c>
      <c r="AR42" s="411"/>
      <c r="AS42" s="252">
        <f ca="1">SUM(OFFSET(AA42,0,(-12+'Key information'!$E$34)):P42)</f>
        <v>0</v>
      </c>
      <c r="AT42" s="252">
        <f ca="1">SUM(OFFSET(AM42,0,(-12+'Key information'!$E$34)):AB42)</f>
        <v>0</v>
      </c>
      <c r="AU42" s="411"/>
      <c r="AV42" s="131"/>
    </row>
    <row r="43" spans="1:48" s="24" customFormat="1" ht="12" hidden="1" customHeight="1" outlineLevel="1">
      <c r="A43" s="392"/>
      <c r="B43" s="128" t="s">
        <v>346</v>
      </c>
      <c r="C43" s="593" t="str">
        <f>PL_monthly!C43</f>
        <v>Sales expenses</v>
      </c>
      <c r="D43" s="252">
        <f>SUMIFS(PL_monthly!D:D,PL_monthly!$B:$B,'PL adj'!$B43)+SUMIFS(QoE!E:E,QoE!$B:$B,'PL adj'!$B43)</f>
        <v>0</v>
      </c>
      <c r="E43" s="252">
        <f>SUMIFS(PL_monthly!E:E,PL_monthly!$B:$B,'PL adj'!$B43)+SUMIFS(QoE!F:F,QoE!$B:$B,'PL adj'!$B43)</f>
        <v>0</v>
      </c>
      <c r="F43" s="252">
        <f>SUMIFS(PL_monthly!F:F,PL_monthly!$B:$B,'PL adj'!$B43)+SUMIFS(QoE!G:G,QoE!$B:$B,'PL adj'!$B43)</f>
        <v>0</v>
      </c>
      <c r="G43" s="252">
        <f>SUMIFS(PL_monthly!G:G,PL_monthly!$B:$B,'PL adj'!$B43)+SUMIFS(QoE!H:H,QoE!$B:$B,'PL adj'!$B43)</f>
        <v>0</v>
      </c>
      <c r="H43" s="252">
        <f>SUMIFS(PL_monthly!H:H,PL_monthly!$B:$B,'PL adj'!$B43)+SUMIFS(QoE!I:I,QoE!$B:$B,'PL adj'!$B43)</f>
        <v>0</v>
      </c>
      <c r="I43" s="252">
        <f>SUMIFS(PL_monthly!I:I,PL_monthly!$B:$B,'PL adj'!$B43)+SUMIFS(QoE!J:J,QoE!$B:$B,'PL adj'!$B43)</f>
        <v>0</v>
      </c>
      <c r="J43" s="252">
        <f>SUMIFS(PL_monthly!J:J,PL_monthly!$B:$B,'PL adj'!$B43)+SUMIFS(QoE!K:K,QoE!$B:$B,'PL adj'!$B43)</f>
        <v>0</v>
      </c>
      <c r="K43" s="252">
        <f>SUMIFS(PL_monthly!K:K,PL_monthly!$B:$B,'PL adj'!$B43)+SUMIFS(QoE!L:L,QoE!$B:$B,'PL adj'!$B43)</f>
        <v>0</v>
      </c>
      <c r="L43" s="252">
        <f>SUMIFS(PL_monthly!L:L,PL_monthly!$B:$B,'PL adj'!$B43)+SUMIFS(QoE!M:M,QoE!$B:$B,'PL adj'!$B43)</f>
        <v>0</v>
      </c>
      <c r="M43" s="252">
        <f>SUMIFS(PL_monthly!M:M,PL_monthly!$B:$B,'PL adj'!$B43)+SUMIFS(QoE!N:N,QoE!$B:$B,'PL adj'!$B43)</f>
        <v>0</v>
      </c>
      <c r="N43" s="252">
        <f>SUMIFS(PL_monthly!N:N,PL_monthly!$B:$B,'PL adj'!$B43)+SUMIFS(QoE!O:O,QoE!$B:$B,'PL adj'!$B43)</f>
        <v>0</v>
      </c>
      <c r="O43" s="267">
        <f>SUMIFS(PL_monthly!O:O,PL_monthly!$B:$B,'PL adj'!$B43)+SUMIFS(QoE!P:P,QoE!$B:$B,'PL adj'!$B43)</f>
        <v>0</v>
      </c>
      <c r="P43" s="252">
        <f>SUMIFS(PL_monthly!P:P,PL_monthly!$B:$B,'PL adj'!$B43)+SUMIFS(QoE!Q:Q,QoE!$B:$B,'PL adj'!$B43)</f>
        <v>0</v>
      </c>
      <c r="Q43" s="252">
        <f>SUMIFS(PL_monthly!Q:Q,PL_monthly!$B:$B,'PL adj'!$B43)+SUMIFS(QoE!R:R,QoE!$B:$B,'PL adj'!$B43)</f>
        <v>0</v>
      </c>
      <c r="R43" s="252">
        <f>SUMIFS(PL_monthly!R:R,PL_monthly!$B:$B,'PL adj'!$B43)+SUMIFS(QoE!S:S,QoE!$B:$B,'PL adj'!$B43)</f>
        <v>0</v>
      </c>
      <c r="S43" s="252">
        <f>SUMIFS(PL_monthly!S:S,PL_monthly!$B:$B,'PL adj'!$B43)+SUMIFS(QoE!T:T,QoE!$B:$B,'PL adj'!$B43)</f>
        <v>0</v>
      </c>
      <c r="T43" s="252">
        <f>SUMIFS(PL_monthly!T:T,PL_monthly!$B:$B,'PL adj'!$B43)+SUMIFS(QoE!U:U,QoE!$B:$B,'PL adj'!$B43)</f>
        <v>0</v>
      </c>
      <c r="U43" s="252">
        <f>SUMIFS(PL_monthly!U:U,PL_monthly!$B:$B,'PL adj'!$B43)+SUMIFS(QoE!V:V,QoE!$B:$B,'PL adj'!$B43)</f>
        <v>0</v>
      </c>
      <c r="V43" s="252">
        <f>SUMIFS(PL_monthly!V:V,PL_monthly!$B:$B,'PL adj'!$B43)+SUMIFS(QoE!W:W,QoE!$B:$B,'PL adj'!$B43)</f>
        <v>0</v>
      </c>
      <c r="W43" s="252">
        <f>SUMIFS(PL_monthly!W:W,PL_monthly!$B:$B,'PL adj'!$B43)+SUMIFS(QoE!X:X,QoE!$B:$B,'PL adj'!$B43)</f>
        <v>0</v>
      </c>
      <c r="X43" s="252">
        <f>SUMIFS(PL_monthly!X:X,PL_monthly!$B:$B,'PL adj'!$B43)+SUMIFS(QoE!Y:Y,QoE!$B:$B,'PL adj'!$B43)</f>
        <v>0</v>
      </c>
      <c r="Y43" s="252">
        <f>SUMIFS(PL_monthly!Y:Y,PL_monthly!$B:$B,'PL adj'!$B43)+SUMIFS(QoE!Z:Z,QoE!$B:$B,'PL adj'!$B43)</f>
        <v>0</v>
      </c>
      <c r="Z43" s="252">
        <f>SUMIFS(PL_monthly!Z:Z,PL_monthly!$B:$B,'PL adj'!$B43)+SUMIFS(QoE!AA:AA,QoE!$B:$B,'PL adj'!$B43)</f>
        <v>0</v>
      </c>
      <c r="AA43" s="252">
        <f>SUMIFS(PL_monthly!AA:AA,PL_monthly!$B:$B,'PL adj'!$B43)+SUMIFS(QoE!AB:AB,QoE!$B:$B,'PL adj'!$B43)</f>
        <v>0</v>
      </c>
      <c r="AB43" s="268">
        <f>SUMIFS(PL_monthly!AB:AB,PL_monthly!$B:$B,'PL adj'!$B43)+SUMIFS(QoE!AC:AC,QoE!$B:$B,'PL adj'!$B43)</f>
        <v>0</v>
      </c>
      <c r="AC43" s="252">
        <f>SUMIFS(PL_monthly!AC:AC,PL_monthly!$B:$B,'PL adj'!$B43)+SUMIFS(QoE!AD:AD,QoE!$B:$B,'PL adj'!$B43)</f>
        <v>0</v>
      </c>
      <c r="AD43" s="252">
        <f>SUMIFS(PL_monthly!AD:AD,PL_monthly!$B:$B,'PL adj'!$B43)+SUMIFS(QoE!AE:AE,QoE!$B:$B,'PL adj'!$B43)</f>
        <v>0</v>
      </c>
      <c r="AE43" s="252">
        <f>SUMIFS(PL_monthly!AE:AE,PL_monthly!$B:$B,'PL adj'!$B43)+SUMIFS(QoE!AF:AF,QoE!$B:$B,'PL adj'!$B43)</f>
        <v>0</v>
      </c>
      <c r="AF43" s="252">
        <f>SUMIFS(PL_monthly!AF:AF,PL_monthly!$B:$B,'PL adj'!$B43)+SUMIFS(QoE!AG:AG,QoE!$B:$B,'PL adj'!$B43)</f>
        <v>0</v>
      </c>
      <c r="AG43" s="252">
        <f>SUMIFS(PL_monthly!AG:AG,PL_monthly!$B:$B,'PL adj'!$B43)+SUMIFS(QoE!AH:AH,QoE!$B:$B,'PL adj'!$B43)</f>
        <v>0</v>
      </c>
      <c r="AH43" s="252">
        <f>SUMIFS(PL_monthly!AH:AH,PL_monthly!$B:$B,'PL adj'!$B43)+SUMIFS(QoE!AI:AI,QoE!$B:$B,'PL adj'!$B43)</f>
        <v>0</v>
      </c>
      <c r="AI43" s="252">
        <f>SUMIFS(PL_monthly!AI:AI,PL_monthly!$B:$B,'PL adj'!$B43)+SUMIFS(QoE!AJ:AJ,QoE!$B:$B,'PL adj'!$B43)</f>
        <v>0</v>
      </c>
      <c r="AJ43" s="252">
        <f>SUMIFS(PL_monthly!AJ:AJ,PL_monthly!$B:$B,'PL adj'!$B43)+SUMIFS(QoE!AK:AK,QoE!$B:$B,'PL adj'!$B43)</f>
        <v>0</v>
      </c>
      <c r="AK43" s="252">
        <f>SUMIFS(PL_monthly!AK:AK,PL_monthly!$B:$B,'PL adj'!$B43)+SUMIFS(QoE!AL:AL,QoE!$B:$B,'PL adj'!$B43)</f>
        <v>0</v>
      </c>
      <c r="AL43" s="252">
        <f>SUMIFS(PL_monthly!AL:AL,PL_monthly!$B:$B,'PL adj'!$B43)+SUMIFS(QoE!AM:AM,QoE!$B:$B,'PL adj'!$B43)</f>
        <v>0</v>
      </c>
      <c r="AM43" s="267">
        <f>SUMIFS(PL_monthly!AM:AM,PL_monthly!$B:$B,'PL adj'!$B43)+SUMIFS(QoE!AN:AN,QoE!$B:$B,'PL adj'!$B43)</f>
        <v>0</v>
      </c>
      <c r="AN43" s="252">
        <f>SUM(D43:O43)</f>
        <v>0</v>
      </c>
      <c r="AO43" s="252">
        <f>SUM(P43:AA43)</f>
        <v>0</v>
      </c>
      <c r="AP43" s="345">
        <f ca="1">SUM(OFFSET(AM43,0,(-12+'Key information'!$E$34)):OFFSET(AA43,0,(-11+'Key information'!$E$34)))</f>
        <v>0</v>
      </c>
      <c r="AQ43" s="252">
        <f>SUMIFS(PL_monthly!AQ:AQ,PL_monthly!$B:$B,'PL adj'!$B43)+SUMIFS(QoE!AR:AR,QoE!$B:$B,'PL adj'!$B43)</f>
        <v>0</v>
      </c>
      <c r="AR43" s="411"/>
      <c r="AS43" s="252">
        <f ca="1">SUM(OFFSET(AA43,0,(-12+'Key information'!$E$34)):P43)</f>
        <v>0</v>
      </c>
      <c r="AT43" s="252">
        <f ca="1">SUM(OFFSET(AM43,0,(-12+'Key information'!$E$34)):AB43)</f>
        <v>0</v>
      </c>
      <c r="AU43" s="411"/>
      <c r="AV43" s="131"/>
    </row>
    <row r="44" spans="1:48" s="24" customFormat="1" ht="12" hidden="1" customHeight="1" outlineLevel="1">
      <c r="A44" s="392"/>
      <c r="B44" s="128" t="s">
        <v>348</v>
      </c>
      <c r="C44" s="593" t="str">
        <f>PL_monthly!C44</f>
        <v>Marketing expenses</v>
      </c>
      <c r="D44" s="252">
        <f>SUMIFS(PL_monthly!D:D,PL_monthly!$B:$B,'PL adj'!$B44)+SUMIFS(QoE!E:E,QoE!$B:$B,'PL adj'!$B44)</f>
        <v>0</v>
      </c>
      <c r="E44" s="252">
        <f>SUMIFS(PL_monthly!E:E,PL_monthly!$B:$B,'PL adj'!$B44)+SUMIFS(QoE!F:F,QoE!$B:$B,'PL adj'!$B44)</f>
        <v>0</v>
      </c>
      <c r="F44" s="252">
        <f>SUMIFS(PL_monthly!F:F,PL_monthly!$B:$B,'PL adj'!$B44)+SUMIFS(QoE!G:G,QoE!$B:$B,'PL adj'!$B44)</f>
        <v>0</v>
      </c>
      <c r="G44" s="252">
        <f>SUMIFS(PL_monthly!G:G,PL_monthly!$B:$B,'PL adj'!$B44)+SUMIFS(QoE!H:H,QoE!$B:$B,'PL adj'!$B44)</f>
        <v>0</v>
      </c>
      <c r="H44" s="252">
        <f>SUMIFS(PL_monthly!H:H,PL_monthly!$B:$B,'PL adj'!$B44)+SUMIFS(QoE!I:I,QoE!$B:$B,'PL adj'!$B44)</f>
        <v>0</v>
      </c>
      <c r="I44" s="252">
        <f>SUMIFS(PL_monthly!I:I,PL_monthly!$B:$B,'PL adj'!$B44)+SUMIFS(QoE!J:J,QoE!$B:$B,'PL adj'!$B44)</f>
        <v>0</v>
      </c>
      <c r="J44" s="252">
        <f>SUMIFS(PL_monthly!J:J,PL_monthly!$B:$B,'PL adj'!$B44)+SUMIFS(QoE!K:K,QoE!$B:$B,'PL adj'!$B44)</f>
        <v>0</v>
      </c>
      <c r="K44" s="252">
        <f>SUMIFS(PL_monthly!K:K,PL_monthly!$B:$B,'PL adj'!$B44)+SUMIFS(QoE!L:L,QoE!$B:$B,'PL adj'!$B44)</f>
        <v>0</v>
      </c>
      <c r="L44" s="252">
        <f>SUMIFS(PL_monthly!L:L,PL_monthly!$B:$B,'PL adj'!$B44)+SUMIFS(QoE!M:M,QoE!$B:$B,'PL adj'!$B44)</f>
        <v>0</v>
      </c>
      <c r="M44" s="252">
        <f>SUMIFS(PL_monthly!M:M,PL_monthly!$B:$B,'PL adj'!$B44)+SUMIFS(QoE!N:N,QoE!$B:$B,'PL adj'!$B44)</f>
        <v>0</v>
      </c>
      <c r="N44" s="252">
        <f>SUMIFS(PL_monthly!N:N,PL_monthly!$B:$B,'PL adj'!$B44)+SUMIFS(QoE!O:O,QoE!$B:$B,'PL adj'!$B44)</f>
        <v>0</v>
      </c>
      <c r="O44" s="267">
        <f>SUMIFS(PL_monthly!O:O,PL_monthly!$B:$B,'PL adj'!$B44)+SUMIFS(QoE!P:P,QoE!$B:$B,'PL adj'!$B44)</f>
        <v>0</v>
      </c>
      <c r="P44" s="252">
        <f>SUMIFS(PL_monthly!P:P,PL_monthly!$B:$B,'PL adj'!$B44)+SUMIFS(QoE!Q:Q,QoE!$B:$B,'PL adj'!$B44)</f>
        <v>0</v>
      </c>
      <c r="Q44" s="252">
        <f>SUMIFS(PL_monthly!Q:Q,PL_monthly!$B:$B,'PL adj'!$B44)+SUMIFS(QoE!R:R,QoE!$B:$B,'PL adj'!$B44)</f>
        <v>0</v>
      </c>
      <c r="R44" s="252">
        <f>SUMIFS(PL_monthly!R:R,PL_monthly!$B:$B,'PL adj'!$B44)+SUMIFS(QoE!S:S,QoE!$B:$B,'PL adj'!$B44)</f>
        <v>0</v>
      </c>
      <c r="S44" s="252">
        <f>SUMIFS(PL_monthly!S:S,PL_monthly!$B:$B,'PL adj'!$B44)+SUMIFS(QoE!T:T,QoE!$B:$B,'PL adj'!$B44)</f>
        <v>0</v>
      </c>
      <c r="T44" s="252">
        <f>SUMIFS(PL_monthly!T:T,PL_monthly!$B:$B,'PL adj'!$B44)+SUMIFS(QoE!U:U,QoE!$B:$B,'PL adj'!$B44)</f>
        <v>0</v>
      </c>
      <c r="U44" s="252">
        <f>SUMIFS(PL_monthly!U:U,PL_monthly!$B:$B,'PL adj'!$B44)+SUMIFS(QoE!V:V,QoE!$B:$B,'PL adj'!$B44)</f>
        <v>0</v>
      </c>
      <c r="V44" s="252">
        <f>SUMIFS(PL_monthly!V:V,PL_monthly!$B:$B,'PL adj'!$B44)+SUMIFS(QoE!W:W,QoE!$B:$B,'PL adj'!$B44)</f>
        <v>0</v>
      </c>
      <c r="W44" s="252">
        <f>SUMIFS(PL_monthly!W:W,PL_monthly!$B:$B,'PL adj'!$B44)+SUMIFS(QoE!X:X,QoE!$B:$B,'PL adj'!$B44)</f>
        <v>0</v>
      </c>
      <c r="X44" s="252">
        <f>SUMIFS(PL_monthly!X:X,PL_monthly!$B:$B,'PL adj'!$B44)+SUMIFS(QoE!Y:Y,QoE!$B:$B,'PL adj'!$B44)</f>
        <v>0</v>
      </c>
      <c r="Y44" s="252">
        <f>SUMIFS(PL_monthly!Y:Y,PL_monthly!$B:$B,'PL adj'!$B44)+SUMIFS(QoE!Z:Z,QoE!$B:$B,'PL adj'!$B44)</f>
        <v>0</v>
      </c>
      <c r="Z44" s="252">
        <f>SUMIFS(PL_monthly!Z:Z,PL_monthly!$B:$B,'PL adj'!$B44)+SUMIFS(QoE!AA:AA,QoE!$B:$B,'PL adj'!$B44)</f>
        <v>0</v>
      </c>
      <c r="AA44" s="252">
        <f>SUMIFS(PL_monthly!AA:AA,PL_monthly!$B:$B,'PL adj'!$B44)+SUMIFS(QoE!AB:AB,QoE!$B:$B,'PL adj'!$B44)</f>
        <v>0</v>
      </c>
      <c r="AB44" s="268">
        <f>SUMIFS(PL_monthly!AB:AB,PL_monthly!$B:$B,'PL adj'!$B44)+SUMIFS(QoE!AC:AC,QoE!$B:$B,'PL adj'!$B44)</f>
        <v>0</v>
      </c>
      <c r="AC44" s="252">
        <f>SUMIFS(PL_monthly!AC:AC,PL_monthly!$B:$B,'PL adj'!$B44)+SUMIFS(QoE!AD:AD,QoE!$B:$B,'PL adj'!$B44)</f>
        <v>0</v>
      </c>
      <c r="AD44" s="252">
        <f>SUMIFS(PL_monthly!AD:AD,PL_monthly!$B:$B,'PL adj'!$B44)+SUMIFS(QoE!AE:AE,QoE!$B:$B,'PL adj'!$B44)</f>
        <v>0</v>
      </c>
      <c r="AE44" s="252">
        <f>SUMIFS(PL_monthly!AE:AE,PL_monthly!$B:$B,'PL adj'!$B44)+SUMIFS(QoE!AF:AF,QoE!$B:$B,'PL adj'!$B44)</f>
        <v>0</v>
      </c>
      <c r="AF44" s="252">
        <f>SUMIFS(PL_monthly!AF:AF,PL_monthly!$B:$B,'PL adj'!$B44)+SUMIFS(QoE!AG:AG,QoE!$B:$B,'PL adj'!$B44)</f>
        <v>0</v>
      </c>
      <c r="AG44" s="252">
        <f>SUMIFS(PL_monthly!AG:AG,PL_monthly!$B:$B,'PL adj'!$B44)+SUMIFS(QoE!AH:AH,QoE!$B:$B,'PL adj'!$B44)</f>
        <v>0</v>
      </c>
      <c r="AH44" s="252">
        <f>SUMIFS(PL_monthly!AH:AH,PL_monthly!$B:$B,'PL adj'!$B44)+SUMIFS(QoE!AI:AI,QoE!$B:$B,'PL adj'!$B44)</f>
        <v>0</v>
      </c>
      <c r="AI44" s="252">
        <f>SUMIFS(PL_monthly!AI:AI,PL_monthly!$B:$B,'PL adj'!$B44)+SUMIFS(QoE!AJ:AJ,QoE!$B:$B,'PL adj'!$B44)</f>
        <v>0</v>
      </c>
      <c r="AJ44" s="252">
        <f>SUMIFS(PL_monthly!AJ:AJ,PL_monthly!$B:$B,'PL adj'!$B44)+SUMIFS(QoE!AK:AK,QoE!$B:$B,'PL adj'!$B44)</f>
        <v>0</v>
      </c>
      <c r="AK44" s="252">
        <f>SUMIFS(PL_monthly!AK:AK,PL_monthly!$B:$B,'PL adj'!$B44)+SUMIFS(QoE!AL:AL,QoE!$B:$B,'PL adj'!$B44)</f>
        <v>0</v>
      </c>
      <c r="AL44" s="252">
        <f>SUMIFS(PL_monthly!AL:AL,PL_monthly!$B:$B,'PL adj'!$B44)+SUMIFS(QoE!AM:AM,QoE!$B:$B,'PL adj'!$B44)</f>
        <v>0</v>
      </c>
      <c r="AM44" s="267">
        <f>SUMIFS(PL_monthly!AM:AM,PL_monthly!$B:$B,'PL adj'!$B44)+SUMIFS(QoE!AN:AN,QoE!$B:$B,'PL adj'!$B44)</f>
        <v>0</v>
      </c>
      <c r="AN44" s="252">
        <f>SUM(D44:O44)</f>
        <v>0</v>
      </c>
      <c r="AO44" s="252">
        <f>SUM(P44:AA44)</f>
        <v>0</v>
      </c>
      <c r="AP44" s="345">
        <f ca="1">SUM(OFFSET(AM44,0,(-12+'Key information'!$E$34)):OFFSET(AA44,0,(-11+'Key information'!$E$34)))</f>
        <v>0</v>
      </c>
      <c r="AQ44" s="252">
        <f>SUMIFS(PL_monthly!AQ:AQ,PL_monthly!$B:$B,'PL adj'!$B44)+SUMIFS(QoE!AR:AR,QoE!$B:$B,'PL adj'!$B44)</f>
        <v>0</v>
      </c>
      <c r="AR44" s="411"/>
      <c r="AS44" s="252">
        <f ca="1">SUM(OFFSET(AA44,0,(-12+'Key information'!$E$34)):P44)</f>
        <v>0</v>
      </c>
      <c r="AT44" s="252">
        <f ca="1">SUM(OFFSET(AM44,0,(-12+'Key information'!$E$34)):AB44)</f>
        <v>0</v>
      </c>
      <c r="AU44" s="411"/>
      <c r="AV44" s="131"/>
    </row>
    <row r="45" spans="1:48" s="24" customFormat="1" ht="12" hidden="1" customHeight="1" outlineLevel="1">
      <c r="A45" s="392"/>
      <c r="B45" s="128" t="s">
        <v>350</v>
      </c>
      <c r="C45" s="593" t="str">
        <f>PL_monthly!C45</f>
        <v>Research and development expenses</v>
      </c>
      <c r="D45" s="252">
        <f>SUMIFS(PL_monthly!D:D,PL_monthly!$B:$B,'PL adj'!$B45)+SUMIFS(QoE!E:E,QoE!$B:$B,'PL adj'!$B45)</f>
        <v>0</v>
      </c>
      <c r="E45" s="252">
        <f>SUMIFS(PL_monthly!E:E,PL_monthly!$B:$B,'PL adj'!$B45)+SUMIFS(QoE!F:F,QoE!$B:$B,'PL adj'!$B45)</f>
        <v>0</v>
      </c>
      <c r="F45" s="252">
        <f>SUMIFS(PL_monthly!F:F,PL_monthly!$B:$B,'PL adj'!$B45)+SUMIFS(QoE!G:G,QoE!$B:$B,'PL adj'!$B45)</f>
        <v>0</v>
      </c>
      <c r="G45" s="252">
        <f>SUMIFS(PL_monthly!G:G,PL_monthly!$B:$B,'PL adj'!$B45)+SUMIFS(QoE!H:H,QoE!$B:$B,'PL adj'!$B45)</f>
        <v>0</v>
      </c>
      <c r="H45" s="252">
        <f>SUMIFS(PL_monthly!H:H,PL_monthly!$B:$B,'PL adj'!$B45)+SUMIFS(QoE!I:I,QoE!$B:$B,'PL adj'!$B45)</f>
        <v>0</v>
      </c>
      <c r="I45" s="252">
        <f>SUMIFS(PL_monthly!I:I,PL_monthly!$B:$B,'PL adj'!$B45)+SUMIFS(QoE!J:J,QoE!$B:$B,'PL adj'!$B45)</f>
        <v>0</v>
      </c>
      <c r="J45" s="252">
        <f>SUMIFS(PL_monthly!J:J,PL_monthly!$B:$B,'PL adj'!$B45)+SUMIFS(QoE!K:K,QoE!$B:$B,'PL adj'!$B45)</f>
        <v>0</v>
      </c>
      <c r="K45" s="252">
        <f>SUMIFS(PL_monthly!K:K,PL_monthly!$B:$B,'PL adj'!$B45)+SUMIFS(QoE!L:L,QoE!$B:$B,'PL adj'!$B45)</f>
        <v>0</v>
      </c>
      <c r="L45" s="252">
        <f>SUMIFS(PL_monthly!L:L,PL_monthly!$B:$B,'PL adj'!$B45)+SUMIFS(QoE!M:M,QoE!$B:$B,'PL adj'!$B45)</f>
        <v>0</v>
      </c>
      <c r="M45" s="252">
        <f>SUMIFS(PL_monthly!M:M,PL_monthly!$B:$B,'PL adj'!$B45)+SUMIFS(QoE!N:N,QoE!$B:$B,'PL adj'!$B45)</f>
        <v>0</v>
      </c>
      <c r="N45" s="252">
        <f>SUMIFS(PL_monthly!N:N,PL_monthly!$B:$B,'PL adj'!$B45)+SUMIFS(QoE!O:O,QoE!$B:$B,'PL adj'!$B45)</f>
        <v>0</v>
      </c>
      <c r="O45" s="267">
        <f>SUMIFS(PL_monthly!O:O,PL_monthly!$B:$B,'PL adj'!$B45)+SUMIFS(QoE!P:P,QoE!$B:$B,'PL adj'!$B45)</f>
        <v>0</v>
      </c>
      <c r="P45" s="252">
        <f>SUMIFS(PL_monthly!P:P,PL_monthly!$B:$B,'PL adj'!$B45)+SUMIFS(QoE!Q:Q,QoE!$B:$B,'PL adj'!$B45)</f>
        <v>0</v>
      </c>
      <c r="Q45" s="252">
        <f>SUMIFS(PL_monthly!Q:Q,PL_monthly!$B:$B,'PL adj'!$B45)+SUMIFS(QoE!R:R,QoE!$B:$B,'PL adj'!$B45)</f>
        <v>0</v>
      </c>
      <c r="R45" s="252">
        <f>SUMIFS(PL_monthly!R:R,PL_monthly!$B:$B,'PL adj'!$B45)+SUMIFS(QoE!S:S,QoE!$B:$B,'PL adj'!$B45)</f>
        <v>0</v>
      </c>
      <c r="S45" s="252">
        <f>SUMIFS(PL_monthly!S:S,PL_monthly!$B:$B,'PL adj'!$B45)+SUMIFS(QoE!T:T,QoE!$B:$B,'PL adj'!$B45)</f>
        <v>0</v>
      </c>
      <c r="T45" s="252">
        <f>SUMIFS(PL_monthly!T:T,PL_monthly!$B:$B,'PL adj'!$B45)+SUMIFS(QoE!U:U,QoE!$B:$B,'PL adj'!$B45)</f>
        <v>0</v>
      </c>
      <c r="U45" s="252">
        <f>SUMIFS(PL_monthly!U:U,PL_monthly!$B:$B,'PL adj'!$B45)+SUMIFS(QoE!V:V,QoE!$B:$B,'PL adj'!$B45)</f>
        <v>0</v>
      </c>
      <c r="V45" s="252">
        <f>SUMIFS(PL_monthly!V:V,PL_monthly!$B:$B,'PL adj'!$B45)+SUMIFS(QoE!W:W,QoE!$B:$B,'PL adj'!$B45)</f>
        <v>0</v>
      </c>
      <c r="W45" s="252">
        <f>SUMIFS(PL_monthly!W:W,PL_monthly!$B:$B,'PL adj'!$B45)+SUMIFS(QoE!X:X,QoE!$B:$B,'PL adj'!$B45)</f>
        <v>0</v>
      </c>
      <c r="X45" s="252">
        <f>SUMIFS(PL_monthly!X:X,PL_monthly!$B:$B,'PL adj'!$B45)+SUMIFS(QoE!Y:Y,QoE!$B:$B,'PL adj'!$B45)</f>
        <v>0</v>
      </c>
      <c r="Y45" s="252">
        <f>SUMIFS(PL_monthly!Y:Y,PL_monthly!$B:$B,'PL adj'!$B45)+SUMIFS(QoE!Z:Z,QoE!$B:$B,'PL adj'!$B45)</f>
        <v>0</v>
      </c>
      <c r="Z45" s="252">
        <f>SUMIFS(PL_monthly!Z:Z,PL_monthly!$B:$B,'PL adj'!$B45)+SUMIFS(QoE!AA:AA,QoE!$B:$B,'PL adj'!$B45)</f>
        <v>0</v>
      </c>
      <c r="AA45" s="252">
        <f>SUMIFS(PL_monthly!AA:AA,PL_monthly!$B:$B,'PL adj'!$B45)+SUMIFS(QoE!AB:AB,QoE!$B:$B,'PL adj'!$B45)</f>
        <v>0</v>
      </c>
      <c r="AB45" s="268">
        <f>SUMIFS(PL_monthly!AB:AB,PL_monthly!$B:$B,'PL adj'!$B45)+SUMIFS(QoE!AC:AC,QoE!$B:$B,'PL adj'!$B45)</f>
        <v>0</v>
      </c>
      <c r="AC45" s="252">
        <f>SUMIFS(PL_monthly!AC:AC,PL_monthly!$B:$B,'PL adj'!$B45)+SUMIFS(QoE!AD:AD,QoE!$B:$B,'PL adj'!$B45)</f>
        <v>0</v>
      </c>
      <c r="AD45" s="252">
        <f>SUMIFS(PL_monthly!AD:AD,PL_monthly!$B:$B,'PL adj'!$B45)+SUMIFS(QoE!AE:AE,QoE!$B:$B,'PL adj'!$B45)</f>
        <v>0</v>
      </c>
      <c r="AE45" s="252">
        <f>SUMIFS(PL_monthly!AE:AE,PL_monthly!$B:$B,'PL adj'!$B45)+SUMIFS(QoE!AF:AF,QoE!$B:$B,'PL adj'!$B45)</f>
        <v>0</v>
      </c>
      <c r="AF45" s="252">
        <f>SUMIFS(PL_monthly!AF:AF,PL_monthly!$B:$B,'PL adj'!$B45)+SUMIFS(QoE!AG:AG,QoE!$B:$B,'PL adj'!$B45)</f>
        <v>0</v>
      </c>
      <c r="AG45" s="252">
        <f>SUMIFS(PL_monthly!AG:AG,PL_monthly!$B:$B,'PL adj'!$B45)+SUMIFS(QoE!AH:AH,QoE!$B:$B,'PL adj'!$B45)</f>
        <v>0</v>
      </c>
      <c r="AH45" s="252">
        <f>SUMIFS(PL_monthly!AH:AH,PL_monthly!$B:$B,'PL adj'!$B45)+SUMIFS(QoE!AI:AI,QoE!$B:$B,'PL adj'!$B45)</f>
        <v>0</v>
      </c>
      <c r="AI45" s="252">
        <f>SUMIFS(PL_monthly!AI:AI,PL_monthly!$B:$B,'PL adj'!$B45)+SUMIFS(QoE!AJ:AJ,QoE!$B:$B,'PL adj'!$B45)</f>
        <v>0</v>
      </c>
      <c r="AJ45" s="252">
        <f>SUMIFS(PL_monthly!AJ:AJ,PL_monthly!$B:$B,'PL adj'!$B45)+SUMIFS(QoE!AK:AK,QoE!$B:$B,'PL adj'!$B45)</f>
        <v>0</v>
      </c>
      <c r="AK45" s="252">
        <f>SUMIFS(PL_monthly!AK:AK,PL_monthly!$B:$B,'PL adj'!$B45)+SUMIFS(QoE!AL:AL,QoE!$B:$B,'PL adj'!$B45)</f>
        <v>0</v>
      </c>
      <c r="AL45" s="252">
        <f>SUMIFS(PL_monthly!AL:AL,PL_monthly!$B:$B,'PL adj'!$B45)+SUMIFS(QoE!AM:AM,QoE!$B:$B,'PL adj'!$B45)</f>
        <v>0</v>
      </c>
      <c r="AM45" s="267">
        <f>SUMIFS(PL_monthly!AM:AM,PL_monthly!$B:$B,'PL adj'!$B45)+SUMIFS(QoE!AN:AN,QoE!$B:$B,'PL adj'!$B45)</f>
        <v>0</v>
      </c>
      <c r="AN45" s="252">
        <f>SUM(D45:O45)</f>
        <v>0</v>
      </c>
      <c r="AO45" s="252">
        <f>SUM(P45:AA45)</f>
        <v>0</v>
      </c>
      <c r="AP45" s="345">
        <f ca="1">SUM(OFFSET(AM45,0,(-12+'Key information'!$E$34)):OFFSET(AA45,0,(-11+'Key information'!$E$34)))</f>
        <v>0</v>
      </c>
      <c r="AQ45" s="252">
        <f>SUMIFS(PL_monthly!AQ:AQ,PL_monthly!$B:$B,'PL adj'!$B45)+SUMIFS(QoE!AR:AR,QoE!$B:$B,'PL adj'!$B45)</f>
        <v>0</v>
      </c>
      <c r="AR45" s="411"/>
      <c r="AS45" s="252">
        <f ca="1">SUM(OFFSET(AA45,0,(-12+'Key information'!$E$34)):P45)</f>
        <v>0</v>
      </c>
      <c r="AT45" s="252">
        <f ca="1">SUM(OFFSET(AM45,0,(-12+'Key information'!$E$34)):AB45)</f>
        <v>0</v>
      </c>
      <c r="AU45" s="411"/>
      <c r="AV45" s="131"/>
    </row>
    <row r="46" spans="1:48" s="24" customFormat="1" ht="12" hidden="1" customHeight="1" outlineLevel="1">
      <c r="A46" s="392"/>
      <c r="B46" s="128" t="s">
        <v>352</v>
      </c>
      <c r="C46" s="593" t="str">
        <f>PL_monthly!C46</f>
        <v>External administrative services</v>
      </c>
      <c r="D46" s="252">
        <f>SUMIFS(PL_monthly!D:D,PL_monthly!$B:$B,'PL adj'!$B46)+SUMIFS(QoE!E:E,QoE!$B:$B,'PL adj'!$B46)</f>
        <v>0</v>
      </c>
      <c r="E46" s="252">
        <f>SUMIFS(PL_monthly!E:E,PL_monthly!$B:$B,'PL adj'!$B46)+SUMIFS(QoE!F:F,QoE!$B:$B,'PL adj'!$B46)</f>
        <v>0</v>
      </c>
      <c r="F46" s="252">
        <f>SUMIFS(PL_monthly!F:F,PL_monthly!$B:$B,'PL adj'!$B46)+SUMIFS(QoE!G:G,QoE!$B:$B,'PL adj'!$B46)</f>
        <v>0</v>
      </c>
      <c r="G46" s="252">
        <f>SUMIFS(PL_monthly!G:G,PL_monthly!$B:$B,'PL adj'!$B46)+SUMIFS(QoE!H:H,QoE!$B:$B,'PL adj'!$B46)</f>
        <v>0</v>
      </c>
      <c r="H46" s="252">
        <f>SUMIFS(PL_monthly!H:H,PL_monthly!$B:$B,'PL adj'!$B46)+SUMIFS(QoE!I:I,QoE!$B:$B,'PL adj'!$B46)</f>
        <v>0</v>
      </c>
      <c r="I46" s="252">
        <f>SUMIFS(PL_monthly!I:I,PL_monthly!$B:$B,'PL adj'!$B46)+SUMIFS(QoE!J:J,QoE!$B:$B,'PL adj'!$B46)</f>
        <v>0</v>
      </c>
      <c r="J46" s="252">
        <f>SUMIFS(PL_monthly!J:J,PL_monthly!$B:$B,'PL adj'!$B46)+SUMIFS(QoE!K:K,QoE!$B:$B,'PL adj'!$B46)</f>
        <v>0</v>
      </c>
      <c r="K46" s="252">
        <f>SUMIFS(PL_monthly!K:K,PL_monthly!$B:$B,'PL adj'!$B46)+SUMIFS(QoE!L:L,QoE!$B:$B,'PL adj'!$B46)</f>
        <v>0</v>
      </c>
      <c r="L46" s="252">
        <f>SUMIFS(PL_monthly!L:L,PL_monthly!$B:$B,'PL adj'!$B46)+SUMIFS(QoE!M:M,QoE!$B:$B,'PL adj'!$B46)</f>
        <v>0</v>
      </c>
      <c r="M46" s="252">
        <f>SUMIFS(PL_monthly!M:M,PL_monthly!$B:$B,'PL adj'!$B46)+SUMIFS(QoE!N:N,QoE!$B:$B,'PL adj'!$B46)</f>
        <v>0</v>
      </c>
      <c r="N46" s="252">
        <f>SUMIFS(PL_monthly!N:N,PL_monthly!$B:$B,'PL adj'!$B46)+SUMIFS(QoE!O:O,QoE!$B:$B,'PL adj'!$B46)</f>
        <v>0</v>
      </c>
      <c r="O46" s="267">
        <f>SUMIFS(PL_monthly!O:O,PL_monthly!$B:$B,'PL adj'!$B46)+SUMIFS(QoE!P:P,QoE!$B:$B,'PL adj'!$B46)</f>
        <v>0</v>
      </c>
      <c r="P46" s="252">
        <f>SUMIFS(PL_monthly!P:P,PL_monthly!$B:$B,'PL adj'!$B46)+SUMIFS(QoE!Q:Q,QoE!$B:$B,'PL adj'!$B46)</f>
        <v>0</v>
      </c>
      <c r="Q46" s="252">
        <f>SUMIFS(PL_monthly!Q:Q,PL_monthly!$B:$B,'PL adj'!$B46)+SUMIFS(QoE!R:R,QoE!$B:$B,'PL adj'!$B46)</f>
        <v>0</v>
      </c>
      <c r="R46" s="252">
        <f>SUMIFS(PL_monthly!R:R,PL_monthly!$B:$B,'PL adj'!$B46)+SUMIFS(QoE!S:S,QoE!$B:$B,'PL adj'!$B46)</f>
        <v>0</v>
      </c>
      <c r="S46" s="252">
        <f>SUMIFS(PL_monthly!S:S,PL_monthly!$B:$B,'PL adj'!$B46)+SUMIFS(QoE!T:T,QoE!$B:$B,'PL adj'!$B46)</f>
        <v>0</v>
      </c>
      <c r="T46" s="252">
        <f>SUMIFS(PL_monthly!T:T,PL_monthly!$B:$B,'PL adj'!$B46)+SUMIFS(QoE!U:U,QoE!$B:$B,'PL adj'!$B46)</f>
        <v>0</v>
      </c>
      <c r="U46" s="252">
        <f>SUMIFS(PL_monthly!U:U,PL_monthly!$B:$B,'PL adj'!$B46)+SUMIFS(QoE!V:V,QoE!$B:$B,'PL adj'!$B46)</f>
        <v>0</v>
      </c>
      <c r="V46" s="252">
        <f>SUMIFS(PL_monthly!V:V,PL_monthly!$B:$B,'PL adj'!$B46)+SUMIFS(QoE!W:W,QoE!$B:$B,'PL adj'!$B46)</f>
        <v>0</v>
      </c>
      <c r="W46" s="252">
        <f>SUMIFS(PL_monthly!W:W,PL_monthly!$B:$B,'PL adj'!$B46)+SUMIFS(QoE!X:X,QoE!$B:$B,'PL adj'!$B46)</f>
        <v>0</v>
      </c>
      <c r="X46" s="252">
        <f>SUMIFS(PL_monthly!X:X,PL_monthly!$B:$B,'PL adj'!$B46)+SUMIFS(QoE!Y:Y,QoE!$B:$B,'PL adj'!$B46)</f>
        <v>0</v>
      </c>
      <c r="Y46" s="252">
        <f>SUMIFS(PL_monthly!Y:Y,PL_monthly!$B:$B,'PL adj'!$B46)+SUMIFS(QoE!Z:Z,QoE!$B:$B,'PL adj'!$B46)</f>
        <v>0</v>
      </c>
      <c r="Z46" s="252">
        <f>SUMIFS(PL_monthly!Z:Z,PL_monthly!$B:$B,'PL adj'!$B46)+SUMIFS(QoE!AA:AA,QoE!$B:$B,'PL adj'!$B46)</f>
        <v>0</v>
      </c>
      <c r="AA46" s="252">
        <f>SUMIFS(PL_monthly!AA:AA,PL_monthly!$B:$B,'PL adj'!$B46)+SUMIFS(QoE!AB:AB,QoE!$B:$B,'PL adj'!$B46)</f>
        <v>0</v>
      </c>
      <c r="AB46" s="268">
        <f>SUMIFS(PL_monthly!AB:AB,PL_monthly!$B:$B,'PL adj'!$B46)+SUMIFS(QoE!AC:AC,QoE!$B:$B,'PL adj'!$B46)</f>
        <v>0</v>
      </c>
      <c r="AC46" s="252">
        <f>SUMIFS(PL_monthly!AC:AC,PL_monthly!$B:$B,'PL adj'!$B46)+SUMIFS(QoE!AD:AD,QoE!$B:$B,'PL adj'!$B46)</f>
        <v>0</v>
      </c>
      <c r="AD46" s="252">
        <f>SUMIFS(PL_monthly!AD:AD,PL_monthly!$B:$B,'PL adj'!$B46)+SUMIFS(QoE!AE:AE,QoE!$B:$B,'PL adj'!$B46)</f>
        <v>0</v>
      </c>
      <c r="AE46" s="252">
        <f>SUMIFS(PL_monthly!AE:AE,PL_monthly!$B:$B,'PL adj'!$B46)+SUMIFS(QoE!AF:AF,QoE!$B:$B,'PL adj'!$B46)</f>
        <v>0</v>
      </c>
      <c r="AF46" s="252">
        <f>SUMIFS(PL_monthly!AF:AF,PL_monthly!$B:$B,'PL adj'!$B46)+SUMIFS(QoE!AG:AG,QoE!$B:$B,'PL adj'!$B46)</f>
        <v>0</v>
      </c>
      <c r="AG46" s="252">
        <f>SUMIFS(PL_monthly!AG:AG,PL_monthly!$B:$B,'PL adj'!$B46)+SUMIFS(QoE!AH:AH,QoE!$B:$B,'PL adj'!$B46)</f>
        <v>0</v>
      </c>
      <c r="AH46" s="252">
        <f>SUMIFS(PL_monthly!AH:AH,PL_monthly!$B:$B,'PL adj'!$B46)+SUMIFS(QoE!AI:AI,QoE!$B:$B,'PL adj'!$B46)</f>
        <v>0</v>
      </c>
      <c r="AI46" s="252">
        <f>SUMIFS(PL_monthly!AI:AI,PL_monthly!$B:$B,'PL adj'!$B46)+SUMIFS(QoE!AJ:AJ,QoE!$B:$B,'PL adj'!$B46)</f>
        <v>0</v>
      </c>
      <c r="AJ46" s="252">
        <f>SUMIFS(PL_monthly!AJ:AJ,PL_monthly!$B:$B,'PL adj'!$B46)+SUMIFS(QoE!AK:AK,QoE!$B:$B,'PL adj'!$B46)</f>
        <v>0</v>
      </c>
      <c r="AK46" s="252">
        <f>SUMIFS(PL_monthly!AK:AK,PL_monthly!$B:$B,'PL adj'!$B46)+SUMIFS(QoE!AL:AL,QoE!$B:$B,'PL adj'!$B46)</f>
        <v>0</v>
      </c>
      <c r="AL46" s="252">
        <f>SUMIFS(PL_monthly!AL:AL,PL_monthly!$B:$B,'PL adj'!$B46)+SUMIFS(QoE!AM:AM,QoE!$B:$B,'PL adj'!$B46)</f>
        <v>0</v>
      </c>
      <c r="AM46" s="267">
        <f>SUMIFS(PL_monthly!AM:AM,PL_monthly!$B:$B,'PL adj'!$B46)+SUMIFS(QoE!AN:AN,QoE!$B:$B,'PL adj'!$B46)</f>
        <v>0</v>
      </c>
      <c r="AN46" s="252">
        <f>SUM(D46:O46)</f>
        <v>0</v>
      </c>
      <c r="AO46" s="252">
        <f>SUM(P46:AA46)</f>
        <v>0</v>
      </c>
      <c r="AP46" s="345">
        <f ca="1">SUM(OFFSET(AM46,0,(-12+'Key information'!$E$34)):OFFSET(AA46,0,(-11+'Key information'!$E$34)))</f>
        <v>0</v>
      </c>
      <c r="AQ46" s="252">
        <f>SUMIFS(PL_monthly!AQ:AQ,PL_monthly!$B:$B,'PL adj'!$B46)+SUMIFS(QoE!AR:AR,QoE!$B:$B,'PL adj'!$B46)</f>
        <v>0</v>
      </c>
      <c r="AR46" s="411"/>
      <c r="AS46" s="252">
        <f ca="1">SUM(OFFSET(AA46,0,(-12+'Key information'!$E$34)):P46)</f>
        <v>0</v>
      </c>
      <c r="AT46" s="252">
        <f ca="1">SUM(OFFSET(AM46,0,(-12+'Key information'!$E$34)):AB46)</f>
        <v>0</v>
      </c>
      <c r="AU46" s="411"/>
      <c r="AV46" s="131"/>
    </row>
    <row r="47" spans="1:48" s="24" customFormat="1" ht="12" hidden="1" customHeight="1" outlineLevel="1">
      <c r="A47" s="392"/>
      <c r="B47" s="128" t="s">
        <v>354</v>
      </c>
      <c r="C47" s="593" t="str">
        <f>PL_monthly!C47</f>
        <v>Other administrative expenses</v>
      </c>
      <c r="D47" s="252">
        <f>SUMIFS(PL_monthly!D:D,PL_monthly!$B:$B,'PL adj'!$B47)+SUMIFS(QoE!E:E,QoE!$B:$B,'PL adj'!$B47)</f>
        <v>0</v>
      </c>
      <c r="E47" s="252">
        <f>SUMIFS(PL_monthly!E:E,PL_monthly!$B:$B,'PL adj'!$B47)+SUMIFS(QoE!F:F,QoE!$B:$B,'PL adj'!$B47)</f>
        <v>0</v>
      </c>
      <c r="F47" s="252">
        <f>SUMIFS(PL_monthly!F:F,PL_monthly!$B:$B,'PL adj'!$B47)+SUMIFS(QoE!G:G,QoE!$B:$B,'PL adj'!$B47)</f>
        <v>0</v>
      </c>
      <c r="G47" s="252">
        <f>SUMIFS(PL_monthly!G:G,PL_monthly!$B:$B,'PL adj'!$B47)+SUMIFS(QoE!H:H,QoE!$B:$B,'PL adj'!$B47)</f>
        <v>0</v>
      </c>
      <c r="H47" s="252">
        <f>SUMIFS(PL_monthly!H:H,PL_monthly!$B:$B,'PL adj'!$B47)+SUMIFS(QoE!I:I,QoE!$B:$B,'PL adj'!$B47)</f>
        <v>0</v>
      </c>
      <c r="I47" s="252">
        <f>SUMIFS(PL_monthly!I:I,PL_monthly!$B:$B,'PL adj'!$B47)+SUMIFS(QoE!J:J,QoE!$B:$B,'PL adj'!$B47)</f>
        <v>0</v>
      </c>
      <c r="J47" s="252">
        <f>SUMIFS(PL_monthly!J:J,PL_monthly!$B:$B,'PL adj'!$B47)+SUMIFS(QoE!K:K,QoE!$B:$B,'PL adj'!$B47)</f>
        <v>0</v>
      </c>
      <c r="K47" s="252">
        <f>SUMIFS(PL_monthly!K:K,PL_monthly!$B:$B,'PL adj'!$B47)+SUMIFS(QoE!L:L,QoE!$B:$B,'PL adj'!$B47)</f>
        <v>0</v>
      </c>
      <c r="L47" s="252">
        <f>SUMIFS(PL_monthly!L:L,PL_monthly!$B:$B,'PL adj'!$B47)+SUMIFS(QoE!M:M,QoE!$B:$B,'PL adj'!$B47)</f>
        <v>0</v>
      </c>
      <c r="M47" s="252">
        <f>SUMIFS(PL_monthly!M:M,PL_monthly!$B:$B,'PL adj'!$B47)+SUMIFS(QoE!N:N,QoE!$B:$B,'PL adj'!$B47)</f>
        <v>0</v>
      </c>
      <c r="N47" s="252">
        <f>SUMIFS(PL_monthly!N:N,PL_monthly!$B:$B,'PL adj'!$B47)+SUMIFS(QoE!O:O,QoE!$B:$B,'PL adj'!$B47)</f>
        <v>0</v>
      </c>
      <c r="O47" s="267">
        <f>SUMIFS(PL_monthly!O:O,PL_monthly!$B:$B,'PL adj'!$B47)+SUMIFS(QoE!P:P,QoE!$B:$B,'PL adj'!$B47)</f>
        <v>0</v>
      </c>
      <c r="P47" s="252">
        <f>SUMIFS(PL_monthly!P:P,PL_monthly!$B:$B,'PL adj'!$B47)+SUMIFS(QoE!Q:Q,QoE!$B:$B,'PL adj'!$B47)</f>
        <v>0</v>
      </c>
      <c r="Q47" s="252">
        <f>SUMIFS(PL_monthly!Q:Q,PL_monthly!$B:$B,'PL adj'!$B47)+SUMIFS(QoE!R:R,QoE!$B:$B,'PL adj'!$B47)</f>
        <v>0</v>
      </c>
      <c r="R47" s="252">
        <f>SUMIFS(PL_monthly!R:R,PL_monthly!$B:$B,'PL adj'!$B47)+SUMIFS(QoE!S:S,QoE!$B:$B,'PL adj'!$B47)</f>
        <v>0</v>
      </c>
      <c r="S47" s="252">
        <f>SUMIFS(PL_monthly!S:S,PL_monthly!$B:$B,'PL adj'!$B47)+SUMIFS(QoE!T:T,QoE!$B:$B,'PL adj'!$B47)</f>
        <v>0</v>
      </c>
      <c r="T47" s="252">
        <f>SUMIFS(PL_monthly!T:T,PL_monthly!$B:$B,'PL adj'!$B47)+SUMIFS(QoE!U:U,QoE!$B:$B,'PL adj'!$B47)</f>
        <v>0</v>
      </c>
      <c r="U47" s="252">
        <f>SUMIFS(PL_monthly!U:U,PL_monthly!$B:$B,'PL adj'!$B47)+SUMIFS(QoE!V:V,QoE!$B:$B,'PL adj'!$B47)</f>
        <v>0</v>
      </c>
      <c r="V47" s="252">
        <f>SUMIFS(PL_monthly!V:V,PL_monthly!$B:$B,'PL adj'!$B47)+SUMIFS(QoE!W:W,QoE!$B:$B,'PL adj'!$B47)</f>
        <v>0</v>
      </c>
      <c r="W47" s="252">
        <f>SUMIFS(PL_monthly!W:W,PL_monthly!$B:$B,'PL adj'!$B47)+SUMIFS(QoE!X:X,QoE!$B:$B,'PL adj'!$B47)</f>
        <v>0</v>
      </c>
      <c r="X47" s="252">
        <f>SUMIFS(PL_monthly!X:X,PL_monthly!$B:$B,'PL adj'!$B47)+SUMIFS(QoE!Y:Y,QoE!$B:$B,'PL adj'!$B47)</f>
        <v>0</v>
      </c>
      <c r="Y47" s="252">
        <f>SUMIFS(PL_monthly!Y:Y,PL_monthly!$B:$B,'PL adj'!$B47)+SUMIFS(QoE!Z:Z,QoE!$B:$B,'PL adj'!$B47)</f>
        <v>0</v>
      </c>
      <c r="Z47" s="252">
        <f>SUMIFS(PL_monthly!Z:Z,PL_monthly!$B:$B,'PL adj'!$B47)+SUMIFS(QoE!AA:AA,QoE!$B:$B,'PL adj'!$B47)</f>
        <v>0</v>
      </c>
      <c r="AA47" s="252">
        <f>SUMIFS(PL_monthly!AA:AA,PL_monthly!$B:$B,'PL adj'!$B47)+SUMIFS(QoE!AB:AB,QoE!$B:$B,'PL adj'!$B47)</f>
        <v>0</v>
      </c>
      <c r="AB47" s="268">
        <f>SUMIFS(PL_monthly!AB:AB,PL_monthly!$B:$B,'PL adj'!$B47)+SUMIFS(QoE!AC:AC,QoE!$B:$B,'PL adj'!$B47)</f>
        <v>0</v>
      </c>
      <c r="AC47" s="252">
        <f>SUMIFS(PL_monthly!AC:AC,PL_monthly!$B:$B,'PL adj'!$B47)+SUMIFS(QoE!AD:AD,QoE!$B:$B,'PL adj'!$B47)</f>
        <v>0</v>
      </c>
      <c r="AD47" s="252">
        <f>SUMIFS(PL_monthly!AD:AD,PL_monthly!$B:$B,'PL adj'!$B47)+SUMIFS(QoE!AE:AE,QoE!$B:$B,'PL adj'!$B47)</f>
        <v>0</v>
      </c>
      <c r="AE47" s="252">
        <f>SUMIFS(PL_monthly!AE:AE,PL_monthly!$B:$B,'PL adj'!$B47)+SUMIFS(QoE!AF:AF,QoE!$B:$B,'PL adj'!$B47)</f>
        <v>0</v>
      </c>
      <c r="AF47" s="252">
        <f>SUMIFS(PL_monthly!AF:AF,PL_monthly!$B:$B,'PL adj'!$B47)+SUMIFS(QoE!AG:AG,QoE!$B:$B,'PL adj'!$B47)</f>
        <v>0</v>
      </c>
      <c r="AG47" s="252">
        <f>SUMIFS(PL_monthly!AG:AG,PL_monthly!$B:$B,'PL adj'!$B47)+SUMIFS(QoE!AH:AH,QoE!$B:$B,'PL adj'!$B47)</f>
        <v>0</v>
      </c>
      <c r="AH47" s="252">
        <f>SUMIFS(PL_monthly!AH:AH,PL_monthly!$B:$B,'PL adj'!$B47)+SUMIFS(QoE!AI:AI,QoE!$B:$B,'PL adj'!$B47)</f>
        <v>0</v>
      </c>
      <c r="AI47" s="252">
        <f>SUMIFS(PL_monthly!AI:AI,PL_monthly!$B:$B,'PL adj'!$B47)+SUMIFS(QoE!AJ:AJ,QoE!$B:$B,'PL adj'!$B47)</f>
        <v>0</v>
      </c>
      <c r="AJ47" s="252">
        <f>SUMIFS(PL_monthly!AJ:AJ,PL_monthly!$B:$B,'PL adj'!$B47)+SUMIFS(QoE!AK:AK,QoE!$B:$B,'PL adj'!$B47)</f>
        <v>0</v>
      </c>
      <c r="AK47" s="252">
        <f>SUMIFS(PL_monthly!AK:AK,PL_monthly!$B:$B,'PL adj'!$B47)+SUMIFS(QoE!AL:AL,QoE!$B:$B,'PL adj'!$B47)</f>
        <v>0</v>
      </c>
      <c r="AL47" s="252">
        <f>SUMIFS(PL_monthly!AL:AL,PL_monthly!$B:$B,'PL adj'!$B47)+SUMIFS(QoE!AM:AM,QoE!$B:$B,'PL adj'!$B47)</f>
        <v>0</v>
      </c>
      <c r="AM47" s="267">
        <f>SUMIFS(PL_monthly!AM:AM,PL_monthly!$B:$B,'PL adj'!$B47)+SUMIFS(QoE!AN:AN,QoE!$B:$B,'PL adj'!$B47)</f>
        <v>0</v>
      </c>
      <c r="AN47" s="252">
        <f t="shared" si="15"/>
        <v>0</v>
      </c>
      <c r="AO47" s="252">
        <f t="shared" si="16"/>
        <v>0</v>
      </c>
      <c r="AP47" s="345">
        <f ca="1">SUM(OFFSET(AM47,0,(-12+'Key information'!$E$34)):OFFSET(AA47,0,(-11+'Key information'!$E$34)))</f>
        <v>0</v>
      </c>
      <c r="AQ47" s="252">
        <f>SUMIFS(PL_monthly!AQ:AQ,PL_monthly!$B:$B,'PL adj'!$B47)+SUMIFS(QoE!AR:AR,QoE!$B:$B,'PL adj'!$B47)</f>
        <v>0</v>
      </c>
      <c r="AR47" s="20"/>
      <c r="AS47" s="252">
        <f ca="1">SUM(OFFSET(AA47,0,(-12+'Key information'!$E$34)):P47)</f>
        <v>0</v>
      </c>
      <c r="AT47" s="252">
        <f ca="1">SUM(OFFSET(AM47,0,(-12+'Key information'!$E$34)):AB47)</f>
        <v>0</v>
      </c>
      <c r="AU47" s="20"/>
      <c r="AV47" s="131"/>
    </row>
    <row r="48" spans="1:48" s="24" customFormat="1" ht="12" hidden="1" customHeight="1" outlineLevel="1">
      <c r="A48" s="392"/>
      <c r="B48" s="128" t="s">
        <v>356</v>
      </c>
      <c r="C48" s="593" t="str">
        <f>PL_monthly!C48</f>
        <v>Others</v>
      </c>
      <c r="D48" s="252">
        <f>SUMIFS(PL_monthly!D:D,PL_monthly!$B:$B,'PL adj'!$B48)+SUMIFS(QoE!E:E,QoE!$B:$B,'PL adj'!$B48)</f>
        <v>0</v>
      </c>
      <c r="E48" s="252">
        <f>SUMIFS(PL_monthly!E:E,PL_monthly!$B:$B,'PL adj'!$B48)+SUMIFS(QoE!F:F,QoE!$B:$B,'PL adj'!$B48)</f>
        <v>0</v>
      </c>
      <c r="F48" s="252">
        <f>SUMIFS(PL_monthly!F:F,PL_monthly!$B:$B,'PL adj'!$B48)+SUMIFS(QoE!G:G,QoE!$B:$B,'PL adj'!$B48)</f>
        <v>0</v>
      </c>
      <c r="G48" s="252">
        <f>SUMIFS(PL_monthly!G:G,PL_monthly!$B:$B,'PL adj'!$B48)+SUMIFS(QoE!H:H,QoE!$B:$B,'PL adj'!$B48)</f>
        <v>0</v>
      </c>
      <c r="H48" s="252">
        <f>SUMIFS(PL_monthly!H:H,PL_monthly!$B:$B,'PL adj'!$B48)+SUMIFS(QoE!I:I,QoE!$B:$B,'PL adj'!$B48)</f>
        <v>0</v>
      </c>
      <c r="I48" s="252">
        <f>SUMIFS(PL_monthly!I:I,PL_monthly!$B:$B,'PL adj'!$B48)+SUMIFS(QoE!J:J,QoE!$B:$B,'PL adj'!$B48)</f>
        <v>0</v>
      </c>
      <c r="J48" s="252">
        <f>SUMIFS(PL_monthly!J:J,PL_monthly!$B:$B,'PL adj'!$B48)+SUMIFS(QoE!K:K,QoE!$B:$B,'PL adj'!$B48)</f>
        <v>0</v>
      </c>
      <c r="K48" s="252">
        <f>SUMIFS(PL_monthly!K:K,PL_monthly!$B:$B,'PL adj'!$B48)+SUMIFS(QoE!L:L,QoE!$B:$B,'PL adj'!$B48)</f>
        <v>0</v>
      </c>
      <c r="L48" s="252">
        <f>SUMIFS(PL_monthly!L:L,PL_monthly!$B:$B,'PL adj'!$B48)+SUMIFS(QoE!M:M,QoE!$B:$B,'PL adj'!$B48)</f>
        <v>0</v>
      </c>
      <c r="M48" s="252">
        <f>SUMIFS(PL_monthly!M:M,PL_monthly!$B:$B,'PL adj'!$B48)+SUMIFS(QoE!N:N,QoE!$B:$B,'PL adj'!$B48)</f>
        <v>0</v>
      </c>
      <c r="N48" s="252">
        <f>SUMIFS(PL_monthly!N:N,PL_monthly!$B:$B,'PL adj'!$B48)+SUMIFS(QoE!O:O,QoE!$B:$B,'PL adj'!$B48)</f>
        <v>0</v>
      </c>
      <c r="O48" s="267">
        <f>SUMIFS(PL_monthly!O:O,PL_monthly!$B:$B,'PL adj'!$B48)+SUMIFS(QoE!P:P,QoE!$B:$B,'PL adj'!$B48)</f>
        <v>0</v>
      </c>
      <c r="P48" s="252">
        <f>SUMIFS(PL_monthly!P:P,PL_monthly!$B:$B,'PL adj'!$B48)+SUMIFS(QoE!Q:Q,QoE!$B:$B,'PL adj'!$B48)</f>
        <v>0</v>
      </c>
      <c r="Q48" s="252">
        <f>SUMIFS(PL_monthly!Q:Q,PL_monthly!$B:$B,'PL adj'!$B48)+SUMIFS(QoE!R:R,QoE!$B:$B,'PL adj'!$B48)</f>
        <v>0</v>
      </c>
      <c r="R48" s="252">
        <f>SUMIFS(PL_monthly!R:R,PL_monthly!$B:$B,'PL adj'!$B48)+SUMIFS(QoE!S:S,QoE!$B:$B,'PL adj'!$B48)</f>
        <v>0</v>
      </c>
      <c r="S48" s="252">
        <f>SUMIFS(PL_monthly!S:S,PL_monthly!$B:$B,'PL adj'!$B48)+SUMIFS(QoE!T:T,QoE!$B:$B,'PL adj'!$B48)</f>
        <v>0</v>
      </c>
      <c r="T48" s="252">
        <f>SUMIFS(PL_monthly!T:T,PL_monthly!$B:$B,'PL adj'!$B48)+SUMIFS(QoE!U:U,QoE!$B:$B,'PL adj'!$B48)</f>
        <v>0</v>
      </c>
      <c r="U48" s="252">
        <f>SUMIFS(PL_monthly!U:U,PL_monthly!$B:$B,'PL adj'!$B48)+SUMIFS(QoE!V:V,QoE!$B:$B,'PL adj'!$B48)</f>
        <v>0</v>
      </c>
      <c r="V48" s="252">
        <f>SUMIFS(PL_monthly!V:V,PL_monthly!$B:$B,'PL adj'!$B48)+SUMIFS(QoE!W:W,QoE!$B:$B,'PL adj'!$B48)</f>
        <v>0</v>
      </c>
      <c r="W48" s="252">
        <f>SUMIFS(PL_monthly!W:W,PL_monthly!$B:$B,'PL adj'!$B48)+SUMIFS(QoE!X:X,QoE!$B:$B,'PL adj'!$B48)</f>
        <v>0</v>
      </c>
      <c r="X48" s="252">
        <f>SUMIFS(PL_monthly!X:X,PL_monthly!$B:$B,'PL adj'!$B48)+SUMIFS(QoE!Y:Y,QoE!$B:$B,'PL adj'!$B48)</f>
        <v>0</v>
      </c>
      <c r="Y48" s="252">
        <f>SUMIFS(PL_monthly!Y:Y,PL_monthly!$B:$B,'PL adj'!$B48)+SUMIFS(QoE!Z:Z,QoE!$B:$B,'PL adj'!$B48)</f>
        <v>0</v>
      </c>
      <c r="Z48" s="252">
        <f>SUMIFS(PL_monthly!Z:Z,PL_monthly!$B:$B,'PL adj'!$B48)+SUMIFS(QoE!AA:AA,QoE!$B:$B,'PL adj'!$B48)</f>
        <v>0</v>
      </c>
      <c r="AA48" s="252">
        <f>SUMIFS(PL_monthly!AA:AA,PL_monthly!$B:$B,'PL adj'!$B48)+SUMIFS(QoE!AB:AB,QoE!$B:$B,'PL adj'!$B48)</f>
        <v>0</v>
      </c>
      <c r="AB48" s="268">
        <f>SUMIFS(PL_monthly!AB:AB,PL_monthly!$B:$B,'PL adj'!$B48)+SUMIFS(QoE!AC:AC,QoE!$B:$B,'PL adj'!$B48)</f>
        <v>0</v>
      </c>
      <c r="AC48" s="252">
        <f>SUMIFS(PL_monthly!AC:AC,PL_monthly!$B:$B,'PL adj'!$B48)+SUMIFS(QoE!AD:AD,QoE!$B:$B,'PL adj'!$B48)</f>
        <v>0</v>
      </c>
      <c r="AD48" s="252">
        <f>SUMIFS(PL_monthly!AD:AD,PL_monthly!$B:$B,'PL adj'!$B48)+SUMIFS(QoE!AE:AE,QoE!$B:$B,'PL adj'!$B48)</f>
        <v>0</v>
      </c>
      <c r="AE48" s="252">
        <f>SUMIFS(PL_monthly!AE:AE,PL_monthly!$B:$B,'PL adj'!$B48)+SUMIFS(QoE!AF:AF,QoE!$B:$B,'PL adj'!$B48)</f>
        <v>0</v>
      </c>
      <c r="AF48" s="252">
        <f>SUMIFS(PL_monthly!AF:AF,PL_monthly!$B:$B,'PL adj'!$B48)+SUMIFS(QoE!AG:AG,QoE!$B:$B,'PL adj'!$B48)</f>
        <v>0</v>
      </c>
      <c r="AG48" s="252">
        <f>SUMIFS(PL_monthly!AG:AG,PL_monthly!$B:$B,'PL adj'!$B48)+SUMIFS(QoE!AH:AH,QoE!$B:$B,'PL adj'!$B48)</f>
        <v>0</v>
      </c>
      <c r="AH48" s="252">
        <f>SUMIFS(PL_monthly!AH:AH,PL_monthly!$B:$B,'PL adj'!$B48)+SUMIFS(QoE!AI:AI,QoE!$B:$B,'PL adj'!$B48)</f>
        <v>0</v>
      </c>
      <c r="AI48" s="252">
        <f>SUMIFS(PL_monthly!AI:AI,PL_monthly!$B:$B,'PL adj'!$B48)+SUMIFS(QoE!AJ:AJ,QoE!$B:$B,'PL adj'!$B48)</f>
        <v>0</v>
      </c>
      <c r="AJ48" s="252">
        <f>SUMIFS(PL_monthly!AJ:AJ,PL_monthly!$B:$B,'PL adj'!$B48)+SUMIFS(QoE!AK:AK,QoE!$B:$B,'PL adj'!$B48)</f>
        <v>0</v>
      </c>
      <c r="AK48" s="252">
        <f>SUMIFS(PL_monthly!AK:AK,PL_monthly!$B:$B,'PL adj'!$B48)+SUMIFS(QoE!AL:AL,QoE!$B:$B,'PL adj'!$B48)</f>
        <v>0</v>
      </c>
      <c r="AL48" s="252">
        <f>SUMIFS(PL_monthly!AL:AL,PL_monthly!$B:$B,'PL adj'!$B48)+SUMIFS(QoE!AM:AM,QoE!$B:$B,'PL adj'!$B48)</f>
        <v>0</v>
      </c>
      <c r="AM48" s="267">
        <f>SUMIFS(PL_monthly!AM:AM,PL_monthly!$B:$B,'PL adj'!$B48)+SUMIFS(QoE!AN:AN,QoE!$B:$B,'PL adj'!$B48)</f>
        <v>0</v>
      </c>
      <c r="AN48" s="252">
        <f t="shared" si="15"/>
        <v>0</v>
      </c>
      <c r="AO48" s="252">
        <f t="shared" si="16"/>
        <v>0</v>
      </c>
      <c r="AP48" s="345">
        <f ca="1">SUM(OFFSET(AM48,0,(-12+'Key information'!$E$34)):OFFSET(AA48,0,(-11+'Key information'!$E$34)))</f>
        <v>0</v>
      </c>
      <c r="AQ48" s="252">
        <f>SUMIFS(PL_monthly!AQ:AQ,PL_monthly!$B:$B,'PL adj'!$B48)+SUMIFS(QoE!AR:AR,QoE!$B:$B,'PL adj'!$B48)</f>
        <v>0</v>
      </c>
      <c r="AR48" s="411"/>
      <c r="AS48" s="252">
        <f ca="1">SUM(OFFSET(AA48,0,(-12+'Key information'!$E$34)):P48)</f>
        <v>0</v>
      </c>
      <c r="AT48" s="252">
        <f ca="1">SUM(OFFSET(AM48,0,(-12+'Key information'!$E$34)):AB48)</f>
        <v>0</v>
      </c>
      <c r="AU48" s="411"/>
      <c r="AV48" s="131"/>
    </row>
    <row r="49" spans="1:48" s="174" customFormat="1" ht="12" customHeight="1" collapsed="1">
      <c r="A49" s="392"/>
      <c r="B49" s="178"/>
      <c r="C49" s="593" t="str">
        <f>PL_monthly!C49</f>
        <v>Other operating expenses</v>
      </c>
      <c r="D49" s="252">
        <f>SUM(D36:D48)</f>
        <v>0</v>
      </c>
      <c r="E49" s="252">
        <f t="shared" ref="E49:AQ49" si="17">SUM(E36:E48)</f>
        <v>0</v>
      </c>
      <c r="F49" s="252">
        <f t="shared" si="17"/>
        <v>0</v>
      </c>
      <c r="G49" s="252">
        <f t="shared" si="17"/>
        <v>0</v>
      </c>
      <c r="H49" s="252">
        <f t="shared" si="17"/>
        <v>0</v>
      </c>
      <c r="I49" s="252">
        <f t="shared" si="17"/>
        <v>0</v>
      </c>
      <c r="J49" s="252">
        <f t="shared" si="17"/>
        <v>0</v>
      </c>
      <c r="K49" s="252">
        <f t="shared" si="17"/>
        <v>0</v>
      </c>
      <c r="L49" s="252">
        <f t="shared" si="17"/>
        <v>0</v>
      </c>
      <c r="M49" s="252">
        <f t="shared" si="17"/>
        <v>0</v>
      </c>
      <c r="N49" s="252">
        <f t="shared" si="17"/>
        <v>0</v>
      </c>
      <c r="O49" s="270">
        <f t="shared" si="17"/>
        <v>0</v>
      </c>
      <c r="P49" s="252">
        <f t="shared" si="17"/>
        <v>0</v>
      </c>
      <c r="Q49" s="252">
        <f t="shared" si="17"/>
        <v>0</v>
      </c>
      <c r="R49" s="252">
        <f t="shared" si="17"/>
        <v>0</v>
      </c>
      <c r="S49" s="252">
        <f t="shared" si="17"/>
        <v>0</v>
      </c>
      <c r="T49" s="252">
        <f t="shared" si="17"/>
        <v>0</v>
      </c>
      <c r="U49" s="252">
        <f t="shared" si="17"/>
        <v>0</v>
      </c>
      <c r="V49" s="252">
        <f t="shared" si="17"/>
        <v>0</v>
      </c>
      <c r="W49" s="252">
        <f t="shared" si="17"/>
        <v>0</v>
      </c>
      <c r="X49" s="252">
        <f t="shared" si="17"/>
        <v>0</v>
      </c>
      <c r="Y49" s="252">
        <f t="shared" si="17"/>
        <v>0</v>
      </c>
      <c r="Z49" s="252">
        <f t="shared" si="17"/>
        <v>0</v>
      </c>
      <c r="AA49" s="270">
        <f t="shared" si="17"/>
        <v>0</v>
      </c>
      <c r="AB49" s="252">
        <f t="shared" si="17"/>
        <v>0</v>
      </c>
      <c r="AC49" s="252">
        <f t="shared" si="17"/>
        <v>0</v>
      </c>
      <c r="AD49" s="252">
        <f t="shared" si="17"/>
        <v>0</v>
      </c>
      <c r="AE49" s="252">
        <f t="shared" si="17"/>
        <v>0</v>
      </c>
      <c r="AF49" s="252">
        <f t="shared" si="17"/>
        <v>0</v>
      </c>
      <c r="AG49" s="252">
        <f t="shared" si="17"/>
        <v>0</v>
      </c>
      <c r="AH49" s="252">
        <f t="shared" si="17"/>
        <v>0</v>
      </c>
      <c r="AI49" s="252">
        <f t="shared" si="17"/>
        <v>0</v>
      </c>
      <c r="AJ49" s="252">
        <f t="shared" si="17"/>
        <v>0</v>
      </c>
      <c r="AK49" s="252">
        <f t="shared" si="17"/>
        <v>0</v>
      </c>
      <c r="AL49" s="252">
        <f t="shared" si="17"/>
        <v>0</v>
      </c>
      <c r="AM49" s="270">
        <f t="shared" si="17"/>
        <v>0</v>
      </c>
      <c r="AN49" s="252">
        <f t="shared" si="17"/>
        <v>0</v>
      </c>
      <c r="AO49" s="252">
        <f t="shared" si="17"/>
        <v>0</v>
      </c>
      <c r="AP49" s="345">
        <f t="shared" ca="1" si="17"/>
        <v>0</v>
      </c>
      <c r="AQ49" s="252">
        <f t="shared" si="17"/>
        <v>0</v>
      </c>
      <c r="AR49" s="961"/>
      <c r="AS49" s="252">
        <f ca="1">SUM(AS36:AS48)</f>
        <v>0</v>
      </c>
      <c r="AT49" s="252">
        <f ca="1">SUM(AT36:AT48)</f>
        <v>0</v>
      </c>
      <c r="AU49" s="961"/>
      <c r="AV49" s="138"/>
    </row>
    <row r="50" spans="1:48" s="174" customFormat="1" ht="12" customHeight="1" thickBot="1">
      <c r="A50" s="392"/>
      <c r="B50" s="178"/>
      <c r="C50" s="604" t="str">
        <f>PL_monthly!C50</f>
        <v>EBITDA</v>
      </c>
      <c r="D50" s="605">
        <f>D29+D30+D35+D49</f>
        <v>0</v>
      </c>
      <c r="E50" s="605">
        <f t="shared" ref="E50:AT50" si="18">E29+E30+E35+E49</f>
        <v>0</v>
      </c>
      <c r="F50" s="605">
        <f t="shared" si="18"/>
        <v>0</v>
      </c>
      <c r="G50" s="605">
        <f t="shared" si="18"/>
        <v>0</v>
      </c>
      <c r="H50" s="605">
        <f t="shared" si="18"/>
        <v>0</v>
      </c>
      <c r="I50" s="605">
        <f t="shared" si="18"/>
        <v>0</v>
      </c>
      <c r="J50" s="605">
        <f t="shared" si="18"/>
        <v>0</v>
      </c>
      <c r="K50" s="605">
        <f t="shared" si="18"/>
        <v>0</v>
      </c>
      <c r="L50" s="605">
        <f t="shared" si="18"/>
        <v>0</v>
      </c>
      <c r="M50" s="605">
        <f t="shared" si="18"/>
        <v>0</v>
      </c>
      <c r="N50" s="605">
        <f t="shared" si="18"/>
        <v>0</v>
      </c>
      <c r="O50" s="605">
        <f t="shared" si="18"/>
        <v>0</v>
      </c>
      <c r="P50" s="605">
        <f t="shared" si="18"/>
        <v>0</v>
      </c>
      <c r="Q50" s="605">
        <f t="shared" si="18"/>
        <v>0</v>
      </c>
      <c r="R50" s="605">
        <f t="shared" si="18"/>
        <v>0</v>
      </c>
      <c r="S50" s="605">
        <f t="shared" si="18"/>
        <v>0</v>
      </c>
      <c r="T50" s="605">
        <f t="shared" si="18"/>
        <v>0</v>
      </c>
      <c r="U50" s="605">
        <f t="shared" si="18"/>
        <v>0</v>
      </c>
      <c r="V50" s="605">
        <f t="shared" si="18"/>
        <v>0</v>
      </c>
      <c r="W50" s="605">
        <f t="shared" si="18"/>
        <v>0</v>
      </c>
      <c r="X50" s="605">
        <f t="shared" si="18"/>
        <v>0</v>
      </c>
      <c r="Y50" s="605">
        <f t="shared" si="18"/>
        <v>0</v>
      </c>
      <c r="Z50" s="605">
        <f t="shared" si="18"/>
        <v>0</v>
      </c>
      <c r="AA50" s="605">
        <f t="shared" si="18"/>
        <v>0</v>
      </c>
      <c r="AB50" s="605">
        <f t="shared" si="18"/>
        <v>0</v>
      </c>
      <c r="AC50" s="605">
        <f t="shared" si="18"/>
        <v>0</v>
      </c>
      <c r="AD50" s="605">
        <f t="shared" si="18"/>
        <v>0</v>
      </c>
      <c r="AE50" s="605">
        <f t="shared" si="18"/>
        <v>0</v>
      </c>
      <c r="AF50" s="605">
        <f t="shared" si="18"/>
        <v>0</v>
      </c>
      <c r="AG50" s="605">
        <f t="shared" si="18"/>
        <v>0</v>
      </c>
      <c r="AH50" s="605">
        <f t="shared" si="18"/>
        <v>0</v>
      </c>
      <c r="AI50" s="605">
        <f t="shared" si="18"/>
        <v>0</v>
      </c>
      <c r="AJ50" s="605">
        <f t="shared" si="18"/>
        <v>0</v>
      </c>
      <c r="AK50" s="605">
        <f t="shared" si="18"/>
        <v>0</v>
      </c>
      <c r="AL50" s="605">
        <f t="shared" si="18"/>
        <v>0</v>
      </c>
      <c r="AM50" s="605">
        <f t="shared" si="18"/>
        <v>0</v>
      </c>
      <c r="AN50" s="605">
        <f t="shared" si="18"/>
        <v>0</v>
      </c>
      <c r="AO50" s="605">
        <f t="shared" si="18"/>
        <v>0</v>
      </c>
      <c r="AP50" s="605">
        <f t="shared" ca="1" si="18"/>
        <v>0</v>
      </c>
      <c r="AQ50" s="625">
        <f t="shared" si="18"/>
        <v>0</v>
      </c>
      <c r="AR50" s="146"/>
      <c r="AS50" s="605">
        <f t="shared" ca="1" si="18"/>
        <v>0</v>
      </c>
      <c r="AT50" s="605">
        <f t="shared" ca="1" si="18"/>
        <v>0</v>
      </c>
      <c r="AU50" s="146"/>
      <c r="AV50" s="138"/>
    </row>
    <row r="51" spans="1:48" s="174" customFormat="1" ht="2.4500000000000002" customHeight="1">
      <c r="A51" s="392"/>
      <c r="B51" s="178"/>
      <c r="C51" s="594"/>
      <c r="D51" s="595"/>
      <c r="E51" s="595"/>
      <c r="F51" s="595"/>
      <c r="G51" s="595"/>
      <c r="H51" s="595"/>
      <c r="I51" s="595"/>
      <c r="J51" s="595"/>
      <c r="K51" s="595"/>
      <c r="L51" s="595"/>
      <c r="M51" s="595"/>
      <c r="N51" s="595"/>
      <c r="O51" s="595"/>
      <c r="P51" s="595"/>
      <c r="Q51" s="595"/>
      <c r="R51" s="595"/>
      <c r="S51" s="595"/>
      <c r="T51" s="595"/>
      <c r="U51" s="595"/>
      <c r="V51" s="595"/>
      <c r="W51" s="595"/>
      <c r="X51" s="595"/>
      <c r="Y51" s="595"/>
      <c r="Z51" s="595"/>
      <c r="AA51" s="595"/>
      <c r="AB51" s="595"/>
      <c r="AC51" s="595"/>
      <c r="AD51" s="595"/>
      <c r="AE51" s="595"/>
      <c r="AF51" s="595"/>
      <c r="AG51" s="595"/>
      <c r="AH51" s="595"/>
      <c r="AI51" s="595"/>
      <c r="AJ51" s="595"/>
      <c r="AK51" s="595"/>
      <c r="AL51" s="595"/>
      <c r="AM51" s="595"/>
      <c r="AN51" s="595"/>
      <c r="AO51" s="595"/>
      <c r="AP51" s="595"/>
      <c r="AQ51" s="595"/>
      <c r="AR51" s="146"/>
      <c r="AS51" s="595"/>
      <c r="AT51" s="595"/>
      <c r="AU51" s="146"/>
      <c r="AV51" s="138"/>
    </row>
    <row r="52" spans="1:48" s="174" customFormat="1" ht="12" customHeight="1">
      <c r="A52" s="392"/>
      <c r="B52" s="178"/>
      <c r="C52" s="594" t="str">
        <f>PL_monthly!C65</f>
        <v>Key performance indicators</v>
      </c>
      <c r="D52" s="595"/>
      <c r="E52" s="595"/>
      <c r="F52" s="595"/>
      <c r="G52" s="595"/>
      <c r="H52" s="595"/>
      <c r="I52" s="595"/>
      <c r="J52" s="595"/>
      <c r="K52" s="595"/>
      <c r="L52" s="595"/>
      <c r="M52" s="595"/>
      <c r="N52" s="595"/>
      <c r="O52" s="595"/>
      <c r="P52" s="595"/>
      <c r="Q52" s="595"/>
      <c r="R52" s="595"/>
      <c r="S52" s="595"/>
      <c r="T52" s="595"/>
      <c r="U52" s="595"/>
      <c r="V52" s="595"/>
      <c r="W52" s="595"/>
      <c r="X52" s="595"/>
      <c r="Y52" s="595"/>
      <c r="Z52" s="595"/>
      <c r="AA52" s="595"/>
      <c r="AB52" s="595"/>
      <c r="AC52" s="595"/>
      <c r="AD52" s="595"/>
      <c r="AE52" s="595"/>
      <c r="AF52" s="595"/>
      <c r="AG52" s="595"/>
      <c r="AH52" s="595"/>
      <c r="AI52" s="595"/>
      <c r="AJ52" s="595"/>
      <c r="AK52" s="595"/>
      <c r="AL52" s="595"/>
      <c r="AM52" s="595"/>
      <c r="AN52" s="595"/>
      <c r="AO52" s="595"/>
      <c r="AP52" s="595"/>
      <c r="AQ52" s="595"/>
      <c r="AR52" s="146"/>
      <c r="AS52" s="595"/>
      <c r="AT52" s="595"/>
      <c r="AU52" s="146"/>
      <c r="AV52" s="138"/>
    </row>
    <row r="53" spans="1:48" s="174" customFormat="1" ht="12" customHeight="1">
      <c r="A53" s="392"/>
      <c r="B53" s="178"/>
      <c r="C53" s="596" t="str">
        <f>PL_monthly!C66</f>
        <v>Net sales y-o-y growth</v>
      </c>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t="s">
        <v>509</v>
      </c>
      <c r="AO53" s="295">
        <f>IFERROR((AO15-AN15)/AN15,0)</f>
        <v>0</v>
      </c>
      <c r="AP53" s="295">
        <f ca="1">IFERROR((AP15-(SUM(OFFSET(AA15,0,(-12+'Key information'!$E$34)):OFFSET(O15,0,(-11+'Key information'!$E$34)))))/(SUM(OFFSET(AA15,0,(-12+'Key information'!$E$34)):OFFSET(O15,0,(-11+'Key information'!$E$34)))),0)</f>
        <v>0</v>
      </c>
      <c r="AQ53" s="295">
        <f>IFERROR((AQ15-AO15)/AO15,0)</f>
        <v>0</v>
      </c>
      <c r="AR53" s="146"/>
      <c r="AS53" s="295">
        <f ca="1">IFERROR((AS15-(SUM(OFFSET(O15,0,(-12+'Key information'!$E$34)):D15)))/(SUM(OFFSET(O15,0,(-12+'Key information'!$E$34)):D15)),0)</f>
        <v>0</v>
      </c>
      <c r="AT53" s="295">
        <f ca="1">IFERROR((AT15-AS15)/AS15,0)</f>
        <v>0</v>
      </c>
      <c r="AU53" s="146"/>
      <c r="AV53" s="138"/>
    </row>
    <row r="54" spans="1:48" s="174" customFormat="1" ht="12" hidden="1" customHeight="1" outlineLevel="1">
      <c r="A54" s="392"/>
      <c r="B54" s="178"/>
      <c r="C54" s="596" t="str">
        <f>PL_monthly!C67</f>
        <v>Sales profit as % of net sales</v>
      </c>
      <c r="D54" s="295">
        <f>IFERROR(D21/D15,0)</f>
        <v>0</v>
      </c>
      <c r="E54" s="295">
        <f t="shared" ref="E54:AM54" si="19">IFERROR(E21/E15,0)</f>
        <v>0</v>
      </c>
      <c r="F54" s="295">
        <f t="shared" si="19"/>
        <v>0</v>
      </c>
      <c r="G54" s="295">
        <f t="shared" si="19"/>
        <v>0</v>
      </c>
      <c r="H54" s="295">
        <f t="shared" si="19"/>
        <v>0</v>
      </c>
      <c r="I54" s="295">
        <f t="shared" si="19"/>
        <v>0</v>
      </c>
      <c r="J54" s="295">
        <f t="shared" si="19"/>
        <v>0</v>
      </c>
      <c r="K54" s="295">
        <f t="shared" si="19"/>
        <v>0</v>
      </c>
      <c r="L54" s="295">
        <f t="shared" si="19"/>
        <v>0</v>
      </c>
      <c r="M54" s="295">
        <f t="shared" si="19"/>
        <v>0</v>
      </c>
      <c r="N54" s="295">
        <f t="shared" si="19"/>
        <v>0</v>
      </c>
      <c r="O54" s="295">
        <f t="shared" si="19"/>
        <v>0</v>
      </c>
      <c r="P54" s="295">
        <f t="shared" si="19"/>
        <v>0</v>
      </c>
      <c r="Q54" s="295">
        <f t="shared" si="19"/>
        <v>0</v>
      </c>
      <c r="R54" s="295">
        <f t="shared" si="19"/>
        <v>0</v>
      </c>
      <c r="S54" s="295">
        <f t="shared" si="19"/>
        <v>0</v>
      </c>
      <c r="T54" s="295">
        <f t="shared" si="19"/>
        <v>0</v>
      </c>
      <c r="U54" s="295">
        <f t="shared" si="19"/>
        <v>0</v>
      </c>
      <c r="V54" s="295">
        <f t="shared" si="19"/>
        <v>0</v>
      </c>
      <c r="W54" s="295">
        <f t="shared" si="19"/>
        <v>0</v>
      </c>
      <c r="X54" s="295">
        <f t="shared" si="19"/>
        <v>0</v>
      </c>
      <c r="Y54" s="295">
        <f t="shared" si="19"/>
        <v>0</v>
      </c>
      <c r="Z54" s="295">
        <f t="shared" si="19"/>
        <v>0</v>
      </c>
      <c r="AA54" s="295">
        <f t="shared" si="19"/>
        <v>0</v>
      </c>
      <c r="AB54" s="295">
        <f t="shared" si="19"/>
        <v>0</v>
      </c>
      <c r="AC54" s="295">
        <f t="shared" si="19"/>
        <v>0</v>
      </c>
      <c r="AD54" s="295">
        <f t="shared" si="19"/>
        <v>0</v>
      </c>
      <c r="AE54" s="295">
        <f t="shared" si="19"/>
        <v>0</v>
      </c>
      <c r="AF54" s="295">
        <f t="shared" si="19"/>
        <v>0</v>
      </c>
      <c r="AG54" s="295">
        <f t="shared" si="19"/>
        <v>0</v>
      </c>
      <c r="AH54" s="295">
        <f t="shared" si="19"/>
        <v>0</v>
      </c>
      <c r="AI54" s="295">
        <f t="shared" si="19"/>
        <v>0</v>
      </c>
      <c r="AJ54" s="295">
        <f t="shared" si="19"/>
        <v>0</v>
      </c>
      <c r="AK54" s="295">
        <f t="shared" si="19"/>
        <v>0</v>
      </c>
      <c r="AL54" s="295">
        <f t="shared" si="19"/>
        <v>0</v>
      </c>
      <c r="AM54" s="295">
        <f t="shared" si="19"/>
        <v>0</v>
      </c>
      <c r="AN54" s="295">
        <f>IFERROR(AN21/AN15,0)</f>
        <v>0</v>
      </c>
      <c r="AO54" s="295">
        <f>IFERROR(AO21/AO15,0)</f>
        <v>0</v>
      </c>
      <c r="AP54" s="295">
        <f ca="1">IFERROR(AP21/AP15,0)</f>
        <v>0</v>
      </c>
      <c r="AQ54" s="295">
        <f>IFERROR(AQ21/AQ15,0)</f>
        <v>0</v>
      </c>
      <c r="AR54" s="146"/>
      <c r="AS54" s="295">
        <f ca="1">IFERROR(AS21/AS15,0)</f>
        <v>0</v>
      </c>
      <c r="AT54" s="295">
        <f ca="1">IFERROR(AT21/AT15,0)</f>
        <v>0</v>
      </c>
      <c r="AU54" s="146"/>
      <c r="AV54" s="138"/>
    </row>
    <row r="55" spans="1:48" s="174" customFormat="1" ht="12" customHeight="1" collapsed="1">
      <c r="A55" s="392"/>
      <c r="B55" s="178"/>
      <c r="C55" s="596" t="str">
        <f>PL_monthly!C68</f>
        <v>Gross profit as % of net sales</v>
      </c>
      <c r="D55" s="295">
        <f>IFERROR(D29/D15,0)</f>
        <v>0</v>
      </c>
      <c r="E55" s="295">
        <f t="shared" ref="E55:AM55" si="20">IFERROR(E29/E15,0)</f>
        <v>0</v>
      </c>
      <c r="F55" s="295">
        <f t="shared" si="20"/>
        <v>0</v>
      </c>
      <c r="G55" s="295">
        <f t="shared" si="20"/>
        <v>0</v>
      </c>
      <c r="H55" s="295">
        <f t="shared" si="20"/>
        <v>0</v>
      </c>
      <c r="I55" s="295">
        <f t="shared" si="20"/>
        <v>0</v>
      </c>
      <c r="J55" s="295">
        <f t="shared" si="20"/>
        <v>0</v>
      </c>
      <c r="K55" s="295">
        <f t="shared" si="20"/>
        <v>0</v>
      </c>
      <c r="L55" s="295">
        <f t="shared" si="20"/>
        <v>0</v>
      </c>
      <c r="M55" s="295">
        <f t="shared" si="20"/>
        <v>0</v>
      </c>
      <c r="N55" s="295">
        <f t="shared" si="20"/>
        <v>0</v>
      </c>
      <c r="O55" s="295">
        <f t="shared" si="20"/>
        <v>0</v>
      </c>
      <c r="P55" s="295">
        <f t="shared" si="20"/>
        <v>0</v>
      </c>
      <c r="Q55" s="295">
        <f t="shared" si="20"/>
        <v>0</v>
      </c>
      <c r="R55" s="295">
        <f t="shared" si="20"/>
        <v>0</v>
      </c>
      <c r="S55" s="295">
        <f t="shared" si="20"/>
        <v>0</v>
      </c>
      <c r="T55" s="295">
        <f t="shared" si="20"/>
        <v>0</v>
      </c>
      <c r="U55" s="295">
        <f t="shared" si="20"/>
        <v>0</v>
      </c>
      <c r="V55" s="295">
        <f t="shared" si="20"/>
        <v>0</v>
      </c>
      <c r="W55" s="295">
        <f t="shared" si="20"/>
        <v>0</v>
      </c>
      <c r="X55" s="295">
        <f t="shared" si="20"/>
        <v>0</v>
      </c>
      <c r="Y55" s="295">
        <f t="shared" si="20"/>
        <v>0</v>
      </c>
      <c r="Z55" s="295">
        <f t="shared" si="20"/>
        <v>0</v>
      </c>
      <c r="AA55" s="295">
        <f t="shared" si="20"/>
        <v>0</v>
      </c>
      <c r="AB55" s="295">
        <f t="shared" si="20"/>
        <v>0</v>
      </c>
      <c r="AC55" s="295">
        <f t="shared" si="20"/>
        <v>0</v>
      </c>
      <c r="AD55" s="295">
        <f t="shared" si="20"/>
        <v>0</v>
      </c>
      <c r="AE55" s="295">
        <f t="shared" si="20"/>
        <v>0</v>
      </c>
      <c r="AF55" s="295">
        <f t="shared" si="20"/>
        <v>0</v>
      </c>
      <c r="AG55" s="295">
        <f t="shared" si="20"/>
        <v>0</v>
      </c>
      <c r="AH55" s="295">
        <f t="shared" si="20"/>
        <v>0</v>
      </c>
      <c r="AI55" s="295">
        <f t="shared" si="20"/>
        <v>0</v>
      </c>
      <c r="AJ55" s="295">
        <f t="shared" si="20"/>
        <v>0</v>
      </c>
      <c r="AK55" s="295">
        <f t="shared" si="20"/>
        <v>0</v>
      </c>
      <c r="AL55" s="295">
        <f t="shared" si="20"/>
        <v>0</v>
      </c>
      <c r="AM55" s="295">
        <f t="shared" si="20"/>
        <v>0</v>
      </c>
      <c r="AN55" s="295">
        <f>IFERROR(AN29/AN15,0)</f>
        <v>0</v>
      </c>
      <c r="AO55" s="295">
        <f>IFERROR(AO29/AO15,0)</f>
        <v>0</v>
      </c>
      <c r="AP55" s="295">
        <f ca="1">IFERROR(AP29/AP15,0)</f>
        <v>0</v>
      </c>
      <c r="AQ55" s="295">
        <f>IFERROR(AQ29/AQ15,0)</f>
        <v>0</v>
      </c>
      <c r="AR55" s="146"/>
      <c r="AS55" s="295">
        <f ca="1">IFERROR(AS29/AS15,0)</f>
        <v>0</v>
      </c>
      <c r="AT55" s="295">
        <f ca="1">IFERROR(AT29/AT15,0)</f>
        <v>0</v>
      </c>
      <c r="AU55" s="146"/>
      <c r="AV55" s="138"/>
    </row>
    <row r="56" spans="1:48" s="174" customFormat="1" ht="12" customHeight="1" thickBot="1">
      <c r="A56" s="392"/>
      <c r="B56" s="178"/>
      <c r="C56" s="596" t="str">
        <f>PL_monthly!C69</f>
        <v>EBITDA as % of net sales</v>
      </c>
      <c r="D56" s="295">
        <f>IFERROR(D50/D15,0)</f>
        <v>0</v>
      </c>
      <c r="E56" s="295">
        <f t="shared" ref="E56:AM56" si="21">IFERROR(E50/E15,0)</f>
        <v>0</v>
      </c>
      <c r="F56" s="295">
        <f t="shared" si="21"/>
        <v>0</v>
      </c>
      <c r="G56" s="295">
        <f t="shared" si="21"/>
        <v>0</v>
      </c>
      <c r="H56" s="295">
        <f t="shared" si="21"/>
        <v>0</v>
      </c>
      <c r="I56" s="295">
        <f t="shared" si="21"/>
        <v>0</v>
      </c>
      <c r="J56" s="295">
        <f t="shared" si="21"/>
        <v>0</v>
      </c>
      <c r="K56" s="295">
        <f t="shared" si="21"/>
        <v>0</v>
      </c>
      <c r="L56" s="295">
        <f t="shared" si="21"/>
        <v>0</v>
      </c>
      <c r="M56" s="295">
        <f t="shared" si="21"/>
        <v>0</v>
      </c>
      <c r="N56" s="295">
        <f t="shared" si="21"/>
        <v>0</v>
      </c>
      <c r="O56" s="295">
        <f t="shared" si="21"/>
        <v>0</v>
      </c>
      <c r="P56" s="295">
        <f t="shared" si="21"/>
        <v>0</v>
      </c>
      <c r="Q56" s="295">
        <f t="shared" si="21"/>
        <v>0</v>
      </c>
      <c r="R56" s="295">
        <f t="shared" si="21"/>
        <v>0</v>
      </c>
      <c r="S56" s="295">
        <f t="shared" si="21"/>
        <v>0</v>
      </c>
      <c r="T56" s="295">
        <f t="shared" si="21"/>
        <v>0</v>
      </c>
      <c r="U56" s="295">
        <f t="shared" si="21"/>
        <v>0</v>
      </c>
      <c r="V56" s="295">
        <f t="shared" si="21"/>
        <v>0</v>
      </c>
      <c r="W56" s="295">
        <f t="shared" si="21"/>
        <v>0</v>
      </c>
      <c r="X56" s="295">
        <f t="shared" si="21"/>
        <v>0</v>
      </c>
      <c r="Y56" s="295">
        <f t="shared" si="21"/>
        <v>0</v>
      </c>
      <c r="Z56" s="295">
        <f t="shared" si="21"/>
        <v>0</v>
      </c>
      <c r="AA56" s="295">
        <f t="shared" si="21"/>
        <v>0</v>
      </c>
      <c r="AB56" s="295">
        <f t="shared" si="21"/>
        <v>0</v>
      </c>
      <c r="AC56" s="295">
        <f t="shared" si="21"/>
        <v>0</v>
      </c>
      <c r="AD56" s="295">
        <f t="shared" si="21"/>
        <v>0</v>
      </c>
      <c r="AE56" s="295">
        <f t="shared" si="21"/>
        <v>0</v>
      </c>
      <c r="AF56" s="295">
        <f t="shared" si="21"/>
        <v>0</v>
      </c>
      <c r="AG56" s="295">
        <f t="shared" si="21"/>
        <v>0</v>
      </c>
      <c r="AH56" s="295">
        <f t="shared" si="21"/>
        <v>0</v>
      </c>
      <c r="AI56" s="295">
        <f t="shared" si="21"/>
        <v>0</v>
      </c>
      <c r="AJ56" s="295">
        <f t="shared" si="21"/>
        <v>0</v>
      </c>
      <c r="AK56" s="295">
        <f t="shared" si="21"/>
        <v>0</v>
      </c>
      <c r="AL56" s="295">
        <f t="shared" si="21"/>
        <v>0</v>
      </c>
      <c r="AM56" s="295">
        <f t="shared" si="21"/>
        <v>0</v>
      </c>
      <c r="AN56" s="295">
        <f t="shared" ref="AN56:AT56" si="22">IFERROR(AN50/AN15,0)</f>
        <v>0</v>
      </c>
      <c r="AO56" s="295">
        <f t="shared" si="22"/>
        <v>0</v>
      </c>
      <c r="AP56" s="295">
        <f t="shared" ca="1" si="22"/>
        <v>0</v>
      </c>
      <c r="AQ56" s="295">
        <f t="shared" si="22"/>
        <v>0</v>
      </c>
      <c r="AR56" s="146"/>
      <c r="AS56" s="295">
        <f t="shared" ca="1" si="22"/>
        <v>0</v>
      </c>
      <c r="AT56" s="295">
        <f t="shared" ca="1" si="22"/>
        <v>0</v>
      </c>
      <c r="AU56" s="146"/>
      <c r="AV56" s="365"/>
    </row>
    <row r="57" spans="1:48" s="174" customFormat="1" ht="12" customHeight="1">
      <c r="A57" s="392"/>
      <c r="C57" s="273"/>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184"/>
      <c r="AO57" s="184"/>
      <c r="AP57" s="184"/>
      <c r="AQ57" s="184"/>
      <c r="AR57" s="146"/>
      <c r="AS57" s="146"/>
      <c r="AT57" s="146"/>
      <c r="AU57" s="146"/>
      <c r="AV57" s="272"/>
    </row>
    <row r="58" spans="1:48" s="174" customFormat="1" ht="12" customHeight="1">
      <c r="A58" s="392"/>
      <c r="C58" s="273"/>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184"/>
      <c r="AO58" s="184"/>
      <c r="AP58" s="184"/>
      <c r="AQ58" s="184"/>
      <c r="AR58" s="146"/>
      <c r="AS58" s="146"/>
      <c r="AT58" s="146"/>
      <c r="AU58" s="146"/>
      <c r="AV58" s="272"/>
    </row>
    <row r="59" spans="1:48" s="174" customFormat="1" ht="9.75" customHeight="1">
      <c r="A59" s="392"/>
      <c r="C59" s="273"/>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184"/>
      <c r="AO59" s="184"/>
      <c r="AP59" s="184"/>
      <c r="AQ59" s="184"/>
      <c r="AR59" s="146"/>
      <c r="AS59" s="146"/>
      <c r="AT59" s="146"/>
      <c r="AU59" s="146"/>
      <c r="AV59" s="272"/>
    </row>
    <row r="60" spans="1:48" s="174" customFormat="1" ht="12" customHeight="1">
      <c r="A60" s="392"/>
      <c r="C60" s="181"/>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184"/>
      <c r="AO60" s="184"/>
      <c r="AP60" s="185"/>
      <c r="AQ60" s="185"/>
      <c r="AR60" s="146"/>
      <c r="AS60" s="146"/>
      <c r="AT60" s="146"/>
      <c r="AU60" s="146"/>
      <c r="AV60"/>
    </row>
    <row r="61" spans="1:48" ht="12" customHeight="1">
      <c r="AO61" s="289"/>
      <c r="AP61" s="289"/>
      <c r="AQ61" s="289"/>
    </row>
    <row r="62" spans="1:48" ht="12" customHeight="1">
      <c r="AP62" s="289"/>
    </row>
    <row r="63" spans="1:48" ht="12" customHeight="1">
      <c r="AP63" s="289"/>
    </row>
  </sheetData>
  <pageMargins left="0.7" right="0.7" top="0.75" bottom="0.75" header="0.3" footer="0.3"/>
  <pageSetup orientation="landscape" r:id="rId1"/>
  <headerFooter>
    <oddFooter>&amp;C&amp;7&amp;B&amp;"Arial"Document Classification: KPMG Confidential</oddFooter>
  </headerFooter>
  <ignoredErrors>
    <ignoredError sqref="C9" unlockedFormula="1"/>
    <ignoredError sqref="AN15:AT50" 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tabColor indexed="9"/>
    <pageSetUpPr fitToPage="1"/>
  </sheetPr>
  <dimension ref="A1:BD47"/>
  <sheetViews>
    <sheetView showGridLines="0" tabSelected="1" zoomScale="190" zoomScaleNormal="190" workbookViewId="0">
      <pane xSplit="3" ySplit="10" topLeftCell="D11" activePane="bottomRight" state="frozen"/>
      <selection pane="topRight"/>
      <selection pane="bottomLeft"/>
      <selection pane="bottomRight" activeCell="BC10" sqref="BC10:BC25"/>
    </sheetView>
  </sheetViews>
  <sheetFormatPr defaultColWidth="9.140625" defaultRowHeight="12" customHeight="1" outlineLevelRow="1" outlineLevelCol="1"/>
  <cols>
    <col min="1" max="1" width="3.7109375" style="390" customWidth="1"/>
    <col min="2" max="2" width="9.140625" style="146" customWidth="1"/>
    <col min="3" max="3" width="26.42578125" style="146" customWidth="1"/>
    <col min="4" max="39" width="6.7109375" hidden="1" customWidth="1" outlineLevel="1"/>
    <col min="40" max="40" width="6.28515625" style="146" customWidth="1" collapsed="1"/>
    <col min="41" max="42" width="6.28515625" style="146" customWidth="1"/>
    <col min="43" max="44" width="6.28515625" style="146" hidden="1" customWidth="1"/>
    <col min="45" max="47" width="6.28515625" style="146" customWidth="1"/>
    <col min="48" max="48" width="6.28515625" style="146" customWidth="1" outlineLevel="1"/>
    <col min="49" max="50" width="6.28515625" style="146" customWidth="1"/>
    <col min="51" max="51" width="6.28515625" style="146" customWidth="1" outlineLevel="1"/>
    <col min="52" max="53" width="6.28515625" style="146" customWidth="1"/>
    <col min="54" max="54" width="2.5703125" style="146" customWidth="1"/>
    <col min="55" max="55" width="37.5703125" style="146" customWidth="1"/>
    <col min="56" max="56" width="1.7109375" style="146" customWidth="1"/>
    <col min="57" max="16384" width="9.140625" style="146"/>
  </cols>
  <sheetData>
    <row r="1" spans="1:55" ht="23.1" customHeight="1">
      <c r="B1" s="609" t="str">
        <f>'Key information'!E7</f>
        <v>Project Test</v>
      </c>
    </row>
    <row r="2" spans="1:55" ht="11.45" customHeight="1">
      <c r="B2" s="612" t="str">
        <f>C8</f>
        <v>Current trading</v>
      </c>
    </row>
    <row r="3" spans="1:55" ht="12" customHeight="1">
      <c r="B3" s="388" t="str">
        <f>IF(AV11=0,"Source: Management accounts, Management information, KPMG analysis","Source: Management accounts, Management forecast, Management information, KPMG analysis")</f>
        <v>Source: Management accounts, Management information, KPMG analysis</v>
      </c>
    </row>
    <row r="4" spans="1:55" s="354" customFormat="1" ht="12" customHeight="1">
      <c r="A4" s="394"/>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356"/>
    </row>
    <row r="5" spans="1:55" s="176" customFormat="1" ht="12" customHeight="1">
      <c r="A5" s="391"/>
      <c r="B5" s="123"/>
      <c r="C5" s="123"/>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T5" s="146"/>
    </row>
    <row r="6" spans="1:55" s="176" customFormat="1" ht="12" customHeight="1">
      <c r="A6" s="391"/>
      <c r="B6" s="123"/>
      <c r="C6" s="123"/>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row>
    <row r="7" spans="1:55" s="176" customFormat="1" ht="12" customHeight="1">
      <c r="A7" s="391"/>
      <c r="B7" s="123"/>
      <c r="C7" s="123"/>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55" s="174" customFormat="1" ht="19.5" customHeight="1">
      <c r="A8" s="392"/>
      <c r="C8" s="402" t="str">
        <f>"Current trading"&amp;IF('Key information'!E59="",""," - "&amp;'Key information'!E59)</f>
        <v>Current trading</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961"/>
      <c r="BC8" s="127" t="s">
        <v>285</v>
      </c>
    </row>
    <row r="9" spans="1:55" s="174" customFormat="1" ht="12" customHeight="1">
      <c r="A9" s="392"/>
      <c r="B9" s="175"/>
      <c r="C9" s="633"/>
      <c r="D9" s="633"/>
      <c r="E9" s="633"/>
      <c r="F9" s="633"/>
      <c r="G9" s="633"/>
      <c r="H9" s="633"/>
      <c r="I9" s="633"/>
      <c r="J9" s="633"/>
      <c r="K9" s="633"/>
      <c r="L9" s="633"/>
      <c r="M9" s="633"/>
      <c r="N9" s="633"/>
      <c r="O9" s="633"/>
      <c r="P9" s="633"/>
      <c r="Q9" s="633"/>
      <c r="R9" s="633"/>
      <c r="S9" s="633"/>
      <c r="T9" s="633"/>
      <c r="U9" s="633"/>
      <c r="V9" s="633"/>
      <c r="W9" s="633"/>
      <c r="X9" s="633"/>
      <c r="Y9" s="633"/>
      <c r="Z9" s="633"/>
      <c r="AA9" s="633"/>
      <c r="AB9" s="633"/>
      <c r="AC9" s="633"/>
      <c r="AD9" s="633"/>
      <c r="AE9" s="633"/>
      <c r="AF9" s="633"/>
      <c r="AG9" s="633"/>
      <c r="AH9" s="633"/>
      <c r="AI9" s="633"/>
      <c r="AJ9" s="633"/>
      <c r="AK9" s="633"/>
      <c r="AL9" s="633"/>
      <c r="AM9" s="633"/>
      <c r="AN9" s="1103" t="s">
        <v>510</v>
      </c>
      <c r="AO9" s="1104"/>
      <c r="AP9" s="1104"/>
      <c r="AQ9" s="1103" t="s">
        <v>511</v>
      </c>
      <c r="AR9" s="1104"/>
      <c r="AS9" s="1104"/>
      <c r="AT9" s="1103" t="s">
        <v>512</v>
      </c>
      <c r="AU9" s="1104"/>
      <c r="AV9" s="1104"/>
      <c r="AW9" s="1108" t="s">
        <v>513</v>
      </c>
      <c r="AX9" s="1109"/>
      <c r="AY9" s="1109"/>
      <c r="AZ9" s="1108" t="s">
        <v>514</v>
      </c>
      <c r="BA9" s="1109"/>
      <c r="BB9" s="961"/>
      <c r="BC9" s="502"/>
    </row>
    <row r="10" spans="1:55" s="174" customFormat="1" ht="12" customHeight="1">
      <c r="A10" s="392"/>
      <c r="B10" s="175"/>
      <c r="C10" s="626" t="str">
        <f>'Key information'!F50</f>
        <v>€'000</v>
      </c>
      <c r="D10" s="598">
        <f>'Key information'!E28</f>
        <v>43861</v>
      </c>
      <c r="E10" s="598">
        <f>EOMONTH(D10,1)</f>
        <v>43890</v>
      </c>
      <c r="F10" s="598">
        <f t="shared" ref="F10:AM10" si="0">EOMONTH(E10,1)</f>
        <v>43921</v>
      </c>
      <c r="G10" s="598">
        <f t="shared" si="0"/>
        <v>43951</v>
      </c>
      <c r="H10" s="598">
        <f t="shared" si="0"/>
        <v>43982</v>
      </c>
      <c r="I10" s="598">
        <f t="shared" si="0"/>
        <v>44012</v>
      </c>
      <c r="J10" s="598">
        <f t="shared" si="0"/>
        <v>44043</v>
      </c>
      <c r="K10" s="598">
        <f t="shared" si="0"/>
        <v>44074</v>
      </c>
      <c r="L10" s="598">
        <f t="shared" si="0"/>
        <v>44104</v>
      </c>
      <c r="M10" s="598">
        <f t="shared" si="0"/>
        <v>44135</v>
      </c>
      <c r="N10" s="598">
        <f t="shared" si="0"/>
        <v>44165</v>
      </c>
      <c r="O10" s="598">
        <f t="shared" si="0"/>
        <v>44196</v>
      </c>
      <c r="P10" s="598">
        <f t="shared" si="0"/>
        <v>44227</v>
      </c>
      <c r="Q10" s="598">
        <f t="shared" si="0"/>
        <v>44255</v>
      </c>
      <c r="R10" s="598">
        <f t="shared" si="0"/>
        <v>44286</v>
      </c>
      <c r="S10" s="598">
        <f t="shared" si="0"/>
        <v>44316</v>
      </c>
      <c r="T10" s="598">
        <f t="shared" si="0"/>
        <v>44347</v>
      </c>
      <c r="U10" s="598">
        <f t="shared" si="0"/>
        <v>44377</v>
      </c>
      <c r="V10" s="598">
        <f t="shared" si="0"/>
        <v>44408</v>
      </c>
      <c r="W10" s="598">
        <f t="shared" si="0"/>
        <v>44439</v>
      </c>
      <c r="X10" s="598">
        <f t="shared" si="0"/>
        <v>44469</v>
      </c>
      <c r="Y10" s="598">
        <f t="shared" si="0"/>
        <v>44500</v>
      </c>
      <c r="Z10" s="598">
        <f t="shared" si="0"/>
        <v>44530</v>
      </c>
      <c r="AA10" s="598">
        <f t="shared" si="0"/>
        <v>44561</v>
      </c>
      <c r="AB10" s="598">
        <f t="shared" si="0"/>
        <v>44592</v>
      </c>
      <c r="AC10" s="598">
        <f t="shared" si="0"/>
        <v>44620</v>
      </c>
      <c r="AD10" s="598">
        <f t="shared" si="0"/>
        <v>44651</v>
      </c>
      <c r="AE10" s="598">
        <f t="shared" si="0"/>
        <v>44681</v>
      </c>
      <c r="AF10" s="598">
        <f t="shared" si="0"/>
        <v>44712</v>
      </c>
      <c r="AG10" s="598">
        <f t="shared" si="0"/>
        <v>44742</v>
      </c>
      <c r="AH10" s="598">
        <f t="shared" si="0"/>
        <v>44773</v>
      </c>
      <c r="AI10" s="598">
        <f t="shared" si="0"/>
        <v>44804</v>
      </c>
      <c r="AJ10" s="598">
        <f t="shared" si="0"/>
        <v>44834</v>
      </c>
      <c r="AK10" s="598">
        <f t="shared" si="0"/>
        <v>44865</v>
      </c>
      <c r="AL10" s="598">
        <f t="shared" si="0"/>
        <v>44895</v>
      </c>
      <c r="AM10" s="598">
        <f t="shared" si="0"/>
        <v>44926</v>
      </c>
      <c r="AN10" s="600" t="str">
        <f>'Key information'!E38</f>
        <v>FY20</v>
      </c>
      <c r="AO10" s="600" t="str">
        <f>'Key information'!F38</f>
        <v>FY21</v>
      </c>
      <c r="AP10" s="600" t="str">
        <f>'Key information'!G38</f>
        <v>FY22</v>
      </c>
      <c r="AQ10" s="600" t="str">
        <f>+AN10</f>
        <v>FY20</v>
      </c>
      <c r="AR10" s="600" t="str">
        <f t="shared" ref="AR10" si="1">+AO10</f>
        <v>FY21</v>
      </c>
      <c r="AS10" s="623" t="str">
        <f>+AV10</f>
        <v>FY22LE</v>
      </c>
      <c r="AT10" s="600" t="str">
        <f>'Key information'!E37</f>
        <v>FY20</v>
      </c>
      <c r="AU10" s="600" t="str">
        <f>'Key information'!F37</f>
        <v>FY21</v>
      </c>
      <c r="AV10" s="623" t="str">
        <f>'Key information'!H37</f>
        <v>FY22LE</v>
      </c>
      <c r="AW10" s="676" t="str">
        <f>"% of "&amp;AT10</f>
        <v>% of FY20</v>
      </c>
      <c r="AX10" s="676" t="str">
        <f>"% of "&amp;AU10</f>
        <v>% of FY21</v>
      </c>
      <c r="AY10" s="676" t="str">
        <f>"% of "&amp;AV10</f>
        <v>% of FY22LE</v>
      </c>
      <c r="AZ10" s="676" t="s">
        <v>515</v>
      </c>
      <c r="BA10" s="676" t="s">
        <v>516</v>
      </c>
      <c r="BB10" s="961"/>
      <c r="BC10" s="962"/>
    </row>
    <row r="11" spans="1:55" s="174" customFormat="1" ht="12" customHeight="1">
      <c r="A11" s="392"/>
      <c r="B11" s="178"/>
      <c r="C11" s="17" t="s">
        <v>301</v>
      </c>
      <c r="D11" s="154">
        <f>PL_monthly!D15</f>
        <v>0</v>
      </c>
      <c r="E11" s="154">
        <f>PL_monthly!E15</f>
        <v>0</v>
      </c>
      <c r="F11" s="154">
        <f>PL_monthly!F15</f>
        <v>0</v>
      </c>
      <c r="G11" s="154">
        <f>PL_monthly!G15</f>
        <v>0</v>
      </c>
      <c r="H11" s="154">
        <f>PL_monthly!H15</f>
        <v>0</v>
      </c>
      <c r="I11" s="154">
        <f>PL_monthly!I15</f>
        <v>0</v>
      </c>
      <c r="J11" s="154">
        <f>PL_monthly!J15</f>
        <v>0</v>
      </c>
      <c r="K11" s="154">
        <f>PL_monthly!K15</f>
        <v>0</v>
      </c>
      <c r="L11" s="154">
        <f>PL_monthly!L15</f>
        <v>0</v>
      </c>
      <c r="M11" s="154">
        <f>PL_monthly!M15</f>
        <v>0</v>
      </c>
      <c r="N11" s="154">
        <f>PL_monthly!N15</f>
        <v>0</v>
      </c>
      <c r="O11" s="154">
        <f>PL_monthly!O15</f>
        <v>0</v>
      </c>
      <c r="P11" s="154">
        <f>PL_monthly!P15</f>
        <v>0</v>
      </c>
      <c r="Q11" s="154">
        <f>PL_monthly!Q15</f>
        <v>0</v>
      </c>
      <c r="R11" s="154">
        <f>PL_monthly!R15</f>
        <v>0</v>
      </c>
      <c r="S11" s="154">
        <f>PL_monthly!S15</f>
        <v>0</v>
      </c>
      <c r="T11" s="154">
        <f>PL_monthly!T15</f>
        <v>0</v>
      </c>
      <c r="U11" s="154">
        <f>PL_monthly!U15</f>
        <v>0</v>
      </c>
      <c r="V11" s="154">
        <f>PL_monthly!V15</f>
        <v>0</v>
      </c>
      <c r="W11" s="154">
        <f>PL_monthly!W15</f>
        <v>0</v>
      </c>
      <c r="X11" s="154">
        <f>PL_monthly!X15</f>
        <v>0</v>
      </c>
      <c r="Y11" s="154">
        <f>PL_monthly!Y15</f>
        <v>0</v>
      </c>
      <c r="Z11" s="154">
        <f>PL_monthly!Z15</f>
        <v>0</v>
      </c>
      <c r="AA11" s="154">
        <f>PL_monthly!AA15</f>
        <v>0</v>
      </c>
      <c r="AB11" s="154">
        <f>PL_monthly!AB15</f>
        <v>0</v>
      </c>
      <c r="AC11" s="154">
        <f>PL_monthly!AC15</f>
        <v>0</v>
      </c>
      <c r="AD11" s="154">
        <f>PL_monthly!AD15</f>
        <v>0</v>
      </c>
      <c r="AE11" s="154">
        <f>PL_monthly!AE15</f>
        <v>0</v>
      </c>
      <c r="AF11" s="154">
        <f>PL_monthly!AF15</f>
        <v>0</v>
      </c>
      <c r="AG11" s="154">
        <f>PL_monthly!AG15</f>
        <v>0</v>
      </c>
      <c r="AH11" s="154">
        <f>PL_monthly!AH15</f>
        <v>0</v>
      </c>
      <c r="AI11" s="154">
        <f>PL_monthly!AI15</f>
        <v>0</v>
      </c>
      <c r="AJ11" s="154">
        <f>PL_monthly!AJ15</f>
        <v>0</v>
      </c>
      <c r="AK11" s="154">
        <f>PL_monthly!AK15</f>
        <v>0</v>
      </c>
      <c r="AL11" s="154">
        <f>PL_monthly!AL15</f>
        <v>0</v>
      </c>
      <c r="AM11" s="154">
        <f>PL_monthly!AM15</f>
        <v>0</v>
      </c>
      <c r="AN11" s="154">
        <f ca="1">SUM(OFFSET(O11,0,(-12+'Key information'!$E$34)):D11)</f>
        <v>0</v>
      </c>
      <c r="AO11" s="154">
        <f ca="1">SUM(OFFSET(AA11,0,(-12+'Key information'!$E$34)):P11)</f>
        <v>0</v>
      </c>
      <c r="AP11" s="154">
        <f ca="1">SUM(OFFSET(AM11,0,(-12+'Key information'!$E$34)):AB11)</f>
        <v>0</v>
      </c>
      <c r="AQ11" s="352">
        <f ca="1">+AT11-AN11</f>
        <v>0</v>
      </c>
      <c r="AR11" s="154">
        <f t="shared" ref="AR11:AS11" ca="1" si="2">+AU11-AO11</f>
        <v>0</v>
      </c>
      <c r="AS11" s="349">
        <f t="shared" ca="1" si="2"/>
        <v>0</v>
      </c>
      <c r="AT11" s="154">
        <f>SUM(D11:O11)</f>
        <v>0</v>
      </c>
      <c r="AU11" s="154">
        <f>SUM(P11:AA11)</f>
        <v>0</v>
      </c>
      <c r="AV11" s="154">
        <f>PL_monthly!AQ15</f>
        <v>0</v>
      </c>
      <c r="AW11" s="690" t="str">
        <f t="shared" ref="AW11:AW21" ca="1" si="3">IFERROR(AN11/AT11,"n/a ")</f>
        <v xml:space="preserve">n/a </v>
      </c>
      <c r="AX11" s="686" t="str">
        <f t="shared" ref="AX11:AX21" ca="1" si="4">IFERROR(AO11/AU11,"n/a ")</f>
        <v xml:space="preserve">n/a </v>
      </c>
      <c r="AY11" s="686" t="str">
        <f t="shared" ref="AY11:AY21" ca="1" si="5">IFERROR(AP11/AV11,"n/a ")</f>
        <v xml:space="preserve">n/a </v>
      </c>
      <c r="AZ11" s="352">
        <f ca="1">AP11/'Key information'!$E$34*12</f>
        <v>0</v>
      </c>
      <c r="BA11" s="154">
        <f ca="1">IFERROR(AP11*(1/AVERAGE(AW11,AX11)),0)</f>
        <v>0</v>
      </c>
      <c r="BB11" s="961"/>
      <c r="BC11" s="131"/>
    </row>
    <row r="12" spans="1:55" s="174" customFormat="1" ht="12" hidden="1" customHeight="1" outlineLevel="1">
      <c r="A12" s="392"/>
      <c r="B12" s="178"/>
      <c r="C12" s="30" t="str">
        <f>PL_monthly!C16</f>
        <v>Change in finished and semifinished goods inventories</v>
      </c>
      <c r="D12" s="153">
        <f>PL_monthly!D16</f>
        <v>0</v>
      </c>
      <c r="E12" s="154">
        <f>PL_monthly!E16</f>
        <v>0</v>
      </c>
      <c r="F12" s="154">
        <f>PL_monthly!F16</f>
        <v>0</v>
      </c>
      <c r="G12" s="154">
        <f>PL_monthly!G16</f>
        <v>0</v>
      </c>
      <c r="H12" s="154">
        <f>PL_monthly!H16</f>
        <v>0</v>
      </c>
      <c r="I12" s="154">
        <f>PL_monthly!I16</f>
        <v>0</v>
      </c>
      <c r="J12" s="154">
        <f>PL_monthly!J16</f>
        <v>0</v>
      </c>
      <c r="K12" s="154">
        <f>PL_monthly!K16</f>
        <v>0</v>
      </c>
      <c r="L12" s="154">
        <f>PL_monthly!L16</f>
        <v>0</v>
      </c>
      <c r="M12" s="154">
        <f>PL_monthly!M16</f>
        <v>0</v>
      </c>
      <c r="N12" s="154">
        <f>PL_monthly!N16</f>
        <v>0</v>
      </c>
      <c r="O12" s="154">
        <f>PL_monthly!O16</f>
        <v>0</v>
      </c>
      <c r="P12" s="154">
        <f>PL_monthly!P16</f>
        <v>0</v>
      </c>
      <c r="Q12" s="154">
        <f>PL_monthly!Q16</f>
        <v>0</v>
      </c>
      <c r="R12" s="154">
        <f>PL_monthly!R16</f>
        <v>0</v>
      </c>
      <c r="S12" s="154">
        <f>PL_monthly!S16</f>
        <v>0</v>
      </c>
      <c r="T12" s="154">
        <f>PL_monthly!T16</f>
        <v>0</v>
      </c>
      <c r="U12" s="154">
        <f>PL_monthly!U16</f>
        <v>0</v>
      </c>
      <c r="V12" s="154">
        <f>PL_monthly!V16</f>
        <v>0</v>
      </c>
      <c r="W12" s="154">
        <f>PL_monthly!W16</f>
        <v>0</v>
      </c>
      <c r="X12" s="154">
        <f>PL_monthly!X16</f>
        <v>0</v>
      </c>
      <c r="Y12" s="154">
        <f>PL_monthly!Y16</f>
        <v>0</v>
      </c>
      <c r="Z12" s="154">
        <f>PL_monthly!Z16</f>
        <v>0</v>
      </c>
      <c r="AA12" s="154">
        <f>PL_monthly!AA16</f>
        <v>0</v>
      </c>
      <c r="AB12" s="154">
        <f>PL_monthly!AB16</f>
        <v>0</v>
      </c>
      <c r="AC12" s="154">
        <f>PL_monthly!AC16</f>
        <v>0</v>
      </c>
      <c r="AD12" s="154">
        <f>PL_monthly!AD16</f>
        <v>0</v>
      </c>
      <c r="AE12" s="154">
        <f>PL_monthly!AE16</f>
        <v>0</v>
      </c>
      <c r="AF12" s="154">
        <f>PL_monthly!AF16</f>
        <v>0</v>
      </c>
      <c r="AG12" s="154">
        <f>PL_monthly!AG16</f>
        <v>0</v>
      </c>
      <c r="AH12" s="154">
        <f>PL_monthly!AH16</f>
        <v>0</v>
      </c>
      <c r="AI12" s="154">
        <f>PL_monthly!AI16</f>
        <v>0</v>
      </c>
      <c r="AJ12" s="154">
        <f>PL_monthly!AJ16</f>
        <v>0</v>
      </c>
      <c r="AK12" s="154">
        <f>PL_monthly!AK16</f>
        <v>0</v>
      </c>
      <c r="AL12" s="154">
        <f>PL_monthly!AL16</f>
        <v>0</v>
      </c>
      <c r="AM12" s="154">
        <f>PL_monthly!AM16</f>
        <v>0</v>
      </c>
      <c r="AN12" s="153">
        <f ca="1">SUM(OFFSET(O12,0,(-12+'Key information'!$E$34)):D12)</f>
        <v>0</v>
      </c>
      <c r="AO12" s="153">
        <f ca="1">SUM(OFFSET(AA12,0,(-12+'Key information'!$E$34)):P12)</f>
        <v>0</v>
      </c>
      <c r="AP12" s="153">
        <f ca="1">SUM(OFFSET(AM12,0,(-12+'Key information'!$E$34)):AB12)</f>
        <v>0</v>
      </c>
      <c r="AQ12" s="353">
        <f t="shared" ref="AQ12:AQ14" ca="1" si="6">+AT12-AN12</f>
        <v>0</v>
      </c>
      <c r="AR12" s="153">
        <f t="shared" ref="AR12:AR14" ca="1" si="7">+AU12-AO12</f>
        <v>0</v>
      </c>
      <c r="AS12" s="351">
        <f t="shared" ref="AS12:AS14" ca="1" si="8">+AV12-AP12</f>
        <v>0</v>
      </c>
      <c r="AT12" s="153">
        <f>SUM(D12:O12)</f>
        <v>0</v>
      </c>
      <c r="AU12" s="153">
        <f>SUM(P12:AA12)</f>
        <v>0</v>
      </c>
      <c r="AV12" s="153">
        <f>PL_monthly!AQ16</f>
        <v>0</v>
      </c>
      <c r="AW12" s="691" t="str">
        <f t="shared" ca="1" si="3"/>
        <v xml:space="preserve">n/a </v>
      </c>
      <c r="AX12" s="687" t="str">
        <f t="shared" ca="1" si="4"/>
        <v xml:space="preserve">n/a </v>
      </c>
      <c r="AY12" s="687" t="str">
        <f t="shared" ca="1" si="5"/>
        <v xml:space="preserve">n/a </v>
      </c>
      <c r="AZ12" s="353">
        <f ca="1">AP12/'Key information'!$E$34*12</f>
        <v>0</v>
      </c>
      <c r="BA12" s="153">
        <f ca="1">IFERROR(AP12*(1/AVERAGE(AW12,AX12)),0)</f>
        <v>0</v>
      </c>
      <c r="BB12" s="961"/>
      <c r="BC12" s="131"/>
    </row>
    <row r="13" spans="1:55" s="174" customFormat="1" ht="12" hidden="1" customHeight="1" outlineLevel="1">
      <c r="A13" s="392"/>
      <c r="B13" s="178"/>
      <c r="C13" s="30" t="str">
        <f>PL_monthly!C17</f>
        <v>Manufacturing for own use</v>
      </c>
      <c r="D13" s="153">
        <f>PL_monthly!D17</f>
        <v>0</v>
      </c>
      <c r="E13" s="154">
        <f>PL_monthly!E17</f>
        <v>0</v>
      </c>
      <c r="F13" s="154">
        <f>PL_monthly!F17</f>
        <v>0</v>
      </c>
      <c r="G13" s="154">
        <f>PL_monthly!G17</f>
        <v>0</v>
      </c>
      <c r="H13" s="154">
        <f>PL_monthly!H17</f>
        <v>0</v>
      </c>
      <c r="I13" s="154">
        <f>PL_monthly!I17</f>
        <v>0</v>
      </c>
      <c r="J13" s="154">
        <f>PL_monthly!J17</f>
        <v>0</v>
      </c>
      <c r="K13" s="154">
        <f>PL_monthly!K17</f>
        <v>0</v>
      </c>
      <c r="L13" s="154">
        <f>PL_monthly!L17</f>
        <v>0</v>
      </c>
      <c r="M13" s="154">
        <f>PL_monthly!M17</f>
        <v>0</v>
      </c>
      <c r="N13" s="154">
        <f>PL_monthly!N17</f>
        <v>0</v>
      </c>
      <c r="O13" s="154">
        <f>PL_monthly!O17</f>
        <v>0</v>
      </c>
      <c r="P13" s="154">
        <f>PL_monthly!P17</f>
        <v>0</v>
      </c>
      <c r="Q13" s="154">
        <f>PL_monthly!Q17</f>
        <v>0</v>
      </c>
      <c r="R13" s="154">
        <f>PL_monthly!R17</f>
        <v>0</v>
      </c>
      <c r="S13" s="154">
        <f>PL_monthly!S17</f>
        <v>0</v>
      </c>
      <c r="T13" s="154">
        <f>PL_monthly!T17</f>
        <v>0</v>
      </c>
      <c r="U13" s="154">
        <f>PL_monthly!U17</f>
        <v>0</v>
      </c>
      <c r="V13" s="154">
        <f>PL_monthly!V17</f>
        <v>0</v>
      </c>
      <c r="W13" s="154">
        <f>PL_monthly!W17</f>
        <v>0</v>
      </c>
      <c r="X13" s="154">
        <f>PL_monthly!X17</f>
        <v>0</v>
      </c>
      <c r="Y13" s="154">
        <f>PL_monthly!Y17</f>
        <v>0</v>
      </c>
      <c r="Z13" s="154">
        <f>PL_monthly!Z17</f>
        <v>0</v>
      </c>
      <c r="AA13" s="154">
        <f>PL_monthly!AA17</f>
        <v>0</v>
      </c>
      <c r="AB13" s="154">
        <f>PL_monthly!AB17</f>
        <v>0</v>
      </c>
      <c r="AC13" s="154">
        <f>PL_monthly!AC17</f>
        <v>0</v>
      </c>
      <c r="AD13" s="154">
        <f>PL_monthly!AD17</f>
        <v>0</v>
      </c>
      <c r="AE13" s="154">
        <f>PL_monthly!AE17</f>
        <v>0</v>
      </c>
      <c r="AF13" s="154">
        <f>PL_monthly!AF17</f>
        <v>0</v>
      </c>
      <c r="AG13" s="154">
        <f>PL_monthly!AG17</f>
        <v>0</v>
      </c>
      <c r="AH13" s="154">
        <f>PL_monthly!AH17</f>
        <v>0</v>
      </c>
      <c r="AI13" s="154">
        <f>PL_monthly!AI17</f>
        <v>0</v>
      </c>
      <c r="AJ13" s="154">
        <f>PL_monthly!AJ17</f>
        <v>0</v>
      </c>
      <c r="AK13" s="154">
        <f>PL_monthly!AK17</f>
        <v>0</v>
      </c>
      <c r="AL13" s="154">
        <f>PL_monthly!AL17</f>
        <v>0</v>
      </c>
      <c r="AM13" s="154">
        <f>PL_monthly!AM17</f>
        <v>0</v>
      </c>
      <c r="AN13" s="153">
        <f ca="1">SUM(OFFSET(O13,0,(-12+'Key information'!$E$34)):D13)</f>
        <v>0</v>
      </c>
      <c r="AO13" s="153">
        <f ca="1">SUM(OFFSET(AA13,0,(-12+'Key information'!$E$34)):P13)</f>
        <v>0</v>
      </c>
      <c r="AP13" s="153">
        <f ca="1">SUM(OFFSET(AM13,0,(-12+'Key information'!$E$34)):AB13)</f>
        <v>0</v>
      </c>
      <c r="AQ13" s="353">
        <f t="shared" ca="1" si="6"/>
        <v>0</v>
      </c>
      <c r="AR13" s="153">
        <f t="shared" ca="1" si="7"/>
        <v>0</v>
      </c>
      <c r="AS13" s="351">
        <f t="shared" ca="1" si="8"/>
        <v>0</v>
      </c>
      <c r="AT13" s="153">
        <f>SUM(D13:O13)</f>
        <v>0</v>
      </c>
      <c r="AU13" s="153">
        <f>SUM(P13:AA13)</f>
        <v>0</v>
      </c>
      <c r="AV13" s="153">
        <f>PL_monthly!AQ17</f>
        <v>0</v>
      </c>
      <c r="AW13" s="691" t="str">
        <f t="shared" ca="1" si="3"/>
        <v xml:space="preserve">n/a </v>
      </c>
      <c r="AX13" s="687" t="str">
        <f t="shared" ca="1" si="4"/>
        <v xml:space="preserve">n/a </v>
      </c>
      <c r="AY13" s="687" t="str">
        <f t="shared" ca="1" si="5"/>
        <v xml:space="preserve">n/a </v>
      </c>
      <c r="AZ13" s="353">
        <f ca="1">AP13/'Key information'!$E$34*12</f>
        <v>0</v>
      </c>
      <c r="BA13" s="153">
        <f ca="1">IFERROR(AP13*(1/AVERAGE(AW13,AX13)),0)</f>
        <v>0</v>
      </c>
      <c r="BB13" s="961"/>
      <c r="BC13" s="131"/>
    </row>
    <row r="14" spans="1:55" s="174" customFormat="1" ht="12" customHeight="1" collapsed="1">
      <c r="A14" s="392"/>
      <c r="B14" s="178"/>
      <c r="C14" s="30" t="s">
        <v>319</v>
      </c>
      <c r="D14" s="153">
        <f>PL_monthly!D28</f>
        <v>0</v>
      </c>
      <c r="E14" s="153">
        <f>PL_monthly!E28</f>
        <v>0</v>
      </c>
      <c r="F14" s="153">
        <f>PL_monthly!F28</f>
        <v>0</v>
      </c>
      <c r="G14" s="153">
        <f>PL_monthly!G28</f>
        <v>0</v>
      </c>
      <c r="H14" s="153">
        <f>PL_monthly!H28</f>
        <v>0</v>
      </c>
      <c r="I14" s="153">
        <f>PL_monthly!I28</f>
        <v>0</v>
      </c>
      <c r="J14" s="153">
        <f>PL_monthly!J28</f>
        <v>0</v>
      </c>
      <c r="K14" s="153">
        <f>PL_monthly!K28</f>
        <v>0</v>
      </c>
      <c r="L14" s="153">
        <f>PL_monthly!L28</f>
        <v>0</v>
      </c>
      <c r="M14" s="153">
        <f>PL_monthly!M28</f>
        <v>0</v>
      </c>
      <c r="N14" s="153">
        <f>PL_monthly!N28</f>
        <v>0</v>
      </c>
      <c r="O14" s="153">
        <f>PL_monthly!O28</f>
        <v>0</v>
      </c>
      <c r="P14" s="153">
        <f>PL_monthly!P28</f>
        <v>0</v>
      </c>
      <c r="Q14" s="153">
        <f>PL_monthly!Q28</f>
        <v>0</v>
      </c>
      <c r="R14" s="153">
        <f>PL_monthly!R28</f>
        <v>0</v>
      </c>
      <c r="S14" s="153">
        <f>PL_monthly!S28</f>
        <v>0</v>
      </c>
      <c r="T14" s="153">
        <f>PL_monthly!T28</f>
        <v>0</v>
      </c>
      <c r="U14" s="153">
        <f>PL_monthly!U28</f>
        <v>0</v>
      </c>
      <c r="V14" s="153">
        <f>PL_monthly!V28</f>
        <v>0</v>
      </c>
      <c r="W14" s="153">
        <f>PL_monthly!W28</f>
        <v>0</v>
      </c>
      <c r="X14" s="153">
        <f>PL_monthly!X28</f>
        <v>0</v>
      </c>
      <c r="Y14" s="153">
        <f>PL_monthly!Y28</f>
        <v>0</v>
      </c>
      <c r="Z14" s="153">
        <f>PL_monthly!Z28</f>
        <v>0</v>
      </c>
      <c r="AA14" s="153">
        <f>PL_monthly!AA28</f>
        <v>0</v>
      </c>
      <c r="AB14" s="153">
        <f>PL_monthly!AB28</f>
        <v>0</v>
      </c>
      <c r="AC14" s="153">
        <f>PL_monthly!AC28</f>
        <v>0</v>
      </c>
      <c r="AD14" s="153">
        <f>PL_monthly!AD28</f>
        <v>0</v>
      </c>
      <c r="AE14" s="153">
        <f>PL_monthly!AE28</f>
        <v>0</v>
      </c>
      <c r="AF14" s="153">
        <f>PL_monthly!AF28</f>
        <v>0</v>
      </c>
      <c r="AG14" s="153">
        <f>PL_monthly!AG28</f>
        <v>0</v>
      </c>
      <c r="AH14" s="153">
        <f>PL_monthly!AH28</f>
        <v>0</v>
      </c>
      <c r="AI14" s="153">
        <f>PL_monthly!AI28</f>
        <v>0</v>
      </c>
      <c r="AJ14" s="153">
        <f>PL_monthly!AJ28</f>
        <v>0</v>
      </c>
      <c r="AK14" s="153">
        <f>PL_monthly!AK28</f>
        <v>0</v>
      </c>
      <c r="AL14" s="153">
        <f>PL_monthly!AL28</f>
        <v>0</v>
      </c>
      <c r="AM14" s="153">
        <f>PL_monthly!AM28</f>
        <v>0</v>
      </c>
      <c r="AN14" s="153">
        <f ca="1">SUM(OFFSET(O14,0,(-12+'Key information'!$E$34)):D14)</f>
        <v>0</v>
      </c>
      <c r="AO14" s="153">
        <f ca="1">SUM(OFFSET(AA14,0,(-12+'Key information'!$E$34)):P14)</f>
        <v>0</v>
      </c>
      <c r="AP14" s="153">
        <f ca="1">SUM(OFFSET(AM14,0,(-12+'Key information'!$E$34)):AB14)</f>
        <v>0</v>
      </c>
      <c r="AQ14" s="353">
        <f t="shared" ca="1" si="6"/>
        <v>0</v>
      </c>
      <c r="AR14" s="153">
        <f t="shared" ca="1" si="7"/>
        <v>0</v>
      </c>
      <c r="AS14" s="351">
        <f t="shared" ca="1" si="8"/>
        <v>0</v>
      </c>
      <c r="AT14" s="153">
        <f>SUM(D14:O14)</f>
        <v>0</v>
      </c>
      <c r="AU14" s="153">
        <f>SUM(P14:AA14)</f>
        <v>0</v>
      </c>
      <c r="AV14" s="153">
        <f>PL_monthly!AQ28</f>
        <v>0</v>
      </c>
      <c r="AW14" s="691" t="str">
        <f t="shared" ca="1" si="3"/>
        <v xml:space="preserve">n/a </v>
      </c>
      <c r="AX14" s="687" t="str">
        <f t="shared" ca="1" si="4"/>
        <v xml:space="preserve">n/a </v>
      </c>
      <c r="AY14" s="687" t="str">
        <f t="shared" ca="1" si="5"/>
        <v xml:space="preserve">n/a </v>
      </c>
      <c r="AZ14" s="353">
        <f ca="1">AP14/'Key information'!$E$34*12</f>
        <v>0</v>
      </c>
      <c r="BA14" s="153">
        <f ca="1">IFERROR(AP14*(1/AVERAGE(AW14,AX14)),0)</f>
        <v>0</v>
      </c>
      <c r="BB14" s="961"/>
      <c r="BC14" s="131"/>
    </row>
    <row r="15" spans="1:55" s="174" customFormat="1" ht="12" customHeight="1">
      <c r="A15" s="392"/>
      <c r="B15" s="178"/>
      <c r="C15" s="678" t="s">
        <v>517</v>
      </c>
      <c r="D15" s="679">
        <f>SUM(D11:D14)</f>
        <v>0</v>
      </c>
      <c r="E15" s="679">
        <f t="shared" ref="E15:AM15" si="9">SUM(E11:E14)</f>
        <v>0</v>
      </c>
      <c r="F15" s="679">
        <f t="shared" si="9"/>
        <v>0</v>
      </c>
      <c r="G15" s="679">
        <f t="shared" si="9"/>
        <v>0</v>
      </c>
      <c r="H15" s="679">
        <f t="shared" si="9"/>
        <v>0</v>
      </c>
      <c r="I15" s="679">
        <f t="shared" si="9"/>
        <v>0</v>
      </c>
      <c r="J15" s="679">
        <f t="shared" si="9"/>
        <v>0</v>
      </c>
      <c r="K15" s="679">
        <f t="shared" si="9"/>
        <v>0</v>
      </c>
      <c r="L15" s="679">
        <f t="shared" si="9"/>
        <v>0</v>
      </c>
      <c r="M15" s="679">
        <f t="shared" si="9"/>
        <v>0</v>
      </c>
      <c r="N15" s="679">
        <f t="shared" si="9"/>
        <v>0</v>
      </c>
      <c r="O15" s="679">
        <f t="shared" si="9"/>
        <v>0</v>
      </c>
      <c r="P15" s="679">
        <f t="shared" si="9"/>
        <v>0</v>
      </c>
      <c r="Q15" s="679">
        <f t="shared" si="9"/>
        <v>0</v>
      </c>
      <c r="R15" s="679">
        <f t="shared" si="9"/>
        <v>0</v>
      </c>
      <c r="S15" s="679">
        <f t="shared" si="9"/>
        <v>0</v>
      </c>
      <c r="T15" s="679">
        <f t="shared" si="9"/>
        <v>0</v>
      </c>
      <c r="U15" s="679">
        <f t="shared" si="9"/>
        <v>0</v>
      </c>
      <c r="V15" s="679">
        <f t="shared" si="9"/>
        <v>0</v>
      </c>
      <c r="W15" s="679">
        <f t="shared" si="9"/>
        <v>0</v>
      </c>
      <c r="X15" s="679">
        <f t="shared" si="9"/>
        <v>0</v>
      </c>
      <c r="Y15" s="679">
        <f t="shared" si="9"/>
        <v>0</v>
      </c>
      <c r="Z15" s="679">
        <f t="shared" si="9"/>
        <v>0</v>
      </c>
      <c r="AA15" s="679">
        <f t="shared" si="9"/>
        <v>0</v>
      </c>
      <c r="AB15" s="679">
        <f t="shared" si="9"/>
        <v>0</v>
      </c>
      <c r="AC15" s="679">
        <f t="shared" si="9"/>
        <v>0</v>
      </c>
      <c r="AD15" s="679">
        <f t="shared" si="9"/>
        <v>0</v>
      </c>
      <c r="AE15" s="679">
        <f t="shared" si="9"/>
        <v>0</v>
      </c>
      <c r="AF15" s="679">
        <f t="shared" si="9"/>
        <v>0</v>
      </c>
      <c r="AG15" s="679">
        <f t="shared" si="9"/>
        <v>0</v>
      </c>
      <c r="AH15" s="679">
        <f t="shared" si="9"/>
        <v>0</v>
      </c>
      <c r="AI15" s="679">
        <f t="shared" si="9"/>
        <v>0</v>
      </c>
      <c r="AJ15" s="679">
        <f t="shared" si="9"/>
        <v>0</v>
      </c>
      <c r="AK15" s="679">
        <f t="shared" si="9"/>
        <v>0</v>
      </c>
      <c r="AL15" s="679">
        <f t="shared" si="9"/>
        <v>0</v>
      </c>
      <c r="AM15" s="679">
        <f t="shared" si="9"/>
        <v>0</v>
      </c>
      <c r="AN15" s="680">
        <f t="shared" ref="AN15:AV15" ca="1" si="10">SUM(AN11:AN14)</f>
        <v>0</v>
      </c>
      <c r="AO15" s="680">
        <f t="shared" ca="1" si="10"/>
        <v>0</v>
      </c>
      <c r="AP15" s="680">
        <f ca="1">SUM(AP11:AP14)</f>
        <v>0</v>
      </c>
      <c r="AQ15" s="695">
        <f t="shared" ref="AQ15:AS15" ca="1" si="11">SUM(AQ11:AQ14)</f>
        <v>0</v>
      </c>
      <c r="AR15" s="680">
        <f t="shared" ca="1" si="11"/>
        <v>0</v>
      </c>
      <c r="AS15" s="697">
        <f t="shared" ca="1" si="11"/>
        <v>0</v>
      </c>
      <c r="AT15" s="680">
        <f t="shared" si="10"/>
        <v>0</v>
      </c>
      <c r="AU15" s="680">
        <f t="shared" si="10"/>
        <v>0</v>
      </c>
      <c r="AV15" s="680">
        <f t="shared" si="10"/>
        <v>0</v>
      </c>
      <c r="AW15" s="692" t="str">
        <f t="shared" ca="1" si="3"/>
        <v xml:space="preserve">n/a </v>
      </c>
      <c r="AX15" s="688" t="str">
        <f t="shared" ca="1" si="4"/>
        <v xml:space="preserve">n/a </v>
      </c>
      <c r="AY15" s="688" t="str">
        <f t="shared" ca="1" si="5"/>
        <v xml:space="preserve">n/a </v>
      </c>
      <c r="AZ15" s="695">
        <f ca="1">SUM(AZ11:AZ14)</f>
        <v>0</v>
      </c>
      <c r="BA15" s="680">
        <f ca="1">SUM(BA11:BA14)</f>
        <v>0</v>
      </c>
      <c r="BB15" s="961"/>
      <c r="BC15" s="131"/>
    </row>
    <row r="16" spans="1:55" s="174" customFormat="1" ht="12" customHeight="1">
      <c r="A16" s="392"/>
      <c r="B16" s="178"/>
      <c r="C16" s="30" t="s">
        <v>322</v>
      </c>
      <c r="D16" s="153">
        <f>PL_monthly!D30</f>
        <v>0</v>
      </c>
      <c r="E16" s="153">
        <f>PL_monthly!E30</f>
        <v>0</v>
      </c>
      <c r="F16" s="153">
        <f>PL_monthly!F30</f>
        <v>0</v>
      </c>
      <c r="G16" s="153">
        <f>PL_monthly!G30</f>
        <v>0</v>
      </c>
      <c r="H16" s="153">
        <f>PL_monthly!H30</f>
        <v>0</v>
      </c>
      <c r="I16" s="153">
        <f>PL_monthly!I30</f>
        <v>0</v>
      </c>
      <c r="J16" s="153">
        <f>PL_monthly!J30</f>
        <v>0</v>
      </c>
      <c r="K16" s="153">
        <f>PL_monthly!K30</f>
        <v>0</v>
      </c>
      <c r="L16" s="153">
        <f>PL_monthly!L30</f>
        <v>0</v>
      </c>
      <c r="M16" s="153">
        <f>PL_monthly!M30</f>
        <v>0</v>
      </c>
      <c r="N16" s="153">
        <f>PL_monthly!N30</f>
        <v>0</v>
      </c>
      <c r="O16" s="153">
        <f>PL_monthly!O30</f>
        <v>0</v>
      </c>
      <c r="P16" s="153">
        <f>PL_monthly!P30</f>
        <v>0</v>
      </c>
      <c r="Q16" s="153">
        <f>PL_monthly!Q30</f>
        <v>0</v>
      </c>
      <c r="R16" s="153">
        <f>PL_monthly!R30</f>
        <v>0</v>
      </c>
      <c r="S16" s="153">
        <f>PL_monthly!S30</f>
        <v>0</v>
      </c>
      <c r="T16" s="153">
        <f>PL_monthly!T30</f>
        <v>0</v>
      </c>
      <c r="U16" s="153">
        <f>PL_monthly!U30</f>
        <v>0</v>
      </c>
      <c r="V16" s="153">
        <f>PL_monthly!V30</f>
        <v>0</v>
      </c>
      <c r="W16" s="153">
        <f>PL_monthly!W30</f>
        <v>0</v>
      </c>
      <c r="X16" s="153">
        <f>PL_monthly!X30</f>
        <v>0</v>
      </c>
      <c r="Y16" s="153">
        <f>PL_monthly!Y30</f>
        <v>0</v>
      </c>
      <c r="Z16" s="153">
        <f>PL_monthly!Z30</f>
        <v>0</v>
      </c>
      <c r="AA16" s="153">
        <f>PL_monthly!AA30</f>
        <v>0</v>
      </c>
      <c r="AB16" s="153">
        <f>PL_monthly!AB30</f>
        <v>0</v>
      </c>
      <c r="AC16" s="153">
        <f>PL_monthly!AC30</f>
        <v>0</v>
      </c>
      <c r="AD16" s="153">
        <f>PL_monthly!AD30</f>
        <v>0</v>
      </c>
      <c r="AE16" s="153">
        <f>PL_monthly!AE30</f>
        <v>0</v>
      </c>
      <c r="AF16" s="153">
        <f>PL_monthly!AF30</f>
        <v>0</v>
      </c>
      <c r="AG16" s="153">
        <f>PL_monthly!AG30</f>
        <v>0</v>
      </c>
      <c r="AH16" s="153">
        <f>PL_monthly!AH30</f>
        <v>0</v>
      </c>
      <c r="AI16" s="153">
        <f>PL_monthly!AI30</f>
        <v>0</v>
      </c>
      <c r="AJ16" s="153">
        <f>PL_monthly!AJ30</f>
        <v>0</v>
      </c>
      <c r="AK16" s="153">
        <f>PL_monthly!AK30</f>
        <v>0</v>
      </c>
      <c r="AL16" s="153">
        <f>PL_monthly!AL30</f>
        <v>0</v>
      </c>
      <c r="AM16" s="153">
        <f>PL_monthly!AM30</f>
        <v>0</v>
      </c>
      <c r="AN16" s="155">
        <f ca="1">SUM(OFFSET(O16,0,(-12+'Key information'!$E$34)):D16)</f>
        <v>0</v>
      </c>
      <c r="AO16" s="155">
        <f ca="1">SUM(OFFSET(AA16,0,(-12+'Key information'!$E$34)):P16)</f>
        <v>0</v>
      </c>
      <c r="AP16" s="155">
        <f ca="1">SUM(OFFSET(AM16,0,(-12+'Key information'!$E$34)):AB16)</f>
        <v>0</v>
      </c>
      <c r="AQ16" s="575">
        <f ca="1">+AT16-AN16</f>
        <v>0</v>
      </c>
      <c r="AR16" s="155">
        <f ca="1">+AU16-AO16</f>
        <v>0</v>
      </c>
      <c r="AS16" s="350">
        <f ca="1">+AV16-AP16</f>
        <v>0</v>
      </c>
      <c r="AT16" s="155">
        <f>SUM(D16:O16)</f>
        <v>0</v>
      </c>
      <c r="AU16" s="155">
        <f>SUM(P16:AA16)</f>
        <v>0</v>
      </c>
      <c r="AV16" s="155">
        <f>PL_monthly!AQ30</f>
        <v>0</v>
      </c>
      <c r="AW16" s="693" t="str">
        <f t="shared" ca="1" si="3"/>
        <v xml:space="preserve">n/a </v>
      </c>
      <c r="AX16" s="689" t="str">
        <f t="shared" ca="1" si="4"/>
        <v xml:space="preserve">n/a </v>
      </c>
      <c r="AY16" s="689" t="str">
        <f ca="1">IFERROR(AP16/AV16,"n/a ")</f>
        <v xml:space="preserve">n/a </v>
      </c>
      <c r="AZ16" s="353">
        <f ca="1">AP16/'Key information'!$E$34*12</f>
        <v>0</v>
      </c>
      <c r="BA16" s="155">
        <f ca="1">IFERROR(AP16*(1/AVERAGE(AW16,AX16)),0)</f>
        <v>0</v>
      </c>
      <c r="BB16" s="961"/>
      <c r="BC16" s="131"/>
    </row>
    <row r="17" spans="1:56" s="174" customFormat="1" ht="12" customHeight="1">
      <c r="A17" s="392"/>
      <c r="B17" s="178"/>
      <c r="C17" s="30" t="s">
        <v>331</v>
      </c>
      <c r="D17" s="153">
        <f>PL_monthly!D35</f>
        <v>0</v>
      </c>
      <c r="E17" s="153">
        <f>PL_monthly!E35</f>
        <v>0</v>
      </c>
      <c r="F17" s="153">
        <f>PL_monthly!F35</f>
        <v>0</v>
      </c>
      <c r="G17" s="153">
        <f>PL_monthly!G35</f>
        <v>0</v>
      </c>
      <c r="H17" s="153">
        <f>PL_monthly!H35</f>
        <v>0</v>
      </c>
      <c r="I17" s="153">
        <f>PL_monthly!I35</f>
        <v>0</v>
      </c>
      <c r="J17" s="153">
        <f>PL_monthly!J35</f>
        <v>0</v>
      </c>
      <c r="K17" s="153">
        <f>PL_monthly!K35</f>
        <v>0</v>
      </c>
      <c r="L17" s="153">
        <f>PL_monthly!L35</f>
        <v>0</v>
      </c>
      <c r="M17" s="153">
        <f>PL_monthly!M35</f>
        <v>0</v>
      </c>
      <c r="N17" s="153">
        <f>PL_monthly!N35</f>
        <v>0</v>
      </c>
      <c r="O17" s="153">
        <f>PL_monthly!O35</f>
        <v>0</v>
      </c>
      <c r="P17" s="153">
        <f>PL_monthly!P35</f>
        <v>0</v>
      </c>
      <c r="Q17" s="153">
        <f>PL_monthly!Q35</f>
        <v>0</v>
      </c>
      <c r="R17" s="153">
        <f>PL_monthly!R35</f>
        <v>0</v>
      </c>
      <c r="S17" s="153">
        <f>PL_monthly!S35</f>
        <v>0</v>
      </c>
      <c r="T17" s="153">
        <f>PL_monthly!T35</f>
        <v>0</v>
      </c>
      <c r="U17" s="153">
        <f>PL_monthly!U35</f>
        <v>0</v>
      </c>
      <c r="V17" s="153">
        <f>PL_monthly!V35</f>
        <v>0</v>
      </c>
      <c r="W17" s="153">
        <f>PL_monthly!W35</f>
        <v>0</v>
      </c>
      <c r="X17" s="153">
        <f>PL_monthly!X35</f>
        <v>0</v>
      </c>
      <c r="Y17" s="153">
        <f>PL_monthly!Y35</f>
        <v>0</v>
      </c>
      <c r="Z17" s="153">
        <f>PL_monthly!Z35</f>
        <v>0</v>
      </c>
      <c r="AA17" s="153">
        <f>PL_monthly!AA35</f>
        <v>0</v>
      </c>
      <c r="AB17" s="153">
        <f>PL_monthly!AB35</f>
        <v>0</v>
      </c>
      <c r="AC17" s="153">
        <f>PL_monthly!AC35</f>
        <v>0</v>
      </c>
      <c r="AD17" s="153">
        <f>PL_monthly!AD35</f>
        <v>0</v>
      </c>
      <c r="AE17" s="153">
        <f>PL_monthly!AE35</f>
        <v>0</v>
      </c>
      <c r="AF17" s="153">
        <f>PL_monthly!AF35</f>
        <v>0</v>
      </c>
      <c r="AG17" s="153">
        <f>PL_monthly!AG35</f>
        <v>0</v>
      </c>
      <c r="AH17" s="153">
        <f>PL_monthly!AH35</f>
        <v>0</v>
      </c>
      <c r="AI17" s="153">
        <f>PL_monthly!AI35</f>
        <v>0</v>
      </c>
      <c r="AJ17" s="153">
        <f>PL_monthly!AJ35</f>
        <v>0</v>
      </c>
      <c r="AK17" s="153">
        <f>PL_monthly!AK35</f>
        <v>0</v>
      </c>
      <c r="AL17" s="153">
        <f>PL_monthly!AL35</f>
        <v>0</v>
      </c>
      <c r="AM17" s="153">
        <f>PL_monthly!AM35</f>
        <v>0</v>
      </c>
      <c r="AN17" s="153">
        <f ca="1">SUM(OFFSET(O17,0,(-12+'Key information'!$E$34)):D17)</f>
        <v>0</v>
      </c>
      <c r="AO17" s="153">
        <f ca="1">SUM(OFFSET(AA17,0,(-12+'Key information'!$E$34)):P17)</f>
        <v>0</v>
      </c>
      <c r="AP17" s="153">
        <f ca="1">SUM(OFFSET(AM17,0,(-12+'Key information'!$E$34)):AB17)</f>
        <v>0</v>
      </c>
      <c r="AQ17" s="353">
        <f t="shared" ref="AQ17:AQ18" ca="1" si="12">+AT17-AN17</f>
        <v>0</v>
      </c>
      <c r="AR17" s="153">
        <f t="shared" ref="AR17:AR18" ca="1" si="13">+AU17-AO17</f>
        <v>0</v>
      </c>
      <c r="AS17" s="351">
        <f t="shared" ref="AS17:AS18" ca="1" si="14">+AV17-AP17</f>
        <v>0</v>
      </c>
      <c r="AT17" s="153">
        <f>SUM(D17:O17)</f>
        <v>0</v>
      </c>
      <c r="AU17" s="153">
        <f>SUM(P17:AA17)</f>
        <v>0</v>
      </c>
      <c r="AV17" s="153">
        <f>PL_monthly!AQ35</f>
        <v>0</v>
      </c>
      <c r="AW17" s="691" t="str">
        <f t="shared" ca="1" si="3"/>
        <v xml:space="preserve">n/a </v>
      </c>
      <c r="AX17" s="687" t="str">
        <f t="shared" ca="1" si="4"/>
        <v xml:space="preserve">n/a </v>
      </c>
      <c r="AY17" s="687" t="str">
        <f t="shared" ca="1" si="5"/>
        <v xml:space="preserve">n/a </v>
      </c>
      <c r="AZ17" s="353">
        <f ca="1">AP17/'Key information'!$E$34*12</f>
        <v>0</v>
      </c>
      <c r="BA17" s="153">
        <f ca="1">IFERROR(AP17*(1/AVERAGE(AW17,AX17)),0)</f>
        <v>0</v>
      </c>
      <c r="BB17" s="961"/>
      <c r="BC17" s="131"/>
    </row>
    <row r="18" spans="1:56" s="174" customFormat="1" ht="12" customHeight="1">
      <c r="A18" s="392"/>
      <c r="B18" s="178"/>
      <c r="C18" s="30" t="s">
        <v>357</v>
      </c>
      <c r="D18" s="153">
        <f>PL_monthly!D49</f>
        <v>0</v>
      </c>
      <c r="E18" s="153">
        <f>PL_monthly!E49</f>
        <v>0</v>
      </c>
      <c r="F18" s="153">
        <f>PL_monthly!F49</f>
        <v>0</v>
      </c>
      <c r="G18" s="153">
        <f>PL_monthly!G49</f>
        <v>0</v>
      </c>
      <c r="H18" s="153">
        <f>PL_monthly!H49</f>
        <v>0</v>
      </c>
      <c r="I18" s="153">
        <f>PL_monthly!I49</f>
        <v>0</v>
      </c>
      <c r="J18" s="153">
        <f>PL_monthly!J49</f>
        <v>0</v>
      </c>
      <c r="K18" s="153">
        <f>PL_monthly!K49</f>
        <v>0</v>
      </c>
      <c r="L18" s="153">
        <f>PL_monthly!L49</f>
        <v>0</v>
      </c>
      <c r="M18" s="153">
        <f>PL_monthly!M49</f>
        <v>0</v>
      </c>
      <c r="N18" s="153">
        <f>PL_monthly!N49</f>
        <v>0</v>
      </c>
      <c r="O18" s="153">
        <f>PL_monthly!O49</f>
        <v>0</v>
      </c>
      <c r="P18" s="153">
        <f>PL_monthly!P49</f>
        <v>0</v>
      </c>
      <c r="Q18" s="153">
        <f>PL_monthly!Q49</f>
        <v>0</v>
      </c>
      <c r="R18" s="153">
        <f>PL_monthly!R49</f>
        <v>0</v>
      </c>
      <c r="S18" s="153">
        <f>PL_monthly!S49</f>
        <v>0</v>
      </c>
      <c r="T18" s="153">
        <f>PL_monthly!T49</f>
        <v>0</v>
      </c>
      <c r="U18" s="153">
        <f>PL_monthly!U49</f>
        <v>0</v>
      </c>
      <c r="V18" s="153">
        <f>PL_monthly!V49</f>
        <v>0</v>
      </c>
      <c r="W18" s="153">
        <f>PL_monthly!W49</f>
        <v>0</v>
      </c>
      <c r="X18" s="153">
        <f>PL_monthly!X49</f>
        <v>0</v>
      </c>
      <c r="Y18" s="153">
        <f>PL_monthly!Y49</f>
        <v>0</v>
      </c>
      <c r="Z18" s="153">
        <f>PL_monthly!Z49</f>
        <v>0</v>
      </c>
      <c r="AA18" s="153">
        <f>PL_monthly!AA49</f>
        <v>0</v>
      </c>
      <c r="AB18" s="153">
        <f>PL_monthly!AB49</f>
        <v>0</v>
      </c>
      <c r="AC18" s="153">
        <f>PL_monthly!AC49</f>
        <v>0</v>
      </c>
      <c r="AD18" s="153">
        <f>PL_monthly!AD49</f>
        <v>0</v>
      </c>
      <c r="AE18" s="153">
        <f>PL_monthly!AE49</f>
        <v>0</v>
      </c>
      <c r="AF18" s="153">
        <f>PL_monthly!AF49</f>
        <v>0</v>
      </c>
      <c r="AG18" s="153">
        <f>PL_monthly!AG49</f>
        <v>0</v>
      </c>
      <c r="AH18" s="153">
        <f>PL_monthly!AH49</f>
        <v>0</v>
      </c>
      <c r="AI18" s="153">
        <f>PL_monthly!AI49</f>
        <v>0</v>
      </c>
      <c r="AJ18" s="153">
        <f>PL_monthly!AJ49</f>
        <v>0</v>
      </c>
      <c r="AK18" s="153">
        <f>PL_monthly!AK49</f>
        <v>0</v>
      </c>
      <c r="AL18" s="153">
        <f>PL_monthly!AL49</f>
        <v>0</v>
      </c>
      <c r="AM18" s="153">
        <f>PL_monthly!AM49</f>
        <v>0</v>
      </c>
      <c r="AN18" s="153">
        <f ca="1">SUM(OFFSET(O18,0,(-12+'Key information'!$E$34)):D18)</f>
        <v>0</v>
      </c>
      <c r="AO18" s="153">
        <f ca="1">SUM(OFFSET(AA18,0,(-12+'Key information'!$E$34)):P18)</f>
        <v>0</v>
      </c>
      <c r="AP18" s="153">
        <f ca="1">SUM(OFFSET(AM18,0,(-12+'Key information'!$E$34)):AB18)</f>
        <v>0</v>
      </c>
      <c r="AQ18" s="353">
        <f t="shared" ca="1" si="12"/>
        <v>0</v>
      </c>
      <c r="AR18" s="153">
        <f t="shared" ca="1" si="13"/>
        <v>0</v>
      </c>
      <c r="AS18" s="351">
        <f t="shared" ca="1" si="14"/>
        <v>0</v>
      </c>
      <c r="AT18" s="153">
        <f>SUM(D18:O18)</f>
        <v>0</v>
      </c>
      <c r="AU18" s="153">
        <f>SUM(P18:AA18)</f>
        <v>0</v>
      </c>
      <c r="AV18" s="153">
        <f>PL_monthly!AQ49</f>
        <v>0</v>
      </c>
      <c r="AW18" s="691" t="str">
        <f t="shared" ca="1" si="3"/>
        <v xml:space="preserve">n/a </v>
      </c>
      <c r="AX18" s="687" t="str">
        <f t="shared" ca="1" si="4"/>
        <v xml:space="preserve">n/a </v>
      </c>
      <c r="AY18" s="687" t="str">
        <f t="shared" ca="1" si="5"/>
        <v xml:space="preserve">n/a </v>
      </c>
      <c r="AZ18" s="353">
        <f ca="1">AP18/'Key information'!$E$34*12</f>
        <v>0</v>
      </c>
      <c r="BA18" s="153">
        <f ca="1">IFERROR(AP18*(1/AVERAGE(AW18,AX18)),0)</f>
        <v>0</v>
      </c>
      <c r="BB18" s="961"/>
      <c r="BC18" s="138"/>
    </row>
    <row r="19" spans="1:56" s="174" customFormat="1" ht="12" customHeight="1">
      <c r="A19" s="392"/>
      <c r="B19" s="178"/>
      <c r="C19" s="678" t="s">
        <v>358</v>
      </c>
      <c r="D19" s="680">
        <f t="shared" ref="D19:AN19" si="15">D15+D16+D17+D18</f>
        <v>0</v>
      </c>
      <c r="E19" s="680">
        <f t="shared" si="15"/>
        <v>0</v>
      </c>
      <c r="F19" s="680">
        <f t="shared" si="15"/>
        <v>0</v>
      </c>
      <c r="G19" s="680">
        <f t="shared" si="15"/>
        <v>0</v>
      </c>
      <c r="H19" s="680">
        <f t="shared" si="15"/>
        <v>0</v>
      </c>
      <c r="I19" s="680">
        <f t="shared" si="15"/>
        <v>0</v>
      </c>
      <c r="J19" s="680">
        <f t="shared" si="15"/>
        <v>0</v>
      </c>
      <c r="K19" s="680">
        <f t="shared" si="15"/>
        <v>0</v>
      </c>
      <c r="L19" s="680">
        <f t="shared" si="15"/>
        <v>0</v>
      </c>
      <c r="M19" s="680">
        <f t="shared" si="15"/>
        <v>0</v>
      </c>
      <c r="N19" s="680">
        <f t="shared" si="15"/>
        <v>0</v>
      </c>
      <c r="O19" s="680">
        <f t="shared" si="15"/>
        <v>0</v>
      </c>
      <c r="P19" s="680">
        <f t="shared" si="15"/>
        <v>0</v>
      </c>
      <c r="Q19" s="680">
        <f t="shared" si="15"/>
        <v>0</v>
      </c>
      <c r="R19" s="680">
        <f t="shared" si="15"/>
        <v>0</v>
      </c>
      <c r="S19" s="680">
        <f t="shared" si="15"/>
        <v>0</v>
      </c>
      <c r="T19" s="680">
        <f t="shared" si="15"/>
        <v>0</v>
      </c>
      <c r="U19" s="680">
        <f t="shared" si="15"/>
        <v>0</v>
      </c>
      <c r="V19" s="680">
        <f t="shared" si="15"/>
        <v>0</v>
      </c>
      <c r="W19" s="680">
        <f t="shared" si="15"/>
        <v>0</v>
      </c>
      <c r="X19" s="680">
        <f t="shared" si="15"/>
        <v>0</v>
      </c>
      <c r="Y19" s="680">
        <f t="shared" si="15"/>
        <v>0</v>
      </c>
      <c r="Z19" s="680">
        <f t="shared" si="15"/>
        <v>0</v>
      </c>
      <c r="AA19" s="680">
        <f t="shared" si="15"/>
        <v>0</v>
      </c>
      <c r="AB19" s="680">
        <f t="shared" si="15"/>
        <v>0</v>
      </c>
      <c r="AC19" s="680">
        <f t="shared" si="15"/>
        <v>0</v>
      </c>
      <c r="AD19" s="680">
        <f t="shared" si="15"/>
        <v>0</v>
      </c>
      <c r="AE19" s="680">
        <f t="shared" si="15"/>
        <v>0</v>
      </c>
      <c r="AF19" s="680">
        <f t="shared" si="15"/>
        <v>0</v>
      </c>
      <c r="AG19" s="680">
        <f t="shared" si="15"/>
        <v>0</v>
      </c>
      <c r="AH19" s="680">
        <f t="shared" si="15"/>
        <v>0</v>
      </c>
      <c r="AI19" s="680">
        <f t="shared" si="15"/>
        <v>0</v>
      </c>
      <c r="AJ19" s="680">
        <f t="shared" si="15"/>
        <v>0</v>
      </c>
      <c r="AK19" s="680">
        <f t="shared" si="15"/>
        <v>0</v>
      </c>
      <c r="AL19" s="680">
        <f t="shared" si="15"/>
        <v>0</v>
      </c>
      <c r="AM19" s="680">
        <f t="shared" si="15"/>
        <v>0</v>
      </c>
      <c r="AN19" s="680">
        <f t="shared" ca="1" si="15"/>
        <v>0</v>
      </c>
      <c r="AO19" s="680">
        <f t="shared" ref="AO19:AV19" ca="1" si="16">AO15+AO16+AO17+AO18</f>
        <v>0</v>
      </c>
      <c r="AP19" s="680">
        <f t="shared" ca="1" si="16"/>
        <v>0</v>
      </c>
      <c r="AQ19" s="695">
        <f t="shared" ca="1" si="16"/>
        <v>0</v>
      </c>
      <c r="AR19" s="680">
        <f t="shared" ca="1" si="16"/>
        <v>0</v>
      </c>
      <c r="AS19" s="697">
        <f t="shared" ca="1" si="16"/>
        <v>0</v>
      </c>
      <c r="AT19" s="680">
        <f t="shared" si="16"/>
        <v>0</v>
      </c>
      <c r="AU19" s="680">
        <f t="shared" si="16"/>
        <v>0</v>
      </c>
      <c r="AV19" s="680">
        <f t="shared" si="16"/>
        <v>0</v>
      </c>
      <c r="AW19" s="692" t="str">
        <f t="shared" ca="1" si="3"/>
        <v xml:space="preserve">n/a </v>
      </c>
      <c r="AX19" s="688" t="str">
        <f t="shared" ca="1" si="4"/>
        <v xml:space="preserve">n/a </v>
      </c>
      <c r="AY19" s="688" t="str">
        <f t="shared" ca="1" si="5"/>
        <v xml:space="preserve">n/a </v>
      </c>
      <c r="AZ19" s="695">
        <f ca="1">AZ15+AZ16+AZ17+AZ18</f>
        <v>0</v>
      </c>
      <c r="BA19" s="680">
        <f ca="1">BA15+BA16+BA17+BA18</f>
        <v>0</v>
      </c>
      <c r="BC19" s="131"/>
    </row>
    <row r="20" spans="1:56" s="174" customFormat="1" ht="12" customHeight="1">
      <c r="A20" s="392"/>
      <c r="B20" s="178"/>
      <c r="C20" s="30" t="s">
        <v>363</v>
      </c>
      <c r="D20" s="153">
        <f>PL_monthly!D53</f>
        <v>0</v>
      </c>
      <c r="E20" s="153">
        <f>PL_monthly!E53</f>
        <v>0</v>
      </c>
      <c r="F20" s="153">
        <f>PL_monthly!F53</f>
        <v>0</v>
      </c>
      <c r="G20" s="153">
        <f>PL_monthly!G53</f>
        <v>0</v>
      </c>
      <c r="H20" s="153">
        <f>PL_monthly!H53</f>
        <v>0</v>
      </c>
      <c r="I20" s="153">
        <f>PL_monthly!I53</f>
        <v>0</v>
      </c>
      <c r="J20" s="153">
        <f>PL_monthly!J53</f>
        <v>0</v>
      </c>
      <c r="K20" s="153">
        <f>PL_monthly!K53</f>
        <v>0</v>
      </c>
      <c r="L20" s="153">
        <f>PL_monthly!L53</f>
        <v>0</v>
      </c>
      <c r="M20" s="153">
        <f>PL_monthly!M53</f>
        <v>0</v>
      </c>
      <c r="N20" s="153">
        <f>PL_monthly!N53</f>
        <v>0</v>
      </c>
      <c r="O20" s="153">
        <f>PL_monthly!O53</f>
        <v>0</v>
      </c>
      <c r="P20" s="153">
        <f>PL_monthly!P53</f>
        <v>0</v>
      </c>
      <c r="Q20" s="153">
        <f>PL_monthly!Q53</f>
        <v>0</v>
      </c>
      <c r="R20" s="153">
        <f>PL_monthly!R53</f>
        <v>0</v>
      </c>
      <c r="S20" s="153">
        <f>PL_monthly!S53</f>
        <v>0</v>
      </c>
      <c r="T20" s="153">
        <f>PL_monthly!T53</f>
        <v>0</v>
      </c>
      <c r="U20" s="153">
        <f>PL_monthly!U53</f>
        <v>0</v>
      </c>
      <c r="V20" s="153">
        <f>PL_monthly!V53</f>
        <v>0</v>
      </c>
      <c r="W20" s="153">
        <f>PL_monthly!W53</f>
        <v>0</v>
      </c>
      <c r="X20" s="153">
        <f>PL_monthly!X53</f>
        <v>0</v>
      </c>
      <c r="Y20" s="153">
        <f>PL_monthly!Y53</f>
        <v>0</v>
      </c>
      <c r="Z20" s="153">
        <f>PL_monthly!Z53</f>
        <v>0</v>
      </c>
      <c r="AA20" s="153">
        <f>PL_monthly!AA53</f>
        <v>0</v>
      </c>
      <c r="AB20" s="153">
        <f>PL_monthly!AB53</f>
        <v>0</v>
      </c>
      <c r="AC20" s="153">
        <f>PL_monthly!AC53</f>
        <v>0</v>
      </c>
      <c r="AD20" s="153">
        <f>PL_monthly!AD53</f>
        <v>0</v>
      </c>
      <c r="AE20" s="153">
        <f>PL_monthly!AE53</f>
        <v>0</v>
      </c>
      <c r="AF20" s="153">
        <f>PL_monthly!AF53</f>
        <v>0</v>
      </c>
      <c r="AG20" s="153">
        <f>PL_monthly!AG53</f>
        <v>0</v>
      </c>
      <c r="AH20" s="153">
        <f>PL_monthly!AH53</f>
        <v>0</v>
      </c>
      <c r="AI20" s="153">
        <f>PL_monthly!AI53</f>
        <v>0</v>
      </c>
      <c r="AJ20" s="153">
        <f>PL_monthly!AJ53</f>
        <v>0</v>
      </c>
      <c r="AK20" s="153">
        <f>PL_monthly!AK53</f>
        <v>0</v>
      </c>
      <c r="AL20" s="153">
        <f>PL_monthly!AL53</f>
        <v>0</v>
      </c>
      <c r="AM20" s="153">
        <f>PL_monthly!AM53</f>
        <v>0</v>
      </c>
      <c r="AN20" s="153">
        <f ca="1">SUM(OFFSET(O20,0,(-12+'Key information'!$E$34)):D20)</f>
        <v>0</v>
      </c>
      <c r="AO20" s="153">
        <f ca="1">SUM(OFFSET(AA20,0,(-12+'Key information'!$E$34)):P20)</f>
        <v>0</v>
      </c>
      <c r="AP20" s="153">
        <f ca="1">SUM(OFFSET(AM20,0,(-12+'Key information'!$E$34)):AB20)</f>
        <v>0</v>
      </c>
      <c r="AQ20" s="353">
        <f ca="1">+AT20-AN20</f>
        <v>0</v>
      </c>
      <c r="AR20" s="153">
        <f t="shared" ref="AR20" ca="1" si="17">+AU20-AO20</f>
        <v>0</v>
      </c>
      <c r="AS20" s="351">
        <f t="shared" ref="AS20" ca="1" si="18">+AV20-AP20</f>
        <v>0</v>
      </c>
      <c r="AT20" s="153">
        <f>SUM(D20:O20)</f>
        <v>0</v>
      </c>
      <c r="AU20" s="153">
        <f>SUM(P20:AA20)</f>
        <v>0</v>
      </c>
      <c r="AV20" s="153">
        <f>PL_monthly!AQ53</f>
        <v>0</v>
      </c>
      <c r="AW20" s="691" t="str">
        <f t="shared" ca="1" si="3"/>
        <v xml:space="preserve">n/a </v>
      </c>
      <c r="AX20" s="687" t="str">
        <f t="shared" ca="1" si="4"/>
        <v xml:space="preserve">n/a </v>
      </c>
      <c r="AY20" s="687" t="str">
        <f t="shared" ca="1" si="5"/>
        <v xml:space="preserve">n/a </v>
      </c>
      <c r="AZ20" s="353">
        <f ca="1">AP20/'Key information'!$E$34*12</f>
        <v>0</v>
      </c>
      <c r="BA20" s="153">
        <f ca="1">IFERROR(AP20*(1/AVERAGE(AW20,AX20)),0)</f>
        <v>0</v>
      </c>
      <c r="BC20" s="131"/>
    </row>
    <row r="21" spans="1:56" s="174" customFormat="1" ht="12" customHeight="1" thickBot="1">
      <c r="A21" s="392"/>
      <c r="B21" s="178"/>
      <c r="C21" s="682" t="s">
        <v>364</v>
      </c>
      <c r="D21" s="683">
        <f t="shared" ref="D21:AN21" si="19">D19+D20</f>
        <v>0</v>
      </c>
      <c r="E21" s="683">
        <f t="shared" si="19"/>
        <v>0</v>
      </c>
      <c r="F21" s="683">
        <f t="shared" si="19"/>
        <v>0</v>
      </c>
      <c r="G21" s="683">
        <f t="shared" si="19"/>
        <v>0</v>
      </c>
      <c r="H21" s="683">
        <f t="shared" si="19"/>
        <v>0</v>
      </c>
      <c r="I21" s="683">
        <f t="shared" si="19"/>
        <v>0</v>
      </c>
      <c r="J21" s="683">
        <f t="shared" si="19"/>
        <v>0</v>
      </c>
      <c r="K21" s="683">
        <f t="shared" si="19"/>
        <v>0</v>
      </c>
      <c r="L21" s="683">
        <f t="shared" si="19"/>
        <v>0</v>
      </c>
      <c r="M21" s="683">
        <f t="shared" si="19"/>
        <v>0</v>
      </c>
      <c r="N21" s="683">
        <f t="shared" si="19"/>
        <v>0</v>
      </c>
      <c r="O21" s="683">
        <f t="shared" si="19"/>
        <v>0</v>
      </c>
      <c r="P21" s="683">
        <f t="shared" si="19"/>
        <v>0</v>
      </c>
      <c r="Q21" s="683">
        <f t="shared" si="19"/>
        <v>0</v>
      </c>
      <c r="R21" s="683">
        <f t="shared" si="19"/>
        <v>0</v>
      </c>
      <c r="S21" s="683">
        <f t="shared" si="19"/>
        <v>0</v>
      </c>
      <c r="T21" s="683">
        <f t="shared" si="19"/>
        <v>0</v>
      </c>
      <c r="U21" s="683">
        <f t="shared" si="19"/>
        <v>0</v>
      </c>
      <c r="V21" s="683">
        <f t="shared" si="19"/>
        <v>0</v>
      </c>
      <c r="W21" s="683">
        <f t="shared" si="19"/>
        <v>0</v>
      </c>
      <c r="X21" s="683">
        <f t="shared" si="19"/>
        <v>0</v>
      </c>
      <c r="Y21" s="683">
        <f t="shared" si="19"/>
        <v>0</v>
      </c>
      <c r="Z21" s="683">
        <f t="shared" si="19"/>
        <v>0</v>
      </c>
      <c r="AA21" s="683">
        <f t="shared" si="19"/>
        <v>0</v>
      </c>
      <c r="AB21" s="683">
        <f t="shared" si="19"/>
        <v>0</v>
      </c>
      <c r="AC21" s="683">
        <f t="shared" si="19"/>
        <v>0</v>
      </c>
      <c r="AD21" s="683">
        <f t="shared" si="19"/>
        <v>0</v>
      </c>
      <c r="AE21" s="683">
        <f t="shared" si="19"/>
        <v>0</v>
      </c>
      <c r="AF21" s="683">
        <f t="shared" si="19"/>
        <v>0</v>
      </c>
      <c r="AG21" s="683">
        <f t="shared" si="19"/>
        <v>0</v>
      </c>
      <c r="AH21" s="683">
        <f t="shared" si="19"/>
        <v>0</v>
      </c>
      <c r="AI21" s="683">
        <f t="shared" si="19"/>
        <v>0</v>
      </c>
      <c r="AJ21" s="683">
        <f t="shared" si="19"/>
        <v>0</v>
      </c>
      <c r="AK21" s="683">
        <f t="shared" si="19"/>
        <v>0</v>
      </c>
      <c r="AL21" s="683">
        <f t="shared" si="19"/>
        <v>0</v>
      </c>
      <c r="AM21" s="683">
        <f t="shared" si="19"/>
        <v>0</v>
      </c>
      <c r="AN21" s="684">
        <f t="shared" ca="1" si="19"/>
        <v>0</v>
      </c>
      <c r="AO21" s="684">
        <f t="shared" ref="AO21:AV21" ca="1" si="20">AO19+AO20</f>
        <v>0</v>
      </c>
      <c r="AP21" s="684">
        <f t="shared" ca="1" si="20"/>
        <v>0</v>
      </c>
      <c r="AQ21" s="696">
        <f t="shared" ca="1" si="20"/>
        <v>0</v>
      </c>
      <c r="AR21" s="684">
        <f t="shared" ca="1" si="20"/>
        <v>0</v>
      </c>
      <c r="AS21" s="698">
        <f t="shared" ca="1" si="20"/>
        <v>0</v>
      </c>
      <c r="AT21" s="684">
        <f t="shared" si="20"/>
        <v>0</v>
      </c>
      <c r="AU21" s="684">
        <f t="shared" si="20"/>
        <v>0</v>
      </c>
      <c r="AV21" s="684">
        <f t="shared" si="20"/>
        <v>0</v>
      </c>
      <c r="AW21" s="694" t="str">
        <f t="shared" ca="1" si="3"/>
        <v xml:space="preserve">n/a </v>
      </c>
      <c r="AX21" s="685" t="str">
        <f t="shared" ca="1" si="4"/>
        <v xml:space="preserve">n/a </v>
      </c>
      <c r="AY21" s="685" t="str">
        <f t="shared" ca="1" si="5"/>
        <v xml:space="preserve">n/a </v>
      </c>
      <c r="AZ21" s="696">
        <f ca="1">AZ19+AZ20</f>
        <v>0</v>
      </c>
      <c r="BA21" s="684">
        <f ca="1">BA19+BA20</f>
        <v>0</v>
      </c>
      <c r="BC21" s="138"/>
    </row>
    <row r="22" spans="1:56" s="174" customFormat="1" ht="2.4500000000000002" customHeight="1">
      <c r="A22" s="392"/>
      <c r="B22" s="178"/>
      <c r="C22" s="17"/>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4"/>
      <c r="AO22" s="154"/>
      <c r="AP22" s="154"/>
      <c r="AQ22" s="154"/>
      <c r="AR22" s="154"/>
      <c r="AS22" s="154"/>
      <c r="AT22" s="154"/>
      <c r="AU22" s="154"/>
      <c r="AV22" s="154"/>
      <c r="AW22" s="686"/>
      <c r="AX22" s="686"/>
      <c r="AY22" s="686"/>
      <c r="AZ22" s="154"/>
      <c r="BA22" s="154"/>
      <c r="BC22" s="677"/>
    </row>
    <row r="23" spans="1:56" s="174" customFormat="1" ht="12" customHeight="1">
      <c r="A23" s="392"/>
      <c r="B23" s="178"/>
      <c r="C23" s="594" t="s">
        <v>252</v>
      </c>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687"/>
      <c r="AX23" s="687"/>
      <c r="AY23" s="687"/>
      <c r="AZ23" s="153"/>
      <c r="BA23" s="153"/>
      <c r="BB23" s="182"/>
      <c r="BC23" s="293"/>
    </row>
    <row r="24" spans="1:56" s="183" customFormat="1" ht="12" customHeight="1">
      <c r="A24" s="393"/>
      <c r="B24" s="178"/>
      <c r="C24" s="596" t="s">
        <v>381</v>
      </c>
      <c r="D24" s="154">
        <f>IFERROR(D15/D11,0)</f>
        <v>0</v>
      </c>
      <c r="E24" s="154">
        <f t="shared" ref="E24:AM24" si="21">IFERROR(E15/E11,0)</f>
        <v>0</v>
      </c>
      <c r="F24" s="154">
        <f t="shared" si="21"/>
        <v>0</v>
      </c>
      <c r="G24" s="154">
        <f t="shared" si="21"/>
        <v>0</v>
      </c>
      <c r="H24" s="154">
        <f t="shared" si="21"/>
        <v>0</v>
      </c>
      <c r="I24" s="154">
        <f t="shared" si="21"/>
        <v>0</v>
      </c>
      <c r="J24" s="154">
        <f t="shared" si="21"/>
        <v>0</v>
      </c>
      <c r="K24" s="154">
        <f t="shared" si="21"/>
        <v>0</v>
      </c>
      <c r="L24" s="154">
        <f t="shared" si="21"/>
        <v>0</v>
      </c>
      <c r="M24" s="154">
        <f t="shared" si="21"/>
        <v>0</v>
      </c>
      <c r="N24" s="154">
        <f t="shared" si="21"/>
        <v>0</v>
      </c>
      <c r="O24" s="154">
        <f t="shared" si="21"/>
        <v>0</v>
      </c>
      <c r="P24" s="154">
        <f t="shared" si="21"/>
        <v>0</v>
      </c>
      <c r="Q24" s="154">
        <f t="shared" si="21"/>
        <v>0</v>
      </c>
      <c r="R24" s="154">
        <f t="shared" si="21"/>
        <v>0</v>
      </c>
      <c r="S24" s="154">
        <f t="shared" si="21"/>
        <v>0</v>
      </c>
      <c r="T24" s="154">
        <f t="shared" si="21"/>
        <v>0</v>
      </c>
      <c r="U24" s="154">
        <f t="shared" si="21"/>
        <v>0</v>
      </c>
      <c r="V24" s="154">
        <f t="shared" si="21"/>
        <v>0</v>
      </c>
      <c r="W24" s="154">
        <f t="shared" si="21"/>
        <v>0</v>
      </c>
      <c r="X24" s="154">
        <f t="shared" si="21"/>
        <v>0</v>
      </c>
      <c r="Y24" s="154">
        <f t="shared" si="21"/>
        <v>0</v>
      </c>
      <c r="Z24" s="154">
        <f t="shared" si="21"/>
        <v>0</v>
      </c>
      <c r="AA24" s="154">
        <f t="shared" si="21"/>
        <v>0</v>
      </c>
      <c r="AB24" s="154">
        <f t="shared" si="21"/>
        <v>0</v>
      </c>
      <c r="AC24" s="154">
        <f t="shared" si="21"/>
        <v>0</v>
      </c>
      <c r="AD24" s="154">
        <f t="shared" si="21"/>
        <v>0</v>
      </c>
      <c r="AE24" s="154">
        <f t="shared" si="21"/>
        <v>0</v>
      </c>
      <c r="AF24" s="154">
        <f t="shared" si="21"/>
        <v>0</v>
      </c>
      <c r="AG24" s="154">
        <f t="shared" si="21"/>
        <v>0</v>
      </c>
      <c r="AH24" s="154">
        <f t="shared" si="21"/>
        <v>0</v>
      </c>
      <c r="AI24" s="154">
        <f t="shared" si="21"/>
        <v>0</v>
      </c>
      <c r="AJ24" s="154">
        <f t="shared" si="21"/>
        <v>0</v>
      </c>
      <c r="AK24" s="154">
        <f t="shared" si="21"/>
        <v>0</v>
      </c>
      <c r="AL24" s="154">
        <f t="shared" si="21"/>
        <v>0</v>
      </c>
      <c r="AM24" s="154">
        <f t="shared" si="21"/>
        <v>0</v>
      </c>
      <c r="AN24" s="179">
        <f ca="1">IFERROR(AN15/AN11,0)</f>
        <v>0</v>
      </c>
      <c r="AO24" s="179">
        <f t="shared" ref="AO24:AU24" ca="1" si="22">IFERROR(AO15/AO11,0)</f>
        <v>0</v>
      </c>
      <c r="AP24" s="179">
        <f t="shared" ca="1" si="22"/>
        <v>0</v>
      </c>
      <c r="AQ24" s="179">
        <f ca="1">IFERROR(AQ15/AQ11,0)</f>
        <v>0</v>
      </c>
      <c r="AR24" s="179">
        <f ca="1">IFERROR(AR15/AR11,0)</f>
        <v>0</v>
      </c>
      <c r="AS24" s="179">
        <f ca="1">IFERROR(AS15/AS11,0)</f>
        <v>0</v>
      </c>
      <c r="AT24" s="179">
        <f t="shared" si="22"/>
        <v>0</v>
      </c>
      <c r="AU24" s="179">
        <f t="shared" si="22"/>
        <v>0</v>
      </c>
      <c r="AV24" s="179">
        <f>IFERROR(AV15/AV11,0)</f>
        <v>0</v>
      </c>
      <c r="AW24" s="260" t="s">
        <v>509</v>
      </c>
      <c r="AX24" s="260" t="s">
        <v>509</v>
      </c>
      <c r="AY24" s="260" t="s">
        <v>509</v>
      </c>
      <c r="AZ24" s="179">
        <f ca="1">IFERROR(AZ15/AZ11,0)</f>
        <v>0</v>
      </c>
      <c r="BA24" s="179">
        <f ca="1">IFERROR(BA15/BA11,0)</f>
        <v>0</v>
      </c>
      <c r="BB24" s="182"/>
      <c r="BC24" s="131"/>
    </row>
    <row r="25" spans="1:56" s="174" customFormat="1" ht="12" customHeight="1">
      <c r="A25" s="392"/>
      <c r="B25" s="178"/>
      <c r="C25" s="596" t="s">
        <v>382</v>
      </c>
      <c r="D25" s="153">
        <f t="shared" ref="D25:AM25" si="23">IFERROR(D19/D11,0)</f>
        <v>0</v>
      </c>
      <c r="E25" s="153">
        <f t="shared" si="23"/>
        <v>0</v>
      </c>
      <c r="F25" s="153">
        <f t="shared" si="23"/>
        <v>0</v>
      </c>
      <c r="G25" s="153">
        <f t="shared" si="23"/>
        <v>0</v>
      </c>
      <c r="H25" s="153">
        <f t="shared" si="23"/>
        <v>0</v>
      </c>
      <c r="I25" s="153">
        <f t="shared" si="23"/>
        <v>0</v>
      </c>
      <c r="J25" s="153">
        <f t="shared" si="23"/>
        <v>0</v>
      </c>
      <c r="K25" s="153">
        <f t="shared" si="23"/>
        <v>0</v>
      </c>
      <c r="L25" s="153">
        <f t="shared" si="23"/>
        <v>0</v>
      </c>
      <c r="M25" s="153">
        <f t="shared" si="23"/>
        <v>0</v>
      </c>
      <c r="N25" s="153">
        <f t="shared" si="23"/>
        <v>0</v>
      </c>
      <c r="O25" s="153">
        <f t="shared" si="23"/>
        <v>0</v>
      </c>
      <c r="P25" s="153">
        <f t="shared" si="23"/>
        <v>0</v>
      </c>
      <c r="Q25" s="153">
        <f t="shared" si="23"/>
        <v>0</v>
      </c>
      <c r="R25" s="153">
        <f t="shared" si="23"/>
        <v>0</v>
      </c>
      <c r="S25" s="153">
        <f t="shared" si="23"/>
        <v>0</v>
      </c>
      <c r="T25" s="153">
        <f t="shared" si="23"/>
        <v>0</v>
      </c>
      <c r="U25" s="153">
        <f t="shared" si="23"/>
        <v>0</v>
      </c>
      <c r="V25" s="153">
        <f t="shared" si="23"/>
        <v>0</v>
      </c>
      <c r="W25" s="153">
        <f t="shared" si="23"/>
        <v>0</v>
      </c>
      <c r="X25" s="153">
        <f t="shared" si="23"/>
        <v>0</v>
      </c>
      <c r="Y25" s="153">
        <f t="shared" si="23"/>
        <v>0</v>
      </c>
      <c r="Z25" s="153">
        <f t="shared" si="23"/>
        <v>0</v>
      </c>
      <c r="AA25" s="153">
        <f t="shared" si="23"/>
        <v>0</v>
      </c>
      <c r="AB25" s="153">
        <f t="shared" si="23"/>
        <v>0</v>
      </c>
      <c r="AC25" s="153">
        <f t="shared" si="23"/>
        <v>0</v>
      </c>
      <c r="AD25" s="153">
        <f t="shared" si="23"/>
        <v>0</v>
      </c>
      <c r="AE25" s="153">
        <f t="shared" si="23"/>
        <v>0</v>
      </c>
      <c r="AF25" s="153">
        <f t="shared" si="23"/>
        <v>0</v>
      </c>
      <c r="AG25" s="153">
        <f t="shared" si="23"/>
        <v>0</v>
      </c>
      <c r="AH25" s="153">
        <f t="shared" si="23"/>
        <v>0</v>
      </c>
      <c r="AI25" s="153">
        <f t="shared" si="23"/>
        <v>0</v>
      </c>
      <c r="AJ25" s="153">
        <f t="shared" si="23"/>
        <v>0</v>
      </c>
      <c r="AK25" s="153">
        <f t="shared" si="23"/>
        <v>0</v>
      </c>
      <c r="AL25" s="153">
        <f t="shared" si="23"/>
        <v>0</v>
      </c>
      <c r="AM25" s="153">
        <f t="shared" si="23"/>
        <v>0</v>
      </c>
      <c r="AN25" s="180">
        <f ca="1">IFERROR(AN19/AN11,0)</f>
        <v>0</v>
      </c>
      <c r="AO25" s="180">
        <f t="shared" ref="AO25:BA25" ca="1" si="24">IFERROR(AO19/AO11,0)</f>
        <v>0</v>
      </c>
      <c r="AP25" s="180">
        <f t="shared" ca="1" si="24"/>
        <v>0</v>
      </c>
      <c r="AQ25" s="180">
        <f ca="1">IFERROR(AQ19/AQ11,0)</f>
        <v>0</v>
      </c>
      <c r="AR25" s="180">
        <f ca="1">IFERROR(AR19/AR11,0)</f>
        <v>0</v>
      </c>
      <c r="AS25" s="180">
        <f ca="1">IFERROR(AS19/AS11,0)</f>
        <v>0</v>
      </c>
      <c r="AT25" s="180">
        <f t="shared" si="24"/>
        <v>0</v>
      </c>
      <c r="AU25" s="180">
        <f t="shared" si="24"/>
        <v>0</v>
      </c>
      <c r="AV25" s="180">
        <f>IFERROR(AV19/AV11,0)</f>
        <v>0</v>
      </c>
      <c r="AW25" s="260" t="s">
        <v>509</v>
      </c>
      <c r="AX25" s="260" t="s">
        <v>509</v>
      </c>
      <c r="AY25" s="260" t="s">
        <v>509</v>
      </c>
      <c r="AZ25" s="180">
        <f t="shared" ca="1" si="24"/>
        <v>0</v>
      </c>
      <c r="BA25" s="180">
        <f t="shared" ca="1" si="24"/>
        <v>0</v>
      </c>
      <c r="BB25" s="146"/>
      <c r="BC25" s="131"/>
    </row>
    <row r="26" spans="1:56" s="174" customFormat="1" ht="12" customHeight="1" thickBot="1">
      <c r="A26" s="392"/>
      <c r="B26" s="178"/>
      <c r="C26" s="596" t="s">
        <v>383</v>
      </c>
      <c r="D26" s="154">
        <f t="shared" ref="D26:AM26" si="25">IFERROR(D21/D11,0)</f>
        <v>0</v>
      </c>
      <c r="E26" s="154">
        <f t="shared" si="25"/>
        <v>0</v>
      </c>
      <c r="F26" s="154">
        <f t="shared" si="25"/>
        <v>0</v>
      </c>
      <c r="G26" s="154">
        <f t="shared" si="25"/>
        <v>0</v>
      </c>
      <c r="H26" s="154">
        <f t="shared" si="25"/>
        <v>0</v>
      </c>
      <c r="I26" s="154">
        <f t="shared" si="25"/>
        <v>0</v>
      </c>
      <c r="J26" s="154">
        <f t="shared" si="25"/>
        <v>0</v>
      </c>
      <c r="K26" s="154">
        <f t="shared" si="25"/>
        <v>0</v>
      </c>
      <c r="L26" s="154">
        <f t="shared" si="25"/>
        <v>0</v>
      </c>
      <c r="M26" s="154">
        <f t="shared" si="25"/>
        <v>0</v>
      </c>
      <c r="N26" s="154">
        <f t="shared" si="25"/>
        <v>0</v>
      </c>
      <c r="O26" s="154">
        <f t="shared" si="25"/>
        <v>0</v>
      </c>
      <c r="P26" s="154">
        <f t="shared" si="25"/>
        <v>0</v>
      </c>
      <c r="Q26" s="154">
        <f t="shared" si="25"/>
        <v>0</v>
      </c>
      <c r="R26" s="154">
        <f t="shared" si="25"/>
        <v>0</v>
      </c>
      <c r="S26" s="154">
        <f t="shared" si="25"/>
        <v>0</v>
      </c>
      <c r="T26" s="154">
        <f t="shared" si="25"/>
        <v>0</v>
      </c>
      <c r="U26" s="154">
        <f t="shared" si="25"/>
        <v>0</v>
      </c>
      <c r="V26" s="154">
        <f t="shared" si="25"/>
        <v>0</v>
      </c>
      <c r="W26" s="154">
        <f t="shared" si="25"/>
        <v>0</v>
      </c>
      <c r="X26" s="154">
        <f t="shared" si="25"/>
        <v>0</v>
      </c>
      <c r="Y26" s="154">
        <f t="shared" si="25"/>
        <v>0</v>
      </c>
      <c r="Z26" s="154">
        <f t="shared" si="25"/>
        <v>0</v>
      </c>
      <c r="AA26" s="154">
        <f t="shared" si="25"/>
        <v>0</v>
      </c>
      <c r="AB26" s="154">
        <f t="shared" si="25"/>
        <v>0</v>
      </c>
      <c r="AC26" s="154">
        <f t="shared" si="25"/>
        <v>0</v>
      </c>
      <c r="AD26" s="154">
        <f t="shared" si="25"/>
        <v>0</v>
      </c>
      <c r="AE26" s="154">
        <f t="shared" si="25"/>
        <v>0</v>
      </c>
      <c r="AF26" s="154">
        <f t="shared" si="25"/>
        <v>0</v>
      </c>
      <c r="AG26" s="154">
        <f t="shared" si="25"/>
        <v>0</v>
      </c>
      <c r="AH26" s="154">
        <f t="shared" si="25"/>
        <v>0</v>
      </c>
      <c r="AI26" s="154">
        <f t="shared" si="25"/>
        <v>0</v>
      </c>
      <c r="AJ26" s="154">
        <f t="shared" si="25"/>
        <v>0</v>
      </c>
      <c r="AK26" s="154">
        <f t="shared" si="25"/>
        <v>0</v>
      </c>
      <c r="AL26" s="154">
        <f t="shared" si="25"/>
        <v>0</v>
      </c>
      <c r="AM26" s="154">
        <f t="shared" si="25"/>
        <v>0</v>
      </c>
      <c r="AN26" s="180">
        <f ca="1">IFERROR(AN21/AN11,0)</f>
        <v>0</v>
      </c>
      <c r="AO26" s="180">
        <f t="shared" ref="AO26:BA26" ca="1" si="26">IFERROR(AO21/AO11,0)</f>
        <v>0</v>
      </c>
      <c r="AP26" s="180">
        <f t="shared" ca="1" si="26"/>
        <v>0</v>
      </c>
      <c r="AQ26" s="180">
        <f ca="1">IFERROR(AQ21/AQ11,0)</f>
        <v>0</v>
      </c>
      <c r="AR26" s="180">
        <f ca="1">IFERROR(AR21/AR11,0)</f>
        <v>0</v>
      </c>
      <c r="AS26" s="180">
        <f ca="1">IFERROR(AS21/AS11,0)</f>
        <v>0</v>
      </c>
      <c r="AT26" s="180">
        <f>IFERROR(AT21/AT11,0)</f>
        <v>0</v>
      </c>
      <c r="AU26" s="180">
        <f t="shared" si="26"/>
        <v>0</v>
      </c>
      <c r="AV26" s="180">
        <f>IFERROR(AV21/AV11,0)</f>
        <v>0</v>
      </c>
      <c r="AW26" s="260" t="s">
        <v>509</v>
      </c>
      <c r="AX26" s="260" t="s">
        <v>509</v>
      </c>
      <c r="AY26" s="260" t="s">
        <v>509</v>
      </c>
      <c r="AZ26" s="180">
        <f t="shared" ca="1" si="26"/>
        <v>0</v>
      </c>
      <c r="BA26" s="180">
        <f t="shared" ca="1" si="26"/>
        <v>0</v>
      </c>
      <c r="BB26" s="146"/>
      <c r="BC26" s="137"/>
    </row>
    <row r="27" spans="1:56" s="174" customFormat="1" ht="12" customHeight="1">
      <c r="A27" s="392"/>
      <c r="C27" s="181"/>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84"/>
      <c r="AO27" s="184"/>
      <c r="AP27" s="184"/>
      <c r="AQ27" s="184"/>
      <c r="AR27" s="184"/>
      <c r="AS27" s="184"/>
      <c r="AT27" s="184"/>
      <c r="AU27" s="184"/>
      <c r="AV27" s="184"/>
      <c r="AW27" s="184"/>
      <c r="AX27" s="184"/>
      <c r="AY27" s="184"/>
      <c r="AZ27" s="184"/>
      <c r="BA27" s="184"/>
      <c r="BB27" s="146"/>
      <c r="BC27" s="146"/>
    </row>
    <row r="28" spans="1:56" s="24" customFormat="1" ht="12.95" hidden="1" customHeight="1" outlineLevel="1">
      <c r="A28" s="392"/>
      <c r="C28" s="461" t="s">
        <v>388</v>
      </c>
      <c r="D28" s="462">
        <f>PL_monthly!D15</f>
        <v>0</v>
      </c>
      <c r="E28" s="462">
        <f>PL_monthly!E15</f>
        <v>0</v>
      </c>
      <c r="F28" s="462">
        <f>PL_monthly!F15</f>
        <v>0</v>
      </c>
      <c r="G28" s="462">
        <f>PL_monthly!G15</f>
        <v>0</v>
      </c>
      <c r="H28" s="462">
        <f>PL_monthly!H15</f>
        <v>0</v>
      </c>
      <c r="I28" s="462">
        <f>PL_monthly!I15</f>
        <v>0</v>
      </c>
      <c r="J28" s="462">
        <f>PL_monthly!J15</f>
        <v>0</v>
      </c>
      <c r="K28" s="462">
        <f>PL_monthly!K15</f>
        <v>0</v>
      </c>
      <c r="L28" s="462">
        <f>PL_monthly!L15</f>
        <v>0</v>
      </c>
      <c r="M28" s="462">
        <f>PL_monthly!M15</f>
        <v>0</v>
      </c>
      <c r="N28" s="462">
        <f>PL_monthly!N15</f>
        <v>0</v>
      </c>
      <c r="O28" s="462">
        <f>PL_monthly!O15</f>
        <v>0</v>
      </c>
      <c r="P28" s="462">
        <f>PL_monthly!P15</f>
        <v>0</v>
      </c>
      <c r="Q28" s="462">
        <f>PL_monthly!Q15</f>
        <v>0</v>
      </c>
      <c r="R28" s="462">
        <f>PL_monthly!R15</f>
        <v>0</v>
      </c>
      <c r="S28" s="462">
        <f>PL_monthly!S15</f>
        <v>0</v>
      </c>
      <c r="T28" s="462">
        <f>PL_monthly!T15</f>
        <v>0</v>
      </c>
      <c r="U28" s="462">
        <f>PL_monthly!U15</f>
        <v>0</v>
      </c>
      <c r="V28" s="462">
        <f>PL_monthly!V15</f>
        <v>0</v>
      </c>
      <c r="W28" s="462">
        <f>PL_monthly!W15</f>
        <v>0</v>
      </c>
      <c r="X28" s="462">
        <f>PL_monthly!X15</f>
        <v>0</v>
      </c>
      <c r="Y28" s="462">
        <f>PL_monthly!Y15</f>
        <v>0</v>
      </c>
      <c r="Z28" s="462">
        <f>PL_monthly!Z15</f>
        <v>0</v>
      </c>
      <c r="AA28" s="462">
        <f>PL_monthly!AA15</f>
        <v>0</v>
      </c>
      <c r="AB28" s="462">
        <f>PL_monthly!AB15</f>
        <v>0</v>
      </c>
      <c r="AC28" s="462">
        <f>PL_monthly!AC15</f>
        <v>0</v>
      </c>
      <c r="AD28" s="462">
        <f>PL_monthly!AD15</f>
        <v>0</v>
      </c>
      <c r="AE28" s="462">
        <f>PL_monthly!AE15</f>
        <v>0</v>
      </c>
      <c r="AF28" s="462">
        <f>PL_monthly!AF15</f>
        <v>0</v>
      </c>
      <c r="AG28" s="462">
        <f>PL_monthly!AG15</f>
        <v>0</v>
      </c>
      <c r="AH28" s="462">
        <f>PL_monthly!AH15</f>
        <v>0</v>
      </c>
      <c r="AI28" s="462">
        <f>PL_monthly!AI15</f>
        <v>0</v>
      </c>
      <c r="AJ28" s="462">
        <f>PL_monthly!AJ15</f>
        <v>0</v>
      </c>
      <c r="AK28" s="462">
        <f>PL_monthly!AK15</f>
        <v>0</v>
      </c>
      <c r="AL28" s="462">
        <f>PL_monthly!AL15</f>
        <v>0</v>
      </c>
      <c r="AM28" s="462">
        <f>PL_monthly!AM15</f>
        <v>0</v>
      </c>
      <c r="AN28" s="462">
        <f ca="1">SUM(OFFSET(O28,0,(-12+'Key information'!$E$34)):D28)</f>
        <v>0</v>
      </c>
      <c r="AO28" s="462">
        <f ca="1">SUM(OFFSET(AA28,0,(-12+'Key information'!$E$34)):P28)</f>
        <v>0</v>
      </c>
      <c r="AP28" s="462">
        <f ca="1">SUM(OFFSET(AM28,0,(-12+'Key information'!$E$34)):AB28)</f>
        <v>0</v>
      </c>
      <c r="AQ28" s="462">
        <f ca="1">+AT28-AN28</f>
        <v>0</v>
      </c>
      <c r="AR28" s="462">
        <f t="shared" ref="AR28:AS28" ca="1" si="27">+AU28-AO28</f>
        <v>0</v>
      </c>
      <c r="AS28" s="462">
        <f t="shared" ca="1" si="27"/>
        <v>0</v>
      </c>
      <c r="AT28" s="462">
        <f>PL_monthly!AN15</f>
        <v>0</v>
      </c>
      <c r="AU28" s="462">
        <f>PL_monthly!AO15</f>
        <v>0</v>
      </c>
      <c r="AV28" s="463">
        <f>PL_monthly!AQ15</f>
        <v>0</v>
      </c>
      <c r="AW28" s="250"/>
      <c r="AX28" s="250"/>
      <c r="AY28" s="250"/>
      <c r="AZ28" s="250"/>
      <c r="BA28" s="250"/>
      <c r="BB28"/>
      <c r="BC28"/>
    </row>
    <row r="29" spans="1:56" s="24" customFormat="1" ht="12.95" hidden="1" customHeight="1" outlineLevel="1">
      <c r="A29" s="392"/>
      <c r="C29" s="1047" t="s">
        <v>389</v>
      </c>
      <c r="D29" s="1048">
        <f t="shared" ref="D29:AM29" si="28">D28-D11</f>
        <v>0</v>
      </c>
      <c r="E29" s="1048">
        <f t="shared" si="28"/>
        <v>0</v>
      </c>
      <c r="F29" s="1048">
        <f t="shared" si="28"/>
        <v>0</v>
      </c>
      <c r="G29" s="1048">
        <f t="shared" si="28"/>
        <v>0</v>
      </c>
      <c r="H29" s="1048">
        <f t="shared" si="28"/>
        <v>0</v>
      </c>
      <c r="I29" s="1048">
        <f t="shared" si="28"/>
        <v>0</v>
      </c>
      <c r="J29" s="1048">
        <f t="shared" si="28"/>
        <v>0</v>
      </c>
      <c r="K29" s="1048">
        <f t="shared" si="28"/>
        <v>0</v>
      </c>
      <c r="L29" s="1048">
        <f t="shared" si="28"/>
        <v>0</v>
      </c>
      <c r="M29" s="1048">
        <f t="shared" si="28"/>
        <v>0</v>
      </c>
      <c r="N29" s="1048">
        <f t="shared" si="28"/>
        <v>0</v>
      </c>
      <c r="O29" s="1048">
        <f t="shared" si="28"/>
        <v>0</v>
      </c>
      <c r="P29" s="1048">
        <f t="shared" si="28"/>
        <v>0</v>
      </c>
      <c r="Q29" s="1048">
        <f t="shared" si="28"/>
        <v>0</v>
      </c>
      <c r="R29" s="1048">
        <f t="shared" si="28"/>
        <v>0</v>
      </c>
      <c r="S29" s="1048">
        <f t="shared" si="28"/>
        <v>0</v>
      </c>
      <c r="T29" s="1048">
        <f t="shared" si="28"/>
        <v>0</v>
      </c>
      <c r="U29" s="1048">
        <f t="shared" si="28"/>
        <v>0</v>
      </c>
      <c r="V29" s="1048">
        <f t="shared" si="28"/>
        <v>0</v>
      </c>
      <c r="W29" s="1048">
        <f t="shared" si="28"/>
        <v>0</v>
      </c>
      <c r="X29" s="1048">
        <f t="shared" si="28"/>
        <v>0</v>
      </c>
      <c r="Y29" s="1048">
        <f t="shared" si="28"/>
        <v>0</v>
      </c>
      <c r="Z29" s="1048">
        <f t="shared" si="28"/>
        <v>0</v>
      </c>
      <c r="AA29" s="1048">
        <f t="shared" si="28"/>
        <v>0</v>
      </c>
      <c r="AB29" s="1048">
        <f t="shared" si="28"/>
        <v>0</v>
      </c>
      <c r="AC29" s="1048">
        <f t="shared" si="28"/>
        <v>0</v>
      </c>
      <c r="AD29" s="1048">
        <f t="shared" si="28"/>
        <v>0</v>
      </c>
      <c r="AE29" s="1048">
        <f t="shared" si="28"/>
        <v>0</v>
      </c>
      <c r="AF29" s="1048">
        <f t="shared" si="28"/>
        <v>0</v>
      </c>
      <c r="AG29" s="1048">
        <f t="shared" si="28"/>
        <v>0</v>
      </c>
      <c r="AH29" s="1048">
        <f t="shared" si="28"/>
        <v>0</v>
      </c>
      <c r="AI29" s="1048">
        <f t="shared" si="28"/>
        <v>0</v>
      </c>
      <c r="AJ29" s="1048">
        <f t="shared" si="28"/>
        <v>0</v>
      </c>
      <c r="AK29" s="1048">
        <f t="shared" si="28"/>
        <v>0</v>
      </c>
      <c r="AL29" s="1048">
        <f t="shared" si="28"/>
        <v>0</v>
      </c>
      <c r="AM29" s="1048">
        <f t="shared" si="28"/>
        <v>0</v>
      </c>
      <c r="AN29" s="1048">
        <f t="shared" ref="AN29:AV29" ca="1" si="29">AN28-AN11</f>
        <v>0</v>
      </c>
      <c r="AO29" s="1048">
        <f t="shared" ca="1" si="29"/>
        <v>0</v>
      </c>
      <c r="AP29" s="1048">
        <f ca="1">AP28-AP11</f>
        <v>0</v>
      </c>
      <c r="AQ29" s="1048">
        <f ca="1">AQ28-AQ11</f>
        <v>0</v>
      </c>
      <c r="AR29" s="1048">
        <f ca="1">AR28-AR11</f>
        <v>0</v>
      </c>
      <c r="AS29" s="1048">
        <f ca="1">AS28-AS11</f>
        <v>0</v>
      </c>
      <c r="AT29" s="1048">
        <f t="shared" si="29"/>
        <v>0</v>
      </c>
      <c r="AU29" s="1048">
        <f t="shared" si="29"/>
        <v>0</v>
      </c>
      <c r="AV29" s="1049">
        <f t="shared" si="29"/>
        <v>0</v>
      </c>
      <c r="AW29" s="250"/>
      <c r="AX29" s="250"/>
      <c r="AY29" s="250"/>
      <c r="AZ29" s="250"/>
      <c r="BA29" s="250"/>
      <c r="BB29"/>
      <c r="BC29"/>
    </row>
    <row r="30" spans="1:56" s="174" customFormat="1" ht="12" customHeight="1" collapsed="1">
      <c r="A30" s="392"/>
      <c r="C30" s="181"/>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84"/>
      <c r="AO30" s="184"/>
      <c r="AP30" s="184"/>
      <c r="AQ30" s="184"/>
      <c r="AR30" s="184"/>
      <c r="AS30" s="184"/>
      <c r="AT30" s="184"/>
      <c r="AU30" s="184"/>
      <c r="AV30" s="184"/>
      <c r="AW30" s="184"/>
      <c r="AX30" s="184"/>
      <c r="AY30" s="185"/>
      <c r="AZ30" s="185"/>
      <c r="BA30" s="185"/>
      <c r="BB30" s="185"/>
      <c r="BC30" s="185"/>
      <c r="BD30" s="146"/>
    </row>
    <row r="31" spans="1:56" ht="19.5" customHeight="1">
      <c r="C31" s="402" t="s">
        <v>518</v>
      </c>
      <c r="D31" s="402"/>
      <c r="E31" s="402"/>
      <c r="F31" s="402"/>
      <c r="G31" s="402"/>
      <c r="H31" s="402"/>
      <c r="I31" s="402"/>
      <c r="J31" s="402"/>
      <c r="K31" s="402"/>
      <c r="L31" s="402"/>
      <c r="M31" s="402"/>
      <c r="N31" s="402"/>
      <c r="O31" s="402"/>
      <c r="P31" s="402"/>
      <c r="Q31" s="402"/>
      <c r="R31" s="402"/>
      <c r="S31" s="402"/>
      <c r="T31" s="402"/>
      <c r="U31" s="402"/>
      <c r="V31" s="402"/>
      <c r="W31" s="402"/>
      <c r="X31" s="402"/>
      <c r="Y31" s="402"/>
      <c r="Z31" s="402"/>
      <c r="AA31" s="402"/>
      <c r="AB31" s="402"/>
      <c r="AC31" s="402"/>
      <c r="AD31" s="402"/>
      <c r="AE31" s="402"/>
      <c r="AF31" s="402"/>
      <c r="AG31" s="402"/>
      <c r="AH31" s="402"/>
      <c r="AI31" s="402"/>
      <c r="AJ31" s="402"/>
      <c r="AK31" s="402"/>
      <c r="AL31" s="402"/>
      <c r="AM31" s="402"/>
      <c r="AN31" s="402"/>
      <c r="AO31" s="402"/>
      <c r="AP31" s="402"/>
    </row>
    <row r="32" spans="1:56" ht="12" customHeight="1">
      <c r="C32" s="626" t="str">
        <f>C10</f>
        <v>€'000</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699" t="s">
        <v>519</v>
      </c>
      <c r="AO32" s="699" t="s">
        <v>520</v>
      </c>
      <c r="AP32" s="699" t="s">
        <v>275</v>
      </c>
    </row>
    <row r="33" spans="3:42" ht="12" customHeight="1">
      <c r="C33" s="30" t="str">
        <f>AT10</f>
        <v>FY20</v>
      </c>
      <c r="AN33" s="35">
        <f ca="1">AN11</f>
        <v>0</v>
      </c>
      <c r="AO33" s="35">
        <f ca="1">AT11-AN11</f>
        <v>0</v>
      </c>
      <c r="AP33" s="35">
        <f t="shared" ref="AP33:AP38" ca="1" si="30">SUM(AN33:AO33)</f>
        <v>0</v>
      </c>
    </row>
    <row r="34" spans="3:42" ht="12" customHeight="1">
      <c r="C34" s="30" t="str">
        <f>AU10</f>
        <v>FY21</v>
      </c>
      <c r="AN34" s="35">
        <f ca="1">AO11</f>
        <v>0</v>
      </c>
      <c r="AO34" s="35">
        <f ca="1">AU11-AO11</f>
        <v>0</v>
      </c>
      <c r="AP34" s="35">
        <f t="shared" ca="1" si="30"/>
        <v>0</v>
      </c>
    </row>
    <row r="35" spans="3:42" ht="12" customHeight="1">
      <c r="C35" s="700" t="str">
        <f>AV10</f>
        <v>FY22LE</v>
      </c>
      <c r="D35" s="701"/>
      <c r="E35" s="701"/>
      <c r="F35" s="701"/>
      <c r="G35" s="701"/>
      <c r="H35" s="701"/>
      <c r="I35" s="701"/>
      <c r="J35" s="701"/>
      <c r="K35" s="701"/>
      <c r="L35" s="701"/>
      <c r="M35" s="701"/>
      <c r="N35" s="701"/>
      <c r="O35" s="701"/>
      <c r="P35" s="701"/>
      <c r="Q35" s="701"/>
      <c r="R35" s="701"/>
      <c r="S35" s="701"/>
      <c r="T35" s="701"/>
      <c r="U35" s="701"/>
      <c r="V35" s="701"/>
      <c r="W35" s="701"/>
      <c r="X35" s="701"/>
      <c r="Y35" s="701"/>
      <c r="Z35" s="701"/>
      <c r="AA35" s="701"/>
      <c r="AB35" s="701"/>
      <c r="AC35" s="701"/>
      <c r="AD35" s="701"/>
      <c r="AE35" s="701"/>
      <c r="AF35" s="701"/>
      <c r="AG35" s="701"/>
      <c r="AH35" s="701"/>
      <c r="AI35" s="701"/>
      <c r="AJ35" s="701"/>
      <c r="AK35" s="701"/>
      <c r="AL35" s="701"/>
      <c r="AM35" s="701"/>
      <c r="AN35" s="582">
        <f ca="1">AP11</f>
        <v>0</v>
      </c>
      <c r="AO35" s="582">
        <f ca="1">AV11-AP11</f>
        <v>0</v>
      </c>
      <c r="AP35" s="582">
        <f t="shared" ca="1" si="30"/>
        <v>0</v>
      </c>
    </row>
    <row r="36" spans="3:42" ht="12" customHeight="1">
      <c r="C36" s="30" t="str">
        <f>C33</f>
        <v>FY20</v>
      </c>
      <c r="AN36" s="325">
        <f t="shared" ref="AN36:AO38" ca="1" si="31">IFERROR(AN33/$AP33,0)</f>
        <v>0</v>
      </c>
      <c r="AO36" s="325">
        <f ca="1">IFERROR(AO33/$AP33,0)</f>
        <v>0</v>
      </c>
      <c r="AP36" s="675">
        <f t="shared" ca="1" si="30"/>
        <v>0</v>
      </c>
    </row>
    <row r="37" spans="3:42" ht="12" customHeight="1">
      <c r="C37" s="30" t="str">
        <f>C34</f>
        <v>FY21</v>
      </c>
      <c r="AN37" s="325">
        <f t="shared" ca="1" si="31"/>
        <v>0</v>
      </c>
      <c r="AO37" s="325">
        <f t="shared" ca="1" si="31"/>
        <v>0</v>
      </c>
      <c r="AP37" s="675">
        <f t="shared" ca="1" si="30"/>
        <v>0</v>
      </c>
    </row>
    <row r="38" spans="3:42" ht="12" customHeight="1">
      <c r="C38" s="30" t="str">
        <f>C35</f>
        <v>FY22LE</v>
      </c>
      <c r="AN38" s="401">
        <f t="shared" ca="1" si="31"/>
        <v>0</v>
      </c>
      <c r="AO38" s="401">
        <f t="shared" ca="1" si="31"/>
        <v>0</v>
      </c>
      <c r="AP38" s="675">
        <f t="shared" ca="1" si="30"/>
        <v>0</v>
      </c>
    </row>
    <row r="39" spans="3:42" ht="12" customHeight="1">
      <c r="C39" s="411"/>
    </row>
    <row r="40" spans="3:42" ht="19.5" customHeight="1">
      <c r="C40" s="402" t="s">
        <v>521</v>
      </c>
      <c r="AN40" s="402"/>
      <c r="AO40" s="402"/>
      <c r="AP40" s="402"/>
    </row>
    <row r="41" spans="3:42" ht="12" customHeight="1">
      <c r="C41" s="626" t="str">
        <f>C10</f>
        <v>€'000</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699" t="s">
        <v>519</v>
      </c>
      <c r="AO41" s="699" t="s">
        <v>520</v>
      </c>
      <c r="AP41" s="699" t="s">
        <v>275</v>
      </c>
    </row>
    <row r="42" spans="3:42" ht="12" customHeight="1">
      <c r="C42" s="30" t="str">
        <f t="shared" ref="C42:C47" si="32">C33</f>
        <v>FY20</v>
      </c>
      <c r="AN42" s="35">
        <f ca="1">AN19</f>
        <v>0</v>
      </c>
      <c r="AO42" s="35">
        <f ca="1">AT19-AN19</f>
        <v>0</v>
      </c>
      <c r="AP42" s="35">
        <f t="shared" ref="AP42:AP47" ca="1" si="33">SUM(AN42:AO42)</f>
        <v>0</v>
      </c>
    </row>
    <row r="43" spans="3:42" ht="12" customHeight="1">
      <c r="C43" s="30" t="str">
        <f t="shared" si="32"/>
        <v>FY21</v>
      </c>
      <c r="AN43" s="35">
        <f ca="1">AO19</f>
        <v>0</v>
      </c>
      <c r="AO43" s="35">
        <f ca="1">AU19-AO19</f>
        <v>0</v>
      </c>
      <c r="AP43" s="35">
        <f t="shared" ca="1" si="33"/>
        <v>0</v>
      </c>
    </row>
    <row r="44" spans="3:42" ht="12" customHeight="1">
      <c r="C44" s="700" t="str">
        <f t="shared" si="32"/>
        <v>FY22LE</v>
      </c>
      <c r="D44" s="701"/>
      <c r="E44" s="701"/>
      <c r="F44" s="701"/>
      <c r="G44" s="701"/>
      <c r="H44" s="701"/>
      <c r="I44" s="701"/>
      <c r="J44" s="701"/>
      <c r="K44" s="701"/>
      <c r="L44" s="701"/>
      <c r="M44" s="701"/>
      <c r="N44" s="701"/>
      <c r="O44" s="701"/>
      <c r="P44" s="701"/>
      <c r="Q44" s="701"/>
      <c r="R44" s="701"/>
      <c r="S44" s="701"/>
      <c r="T44" s="701"/>
      <c r="U44" s="701"/>
      <c r="V44" s="701"/>
      <c r="W44" s="701"/>
      <c r="X44" s="701"/>
      <c r="Y44" s="701"/>
      <c r="Z44" s="701"/>
      <c r="AA44" s="701"/>
      <c r="AB44" s="701"/>
      <c r="AC44" s="701"/>
      <c r="AD44" s="701"/>
      <c r="AE44" s="701"/>
      <c r="AF44" s="701"/>
      <c r="AG44" s="701"/>
      <c r="AH44" s="701"/>
      <c r="AI44" s="701"/>
      <c r="AJ44" s="701"/>
      <c r="AK44" s="701"/>
      <c r="AL44" s="701"/>
      <c r="AM44" s="701"/>
      <c r="AN44" s="582">
        <f ca="1">AP19</f>
        <v>0</v>
      </c>
      <c r="AO44" s="582">
        <f ca="1">AV19-AP19</f>
        <v>0</v>
      </c>
      <c r="AP44" s="582">
        <f t="shared" ca="1" si="33"/>
        <v>0</v>
      </c>
    </row>
    <row r="45" spans="3:42" ht="12" customHeight="1">
      <c r="C45" s="30" t="str">
        <f t="shared" si="32"/>
        <v>FY20</v>
      </c>
      <c r="AN45" s="325">
        <f t="shared" ref="AN45:AO47" ca="1" si="34">IFERROR(AN42/$AP42,0)</f>
        <v>0</v>
      </c>
      <c r="AO45" s="325">
        <f t="shared" ca="1" si="34"/>
        <v>0</v>
      </c>
      <c r="AP45" s="675">
        <f t="shared" ca="1" si="33"/>
        <v>0</v>
      </c>
    </row>
    <row r="46" spans="3:42" ht="12" customHeight="1">
      <c r="C46" s="30" t="str">
        <f t="shared" si="32"/>
        <v>FY21</v>
      </c>
      <c r="AN46" s="325">
        <f t="shared" ca="1" si="34"/>
        <v>0</v>
      </c>
      <c r="AO46" s="325">
        <f t="shared" ca="1" si="34"/>
        <v>0</v>
      </c>
      <c r="AP46" s="675">
        <f t="shared" ca="1" si="33"/>
        <v>0</v>
      </c>
    </row>
    <row r="47" spans="3:42" ht="12" customHeight="1">
      <c r="C47" s="30" t="str">
        <f t="shared" si="32"/>
        <v>FY22LE</v>
      </c>
      <c r="AN47" s="401">
        <f t="shared" ca="1" si="34"/>
        <v>0</v>
      </c>
      <c r="AO47" s="401">
        <f t="shared" ca="1" si="34"/>
        <v>0</v>
      </c>
      <c r="AP47" s="675">
        <f t="shared" ca="1" si="33"/>
        <v>0</v>
      </c>
    </row>
  </sheetData>
  <mergeCells count="5">
    <mergeCell ref="AN9:AP9"/>
    <mergeCell ref="AT9:AV9"/>
    <mergeCell ref="AW9:AY9"/>
    <mergeCell ref="AZ9:BA9"/>
    <mergeCell ref="AQ9:AS9"/>
  </mergeCells>
  <pageMargins left="0.7" right="0.7" top="0.75" bottom="0.75" header="0.3" footer="0.3"/>
  <pageSetup scale="84" orientation="landscape" r:id="rId1"/>
  <headerFooter>
    <oddFooter>&amp;C&amp;7&amp;B&amp;"Arial"Document Classification: KPMG Confidential</oddFooter>
  </headerFooter>
  <ignoredErrors>
    <ignoredError sqref="AT15:BA15 AN16:AO19 AN15:AO15 AP16:AP19 AP15:AS15 AQ16:AS19 AT17:BA19 AT16:AX16 AZ16:BA16" formula="1"/>
    <ignoredError sqref="C10" unlocked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12</v>
      </c>
      <c r="B2">
        <v>6</v>
      </c>
      <c r="C2">
        <v>12</v>
      </c>
      <c r="D2">
        <v>6</v>
      </c>
      <c r="E2" t="s">
        <v>522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3">
    <tabColor indexed="9"/>
    <pageSetUpPr fitToPage="1"/>
  </sheetPr>
  <dimension ref="A1:BA55"/>
  <sheetViews>
    <sheetView showGridLines="0" workbookViewId="0">
      <pane xSplit="3" ySplit="10" topLeftCell="D11" activePane="bottomRight" state="frozen"/>
      <selection pane="topRight"/>
      <selection pane="bottomLeft"/>
      <selection pane="bottomRight"/>
    </sheetView>
  </sheetViews>
  <sheetFormatPr defaultColWidth="9.140625" defaultRowHeight="12" customHeight="1" outlineLevelRow="1" outlineLevelCol="1"/>
  <cols>
    <col min="1" max="1" width="3.7109375" style="505" customWidth="1"/>
    <col min="2" max="2" width="9.140625" style="146" customWidth="1"/>
    <col min="3" max="3" width="34" style="146" customWidth="1"/>
    <col min="4" max="7" width="6.140625" hidden="1" customWidth="1" outlineLevel="1"/>
    <col min="8" max="8" width="6.28515625" hidden="1" customWidth="1" outlineLevel="1"/>
    <col min="9" max="9" width="6.140625" hidden="1" customWidth="1" outlineLevel="1"/>
    <col min="10" max="10" width="6.42578125" hidden="1" customWidth="1" outlineLevel="1"/>
    <col min="11" max="11" width="6.140625" hidden="1" customWidth="1" outlineLevel="1"/>
    <col min="12" max="12" width="6" hidden="1" customWidth="1" outlineLevel="1"/>
    <col min="13" max="13" width="6.42578125" hidden="1" customWidth="1" outlineLevel="1"/>
    <col min="14" max="14" width="6.28515625" hidden="1" customWidth="1" outlineLevel="1"/>
    <col min="15" max="15" width="6" hidden="1" customWidth="1" outlineLevel="1"/>
    <col min="16" max="17" width="6.140625" hidden="1" customWidth="1" outlineLevel="1"/>
    <col min="18" max="21" width="6.28515625" hidden="1" customWidth="1" outlineLevel="1"/>
    <col min="22" max="22" width="6.42578125" hidden="1" customWidth="1" outlineLevel="1"/>
    <col min="23" max="24" width="6.28515625" hidden="1" customWidth="1" outlineLevel="1"/>
    <col min="25" max="25" width="6.42578125" hidden="1" customWidth="1" outlineLevel="1"/>
    <col min="26" max="34" width="6.28515625" hidden="1" customWidth="1" outlineLevel="1"/>
    <col min="35" max="35" width="6.42578125" hidden="1" customWidth="1" outlineLevel="1"/>
    <col min="36" max="39" width="6.28515625" hidden="1" customWidth="1" outlineLevel="1"/>
    <col min="40" max="40" width="3.85546875" customWidth="1" collapsed="1"/>
    <col min="41" max="46" width="6.28515625" style="146" customWidth="1"/>
    <col min="47" max="47" width="1.42578125" style="146" customWidth="1"/>
    <col min="48" max="48" width="45.85546875" style="146" customWidth="1"/>
    <col min="49" max="49" width="9.140625" style="146"/>
    <col min="50" max="50" width="15.7109375" style="146" customWidth="1"/>
    <col min="51" max="53" width="6" style="146" customWidth="1"/>
    <col min="54" max="16384" width="9.140625" style="146"/>
  </cols>
  <sheetData>
    <row r="1" spans="1:50" ht="23.1" customHeight="1">
      <c r="B1" s="609" t="str">
        <f>'Key information'!E7</f>
        <v>Project Test</v>
      </c>
    </row>
    <row r="2" spans="1:50" ht="11.45" customHeight="1">
      <c r="B2" s="612" t="str">
        <f>C8</f>
        <v>Net working capital</v>
      </c>
    </row>
    <row r="3" spans="1:50" ht="12" customHeight="1">
      <c r="B3" s="388" t="s">
        <v>245</v>
      </c>
    </row>
    <row r="4" spans="1:50" ht="12" customHeight="1">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row>
    <row r="5" spans="1:50" ht="12" customHeight="1">
      <c r="B5" s="123"/>
      <c r="C5" s="123"/>
    </row>
    <row r="6" spans="1:50" ht="12" customHeight="1">
      <c r="B6" s="123"/>
      <c r="C6" s="123"/>
    </row>
    <row r="7" spans="1:50" ht="12" customHeight="1">
      <c r="B7" s="123"/>
      <c r="C7" s="123"/>
    </row>
    <row r="8" spans="1:50" s="177" customFormat="1" ht="19.5" customHeight="1">
      <c r="A8" s="969"/>
      <c r="B8" s="961"/>
      <c r="C8" s="402" t="str">
        <f>"Net working capital"&amp;IF('Key information'!E59="",""," - "&amp;'Key information'!E59)</f>
        <v>Net working capital</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961"/>
      <c r="AV8" s="186" t="s">
        <v>285</v>
      </c>
      <c r="AW8" s="961"/>
      <c r="AX8" s="970"/>
    </row>
    <row r="9" spans="1:50" s="177" customFormat="1" ht="12" customHeight="1">
      <c r="A9" s="969"/>
      <c r="B9" s="961"/>
      <c r="C9" s="633"/>
      <c r="D9" s="633"/>
      <c r="E9" s="633"/>
      <c r="F9" s="633"/>
      <c r="G9" s="633"/>
      <c r="H9" s="633"/>
      <c r="I9" s="633"/>
      <c r="J9" s="633"/>
      <c r="K9" s="633"/>
      <c r="L9" s="633"/>
      <c r="M9" s="633"/>
      <c r="N9" s="633"/>
      <c r="O9" s="633"/>
      <c r="P9" s="633"/>
      <c r="Q9" s="633"/>
      <c r="R9" s="633"/>
      <c r="S9" s="633"/>
      <c r="T9" s="633"/>
      <c r="U9" s="633"/>
      <c r="V9" s="633"/>
      <c r="W9" s="633"/>
      <c r="X9" s="633"/>
      <c r="Y9" s="633"/>
      <c r="Z9" s="633"/>
      <c r="AA9" s="633"/>
      <c r="AB9" s="633"/>
      <c r="AC9" s="633"/>
      <c r="AD9" s="633"/>
      <c r="AE9" s="633"/>
      <c r="AF9" s="633"/>
      <c r="AG9" s="633"/>
      <c r="AH9" s="633"/>
      <c r="AI9" s="633"/>
      <c r="AJ9" s="633"/>
      <c r="AK9" s="633"/>
      <c r="AL9" s="633"/>
      <c r="AM9" s="633"/>
      <c r="AN9" s="660"/>
      <c r="AO9" s="1103" t="s">
        <v>410</v>
      </c>
      <c r="AP9" s="1104"/>
      <c r="AQ9" s="1104"/>
      <c r="AR9" s="1105" t="s">
        <v>257</v>
      </c>
      <c r="AS9" s="1106"/>
      <c r="AT9" s="1106"/>
      <c r="AU9" s="961"/>
      <c r="AV9" s="962"/>
      <c r="AW9" s="961"/>
      <c r="AX9" s="482"/>
    </row>
    <row r="10" spans="1:50" s="177" customFormat="1" ht="21.95" customHeight="1">
      <c r="A10" s="969"/>
      <c r="B10" s="175" t="s">
        <v>287</v>
      </c>
      <c r="C10" s="626" t="str">
        <f>'Key information'!F50</f>
        <v>€'000</v>
      </c>
      <c r="D10" s="628">
        <f>'Key information'!E28</f>
        <v>43861</v>
      </c>
      <c r="E10" s="628">
        <f>EOMONTH(D10,1)</f>
        <v>43890</v>
      </c>
      <c r="F10" s="628">
        <f t="shared" ref="F10:AM10" si="0">EOMONTH(E10,1)</f>
        <v>43921</v>
      </c>
      <c r="G10" s="628">
        <f t="shared" si="0"/>
        <v>43951</v>
      </c>
      <c r="H10" s="628">
        <f t="shared" si="0"/>
        <v>43982</v>
      </c>
      <c r="I10" s="628">
        <f t="shared" si="0"/>
        <v>44012</v>
      </c>
      <c r="J10" s="628">
        <f t="shared" si="0"/>
        <v>44043</v>
      </c>
      <c r="K10" s="628">
        <f t="shared" si="0"/>
        <v>44074</v>
      </c>
      <c r="L10" s="628">
        <f t="shared" si="0"/>
        <v>44104</v>
      </c>
      <c r="M10" s="628">
        <f t="shared" si="0"/>
        <v>44135</v>
      </c>
      <c r="N10" s="628">
        <f t="shared" si="0"/>
        <v>44165</v>
      </c>
      <c r="O10" s="628">
        <f t="shared" si="0"/>
        <v>44196</v>
      </c>
      <c r="P10" s="628">
        <f t="shared" si="0"/>
        <v>44227</v>
      </c>
      <c r="Q10" s="628">
        <f t="shared" si="0"/>
        <v>44255</v>
      </c>
      <c r="R10" s="628">
        <f t="shared" si="0"/>
        <v>44286</v>
      </c>
      <c r="S10" s="628">
        <f t="shared" si="0"/>
        <v>44316</v>
      </c>
      <c r="T10" s="628">
        <f t="shared" si="0"/>
        <v>44347</v>
      </c>
      <c r="U10" s="628">
        <f t="shared" si="0"/>
        <v>44377</v>
      </c>
      <c r="V10" s="628">
        <f t="shared" si="0"/>
        <v>44408</v>
      </c>
      <c r="W10" s="628">
        <f t="shared" si="0"/>
        <v>44439</v>
      </c>
      <c r="X10" s="628">
        <f t="shared" si="0"/>
        <v>44469</v>
      </c>
      <c r="Y10" s="628">
        <f t="shared" si="0"/>
        <v>44500</v>
      </c>
      <c r="Z10" s="628">
        <f t="shared" si="0"/>
        <v>44530</v>
      </c>
      <c r="AA10" s="628">
        <f t="shared" si="0"/>
        <v>44561</v>
      </c>
      <c r="AB10" s="628">
        <f t="shared" si="0"/>
        <v>44592</v>
      </c>
      <c r="AC10" s="628">
        <f t="shared" si="0"/>
        <v>44620</v>
      </c>
      <c r="AD10" s="628">
        <f t="shared" si="0"/>
        <v>44651</v>
      </c>
      <c r="AE10" s="628">
        <f t="shared" si="0"/>
        <v>44681</v>
      </c>
      <c r="AF10" s="628">
        <f t="shared" si="0"/>
        <v>44712</v>
      </c>
      <c r="AG10" s="628">
        <f t="shared" si="0"/>
        <v>44742</v>
      </c>
      <c r="AH10" s="628">
        <f t="shared" si="0"/>
        <v>44773</v>
      </c>
      <c r="AI10" s="628">
        <f t="shared" si="0"/>
        <v>44804</v>
      </c>
      <c r="AJ10" s="628">
        <f t="shared" si="0"/>
        <v>44834</v>
      </c>
      <c r="AK10" s="628">
        <f t="shared" si="0"/>
        <v>44865</v>
      </c>
      <c r="AL10" s="628">
        <f t="shared" si="0"/>
        <v>44895</v>
      </c>
      <c r="AM10" s="628">
        <f t="shared" si="0"/>
        <v>44926</v>
      </c>
      <c r="AN10" s="660" t="s">
        <v>484</v>
      </c>
      <c r="AO10" s="628">
        <f>'Key information'!E43</f>
        <v>44196</v>
      </c>
      <c r="AP10" s="628">
        <f>'Key information'!F43</f>
        <v>44561</v>
      </c>
      <c r="AQ10" s="628">
        <f>'Key information'!G43</f>
        <v>44895</v>
      </c>
      <c r="AR10" s="630" t="str">
        <f>'Key information'!E37</f>
        <v>FY20</v>
      </c>
      <c r="AS10" s="630" t="str">
        <f>'Key information'!F37</f>
        <v>FY21</v>
      </c>
      <c r="AT10" s="630" t="str">
        <f>'Key information'!G37</f>
        <v>LTM  Nov-22</v>
      </c>
      <c r="AU10" s="961"/>
      <c r="AV10" s="138"/>
      <c r="AW10" s="961"/>
      <c r="AX10" s="961"/>
    </row>
    <row r="11" spans="1:50" s="177" customFormat="1" ht="12" customHeight="1">
      <c r="A11" s="969"/>
      <c r="B11" s="178" t="str">
        <f>IF(BS_monthly!C17="",0,BS_monthly!B17)</f>
        <v>INV</v>
      </c>
      <c r="C11" s="30" t="str">
        <f>VLOOKUP(B11,BS_monthly!$B$8:$F$49,5,FALSE)</f>
        <v>Inventories</v>
      </c>
      <c r="D11" s="29">
        <f>SUMIFS(BS_monthly!G:G,BS_monthly!$B:$B,$B11)</f>
        <v>0</v>
      </c>
      <c r="E11" s="16">
        <f>SUMIFS(BS_monthly!H:H,BS_monthly!$B:$B,$B11)</f>
        <v>0</v>
      </c>
      <c r="F11" s="16">
        <f>SUMIFS(BS_monthly!I:I,BS_monthly!$B:$B,$B11)</f>
        <v>0</v>
      </c>
      <c r="G11" s="16">
        <f>SUMIFS(BS_monthly!J:J,BS_monthly!$B:$B,$B11)</f>
        <v>0</v>
      </c>
      <c r="H11" s="16">
        <f>SUMIFS(BS_monthly!K:K,BS_monthly!$B:$B,$B11)</f>
        <v>0</v>
      </c>
      <c r="I11" s="16">
        <f>SUMIFS(BS_monthly!L:L,BS_monthly!$B:$B,$B11)</f>
        <v>0</v>
      </c>
      <c r="J11" s="16">
        <f>SUMIFS(BS_monthly!M:M,BS_monthly!$B:$B,$B11)</f>
        <v>0</v>
      </c>
      <c r="K11" s="16">
        <f>SUMIFS(BS_monthly!N:N,BS_monthly!$B:$B,$B11)</f>
        <v>0</v>
      </c>
      <c r="L11" s="16">
        <f>SUMIFS(BS_monthly!O:O,BS_monthly!$B:$B,$B11)</f>
        <v>0</v>
      </c>
      <c r="M11" s="16">
        <f>SUMIFS(BS_monthly!P:P,BS_monthly!$B:$B,$B11)</f>
        <v>0</v>
      </c>
      <c r="N11" s="16">
        <f>SUMIFS(BS_monthly!Q:Q,BS_monthly!$B:$B,$B11)</f>
        <v>0</v>
      </c>
      <c r="O11" s="16">
        <f>SUMIFS(BS_monthly!R:R,BS_monthly!$B:$B,$B11)</f>
        <v>0</v>
      </c>
      <c r="P11" s="16">
        <f>SUMIFS(BS_monthly!S:S,BS_monthly!$B:$B,$B11)</f>
        <v>0</v>
      </c>
      <c r="Q11" s="16">
        <f>SUMIFS(BS_monthly!T:T,BS_monthly!$B:$B,$B11)</f>
        <v>0</v>
      </c>
      <c r="R11" s="16">
        <f>SUMIFS(BS_monthly!U:U,BS_monthly!$B:$B,$B11)</f>
        <v>0</v>
      </c>
      <c r="S11" s="16">
        <f>SUMIFS(BS_monthly!V:V,BS_monthly!$B:$B,$B11)</f>
        <v>0</v>
      </c>
      <c r="T11" s="16">
        <f>SUMIFS(BS_monthly!W:W,BS_monthly!$B:$B,$B11)</f>
        <v>0</v>
      </c>
      <c r="U11" s="16">
        <f>SUMIFS(BS_monthly!X:X,BS_monthly!$B:$B,$B11)</f>
        <v>0</v>
      </c>
      <c r="V11" s="16">
        <f>SUMIFS(BS_monthly!Y:Y,BS_monthly!$B:$B,$B11)</f>
        <v>0</v>
      </c>
      <c r="W11" s="16">
        <f>SUMIFS(BS_monthly!Z:Z,BS_monthly!$B:$B,$B11)</f>
        <v>0</v>
      </c>
      <c r="X11" s="16">
        <f>SUMIFS(BS_monthly!AA:AA,BS_monthly!$B:$B,$B11)</f>
        <v>0</v>
      </c>
      <c r="Y11" s="16">
        <f>SUMIFS(BS_monthly!AB:AB,BS_monthly!$B:$B,$B11)</f>
        <v>0</v>
      </c>
      <c r="Z11" s="16">
        <f>SUMIFS(BS_monthly!AC:AC,BS_monthly!$B:$B,$B11)</f>
        <v>0</v>
      </c>
      <c r="AA11" s="16">
        <f>SUMIFS(BS_monthly!AD:AD,BS_monthly!$B:$B,$B11)</f>
        <v>0</v>
      </c>
      <c r="AB11" s="16">
        <f>SUMIFS(BS_monthly!AE:AE,BS_monthly!$B:$B,$B11)</f>
        <v>0</v>
      </c>
      <c r="AC11" s="16">
        <f>SUMIFS(BS_monthly!AF:AF,BS_monthly!$B:$B,$B11)</f>
        <v>0</v>
      </c>
      <c r="AD11" s="16">
        <f>SUMIFS(BS_monthly!AG:AG,BS_monthly!$B:$B,$B11)</f>
        <v>0</v>
      </c>
      <c r="AE11" s="16">
        <f>SUMIFS(BS_monthly!AH:AH,BS_monthly!$B:$B,$B11)</f>
        <v>0</v>
      </c>
      <c r="AF11" s="16">
        <f>SUMIFS(BS_monthly!AI:AI,BS_monthly!$B:$B,$B11)</f>
        <v>0</v>
      </c>
      <c r="AG11" s="16">
        <f>SUMIFS(BS_monthly!AJ:AJ,BS_monthly!$B:$B,$B11)</f>
        <v>0</v>
      </c>
      <c r="AH11" s="16">
        <f>SUMIFS(BS_monthly!AK:AK,BS_monthly!$B:$B,$B11)</f>
        <v>0</v>
      </c>
      <c r="AI11" s="16">
        <f>SUMIFS(BS_monthly!AL:AL,BS_monthly!$B:$B,$B11)</f>
        <v>0</v>
      </c>
      <c r="AJ11" s="16">
        <f>SUMIFS(BS_monthly!AM:AM,BS_monthly!$B:$B,$B11)</f>
        <v>0</v>
      </c>
      <c r="AK11" s="16">
        <f>SUMIFS(BS_monthly!AN:AN,BS_monthly!$B:$B,$B11)</f>
        <v>0</v>
      </c>
      <c r="AL11" s="16">
        <f>SUMIFS(BS_monthly!AO:AO,BS_monthly!$B:$B,$B11)</f>
        <v>0</v>
      </c>
      <c r="AM11" s="16">
        <f>SUMIFS(BS_monthly!AP:AP,BS_monthly!$B:$B,$B11)</f>
        <v>0</v>
      </c>
      <c r="AN11" s="16"/>
      <c r="AO11" s="35">
        <f>SUMIF($D$10:$O$10,$AO$10,D11:O11)</f>
        <v>0</v>
      </c>
      <c r="AP11" s="35">
        <f>SUMIF($P$10:$AA$10,$AP$10,P11:AA11)</f>
        <v>0</v>
      </c>
      <c r="AQ11" s="889">
        <f>SUMIF($AB$10:$AM$10,$AQ$10,AB11:AM11)</f>
        <v>0</v>
      </c>
      <c r="AR11" s="29">
        <f>AVERAGE(D11:O11)</f>
        <v>0</v>
      </c>
      <c r="AS11" s="29">
        <f>AVERAGE(P11:AA11)</f>
        <v>0</v>
      </c>
      <c r="AT11" s="29">
        <f ca="1">AVERAGE(OFFSET(AM11,0,(-12+'Key information'!$E$34)):OFFSET(AA11,0,(-11+'Key information'!$E$34)))</f>
        <v>0</v>
      </c>
      <c r="AU11" s="961"/>
      <c r="AV11" s="138"/>
      <c r="AW11" s="961"/>
      <c r="AX11" s="961"/>
    </row>
    <row r="12" spans="1:50" s="177" customFormat="1" ht="12" customHeight="1">
      <c r="A12" s="969"/>
      <c r="B12" s="178" t="str">
        <f>IF(BS_monthly!C19="",0,BS_monthly!B19)</f>
        <v>AR</v>
      </c>
      <c r="C12" s="593" t="str">
        <f>VLOOKUP(B12,BS_monthly!$B$8:$F$49,5,FALSE)</f>
        <v>Accounts receivable</v>
      </c>
      <c r="D12" s="29">
        <f>SUMIFS(BS_monthly!G:G,BS_monthly!$B:$B,$B12)</f>
        <v>0</v>
      </c>
      <c r="E12" s="21">
        <f>SUMIFS(BS_monthly!H:H,BS_monthly!$B:$B,$B12)</f>
        <v>0</v>
      </c>
      <c r="F12" s="21">
        <f>SUMIFS(BS_monthly!I:I,BS_monthly!$B:$B,$B12)</f>
        <v>0</v>
      </c>
      <c r="G12" s="21">
        <f>SUMIFS(BS_monthly!J:J,BS_monthly!$B:$B,$B12)</f>
        <v>0</v>
      </c>
      <c r="H12" s="21">
        <f>SUMIFS(BS_monthly!K:K,BS_monthly!$B:$B,$B12)</f>
        <v>0</v>
      </c>
      <c r="I12" s="21">
        <f>SUMIFS(BS_monthly!L:L,BS_monthly!$B:$B,$B12)</f>
        <v>0</v>
      </c>
      <c r="J12" s="21">
        <f>SUMIFS(BS_monthly!M:M,BS_monthly!$B:$B,$B12)</f>
        <v>0</v>
      </c>
      <c r="K12" s="21">
        <f>SUMIFS(BS_monthly!N:N,BS_monthly!$B:$B,$B12)</f>
        <v>0</v>
      </c>
      <c r="L12" s="21">
        <f>SUMIFS(BS_monthly!O:O,BS_monthly!$B:$B,$B12)</f>
        <v>0</v>
      </c>
      <c r="M12" s="21">
        <f>SUMIFS(BS_monthly!P:P,BS_monthly!$B:$B,$B12)</f>
        <v>0</v>
      </c>
      <c r="N12" s="21">
        <f>SUMIFS(BS_monthly!Q:Q,BS_monthly!$B:$B,$B12)</f>
        <v>0</v>
      </c>
      <c r="O12" s="21">
        <f>SUMIFS(BS_monthly!R:R,BS_monthly!$B:$B,$B12)</f>
        <v>0</v>
      </c>
      <c r="P12" s="21">
        <f>SUMIFS(BS_monthly!S:S,BS_monthly!$B:$B,$B12)</f>
        <v>0</v>
      </c>
      <c r="Q12" s="21">
        <f>SUMIFS(BS_monthly!T:T,BS_monthly!$B:$B,$B12)</f>
        <v>0</v>
      </c>
      <c r="R12" s="21">
        <f>SUMIFS(BS_monthly!U:U,BS_monthly!$B:$B,$B12)</f>
        <v>0</v>
      </c>
      <c r="S12" s="21">
        <f>SUMIFS(BS_monthly!V:V,BS_monthly!$B:$B,$B12)</f>
        <v>0</v>
      </c>
      <c r="T12" s="21">
        <f>SUMIFS(BS_monthly!W:W,BS_monthly!$B:$B,$B12)</f>
        <v>0</v>
      </c>
      <c r="U12" s="21">
        <f>SUMIFS(BS_monthly!X:X,BS_monthly!$B:$B,$B12)</f>
        <v>0</v>
      </c>
      <c r="V12" s="21">
        <f>SUMIFS(BS_monthly!Y:Y,BS_monthly!$B:$B,$B12)</f>
        <v>0</v>
      </c>
      <c r="W12" s="21">
        <f>SUMIFS(BS_monthly!Z:Z,BS_monthly!$B:$B,$B12)</f>
        <v>0</v>
      </c>
      <c r="X12" s="21">
        <f>SUMIFS(BS_monthly!AA:AA,BS_monthly!$B:$B,$B12)</f>
        <v>0</v>
      </c>
      <c r="Y12" s="21">
        <f>SUMIFS(BS_monthly!AB:AB,BS_monthly!$B:$B,$B12)</f>
        <v>0</v>
      </c>
      <c r="Z12" s="21">
        <f>SUMIFS(BS_monthly!AC:AC,BS_monthly!$B:$B,$B12)</f>
        <v>0</v>
      </c>
      <c r="AA12" s="21">
        <f>SUMIFS(BS_monthly!AD:AD,BS_monthly!$B:$B,$B12)</f>
        <v>0</v>
      </c>
      <c r="AB12" s="21">
        <f>SUMIFS(BS_monthly!AE:AE,BS_monthly!$B:$B,$B12)</f>
        <v>0</v>
      </c>
      <c r="AC12" s="21">
        <f>SUMIFS(BS_monthly!AF:AF,BS_monthly!$B:$B,$B12)</f>
        <v>0</v>
      </c>
      <c r="AD12" s="21">
        <f>SUMIFS(BS_monthly!AG:AG,BS_monthly!$B:$B,$B12)</f>
        <v>0</v>
      </c>
      <c r="AE12" s="21">
        <f>SUMIFS(BS_monthly!AH:AH,BS_monthly!$B:$B,$B12)</f>
        <v>0</v>
      </c>
      <c r="AF12" s="21">
        <f>SUMIFS(BS_monthly!AI:AI,BS_monthly!$B:$B,$B12)</f>
        <v>0</v>
      </c>
      <c r="AG12" s="21">
        <f>SUMIFS(BS_monthly!AJ:AJ,BS_monthly!$B:$B,$B12)</f>
        <v>0</v>
      </c>
      <c r="AH12" s="21">
        <f>SUMIFS(BS_monthly!AK:AK,BS_monthly!$B:$B,$B12)</f>
        <v>0</v>
      </c>
      <c r="AI12" s="21">
        <f>SUMIFS(BS_monthly!AL:AL,BS_monthly!$B:$B,$B12)</f>
        <v>0</v>
      </c>
      <c r="AJ12" s="21">
        <f>SUMIFS(BS_monthly!AM:AM,BS_monthly!$B:$B,$B12)</f>
        <v>0</v>
      </c>
      <c r="AK12" s="21">
        <f>SUMIFS(BS_monthly!AN:AN,BS_monthly!$B:$B,$B12)</f>
        <v>0</v>
      </c>
      <c r="AL12" s="21">
        <f>SUMIFS(BS_monthly!AO:AO,BS_monthly!$B:$B,$B12)</f>
        <v>0</v>
      </c>
      <c r="AM12" s="21">
        <f>SUMIFS(BS_monthly!AP:AP,BS_monthly!$B:$B,$B12)</f>
        <v>0</v>
      </c>
      <c r="AN12" s="21"/>
      <c r="AO12" s="29">
        <f>SUMIF($D$10:$O$10,$AO$10,D12:O12)</f>
        <v>0</v>
      </c>
      <c r="AP12" s="29">
        <f>SUMIF($P$10:$AA$10,$AP$10,P12:AA12)</f>
        <v>0</v>
      </c>
      <c r="AQ12" s="890">
        <f>SUMIF($AB$10:$AM$10,$AQ$10,AB12:AM12)</f>
        <v>0</v>
      </c>
      <c r="AR12" s="29">
        <f t="shared" ref="AR12:AR16" si="1">AVERAGE(D12:O12)</f>
        <v>0</v>
      </c>
      <c r="AS12" s="29">
        <f t="shared" ref="AS12:AS16" si="2">AVERAGE(P12:AA12)</f>
        <v>0</v>
      </c>
      <c r="AT12" s="29">
        <f ca="1">AVERAGE(OFFSET(AM12,0,(-12+'Key information'!$E$34)):OFFSET(AA12,0,(-11+'Key information'!$E$34)))</f>
        <v>0</v>
      </c>
      <c r="AU12" s="961"/>
      <c r="AV12" s="138"/>
      <c r="AW12" s="961"/>
      <c r="AX12" s="961"/>
    </row>
    <row r="13" spans="1:50" s="177" customFormat="1" ht="12" customHeight="1">
      <c r="A13" s="969"/>
      <c r="B13" s="178" t="s">
        <v>189</v>
      </c>
      <c r="C13" s="593" t="str">
        <f>VLOOKUP(B13,BS_monthly!$B$8:$F$49,5,FALSE)</f>
        <v>Accounts payable</v>
      </c>
      <c r="D13" s="29">
        <f>SUMIFS(BS_monthly!G:G,BS_monthly!$B:$B,$B13)</f>
        <v>0</v>
      </c>
      <c r="E13" s="21">
        <f>SUMIFS(BS_monthly!H:H,BS_monthly!$B:$B,$B13)</f>
        <v>0</v>
      </c>
      <c r="F13" s="21">
        <f>SUMIFS(BS_monthly!I:I,BS_monthly!$B:$B,$B13)</f>
        <v>0</v>
      </c>
      <c r="G13" s="21">
        <f>SUMIFS(BS_monthly!J:J,BS_monthly!$B:$B,$B13)</f>
        <v>0</v>
      </c>
      <c r="H13" s="21">
        <f>SUMIFS(BS_monthly!K:K,BS_monthly!$B:$B,$B13)</f>
        <v>0</v>
      </c>
      <c r="I13" s="21">
        <f>SUMIFS(BS_monthly!L:L,BS_monthly!$B:$B,$B13)</f>
        <v>0</v>
      </c>
      <c r="J13" s="21">
        <f>SUMIFS(BS_monthly!M:M,BS_monthly!$B:$B,$B13)</f>
        <v>0</v>
      </c>
      <c r="K13" s="21">
        <f>SUMIFS(BS_monthly!N:N,BS_monthly!$B:$B,$B13)</f>
        <v>0</v>
      </c>
      <c r="L13" s="21">
        <f>SUMIFS(BS_monthly!O:O,BS_monthly!$B:$B,$B13)</f>
        <v>0</v>
      </c>
      <c r="M13" s="21">
        <f>SUMIFS(BS_monthly!P:P,BS_monthly!$B:$B,$B13)</f>
        <v>0</v>
      </c>
      <c r="N13" s="21">
        <f>SUMIFS(BS_monthly!Q:Q,BS_monthly!$B:$B,$B13)</f>
        <v>0</v>
      </c>
      <c r="O13" s="21">
        <f>SUMIFS(BS_monthly!R:R,BS_monthly!$B:$B,$B13)</f>
        <v>0</v>
      </c>
      <c r="P13" s="21">
        <f>SUMIFS(BS_monthly!S:S,BS_monthly!$B:$B,$B13)</f>
        <v>0</v>
      </c>
      <c r="Q13" s="21">
        <f>SUMIFS(BS_monthly!T:T,BS_monthly!$B:$B,$B13)</f>
        <v>0</v>
      </c>
      <c r="R13" s="21">
        <f>SUMIFS(BS_monthly!U:U,BS_monthly!$B:$B,$B13)</f>
        <v>0</v>
      </c>
      <c r="S13" s="21">
        <f>SUMIFS(BS_monthly!V:V,BS_monthly!$B:$B,$B13)</f>
        <v>0</v>
      </c>
      <c r="T13" s="21">
        <f>SUMIFS(BS_monthly!W:W,BS_monthly!$B:$B,$B13)</f>
        <v>0</v>
      </c>
      <c r="U13" s="21">
        <f>SUMIFS(BS_monthly!X:X,BS_monthly!$B:$B,$B13)</f>
        <v>0</v>
      </c>
      <c r="V13" s="21">
        <f>SUMIFS(BS_monthly!Y:Y,BS_monthly!$B:$B,$B13)</f>
        <v>0</v>
      </c>
      <c r="W13" s="21">
        <f>SUMIFS(BS_monthly!Z:Z,BS_monthly!$B:$B,$B13)</f>
        <v>0</v>
      </c>
      <c r="X13" s="21">
        <f>SUMIFS(BS_monthly!AA:AA,BS_monthly!$B:$B,$B13)</f>
        <v>0</v>
      </c>
      <c r="Y13" s="21">
        <f>SUMIFS(BS_monthly!AB:AB,BS_monthly!$B:$B,$B13)</f>
        <v>0</v>
      </c>
      <c r="Z13" s="21">
        <f>SUMIFS(BS_monthly!AC:AC,BS_monthly!$B:$B,$B13)</f>
        <v>0</v>
      </c>
      <c r="AA13" s="21">
        <f>SUMIFS(BS_monthly!AD:AD,BS_monthly!$B:$B,$B13)</f>
        <v>0</v>
      </c>
      <c r="AB13" s="21">
        <f>SUMIFS(BS_monthly!AE:AE,BS_monthly!$B:$B,$B13)</f>
        <v>0</v>
      </c>
      <c r="AC13" s="21">
        <f>SUMIFS(BS_monthly!AF:AF,BS_monthly!$B:$B,$B13)</f>
        <v>0</v>
      </c>
      <c r="AD13" s="21">
        <f>SUMIFS(BS_monthly!AG:AG,BS_monthly!$B:$B,$B13)</f>
        <v>0</v>
      </c>
      <c r="AE13" s="21">
        <f>SUMIFS(BS_monthly!AH:AH,BS_monthly!$B:$B,$B13)</f>
        <v>0</v>
      </c>
      <c r="AF13" s="21">
        <f>SUMIFS(BS_monthly!AI:AI,BS_monthly!$B:$B,$B13)</f>
        <v>0</v>
      </c>
      <c r="AG13" s="21">
        <f>SUMIFS(BS_monthly!AJ:AJ,BS_monthly!$B:$B,$B13)</f>
        <v>0</v>
      </c>
      <c r="AH13" s="21">
        <f>SUMIFS(BS_monthly!AK:AK,BS_monthly!$B:$B,$B13)</f>
        <v>0</v>
      </c>
      <c r="AI13" s="21">
        <f>SUMIFS(BS_monthly!AL:AL,BS_monthly!$B:$B,$B13)</f>
        <v>0</v>
      </c>
      <c r="AJ13" s="21">
        <f>SUMIFS(BS_monthly!AM:AM,BS_monthly!$B:$B,$B13)</f>
        <v>0</v>
      </c>
      <c r="AK13" s="21">
        <f>SUMIFS(BS_monthly!AN:AN,BS_monthly!$B:$B,$B13)</f>
        <v>0</v>
      </c>
      <c r="AL13" s="21">
        <f>SUMIFS(BS_monthly!AO:AO,BS_monthly!$B:$B,$B13)</f>
        <v>0</v>
      </c>
      <c r="AM13" s="21">
        <f>SUMIFS(BS_monthly!AP:AP,BS_monthly!$B:$B,$B13)</f>
        <v>0</v>
      </c>
      <c r="AN13" s="21"/>
      <c r="AO13" s="29">
        <f>SUMIF($D$10:$O$10,$AO$10,D13:O13)</f>
        <v>0</v>
      </c>
      <c r="AP13" s="29">
        <f>SUMIF($P$10:$AA$10,$AP$10,P13:AA13)</f>
        <v>0</v>
      </c>
      <c r="AQ13" s="890">
        <f>SUMIF($AB$10:$AM$10,$AQ$10,AB13:AM13)</f>
        <v>0</v>
      </c>
      <c r="AR13" s="29">
        <f t="shared" ref="AR13" si="3">AVERAGE(D13:O13)</f>
        <v>0</v>
      </c>
      <c r="AS13" s="29">
        <f t="shared" ref="AS13" si="4">AVERAGE(P13:AA13)</f>
        <v>0</v>
      </c>
      <c r="AT13" s="29">
        <f ca="1">AVERAGE(OFFSET(AM13,0,(-12+'Key information'!$E$34)):OFFSET(AA13,0,(-11+'Key information'!$E$34)))</f>
        <v>0</v>
      </c>
      <c r="AU13" s="961"/>
      <c r="AV13" s="138"/>
      <c r="AW13" s="961"/>
      <c r="AX13" s="961"/>
    </row>
    <row r="14" spans="1:50" s="177" customFormat="1" ht="12" customHeight="1">
      <c r="A14" s="969"/>
      <c r="B14" s="178"/>
      <c r="C14" s="712" t="s">
        <v>523</v>
      </c>
      <c r="D14" s="713">
        <f>SUM(D11:D13)</f>
        <v>0</v>
      </c>
      <c r="E14" s="714">
        <f t="shared" ref="E14:AT14" si="5">SUM(E11:E13)</f>
        <v>0</v>
      </c>
      <c r="F14" s="714">
        <f t="shared" si="5"/>
        <v>0</v>
      </c>
      <c r="G14" s="714">
        <f t="shared" si="5"/>
        <v>0</v>
      </c>
      <c r="H14" s="714">
        <f t="shared" si="5"/>
        <v>0</v>
      </c>
      <c r="I14" s="714">
        <f t="shared" si="5"/>
        <v>0</v>
      </c>
      <c r="J14" s="714">
        <f t="shared" si="5"/>
        <v>0</v>
      </c>
      <c r="K14" s="714">
        <f t="shared" si="5"/>
        <v>0</v>
      </c>
      <c r="L14" s="714">
        <f t="shared" si="5"/>
        <v>0</v>
      </c>
      <c r="M14" s="714">
        <f t="shared" si="5"/>
        <v>0</v>
      </c>
      <c r="N14" s="714">
        <f t="shared" si="5"/>
        <v>0</v>
      </c>
      <c r="O14" s="714">
        <f t="shared" si="5"/>
        <v>0</v>
      </c>
      <c r="P14" s="714">
        <f t="shared" si="5"/>
        <v>0</v>
      </c>
      <c r="Q14" s="714">
        <f t="shared" si="5"/>
        <v>0</v>
      </c>
      <c r="R14" s="714">
        <f t="shared" si="5"/>
        <v>0</v>
      </c>
      <c r="S14" s="714">
        <f t="shared" si="5"/>
        <v>0</v>
      </c>
      <c r="T14" s="714">
        <f t="shared" si="5"/>
        <v>0</v>
      </c>
      <c r="U14" s="714">
        <f t="shared" si="5"/>
        <v>0</v>
      </c>
      <c r="V14" s="714">
        <f t="shared" si="5"/>
        <v>0</v>
      </c>
      <c r="W14" s="714">
        <f t="shared" si="5"/>
        <v>0</v>
      </c>
      <c r="X14" s="714">
        <f t="shared" si="5"/>
        <v>0</v>
      </c>
      <c r="Y14" s="714">
        <f t="shared" si="5"/>
        <v>0</v>
      </c>
      <c r="Z14" s="714">
        <f t="shared" si="5"/>
        <v>0</v>
      </c>
      <c r="AA14" s="714">
        <f t="shared" si="5"/>
        <v>0</v>
      </c>
      <c r="AB14" s="714">
        <f t="shared" si="5"/>
        <v>0</v>
      </c>
      <c r="AC14" s="714">
        <f t="shared" si="5"/>
        <v>0</v>
      </c>
      <c r="AD14" s="714">
        <f t="shared" si="5"/>
        <v>0</v>
      </c>
      <c r="AE14" s="714">
        <f t="shared" si="5"/>
        <v>0</v>
      </c>
      <c r="AF14" s="714">
        <f t="shared" si="5"/>
        <v>0</v>
      </c>
      <c r="AG14" s="714">
        <f t="shared" si="5"/>
        <v>0</v>
      </c>
      <c r="AH14" s="714">
        <f t="shared" si="5"/>
        <v>0</v>
      </c>
      <c r="AI14" s="714">
        <f t="shared" si="5"/>
        <v>0</v>
      </c>
      <c r="AJ14" s="714">
        <f t="shared" si="5"/>
        <v>0</v>
      </c>
      <c r="AK14" s="714">
        <f t="shared" si="5"/>
        <v>0</v>
      </c>
      <c r="AL14" s="714">
        <f t="shared" si="5"/>
        <v>0</v>
      </c>
      <c r="AM14" s="714">
        <f t="shared" si="5"/>
        <v>0</v>
      </c>
      <c r="AN14" s="714"/>
      <c r="AO14" s="713">
        <f t="shared" si="5"/>
        <v>0</v>
      </c>
      <c r="AP14" s="713">
        <f t="shared" si="5"/>
        <v>0</v>
      </c>
      <c r="AQ14" s="891">
        <f t="shared" si="5"/>
        <v>0</v>
      </c>
      <c r="AR14" s="713">
        <f t="shared" si="5"/>
        <v>0</v>
      </c>
      <c r="AS14" s="713">
        <f t="shared" si="5"/>
        <v>0</v>
      </c>
      <c r="AT14" s="713">
        <f t="shared" ca="1" si="5"/>
        <v>0</v>
      </c>
      <c r="AU14" s="961"/>
      <c r="AV14" s="138"/>
      <c r="AW14" s="961"/>
      <c r="AX14" s="961"/>
    </row>
    <row r="15" spans="1:50" s="11" customFormat="1" ht="12" hidden="1" customHeight="1" outlineLevel="1">
      <c r="A15" s="969"/>
      <c r="B15" s="178" t="str">
        <f>IF(BS_monthly!C20="",0,BS_monthly!B20)</f>
        <v>INTR</v>
      </c>
      <c r="C15" s="593" t="str">
        <f>VLOOKUP(B15,BS_monthly!$B$8:$F$49,5,FALSE)</f>
        <v>Intra-group receivables</v>
      </c>
      <c r="D15" s="29">
        <f>SUMIFS(BS_monthly!G:G,BS_monthly!$B:$B,$B15)</f>
        <v>0</v>
      </c>
      <c r="E15" s="21">
        <f>SUMIFS(BS_monthly!H:H,BS_monthly!$B:$B,$B15)</f>
        <v>0</v>
      </c>
      <c r="F15" s="21">
        <f>SUMIFS(BS_monthly!I:I,BS_monthly!$B:$B,$B15)</f>
        <v>0</v>
      </c>
      <c r="G15" s="21">
        <f>SUMIFS(BS_monthly!J:J,BS_monthly!$B:$B,$B15)</f>
        <v>0</v>
      </c>
      <c r="H15" s="21">
        <f>SUMIFS(BS_monthly!K:K,BS_monthly!$B:$B,$B15)</f>
        <v>0</v>
      </c>
      <c r="I15" s="21">
        <f>SUMIFS(BS_monthly!L:L,BS_monthly!$B:$B,$B15)</f>
        <v>0</v>
      </c>
      <c r="J15" s="21">
        <f>SUMIFS(BS_monthly!M:M,BS_monthly!$B:$B,$B15)</f>
        <v>0</v>
      </c>
      <c r="K15" s="21">
        <f>SUMIFS(BS_monthly!N:N,BS_monthly!$B:$B,$B15)</f>
        <v>0</v>
      </c>
      <c r="L15" s="21">
        <f>SUMIFS(BS_monthly!O:O,BS_monthly!$B:$B,$B15)</f>
        <v>0</v>
      </c>
      <c r="M15" s="21">
        <f>SUMIFS(BS_monthly!P:P,BS_monthly!$B:$B,$B15)</f>
        <v>0</v>
      </c>
      <c r="N15" s="21">
        <f>SUMIFS(BS_monthly!Q:Q,BS_monthly!$B:$B,$B15)</f>
        <v>0</v>
      </c>
      <c r="O15" s="21">
        <f>SUMIFS(BS_monthly!R:R,BS_monthly!$B:$B,$B15)</f>
        <v>0</v>
      </c>
      <c r="P15" s="21">
        <f>SUMIFS(BS_monthly!S:S,BS_monthly!$B:$B,$B15)</f>
        <v>0</v>
      </c>
      <c r="Q15" s="21">
        <f>SUMIFS(BS_monthly!T:T,BS_monthly!$B:$B,$B15)</f>
        <v>0</v>
      </c>
      <c r="R15" s="21">
        <f>SUMIFS(BS_monthly!U:U,BS_monthly!$B:$B,$B15)</f>
        <v>0</v>
      </c>
      <c r="S15" s="21">
        <f>SUMIFS(BS_monthly!V:V,BS_monthly!$B:$B,$B15)</f>
        <v>0</v>
      </c>
      <c r="T15" s="21">
        <f>SUMIFS(BS_monthly!W:W,BS_monthly!$B:$B,$B15)</f>
        <v>0</v>
      </c>
      <c r="U15" s="21">
        <f>SUMIFS(BS_monthly!X:X,BS_monthly!$B:$B,$B15)</f>
        <v>0</v>
      </c>
      <c r="V15" s="21">
        <f>SUMIFS(BS_monthly!Y:Y,BS_monthly!$B:$B,$B15)</f>
        <v>0</v>
      </c>
      <c r="W15" s="21">
        <f>SUMIFS(BS_monthly!Z:Z,BS_monthly!$B:$B,$B15)</f>
        <v>0</v>
      </c>
      <c r="X15" s="21">
        <f>SUMIFS(BS_monthly!AA:AA,BS_monthly!$B:$B,$B15)</f>
        <v>0</v>
      </c>
      <c r="Y15" s="21">
        <f>SUMIFS(BS_monthly!AB:AB,BS_monthly!$B:$B,$B15)</f>
        <v>0</v>
      </c>
      <c r="Z15" s="21">
        <f>SUMIFS(BS_monthly!AC:AC,BS_monthly!$B:$B,$B15)</f>
        <v>0</v>
      </c>
      <c r="AA15" s="21">
        <f>SUMIFS(BS_monthly!AD:AD,BS_monthly!$B:$B,$B15)</f>
        <v>0</v>
      </c>
      <c r="AB15" s="21">
        <f>SUMIFS(BS_monthly!AE:AE,BS_monthly!$B:$B,$B15)</f>
        <v>0</v>
      </c>
      <c r="AC15" s="21">
        <f>SUMIFS(BS_monthly!AF:AF,BS_monthly!$B:$B,$B15)</f>
        <v>0</v>
      </c>
      <c r="AD15" s="21">
        <f>SUMIFS(BS_monthly!AG:AG,BS_monthly!$B:$B,$B15)</f>
        <v>0</v>
      </c>
      <c r="AE15" s="21">
        <f>SUMIFS(BS_monthly!AH:AH,BS_monthly!$B:$B,$B15)</f>
        <v>0</v>
      </c>
      <c r="AF15" s="21">
        <f>SUMIFS(BS_monthly!AI:AI,BS_monthly!$B:$B,$B15)</f>
        <v>0</v>
      </c>
      <c r="AG15" s="21">
        <f>SUMIFS(BS_monthly!AJ:AJ,BS_monthly!$B:$B,$B15)</f>
        <v>0</v>
      </c>
      <c r="AH15" s="21">
        <f>SUMIFS(BS_monthly!AK:AK,BS_monthly!$B:$B,$B15)</f>
        <v>0</v>
      </c>
      <c r="AI15" s="21">
        <f>SUMIFS(BS_monthly!AL:AL,BS_monthly!$B:$B,$B15)</f>
        <v>0</v>
      </c>
      <c r="AJ15" s="21">
        <f>SUMIFS(BS_monthly!AM:AM,BS_monthly!$B:$B,$B15)</f>
        <v>0</v>
      </c>
      <c r="AK15" s="21">
        <f>SUMIFS(BS_monthly!AN:AN,BS_monthly!$B:$B,$B15)</f>
        <v>0</v>
      </c>
      <c r="AL15" s="21">
        <f>SUMIFS(BS_monthly!AO:AO,BS_monthly!$B:$B,$B15)</f>
        <v>0</v>
      </c>
      <c r="AM15" s="21">
        <f>SUMIFS(BS_monthly!AP:AP,BS_monthly!$B:$B,$B15)</f>
        <v>0</v>
      </c>
      <c r="AN15" s="21"/>
      <c r="AO15" s="29">
        <f>SUMIF($D$10:$O$10,$AO$10,D15:O15)</f>
        <v>0</v>
      </c>
      <c r="AP15" s="29">
        <f>SUMIF($P$10:$AA$10,$AP$10,P15:AA15)</f>
        <v>0</v>
      </c>
      <c r="AQ15" s="890">
        <f>SUMIF($AB$10:$AM$10,$AQ$10,AB15:AM15)</f>
        <v>0</v>
      </c>
      <c r="AR15" s="29">
        <f>AVERAGE(D15:O15)</f>
        <v>0</v>
      </c>
      <c r="AS15" s="29">
        <f>AVERAGE(P15:AA15)</f>
        <v>0</v>
      </c>
      <c r="AT15" s="29">
        <f ca="1">AVERAGE(OFFSET(AM15,0,(-12+'Key information'!$E$34)):OFFSET(AA15,0,(-11+'Key information'!$E$34)))</f>
        <v>0</v>
      </c>
      <c r="AU15" s="411"/>
      <c r="AV15" s="138"/>
      <c r="AW15" s="411"/>
      <c r="AX15" s="411"/>
    </row>
    <row r="16" spans="1:50" s="177" customFormat="1" ht="12" customHeight="1" collapsed="1">
      <c r="A16" s="969"/>
      <c r="B16" s="178" t="str">
        <f>IF(BS_monthly!C22="",0,BS_monthly!B22)</f>
        <v>OTHR</v>
      </c>
      <c r="C16" s="593" t="str">
        <f>VLOOKUP(B16,BS_monthly!$B$8:$F$49,5,FALSE)</f>
        <v>Other receivables</v>
      </c>
      <c r="D16" s="29">
        <f>SUMIFS(BS_monthly!G:G,BS_monthly!$B:$B,$B16)</f>
        <v>0</v>
      </c>
      <c r="E16" s="21">
        <f>SUMIFS(BS_monthly!H:H,BS_monthly!$B:$B,$B16)</f>
        <v>0</v>
      </c>
      <c r="F16" s="21">
        <f>SUMIFS(BS_monthly!I:I,BS_monthly!$B:$B,$B16)</f>
        <v>0</v>
      </c>
      <c r="G16" s="21">
        <f>SUMIFS(BS_monthly!J:J,BS_monthly!$B:$B,$B16)</f>
        <v>0</v>
      </c>
      <c r="H16" s="21">
        <f>SUMIFS(BS_monthly!K:K,BS_monthly!$B:$B,$B16)</f>
        <v>0</v>
      </c>
      <c r="I16" s="21">
        <f>SUMIFS(BS_monthly!L:L,BS_monthly!$B:$B,$B16)</f>
        <v>0</v>
      </c>
      <c r="J16" s="21">
        <f>SUMIFS(BS_monthly!M:M,BS_monthly!$B:$B,$B16)</f>
        <v>0</v>
      </c>
      <c r="K16" s="21">
        <f>SUMIFS(BS_monthly!N:N,BS_monthly!$B:$B,$B16)</f>
        <v>0</v>
      </c>
      <c r="L16" s="21">
        <f>SUMIFS(BS_monthly!O:O,BS_monthly!$B:$B,$B16)</f>
        <v>0</v>
      </c>
      <c r="M16" s="21">
        <f>SUMIFS(BS_monthly!P:P,BS_monthly!$B:$B,$B16)</f>
        <v>0</v>
      </c>
      <c r="N16" s="21">
        <f>SUMIFS(BS_monthly!Q:Q,BS_monthly!$B:$B,$B16)</f>
        <v>0</v>
      </c>
      <c r="O16" s="21">
        <f>SUMIFS(BS_monthly!R:R,BS_monthly!$B:$B,$B16)</f>
        <v>0</v>
      </c>
      <c r="P16" s="21">
        <f>SUMIFS(BS_monthly!S:S,BS_monthly!$B:$B,$B16)</f>
        <v>0</v>
      </c>
      <c r="Q16" s="21">
        <f>SUMIFS(BS_monthly!T:T,BS_monthly!$B:$B,$B16)</f>
        <v>0</v>
      </c>
      <c r="R16" s="21">
        <f>SUMIFS(BS_monthly!U:U,BS_monthly!$B:$B,$B16)</f>
        <v>0</v>
      </c>
      <c r="S16" s="21">
        <f>SUMIFS(BS_monthly!V:V,BS_monthly!$B:$B,$B16)</f>
        <v>0</v>
      </c>
      <c r="T16" s="21">
        <f>SUMIFS(BS_monthly!W:W,BS_monthly!$B:$B,$B16)</f>
        <v>0</v>
      </c>
      <c r="U16" s="21">
        <f>SUMIFS(BS_monthly!X:X,BS_monthly!$B:$B,$B16)</f>
        <v>0</v>
      </c>
      <c r="V16" s="21">
        <f>SUMIFS(BS_monthly!Y:Y,BS_monthly!$B:$B,$B16)</f>
        <v>0</v>
      </c>
      <c r="W16" s="21">
        <f>SUMIFS(BS_monthly!Z:Z,BS_monthly!$B:$B,$B16)</f>
        <v>0</v>
      </c>
      <c r="X16" s="21">
        <f>SUMIFS(BS_monthly!AA:AA,BS_monthly!$B:$B,$B16)</f>
        <v>0</v>
      </c>
      <c r="Y16" s="21">
        <f>SUMIFS(BS_monthly!AB:AB,BS_monthly!$B:$B,$B16)</f>
        <v>0</v>
      </c>
      <c r="Z16" s="21">
        <f>SUMIFS(BS_monthly!AC:AC,BS_monthly!$B:$B,$B16)</f>
        <v>0</v>
      </c>
      <c r="AA16" s="21">
        <f>SUMIFS(BS_monthly!AD:AD,BS_monthly!$B:$B,$B16)</f>
        <v>0</v>
      </c>
      <c r="AB16" s="21">
        <f>SUMIFS(BS_monthly!AE:AE,BS_monthly!$B:$B,$B16)</f>
        <v>0</v>
      </c>
      <c r="AC16" s="21">
        <f>SUMIFS(BS_monthly!AF:AF,BS_monthly!$B:$B,$B16)</f>
        <v>0</v>
      </c>
      <c r="AD16" s="21">
        <f>SUMIFS(BS_monthly!AG:AG,BS_monthly!$B:$B,$B16)</f>
        <v>0</v>
      </c>
      <c r="AE16" s="21">
        <f>SUMIFS(BS_monthly!AH:AH,BS_monthly!$B:$B,$B16)</f>
        <v>0</v>
      </c>
      <c r="AF16" s="21">
        <f>SUMIFS(BS_monthly!AI:AI,BS_monthly!$B:$B,$B16)</f>
        <v>0</v>
      </c>
      <c r="AG16" s="21">
        <f>SUMIFS(BS_monthly!AJ:AJ,BS_monthly!$B:$B,$B16)</f>
        <v>0</v>
      </c>
      <c r="AH16" s="21">
        <f>SUMIFS(BS_monthly!AK:AK,BS_monthly!$B:$B,$B16)</f>
        <v>0</v>
      </c>
      <c r="AI16" s="21">
        <f>SUMIFS(BS_monthly!AL:AL,BS_monthly!$B:$B,$B16)</f>
        <v>0</v>
      </c>
      <c r="AJ16" s="21">
        <f>SUMIFS(BS_monthly!AM:AM,BS_monthly!$B:$B,$B16)</f>
        <v>0</v>
      </c>
      <c r="AK16" s="21">
        <f>SUMIFS(BS_monthly!AN:AN,BS_monthly!$B:$B,$B16)</f>
        <v>0</v>
      </c>
      <c r="AL16" s="21">
        <f>SUMIFS(BS_monthly!AO:AO,BS_monthly!$B:$B,$B16)</f>
        <v>0</v>
      </c>
      <c r="AM16" s="21">
        <f>SUMIFS(BS_monthly!AP:AP,BS_monthly!$B:$B,$B16)</f>
        <v>0</v>
      </c>
      <c r="AN16" s="21"/>
      <c r="AO16" s="29">
        <f>SUMIF($D$10:$O$10,$AO$10,D16:O16)</f>
        <v>0</v>
      </c>
      <c r="AP16" s="29">
        <f>SUMIF($P$10:$AA$10,$AP$10,P16:AA16)</f>
        <v>0</v>
      </c>
      <c r="AQ16" s="890">
        <f>SUMIF($AB$10:$AM$10,$AQ$10,AB16:AM16)</f>
        <v>0</v>
      </c>
      <c r="AR16" s="29">
        <f t="shared" si="1"/>
        <v>0</v>
      </c>
      <c r="AS16" s="29">
        <f t="shared" si="2"/>
        <v>0</v>
      </c>
      <c r="AT16" s="29">
        <f ca="1">AVERAGE(OFFSET(AM16,0,(-12+'Key information'!$E$34)):OFFSET(AA16,0,(-11+'Key information'!$E$34)))</f>
        <v>0</v>
      </c>
      <c r="AU16" s="961"/>
      <c r="AV16" s="138"/>
      <c r="AW16" s="961"/>
      <c r="AX16" s="961"/>
    </row>
    <row r="17" spans="1:48" s="11" customFormat="1" ht="12" customHeight="1">
      <c r="A17" s="969"/>
      <c r="B17" s="178" t="str">
        <f>IF(BS_monthly!C23="",0,BS_monthly!B23)</f>
        <v>PREP</v>
      </c>
      <c r="C17" s="593" t="str">
        <f>VLOOKUP(B17,BS_monthly!$B$8:$F$49,5,FALSE)</f>
        <v>Prepayments and accrued income</v>
      </c>
      <c r="D17" s="29">
        <f>SUMIFS(BS_monthly!G:G,BS_monthly!$B:$B,$B17)</f>
        <v>0</v>
      </c>
      <c r="E17" s="21">
        <f>SUMIFS(BS_monthly!H:H,BS_monthly!$B:$B,$B17)</f>
        <v>0</v>
      </c>
      <c r="F17" s="21">
        <f>SUMIFS(BS_monthly!I:I,BS_monthly!$B:$B,$B17)</f>
        <v>0</v>
      </c>
      <c r="G17" s="21">
        <f>SUMIFS(BS_monthly!J:J,BS_monthly!$B:$B,$B17)</f>
        <v>0</v>
      </c>
      <c r="H17" s="21">
        <f>SUMIFS(BS_monthly!K:K,BS_monthly!$B:$B,$B17)</f>
        <v>0</v>
      </c>
      <c r="I17" s="21">
        <f>SUMIFS(BS_monthly!L:L,BS_monthly!$B:$B,$B17)</f>
        <v>0</v>
      </c>
      <c r="J17" s="21">
        <f>SUMIFS(BS_monthly!M:M,BS_monthly!$B:$B,$B17)</f>
        <v>0</v>
      </c>
      <c r="K17" s="21">
        <f>SUMIFS(BS_monthly!N:N,BS_monthly!$B:$B,$B17)</f>
        <v>0</v>
      </c>
      <c r="L17" s="21">
        <f>SUMIFS(BS_monthly!O:O,BS_monthly!$B:$B,$B17)</f>
        <v>0</v>
      </c>
      <c r="M17" s="21">
        <f>SUMIFS(BS_monthly!P:P,BS_monthly!$B:$B,$B17)</f>
        <v>0</v>
      </c>
      <c r="N17" s="21">
        <f>SUMIFS(BS_monthly!Q:Q,BS_monthly!$B:$B,$B17)</f>
        <v>0</v>
      </c>
      <c r="O17" s="21">
        <f>SUMIFS(BS_monthly!R:R,BS_monthly!$B:$B,$B17)</f>
        <v>0</v>
      </c>
      <c r="P17" s="21">
        <f>SUMIFS(BS_monthly!S:S,BS_monthly!$B:$B,$B17)</f>
        <v>0</v>
      </c>
      <c r="Q17" s="21">
        <f>SUMIFS(BS_monthly!T:T,BS_monthly!$B:$B,$B17)</f>
        <v>0</v>
      </c>
      <c r="R17" s="21">
        <f>SUMIFS(BS_monthly!U:U,BS_monthly!$B:$B,$B17)</f>
        <v>0</v>
      </c>
      <c r="S17" s="21">
        <f>SUMIFS(BS_monthly!V:V,BS_monthly!$B:$B,$B17)</f>
        <v>0</v>
      </c>
      <c r="T17" s="21">
        <f>SUMIFS(BS_monthly!W:W,BS_monthly!$B:$B,$B17)</f>
        <v>0</v>
      </c>
      <c r="U17" s="21">
        <f>SUMIFS(BS_monthly!X:X,BS_monthly!$B:$B,$B17)</f>
        <v>0</v>
      </c>
      <c r="V17" s="21">
        <f>SUMIFS(BS_monthly!Y:Y,BS_monthly!$B:$B,$B17)</f>
        <v>0</v>
      </c>
      <c r="W17" s="21">
        <f>SUMIFS(BS_monthly!Z:Z,BS_monthly!$B:$B,$B17)</f>
        <v>0</v>
      </c>
      <c r="X17" s="21">
        <f>SUMIFS(BS_monthly!AA:AA,BS_monthly!$B:$B,$B17)</f>
        <v>0</v>
      </c>
      <c r="Y17" s="21">
        <f>SUMIFS(BS_monthly!AB:AB,BS_monthly!$B:$B,$B17)</f>
        <v>0</v>
      </c>
      <c r="Z17" s="21">
        <f>SUMIFS(BS_monthly!AC:AC,BS_monthly!$B:$B,$B17)</f>
        <v>0</v>
      </c>
      <c r="AA17" s="21">
        <f>SUMIFS(BS_monthly!AD:AD,BS_monthly!$B:$B,$B17)</f>
        <v>0</v>
      </c>
      <c r="AB17" s="21">
        <f>SUMIFS(BS_monthly!AE:AE,BS_monthly!$B:$B,$B17)</f>
        <v>0</v>
      </c>
      <c r="AC17" s="21">
        <f>SUMIFS(BS_monthly!AF:AF,BS_monthly!$B:$B,$B17)</f>
        <v>0</v>
      </c>
      <c r="AD17" s="21">
        <f>SUMIFS(BS_monthly!AG:AG,BS_monthly!$B:$B,$B17)</f>
        <v>0</v>
      </c>
      <c r="AE17" s="21">
        <f>SUMIFS(BS_monthly!AH:AH,BS_monthly!$B:$B,$B17)</f>
        <v>0</v>
      </c>
      <c r="AF17" s="21">
        <f>SUMIFS(BS_monthly!AI:AI,BS_monthly!$B:$B,$B17)</f>
        <v>0</v>
      </c>
      <c r="AG17" s="21">
        <f>SUMIFS(BS_monthly!AJ:AJ,BS_monthly!$B:$B,$B17)</f>
        <v>0</v>
      </c>
      <c r="AH17" s="21">
        <f>SUMIFS(BS_monthly!AK:AK,BS_monthly!$B:$B,$B17)</f>
        <v>0</v>
      </c>
      <c r="AI17" s="21">
        <f>SUMIFS(BS_monthly!AL:AL,BS_monthly!$B:$B,$B17)</f>
        <v>0</v>
      </c>
      <c r="AJ17" s="21">
        <f>SUMIFS(BS_monthly!AM:AM,BS_monthly!$B:$B,$B17)</f>
        <v>0</v>
      </c>
      <c r="AK17" s="21">
        <f>SUMIFS(BS_monthly!AN:AN,BS_monthly!$B:$B,$B17)</f>
        <v>0</v>
      </c>
      <c r="AL17" s="21">
        <f>SUMIFS(BS_monthly!AO:AO,BS_monthly!$B:$B,$B17)</f>
        <v>0</v>
      </c>
      <c r="AM17" s="21">
        <f>SUMIFS(BS_monthly!AP:AP,BS_monthly!$B:$B,$B17)</f>
        <v>0</v>
      </c>
      <c r="AN17" s="21"/>
      <c r="AO17" s="29">
        <f t="shared" ref="AO17" si="6">SUMIF($D$10:$O$10,$AO$10,D17:O17)</f>
        <v>0</v>
      </c>
      <c r="AP17" s="29">
        <f t="shared" ref="AP17" si="7">SUMIF($P$10:$AA$10,$AP$10,P17:AA17)</f>
        <v>0</v>
      </c>
      <c r="AQ17" s="890">
        <f t="shared" ref="AQ17" si="8">SUMIF($AB$10:$AM$10,$AQ$10,AB17:AM17)</f>
        <v>0</v>
      </c>
      <c r="AR17" s="29">
        <f t="shared" ref="AR17" si="9">AVERAGE(D17:O17)</f>
        <v>0</v>
      </c>
      <c r="AS17" s="29">
        <f t="shared" ref="AS17" si="10">AVERAGE(P17:AA17)</f>
        <v>0</v>
      </c>
      <c r="AT17" s="29">
        <f ca="1">AVERAGE(OFFSET(AM17,0,(-12+'Key information'!$E$34)):OFFSET(AA17,0,(-11+'Key information'!$E$34)))</f>
        <v>0</v>
      </c>
      <c r="AU17" s="411"/>
      <c r="AV17" s="138"/>
    </row>
    <row r="18" spans="1:48" s="173" customFormat="1" ht="12" customHeight="1">
      <c r="A18" s="506"/>
      <c r="B18" s="199"/>
      <c r="C18" s="712" t="s">
        <v>267</v>
      </c>
      <c r="D18" s="715">
        <f>SUM(D15:D17)</f>
        <v>0</v>
      </c>
      <c r="E18" s="715">
        <f t="shared" ref="E18:AT18" si="11">SUM(E15:E17)</f>
        <v>0</v>
      </c>
      <c r="F18" s="715">
        <f t="shared" si="11"/>
        <v>0</v>
      </c>
      <c r="G18" s="715">
        <f t="shared" si="11"/>
        <v>0</v>
      </c>
      <c r="H18" s="715">
        <f t="shared" si="11"/>
        <v>0</v>
      </c>
      <c r="I18" s="715">
        <f t="shared" si="11"/>
        <v>0</v>
      </c>
      <c r="J18" s="715">
        <f t="shared" si="11"/>
        <v>0</v>
      </c>
      <c r="K18" s="715">
        <f t="shared" si="11"/>
        <v>0</v>
      </c>
      <c r="L18" s="715">
        <f t="shared" si="11"/>
        <v>0</v>
      </c>
      <c r="M18" s="715">
        <f t="shared" si="11"/>
        <v>0</v>
      </c>
      <c r="N18" s="715">
        <f t="shared" si="11"/>
        <v>0</v>
      </c>
      <c r="O18" s="715">
        <f t="shared" si="11"/>
        <v>0</v>
      </c>
      <c r="P18" s="715">
        <f t="shared" si="11"/>
        <v>0</v>
      </c>
      <c r="Q18" s="715">
        <f t="shared" si="11"/>
        <v>0</v>
      </c>
      <c r="R18" s="715">
        <f t="shared" si="11"/>
        <v>0</v>
      </c>
      <c r="S18" s="715">
        <f t="shared" si="11"/>
        <v>0</v>
      </c>
      <c r="T18" s="715">
        <f t="shared" si="11"/>
        <v>0</v>
      </c>
      <c r="U18" s="715">
        <f t="shared" si="11"/>
        <v>0</v>
      </c>
      <c r="V18" s="715">
        <f t="shared" si="11"/>
        <v>0</v>
      </c>
      <c r="W18" s="715">
        <f t="shared" si="11"/>
        <v>0</v>
      </c>
      <c r="X18" s="715">
        <f t="shared" si="11"/>
        <v>0</v>
      </c>
      <c r="Y18" s="715">
        <f t="shared" si="11"/>
        <v>0</v>
      </c>
      <c r="Z18" s="715">
        <f t="shared" si="11"/>
        <v>0</v>
      </c>
      <c r="AA18" s="715">
        <f t="shared" si="11"/>
        <v>0</v>
      </c>
      <c r="AB18" s="715">
        <f t="shared" si="11"/>
        <v>0</v>
      </c>
      <c r="AC18" s="715">
        <f t="shared" si="11"/>
        <v>0</v>
      </c>
      <c r="AD18" s="715">
        <f t="shared" si="11"/>
        <v>0</v>
      </c>
      <c r="AE18" s="715">
        <f t="shared" si="11"/>
        <v>0</v>
      </c>
      <c r="AF18" s="715">
        <f t="shared" si="11"/>
        <v>0</v>
      </c>
      <c r="AG18" s="715">
        <f t="shared" si="11"/>
        <v>0</v>
      </c>
      <c r="AH18" s="715">
        <f t="shared" si="11"/>
        <v>0</v>
      </c>
      <c r="AI18" s="715">
        <f t="shared" si="11"/>
        <v>0</v>
      </c>
      <c r="AJ18" s="715">
        <f t="shared" si="11"/>
        <v>0</v>
      </c>
      <c r="AK18" s="715">
        <f t="shared" si="11"/>
        <v>0</v>
      </c>
      <c r="AL18" s="715">
        <f t="shared" si="11"/>
        <v>0</v>
      </c>
      <c r="AM18" s="715">
        <f t="shared" si="11"/>
        <v>0</v>
      </c>
      <c r="AN18" s="715"/>
      <c r="AO18" s="715">
        <f t="shared" si="11"/>
        <v>0</v>
      </c>
      <c r="AP18" s="715">
        <f t="shared" si="11"/>
        <v>0</v>
      </c>
      <c r="AQ18" s="892">
        <f t="shared" si="11"/>
        <v>0</v>
      </c>
      <c r="AR18" s="714">
        <f t="shared" si="11"/>
        <v>0</v>
      </c>
      <c r="AS18" s="714">
        <f t="shared" si="11"/>
        <v>0</v>
      </c>
      <c r="AT18" s="714">
        <f t="shared" ca="1" si="11"/>
        <v>0</v>
      </c>
      <c r="AV18" s="372"/>
    </row>
    <row r="19" spans="1:48" s="177" customFormat="1" ht="12" hidden="1" customHeight="1" outlineLevel="1">
      <c r="A19" s="969"/>
      <c r="B19" s="178" t="str">
        <f>IF(BS_monthly!C43="",0,BS_monthly!B43)</f>
        <v>ADVR</v>
      </c>
      <c r="C19" s="593" t="str">
        <f>VLOOKUP(B19,BS_monthly!$B$8:$F$49,5,FALSE)</f>
        <v>Advances received</v>
      </c>
      <c r="D19" s="29">
        <f>SUMIFS(BS_monthly!G:G,BS_monthly!$B:$B,$B19)</f>
        <v>0</v>
      </c>
      <c r="E19" s="29">
        <f>SUMIFS(BS_monthly!H:H,BS_monthly!$B:$B,$B19)</f>
        <v>0</v>
      </c>
      <c r="F19" s="29">
        <f>SUMIFS(BS_monthly!I:I,BS_monthly!$B:$B,$B19)</f>
        <v>0</v>
      </c>
      <c r="G19" s="29">
        <f>SUMIFS(BS_monthly!J:J,BS_monthly!$B:$B,$B19)</f>
        <v>0</v>
      </c>
      <c r="H19" s="29">
        <f>SUMIFS(BS_monthly!K:K,BS_monthly!$B:$B,$B19)</f>
        <v>0</v>
      </c>
      <c r="I19" s="29">
        <f>SUMIFS(BS_monthly!L:L,BS_monthly!$B:$B,$B19)</f>
        <v>0</v>
      </c>
      <c r="J19" s="29">
        <f>SUMIFS(BS_monthly!M:M,BS_monthly!$B:$B,$B19)</f>
        <v>0</v>
      </c>
      <c r="K19" s="29">
        <f>SUMIFS(BS_monthly!N:N,BS_monthly!$B:$B,$B19)</f>
        <v>0</v>
      </c>
      <c r="L19" s="21">
        <f>SUMIFS(BS_monthly!O:O,BS_monthly!$B:$B,$B19)</f>
        <v>0</v>
      </c>
      <c r="M19" s="21">
        <f>SUMIFS(BS_monthly!P:P,BS_monthly!$B:$B,$B19)</f>
        <v>0</v>
      </c>
      <c r="N19" s="21">
        <f>SUMIFS(BS_monthly!Q:Q,BS_monthly!$B:$B,$B19)</f>
        <v>0</v>
      </c>
      <c r="O19" s="21">
        <f>SUMIFS(BS_monthly!R:R,BS_monthly!$B:$B,$B19)</f>
        <v>0</v>
      </c>
      <c r="P19" s="21">
        <f>SUMIFS(BS_monthly!S:S,BS_monthly!$B:$B,$B19)</f>
        <v>0</v>
      </c>
      <c r="Q19" s="21">
        <f>SUMIFS(BS_monthly!T:T,BS_monthly!$B:$B,$B19)</f>
        <v>0</v>
      </c>
      <c r="R19" s="21">
        <f>SUMIFS(BS_monthly!U:U,BS_monthly!$B:$B,$B19)</f>
        <v>0</v>
      </c>
      <c r="S19" s="21">
        <f>SUMIFS(BS_monthly!V:V,BS_monthly!$B:$B,$B19)</f>
        <v>0</v>
      </c>
      <c r="T19" s="21">
        <f>SUMIFS(BS_monthly!W:W,BS_monthly!$B:$B,$B19)</f>
        <v>0</v>
      </c>
      <c r="U19" s="21">
        <f>SUMIFS(BS_monthly!X:X,BS_monthly!$B:$B,$B19)</f>
        <v>0</v>
      </c>
      <c r="V19" s="21">
        <f>SUMIFS(BS_monthly!Y:Y,BS_monthly!$B:$B,$B19)</f>
        <v>0</v>
      </c>
      <c r="W19" s="21">
        <f>SUMIFS(BS_monthly!Z:Z,BS_monthly!$B:$B,$B19)</f>
        <v>0</v>
      </c>
      <c r="X19" s="21">
        <f>SUMIFS(BS_monthly!AA:AA,BS_monthly!$B:$B,$B19)</f>
        <v>0</v>
      </c>
      <c r="Y19" s="21">
        <f>SUMIFS(BS_monthly!AB:AB,BS_monthly!$B:$B,$B19)</f>
        <v>0</v>
      </c>
      <c r="Z19" s="21">
        <f>SUMIFS(BS_monthly!AC:AC,BS_monthly!$B:$B,$B19)</f>
        <v>0</v>
      </c>
      <c r="AA19" s="21">
        <f>SUMIFS(BS_monthly!AD:AD,BS_monthly!$B:$B,$B19)</f>
        <v>0</v>
      </c>
      <c r="AB19" s="21">
        <f>SUMIFS(BS_monthly!AE:AE,BS_monthly!$B:$B,$B19)</f>
        <v>0</v>
      </c>
      <c r="AC19" s="21">
        <f>SUMIFS(BS_monthly!AF:AF,BS_monthly!$B:$B,$B19)</f>
        <v>0</v>
      </c>
      <c r="AD19" s="21">
        <f>SUMIFS(BS_monthly!AG:AG,BS_monthly!$B:$B,$B19)</f>
        <v>0</v>
      </c>
      <c r="AE19" s="21">
        <f>SUMIFS(BS_monthly!AH:AH,BS_monthly!$B:$B,$B19)</f>
        <v>0</v>
      </c>
      <c r="AF19" s="21">
        <f>SUMIFS(BS_monthly!AI:AI,BS_monthly!$B:$B,$B19)</f>
        <v>0</v>
      </c>
      <c r="AG19" s="21">
        <f>SUMIFS(BS_monthly!AJ:AJ,BS_monthly!$B:$B,$B19)</f>
        <v>0</v>
      </c>
      <c r="AH19" s="21">
        <f>SUMIFS(BS_monthly!AK:AK,BS_monthly!$B:$B,$B19)</f>
        <v>0</v>
      </c>
      <c r="AI19" s="21">
        <f>SUMIFS(BS_monthly!AL:AL,BS_monthly!$B:$B,$B19)</f>
        <v>0</v>
      </c>
      <c r="AJ19" s="21">
        <f>SUMIFS(BS_monthly!AM:AM,BS_monthly!$B:$B,$B19)</f>
        <v>0</v>
      </c>
      <c r="AK19" s="21">
        <f>SUMIFS(BS_monthly!AN:AN,BS_monthly!$B:$B,$B19)</f>
        <v>0</v>
      </c>
      <c r="AL19" s="21">
        <f>SUMIFS(BS_monthly!AO:AO,BS_monthly!$B:$B,$B19)</f>
        <v>0</v>
      </c>
      <c r="AM19" s="21">
        <f>SUMIFS(BS_monthly!AP:AP,BS_monthly!$B:$B,$B19)</f>
        <v>0</v>
      </c>
      <c r="AN19" s="21"/>
      <c r="AO19" s="29">
        <f>SUMIF($D$10:$O$10,$AO$10,D19:O19)</f>
        <v>0</v>
      </c>
      <c r="AP19" s="29">
        <f>SUMIF($P$10:$AA$10,$AP$10,P19:AA19)</f>
        <v>0</v>
      </c>
      <c r="AQ19" s="890">
        <f>SUMIF($AB$10:$AM$10,$AQ$10,AB19:AM19)</f>
        <v>0</v>
      </c>
      <c r="AR19" s="29">
        <f>AVERAGE(D19:O19)</f>
        <v>0</v>
      </c>
      <c r="AS19" s="29">
        <f>AVERAGE(P19:AA19)</f>
        <v>0</v>
      </c>
      <c r="AT19" s="29">
        <f ca="1">AVERAGE(OFFSET(AM19,0,(-12+'Key information'!$E$34)):OFFSET(AA19,0,(-11+'Key information'!$E$34)))</f>
        <v>0</v>
      </c>
      <c r="AU19" s="961"/>
      <c r="AV19" s="138"/>
    </row>
    <row r="20" spans="1:48" s="177" customFormat="1" ht="12" hidden="1" customHeight="1" outlineLevel="1">
      <c r="A20" s="969"/>
      <c r="B20" s="178" t="str">
        <f>IF(BS_monthly!C45="",0,BS_monthly!B45)</f>
        <v>INTGP</v>
      </c>
      <c r="C20" s="593" t="str">
        <f>VLOOKUP(B20,BS_monthly!$B$8:$F$49,5,FALSE)</f>
        <v>Intra-group payables</v>
      </c>
      <c r="D20" s="29">
        <f>SUMIFS(BS_monthly!G:G,BS_monthly!$B:$B,$B20)</f>
        <v>0</v>
      </c>
      <c r="E20" s="29">
        <f>SUMIFS(BS_monthly!H:H,BS_monthly!$B:$B,$B20)</f>
        <v>0</v>
      </c>
      <c r="F20" s="29">
        <f>SUMIFS(BS_monthly!I:I,BS_monthly!$B:$B,$B20)</f>
        <v>0</v>
      </c>
      <c r="G20" s="29">
        <f>SUMIFS(BS_monthly!J:J,BS_monthly!$B:$B,$B20)</f>
        <v>0</v>
      </c>
      <c r="H20" s="29">
        <f>SUMIFS(BS_monthly!K:K,BS_monthly!$B:$B,$B20)</f>
        <v>0</v>
      </c>
      <c r="I20" s="29">
        <f>SUMIFS(BS_monthly!L:L,BS_monthly!$B:$B,$B20)</f>
        <v>0</v>
      </c>
      <c r="J20" s="29">
        <f>SUMIFS(BS_monthly!M:M,BS_monthly!$B:$B,$B20)</f>
        <v>0</v>
      </c>
      <c r="K20" s="29">
        <f>SUMIFS(BS_monthly!N:N,BS_monthly!$B:$B,$B20)</f>
        <v>0</v>
      </c>
      <c r="L20" s="21">
        <f>SUMIFS(BS_monthly!O:O,BS_monthly!$B:$B,$B20)</f>
        <v>0</v>
      </c>
      <c r="M20" s="21">
        <f>SUMIFS(BS_monthly!P:P,BS_monthly!$B:$B,$B20)</f>
        <v>0</v>
      </c>
      <c r="N20" s="21">
        <f>SUMIFS(BS_monthly!Q:Q,BS_monthly!$B:$B,$B20)</f>
        <v>0</v>
      </c>
      <c r="O20" s="21">
        <f>SUMIFS(BS_monthly!R:R,BS_monthly!$B:$B,$B20)</f>
        <v>0</v>
      </c>
      <c r="P20" s="21">
        <f>SUMIFS(BS_monthly!S:S,BS_monthly!$B:$B,$B20)</f>
        <v>0</v>
      </c>
      <c r="Q20" s="21">
        <f>SUMIFS(BS_monthly!T:T,BS_monthly!$B:$B,$B20)</f>
        <v>0</v>
      </c>
      <c r="R20" s="21">
        <f>SUMIFS(BS_monthly!U:U,BS_monthly!$B:$B,$B20)</f>
        <v>0</v>
      </c>
      <c r="S20" s="21">
        <f>SUMIFS(BS_monthly!V:V,BS_monthly!$B:$B,$B20)</f>
        <v>0</v>
      </c>
      <c r="T20" s="21">
        <f>SUMIFS(BS_monthly!W:W,BS_monthly!$B:$B,$B20)</f>
        <v>0</v>
      </c>
      <c r="U20" s="21">
        <f>SUMIFS(BS_monthly!X:X,BS_monthly!$B:$B,$B20)</f>
        <v>0</v>
      </c>
      <c r="V20" s="21">
        <f>SUMIFS(BS_monthly!Y:Y,BS_monthly!$B:$B,$B20)</f>
        <v>0</v>
      </c>
      <c r="W20" s="21">
        <f>SUMIFS(BS_monthly!Z:Z,BS_monthly!$B:$B,$B20)</f>
        <v>0</v>
      </c>
      <c r="X20" s="21">
        <f>SUMIFS(BS_monthly!AA:AA,BS_monthly!$B:$B,$B20)</f>
        <v>0</v>
      </c>
      <c r="Y20" s="21">
        <f>SUMIFS(BS_monthly!AB:AB,BS_monthly!$B:$B,$B20)</f>
        <v>0</v>
      </c>
      <c r="Z20" s="21">
        <f>SUMIFS(BS_monthly!AC:AC,BS_monthly!$B:$B,$B20)</f>
        <v>0</v>
      </c>
      <c r="AA20" s="21">
        <f>SUMIFS(BS_monthly!AD:AD,BS_monthly!$B:$B,$B20)</f>
        <v>0</v>
      </c>
      <c r="AB20" s="21">
        <f>SUMIFS(BS_monthly!AE:AE,BS_monthly!$B:$B,$B20)</f>
        <v>0</v>
      </c>
      <c r="AC20" s="21">
        <f>SUMIFS(BS_monthly!AF:AF,BS_monthly!$B:$B,$B20)</f>
        <v>0</v>
      </c>
      <c r="AD20" s="21">
        <f>SUMIFS(BS_monthly!AG:AG,BS_monthly!$B:$B,$B20)</f>
        <v>0</v>
      </c>
      <c r="AE20" s="21">
        <f>SUMIFS(BS_monthly!AH:AH,BS_monthly!$B:$B,$B20)</f>
        <v>0</v>
      </c>
      <c r="AF20" s="21">
        <f>SUMIFS(BS_monthly!AI:AI,BS_monthly!$B:$B,$B20)</f>
        <v>0</v>
      </c>
      <c r="AG20" s="21">
        <f>SUMIFS(BS_monthly!AJ:AJ,BS_monthly!$B:$B,$B20)</f>
        <v>0</v>
      </c>
      <c r="AH20" s="21">
        <f>SUMIFS(BS_monthly!AK:AK,BS_monthly!$B:$B,$B20)</f>
        <v>0</v>
      </c>
      <c r="AI20" s="21">
        <f>SUMIFS(BS_monthly!AL:AL,BS_monthly!$B:$B,$B20)</f>
        <v>0</v>
      </c>
      <c r="AJ20" s="21">
        <f>SUMIFS(BS_monthly!AM:AM,BS_monthly!$B:$B,$B20)</f>
        <v>0</v>
      </c>
      <c r="AK20" s="21">
        <f>SUMIFS(BS_monthly!AN:AN,BS_monthly!$B:$B,$B20)</f>
        <v>0</v>
      </c>
      <c r="AL20" s="21">
        <f>SUMIFS(BS_monthly!AO:AO,BS_monthly!$B:$B,$B20)</f>
        <v>0</v>
      </c>
      <c r="AM20" s="21">
        <f>SUMIFS(BS_monthly!AP:AP,BS_monthly!$B:$B,$B20)</f>
        <v>0</v>
      </c>
      <c r="AN20" s="21"/>
      <c r="AO20" s="29">
        <f t="shared" ref="AO20:AO22" si="12">SUMIF($D$10:$O$10,$AO$10,D20:O20)</f>
        <v>0</v>
      </c>
      <c r="AP20" s="29">
        <f t="shared" ref="AP20:AP22" si="13">SUMIF($P$10:$AA$10,$AP$10,P20:AA20)</f>
        <v>0</v>
      </c>
      <c r="AQ20" s="890">
        <f t="shared" ref="AQ20:AQ22" si="14">SUMIF($AB$10:$AM$10,$AQ$10,AB20:AM20)</f>
        <v>0</v>
      </c>
      <c r="AR20" s="29">
        <f t="shared" ref="AR20:AR21" si="15">AVERAGE(D20:O20)</f>
        <v>0</v>
      </c>
      <c r="AS20" s="29">
        <f t="shared" ref="AS20:AS21" si="16">AVERAGE(P20:AA20)</f>
        <v>0</v>
      </c>
      <c r="AT20" s="29">
        <f ca="1">AVERAGE(OFFSET(AM20,0,(-12+'Key information'!$E$34)):OFFSET(AA20,0,(-11+'Key information'!$E$34)))</f>
        <v>0</v>
      </c>
      <c r="AU20" s="961"/>
      <c r="AV20" s="138"/>
    </row>
    <row r="21" spans="1:48" s="11" customFormat="1" ht="12" customHeight="1" collapsed="1">
      <c r="A21" s="969"/>
      <c r="B21" s="178" t="str">
        <f>IF(BS_monthly!C46="",0,BS_monthly!B46)</f>
        <v>OTHCR</v>
      </c>
      <c r="C21" s="593" t="str">
        <f>VLOOKUP(B21,BS_monthly!$B$8:$F$49,5,FALSE)</f>
        <v>Other creditors</v>
      </c>
      <c r="D21" s="29">
        <f>SUMIFS(BS_monthly!G:G,BS_monthly!$B:$B,$B21)</f>
        <v>0</v>
      </c>
      <c r="E21" s="29">
        <f>SUMIFS(BS_monthly!H:H,BS_monthly!$B:$B,$B21)</f>
        <v>0</v>
      </c>
      <c r="F21" s="29">
        <f>SUMIFS(BS_monthly!I:I,BS_monthly!$B:$B,$B21)</f>
        <v>0</v>
      </c>
      <c r="G21" s="29">
        <f>SUMIFS(BS_monthly!J:J,BS_monthly!$B:$B,$B21)</f>
        <v>0</v>
      </c>
      <c r="H21" s="29">
        <f>SUMIFS(BS_monthly!K:K,BS_monthly!$B:$B,$B21)</f>
        <v>0</v>
      </c>
      <c r="I21" s="29">
        <f>SUMIFS(BS_monthly!L:L,BS_monthly!$B:$B,$B21)</f>
        <v>0</v>
      </c>
      <c r="J21" s="29">
        <f>SUMIFS(BS_monthly!M:M,BS_monthly!$B:$B,$B21)</f>
        <v>0</v>
      </c>
      <c r="K21" s="29">
        <f>SUMIFS(BS_monthly!N:N,BS_monthly!$B:$B,$B21)</f>
        <v>0</v>
      </c>
      <c r="L21" s="21">
        <f>SUMIFS(BS_monthly!O:O,BS_monthly!$B:$B,$B21)</f>
        <v>0</v>
      </c>
      <c r="M21" s="21">
        <f>SUMIFS(BS_monthly!P:P,BS_monthly!$B:$B,$B21)</f>
        <v>0</v>
      </c>
      <c r="N21" s="21">
        <f>SUMIFS(BS_monthly!Q:Q,BS_monthly!$B:$B,$B21)</f>
        <v>0</v>
      </c>
      <c r="O21" s="21">
        <f>SUMIFS(BS_monthly!R:R,BS_monthly!$B:$B,$B21)</f>
        <v>0</v>
      </c>
      <c r="P21" s="21">
        <f>SUMIFS(BS_monthly!S:S,BS_monthly!$B:$B,$B21)</f>
        <v>0</v>
      </c>
      <c r="Q21" s="21">
        <f>SUMIFS(BS_monthly!T:T,BS_monthly!$B:$B,$B21)</f>
        <v>0</v>
      </c>
      <c r="R21" s="21">
        <f>SUMIFS(BS_monthly!U:U,BS_monthly!$B:$B,$B21)</f>
        <v>0</v>
      </c>
      <c r="S21" s="21">
        <f>SUMIFS(BS_monthly!V:V,BS_monthly!$B:$B,$B21)</f>
        <v>0</v>
      </c>
      <c r="T21" s="21">
        <f>SUMIFS(BS_monthly!W:W,BS_monthly!$B:$B,$B21)</f>
        <v>0</v>
      </c>
      <c r="U21" s="21">
        <f>SUMIFS(BS_monthly!X:X,BS_monthly!$B:$B,$B21)</f>
        <v>0</v>
      </c>
      <c r="V21" s="21">
        <f>SUMIFS(BS_monthly!Y:Y,BS_monthly!$B:$B,$B21)</f>
        <v>0</v>
      </c>
      <c r="W21" s="21">
        <f>SUMIFS(BS_monthly!Z:Z,BS_monthly!$B:$B,$B21)</f>
        <v>0</v>
      </c>
      <c r="X21" s="21">
        <f>SUMIFS(BS_monthly!AA:AA,BS_monthly!$B:$B,$B21)</f>
        <v>0</v>
      </c>
      <c r="Y21" s="21">
        <f>SUMIFS(BS_monthly!AB:AB,BS_monthly!$B:$B,$B21)</f>
        <v>0</v>
      </c>
      <c r="Z21" s="21">
        <f>SUMIFS(BS_monthly!AC:AC,BS_monthly!$B:$B,$B21)</f>
        <v>0</v>
      </c>
      <c r="AA21" s="21">
        <f>SUMIFS(BS_monthly!AD:AD,BS_monthly!$B:$B,$B21)</f>
        <v>0</v>
      </c>
      <c r="AB21" s="21">
        <f>SUMIFS(BS_monthly!AE:AE,BS_monthly!$B:$B,$B21)</f>
        <v>0</v>
      </c>
      <c r="AC21" s="21">
        <f>SUMIFS(BS_monthly!AF:AF,BS_monthly!$B:$B,$B21)</f>
        <v>0</v>
      </c>
      <c r="AD21" s="21">
        <f>SUMIFS(BS_monthly!AG:AG,BS_monthly!$B:$B,$B21)</f>
        <v>0</v>
      </c>
      <c r="AE21" s="21">
        <f>SUMIFS(BS_monthly!AH:AH,BS_monthly!$B:$B,$B21)</f>
        <v>0</v>
      </c>
      <c r="AF21" s="21">
        <f>SUMIFS(BS_monthly!AI:AI,BS_monthly!$B:$B,$B21)</f>
        <v>0</v>
      </c>
      <c r="AG21" s="21">
        <f>SUMIFS(BS_monthly!AJ:AJ,BS_monthly!$B:$B,$B21)</f>
        <v>0</v>
      </c>
      <c r="AH21" s="21">
        <f>SUMIFS(BS_monthly!AK:AK,BS_monthly!$B:$B,$B21)</f>
        <v>0</v>
      </c>
      <c r="AI21" s="21">
        <f>SUMIFS(BS_monthly!AL:AL,BS_monthly!$B:$B,$B21)</f>
        <v>0</v>
      </c>
      <c r="AJ21" s="21">
        <f>SUMIFS(BS_monthly!AM:AM,BS_monthly!$B:$B,$B21)</f>
        <v>0</v>
      </c>
      <c r="AK21" s="21">
        <f>SUMIFS(BS_monthly!AN:AN,BS_monthly!$B:$B,$B21)</f>
        <v>0</v>
      </c>
      <c r="AL21" s="21">
        <f>SUMIFS(BS_monthly!AO:AO,BS_monthly!$B:$B,$B21)</f>
        <v>0</v>
      </c>
      <c r="AM21" s="21">
        <f>SUMIFS(BS_monthly!AP:AP,BS_monthly!$B:$B,$B21)</f>
        <v>0</v>
      </c>
      <c r="AN21" s="21"/>
      <c r="AO21" s="29">
        <f t="shared" si="12"/>
        <v>0</v>
      </c>
      <c r="AP21" s="29">
        <f t="shared" si="13"/>
        <v>0</v>
      </c>
      <c r="AQ21" s="890">
        <f t="shared" si="14"/>
        <v>0</v>
      </c>
      <c r="AR21" s="29">
        <f t="shared" si="15"/>
        <v>0</v>
      </c>
      <c r="AS21" s="29">
        <f t="shared" si="16"/>
        <v>0</v>
      </c>
      <c r="AT21" s="29">
        <f ca="1">AVERAGE(OFFSET(AM21,0,(-12+'Key information'!$E$34)):OFFSET(AA21,0,(-11+'Key information'!$E$34)))</f>
        <v>0</v>
      </c>
      <c r="AU21" s="411"/>
      <c r="AV21" s="138"/>
    </row>
    <row r="22" spans="1:48" s="11" customFormat="1" ht="12" customHeight="1">
      <c r="A22" s="969"/>
      <c r="B22" s="178" t="str">
        <f>IF(BS_monthly!C47="",0,BS_monthly!B47)</f>
        <v>ACCR</v>
      </c>
      <c r="C22" s="716" t="str">
        <f>VLOOKUP(B22,BS_monthly!$B$8:$F$49,5,FALSE)</f>
        <v>Accruals and deferred income</v>
      </c>
      <c r="D22" s="583">
        <f>SUMIFS(BS_monthly!G:G,BS_monthly!$B:$B,$B22)</f>
        <v>0</v>
      </c>
      <c r="E22" s="583">
        <f>SUMIFS(BS_monthly!H:H,BS_monthly!$B:$B,$B22)</f>
        <v>0</v>
      </c>
      <c r="F22" s="583">
        <f>SUMIFS(BS_monthly!I:I,BS_monthly!$B:$B,$B22)</f>
        <v>0</v>
      </c>
      <c r="G22" s="583">
        <f>SUMIFS(BS_monthly!J:J,BS_monthly!$B:$B,$B22)</f>
        <v>0</v>
      </c>
      <c r="H22" s="583">
        <f>SUMIFS(BS_monthly!K:K,BS_monthly!$B:$B,$B22)</f>
        <v>0</v>
      </c>
      <c r="I22" s="583">
        <f>SUMIFS(BS_monthly!L:L,BS_monthly!$B:$B,$B22)</f>
        <v>0</v>
      </c>
      <c r="J22" s="583">
        <f>SUMIFS(BS_monthly!M:M,BS_monthly!$B:$B,$B22)</f>
        <v>0</v>
      </c>
      <c r="K22" s="583">
        <f>SUMIFS(BS_monthly!N:N,BS_monthly!$B:$B,$B22)</f>
        <v>0</v>
      </c>
      <c r="L22" s="717">
        <f>SUMIFS(BS_monthly!O:O,BS_monthly!$B:$B,$B22)</f>
        <v>0</v>
      </c>
      <c r="M22" s="717">
        <f>SUMIFS(BS_monthly!P:P,BS_monthly!$B:$B,$B22)</f>
        <v>0</v>
      </c>
      <c r="N22" s="717">
        <f>SUMIFS(BS_monthly!Q:Q,BS_monthly!$B:$B,$B22)</f>
        <v>0</v>
      </c>
      <c r="O22" s="717">
        <f>SUMIFS(BS_monthly!R:R,BS_monthly!$B:$B,$B22)</f>
        <v>0</v>
      </c>
      <c r="P22" s="717">
        <f>SUMIFS(BS_monthly!S:S,BS_monthly!$B:$B,$B22)</f>
        <v>0</v>
      </c>
      <c r="Q22" s="717">
        <f>SUMIFS(BS_monthly!T:T,BS_monthly!$B:$B,$B22)</f>
        <v>0</v>
      </c>
      <c r="R22" s="717">
        <f>SUMIFS(BS_monthly!U:U,BS_monthly!$B:$B,$B22)</f>
        <v>0</v>
      </c>
      <c r="S22" s="717">
        <f>SUMIFS(BS_monthly!V:V,BS_monthly!$B:$B,$B22)</f>
        <v>0</v>
      </c>
      <c r="T22" s="717">
        <f>SUMIFS(BS_monthly!W:W,BS_monthly!$B:$B,$B22)</f>
        <v>0</v>
      </c>
      <c r="U22" s="717">
        <f>SUMIFS(BS_monthly!X:X,BS_monthly!$B:$B,$B22)</f>
        <v>0</v>
      </c>
      <c r="V22" s="717">
        <f>SUMIFS(BS_monthly!Y:Y,BS_monthly!$B:$B,$B22)</f>
        <v>0</v>
      </c>
      <c r="W22" s="717">
        <f>SUMIFS(BS_monthly!Z:Z,BS_monthly!$B:$B,$B22)</f>
        <v>0</v>
      </c>
      <c r="X22" s="717">
        <f>SUMIFS(BS_monthly!AA:AA,BS_monthly!$B:$B,$B22)</f>
        <v>0</v>
      </c>
      <c r="Y22" s="717">
        <f>SUMIFS(BS_monthly!AB:AB,BS_monthly!$B:$B,$B22)</f>
        <v>0</v>
      </c>
      <c r="Z22" s="717">
        <f>SUMIFS(BS_monthly!AC:AC,BS_monthly!$B:$B,$B22)</f>
        <v>0</v>
      </c>
      <c r="AA22" s="717">
        <f>SUMIFS(BS_monthly!AD:AD,BS_monthly!$B:$B,$B22)</f>
        <v>0</v>
      </c>
      <c r="AB22" s="717">
        <f>SUMIFS(BS_monthly!AE:AE,BS_monthly!$B:$B,$B22)</f>
        <v>0</v>
      </c>
      <c r="AC22" s="717">
        <f>SUMIFS(BS_monthly!AF:AF,BS_monthly!$B:$B,$B22)</f>
        <v>0</v>
      </c>
      <c r="AD22" s="717">
        <f>SUMIFS(BS_monthly!AG:AG,BS_monthly!$B:$B,$B22)</f>
        <v>0</v>
      </c>
      <c r="AE22" s="717">
        <f>SUMIFS(BS_monthly!AH:AH,BS_monthly!$B:$B,$B22)</f>
        <v>0</v>
      </c>
      <c r="AF22" s="717">
        <f>SUMIFS(BS_monthly!AI:AI,BS_monthly!$B:$B,$B22)</f>
        <v>0</v>
      </c>
      <c r="AG22" s="717">
        <f>SUMIFS(BS_monthly!AJ:AJ,BS_monthly!$B:$B,$B22)</f>
        <v>0</v>
      </c>
      <c r="AH22" s="717">
        <f>SUMIFS(BS_monthly!AK:AK,BS_monthly!$B:$B,$B22)</f>
        <v>0</v>
      </c>
      <c r="AI22" s="717">
        <f>SUMIFS(BS_monthly!AL:AL,BS_monthly!$B:$B,$B22)</f>
        <v>0</v>
      </c>
      <c r="AJ22" s="717">
        <f>SUMIFS(BS_monthly!AM:AM,BS_monthly!$B:$B,$B22)</f>
        <v>0</v>
      </c>
      <c r="AK22" s="717">
        <f>SUMIFS(BS_monthly!AN:AN,BS_monthly!$B:$B,$B22)</f>
        <v>0</v>
      </c>
      <c r="AL22" s="717">
        <f>SUMIFS(BS_monthly!AO:AO,BS_monthly!$B:$B,$B22)</f>
        <v>0</v>
      </c>
      <c r="AM22" s="717">
        <f>SUMIFS(BS_monthly!AP:AP,BS_monthly!$B:$B,$B22)</f>
        <v>0</v>
      </c>
      <c r="AN22" s="717"/>
      <c r="AO22" s="583">
        <f t="shared" si="12"/>
        <v>0</v>
      </c>
      <c r="AP22" s="583">
        <f t="shared" si="13"/>
        <v>0</v>
      </c>
      <c r="AQ22" s="893">
        <f t="shared" si="14"/>
        <v>0</v>
      </c>
      <c r="AR22" s="583">
        <f>AVERAGE(D22:O22)</f>
        <v>0</v>
      </c>
      <c r="AS22" s="583">
        <f>AVERAGE(P22:AA22)</f>
        <v>0</v>
      </c>
      <c r="AT22" s="583">
        <f ca="1">AVERAGE(OFFSET(AM22,0,(-12+'Key information'!$E$34)):OFFSET(AA22,0,(-11+'Key information'!$E$34)))</f>
        <v>0</v>
      </c>
      <c r="AU22" s="411"/>
      <c r="AV22" s="138"/>
    </row>
    <row r="23" spans="1:48" s="177" customFormat="1" ht="12" customHeight="1">
      <c r="A23" s="969"/>
      <c r="B23" s="178"/>
      <c r="C23" s="709" t="s">
        <v>524</v>
      </c>
      <c r="D23" s="32">
        <f t="shared" ref="D23:AT23" si="17">SUM(D19:D22)</f>
        <v>0</v>
      </c>
      <c r="E23" s="32">
        <f t="shared" si="17"/>
        <v>0</v>
      </c>
      <c r="F23" s="32">
        <f t="shared" si="17"/>
        <v>0</v>
      </c>
      <c r="G23" s="32">
        <f t="shared" si="17"/>
        <v>0</v>
      </c>
      <c r="H23" s="32">
        <f t="shared" si="17"/>
        <v>0</v>
      </c>
      <c r="I23" s="32">
        <f t="shared" si="17"/>
        <v>0</v>
      </c>
      <c r="J23" s="32">
        <f t="shared" si="17"/>
        <v>0</v>
      </c>
      <c r="K23" s="32">
        <f t="shared" si="17"/>
        <v>0</v>
      </c>
      <c r="L23" s="32">
        <f t="shared" si="17"/>
        <v>0</v>
      </c>
      <c r="M23" s="32">
        <f t="shared" si="17"/>
        <v>0</v>
      </c>
      <c r="N23" s="32">
        <f t="shared" si="17"/>
        <v>0</v>
      </c>
      <c r="O23" s="32">
        <f t="shared" si="17"/>
        <v>0</v>
      </c>
      <c r="P23" s="32">
        <f t="shared" si="17"/>
        <v>0</v>
      </c>
      <c r="Q23" s="32">
        <f t="shared" si="17"/>
        <v>0</v>
      </c>
      <c r="R23" s="32">
        <f t="shared" si="17"/>
        <v>0</v>
      </c>
      <c r="S23" s="32">
        <f t="shared" si="17"/>
        <v>0</v>
      </c>
      <c r="T23" s="32">
        <f t="shared" si="17"/>
        <v>0</v>
      </c>
      <c r="U23" s="32">
        <f t="shared" si="17"/>
        <v>0</v>
      </c>
      <c r="V23" s="32">
        <f t="shared" si="17"/>
        <v>0</v>
      </c>
      <c r="W23" s="32">
        <f t="shared" si="17"/>
        <v>0</v>
      </c>
      <c r="X23" s="32">
        <f t="shared" si="17"/>
        <v>0</v>
      </c>
      <c r="Y23" s="32">
        <f t="shared" si="17"/>
        <v>0</v>
      </c>
      <c r="Z23" s="32">
        <f t="shared" si="17"/>
        <v>0</v>
      </c>
      <c r="AA23" s="32">
        <f t="shared" si="17"/>
        <v>0</v>
      </c>
      <c r="AB23" s="32">
        <f t="shared" si="17"/>
        <v>0</v>
      </c>
      <c r="AC23" s="32">
        <f t="shared" si="17"/>
        <v>0</v>
      </c>
      <c r="AD23" s="32">
        <f t="shared" si="17"/>
        <v>0</v>
      </c>
      <c r="AE23" s="32">
        <f t="shared" si="17"/>
        <v>0</v>
      </c>
      <c r="AF23" s="32">
        <f t="shared" si="17"/>
        <v>0</v>
      </c>
      <c r="AG23" s="32">
        <f t="shared" si="17"/>
        <v>0</v>
      </c>
      <c r="AH23" s="32">
        <f t="shared" si="17"/>
        <v>0</v>
      </c>
      <c r="AI23" s="32">
        <f t="shared" si="17"/>
        <v>0</v>
      </c>
      <c r="AJ23" s="32">
        <f t="shared" si="17"/>
        <v>0</v>
      </c>
      <c r="AK23" s="32">
        <f t="shared" si="17"/>
        <v>0</v>
      </c>
      <c r="AL23" s="32">
        <f t="shared" si="17"/>
        <v>0</v>
      </c>
      <c r="AM23" s="32">
        <f t="shared" si="17"/>
        <v>0</v>
      </c>
      <c r="AN23" s="710"/>
      <c r="AO23" s="710">
        <f t="shared" si="17"/>
        <v>0</v>
      </c>
      <c r="AP23" s="710">
        <f t="shared" si="17"/>
        <v>0</v>
      </c>
      <c r="AQ23" s="894">
        <f t="shared" si="17"/>
        <v>0</v>
      </c>
      <c r="AR23" s="707">
        <f t="shared" si="17"/>
        <v>0</v>
      </c>
      <c r="AS23" s="707">
        <f t="shared" si="17"/>
        <v>0</v>
      </c>
      <c r="AT23" s="707">
        <f t="shared" ca="1" si="17"/>
        <v>0</v>
      </c>
      <c r="AU23" s="961"/>
      <c r="AV23" s="138"/>
    </row>
    <row r="24" spans="1:48" s="177" customFormat="1" ht="12" customHeight="1" thickBot="1">
      <c r="A24" s="969"/>
      <c r="B24" s="178"/>
      <c r="C24" s="718" t="s">
        <v>525</v>
      </c>
      <c r="D24" s="719">
        <f>SUM(D14,D18,D23)</f>
        <v>0</v>
      </c>
      <c r="E24" s="719">
        <f t="shared" ref="E24:AT24" si="18">SUM(E14,E18,E23)</f>
        <v>0</v>
      </c>
      <c r="F24" s="719">
        <f t="shared" si="18"/>
        <v>0</v>
      </c>
      <c r="G24" s="719">
        <f t="shared" si="18"/>
        <v>0</v>
      </c>
      <c r="H24" s="719">
        <f t="shared" si="18"/>
        <v>0</v>
      </c>
      <c r="I24" s="719">
        <f t="shared" si="18"/>
        <v>0</v>
      </c>
      <c r="J24" s="719">
        <f t="shared" si="18"/>
        <v>0</v>
      </c>
      <c r="K24" s="719">
        <f t="shared" si="18"/>
        <v>0</v>
      </c>
      <c r="L24" s="719">
        <f t="shared" si="18"/>
        <v>0</v>
      </c>
      <c r="M24" s="719">
        <f t="shared" si="18"/>
        <v>0</v>
      </c>
      <c r="N24" s="719">
        <f t="shared" si="18"/>
        <v>0</v>
      </c>
      <c r="O24" s="719">
        <f t="shared" si="18"/>
        <v>0</v>
      </c>
      <c r="P24" s="719">
        <f t="shared" si="18"/>
        <v>0</v>
      </c>
      <c r="Q24" s="719">
        <f t="shared" si="18"/>
        <v>0</v>
      </c>
      <c r="R24" s="719">
        <f t="shared" si="18"/>
        <v>0</v>
      </c>
      <c r="S24" s="719">
        <f t="shared" si="18"/>
        <v>0</v>
      </c>
      <c r="T24" s="719">
        <f t="shared" si="18"/>
        <v>0</v>
      </c>
      <c r="U24" s="719">
        <f t="shared" si="18"/>
        <v>0</v>
      </c>
      <c r="V24" s="719">
        <f t="shared" si="18"/>
        <v>0</v>
      </c>
      <c r="W24" s="719">
        <f t="shared" si="18"/>
        <v>0</v>
      </c>
      <c r="X24" s="719">
        <f t="shared" si="18"/>
        <v>0</v>
      </c>
      <c r="Y24" s="719">
        <f t="shared" si="18"/>
        <v>0</v>
      </c>
      <c r="Z24" s="719">
        <f t="shared" si="18"/>
        <v>0</v>
      </c>
      <c r="AA24" s="719">
        <f t="shared" si="18"/>
        <v>0</v>
      </c>
      <c r="AB24" s="719">
        <f t="shared" si="18"/>
        <v>0</v>
      </c>
      <c r="AC24" s="719">
        <f t="shared" si="18"/>
        <v>0</v>
      </c>
      <c r="AD24" s="719">
        <f t="shared" si="18"/>
        <v>0</v>
      </c>
      <c r="AE24" s="719">
        <f t="shared" si="18"/>
        <v>0</v>
      </c>
      <c r="AF24" s="719">
        <f t="shared" si="18"/>
        <v>0</v>
      </c>
      <c r="AG24" s="719">
        <f t="shared" si="18"/>
        <v>0</v>
      </c>
      <c r="AH24" s="719">
        <f t="shared" si="18"/>
        <v>0</v>
      </c>
      <c r="AI24" s="719">
        <f t="shared" si="18"/>
        <v>0</v>
      </c>
      <c r="AJ24" s="719">
        <f t="shared" si="18"/>
        <v>0</v>
      </c>
      <c r="AK24" s="719">
        <f t="shared" si="18"/>
        <v>0</v>
      </c>
      <c r="AL24" s="719">
        <f t="shared" si="18"/>
        <v>0</v>
      </c>
      <c r="AM24" s="719">
        <f t="shared" si="18"/>
        <v>0</v>
      </c>
      <c r="AN24" s="719"/>
      <c r="AO24" s="719">
        <f t="shared" si="18"/>
        <v>0</v>
      </c>
      <c r="AP24" s="719">
        <f t="shared" si="18"/>
        <v>0</v>
      </c>
      <c r="AQ24" s="895">
        <f t="shared" si="18"/>
        <v>0</v>
      </c>
      <c r="AR24" s="720">
        <f t="shared" si="18"/>
        <v>0</v>
      </c>
      <c r="AS24" s="720">
        <f t="shared" si="18"/>
        <v>0</v>
      </c>
      <c r="AT24" s="720">
        <f t="shared" ca="1" si="18"/>
        <v>0</v>
      </c>
      <c r="AU24" s="961"/>
      <c r="AV24" s="138"/>
    </row>
    <row r="25" spans="1:48" s="177" customFormat="1" ht="12" customHeight="1">
      <c r="A25" s="969"/>
      <c r="B25" s="178"/>
      <c r="C25" s="702" t="s">
        <v>526</v>
      </c>
      <c r="D25" s="144"/>
      <c r="E25" s="144"/>
      <c r="F25" s="144"/>
      <c r="G25" s="144"/>
      <c r="H25" s="144"/>
      <c r="I25" s="144"/>
      <c r="J25" s="144"/>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896"/>
      <c r="AR25" s="144"/>
      <c r="AS25" s="144"/>
      <c r="AT25" s="144"/>
      <c r="AU25" s="961"/>
      <c r="AV25" s="372" t="s">
        <v>527</v>
      </c>
    </row>
    <row r="26" spans="1:48" s="177" customFormat="1" ht="12" customHeight="1">
      <c r="A26" s="969"/>
      <c r="B26" s="178"/>
      <c r="C26" s="593" t="s">
        <v>528</v>
      </c>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661">
        <v>1</v>
      </c>
      <c r="AO26" s="29">
        <f t="shared" ref="AO26" si="19">SUMIF($D$10:$O$10,$AO$10,D26:O26)</f>
        <v>0</v>
      </c>
      <c r="AP26" s="29">
        <f t="shared" ref="AP26" si="20">SUMIF($P$10:$AA$10,$AP$10,P26:AA26)</f>
        <v>0</v>
      </c>
      <c r="AQ26" s="890">
        <f t="shared" ref="AQ26" si="21">SUMIF($AB$10:$AM$10,$AQ$10,AB26:AM26)</f>
        <v>0</v>
      </c>
      <c r="AR26" s="29">
        <f>IFERROR(AVERAGE(D26:O26),0)</f>
        <v>0</v>
      </c>
      <c r="AS26" s="29">
        <f>IFERROR(AVERAGE(P26:AA26),0)</f>
        <v>0</v>
      </c>
      <c r="AT26" s="29">
        <f ca="1">IFERROR(AVERAGE(OFFSET(AM26,0,(-12+'Key information'!$E$34)):OFFSET(AA26,0,(-11+'Key information'!$E$34))),0)</f>
        <v>0</v>
      </c>
      <c r="AU26" s="961"/>
      <c r="AV26" s="138" t="s">
        <v>529</v>
      </c>
    </row>
    <row r="27" spans="1:48" s="177" customFormat="1" ht="12" customHeight="1">
      <c r="A27" s="969"/>
      <c r="B27" s="178"/>
      <c r="C27" s="593" t="s">
        <v>530</v>
      </c>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661">
        <f>+AN26+1</f>
        <v>2</v>
      </c>
      <c r="AO27" s="29">
        <f t="shared" ref="AO27:AO28" si="22">SUMIF($D$10:$O$10,$AO$10,D27:O27)</f>
        <v>0</v>
      </c>
      <c r="AP27" s="29">
        <f t="shared" ref="AP27:AP28" si="23">SUMIF($P$10:$AA$10,$AP$10,P27:AA27)</f>
        <v>0</v>
      </c>
      <c r="AQ27" s="890">
        <f t="shared" ref="AQ27:AQ28" si="24">SUMIF($AB$10:$AM$10,$AQ$10,AB27:AM27)</f>
        <v>0</v>
      </c>
      <c r="AR27" s="29">
        <f>IFERROR(AVERAGE(D27:O27),0)</f>
        <v>0</v>
      </c>
      <c r="AS27" s="29">
        <f>IFERROR(AVERAGE(P27:AA27),0)</f>
        <v>0</v>
      </c>
      <c r="AT27" s="29">
        <f ca="1">IFERROR(AVERAGE(OFFSET(AM27,0,(-12+'Key information'!$E$34)):OFFSET(AA27,0,(-11+'Key information'!$E$34))),0)</f>
        <v>0</v>
      </c>
      <c r="AU27" s="961"/>
      <c r="AV27" s="138" t="s">
        <v>529</v>
      </c>
    </row>
    <row r="28" spans="1:48" s="177" customFormat="1" ht="12" hidden="1" customHeight="1" outlineLevel="1">
      <c r="A28" s="969"/>
      <c r="B28" s="178"/>
      <c r="C28" s="71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662">
        <f>+AN27+1</f>
        <v>3</v>
      </c>
      <c r="AO28" s="29">
        <f t="shared" si="22"/>
        <v>0</v>
      </c>
      <c r="AP28" s="29">
        <f t="shared" si="23"/>
        <v>0</v>
      </c>
      <c r="AQ28" s="890">
        <f t="shared" si="24"/>
        <v>0</v>
      </c>
      <c r="AR28" s="29">
        <f t="shared" ref="AR28" si="25">IFERROR(AVERAGE(D28:O28),0)</f>
        <v>0</v>
      </c>
      <c r="AS28" s="29">
        <f t="shared" ref="AS28" si="26">IFERROR(AVERAGE(P28:AA28),0)</f>
        <v>0</v>
      </c>
      <c r="AT28" s="29">
        <f ca="1">IFERROR(AVERAGE(OFFSET(AM28,0,(-12+'Key information'!$E$34)):OFFSET(AA28,0,(-11+'Key information'!$E$34))),0)</f>
        <v>0</v>
      </c>
      <c r="AU28" s="961"/>
      <c r="AV28" s="138"/>
    </row>
    <row r="29" spans="1:48" s="177" customFormat="1" ht="12" customHeight="1" collapsed="1">
      <c r="A29" s="969"/>
      <c r="B29" s="178"/>
      <c r="C29" s="712" t="s">
        <v>531</v>
      </c>
      <c r="D29" s="715">
        <f>SUM(D26:D28)</f>
        <v>0</v>
      </c>
      <c r="E29" s="715">
        <f t="shared" ref="E29:AS29" si="27">SUM(E26:E28)</f>
        <v>0</v>
      </c>
      <c r="F29" s="715">
        <f t="shared" si="27"/>
        <v>0</v>
      </c>
      <c r="G29" s="715">
        <f t="shared" si="27"/>
        <v>0</v>
      </c>
      <c r="H29" s="715">
        <f t="shared" si="27"/>
        <v>0</v>
      </c>
      <c r="I29" s="715">
        <f t="shared" si="27"/>
        <v>0</v>
      </c>
      <c r="J29" s="715">
        <f t="shared" si="27"/>
        <v>0</v>
      </c>
      <c r="K29" s="715">
        <f t="shared" si="27"/>
        <v>0</v>
      </c>
      <c r="L29" s="715">
        <f t="shared" si="27"/>
        <v>0</v>
      </c>
      <c r="M29" s="715">
        <f t="shared" si="27"/>
        <v>0</v>
      </c>
      <c r="N29" s="715">
        <f t="shared" si="27"/>
        <v>0</v>
      </c>
      <c r="O29" s="715">
        <f t="shared" si="27"/>
        <v>0</v>
      </c>
      <c r="P29" s="715">
        <f t="shared" si="27"/>
        <v>0</v>
      </c>
      <c r="Q29" s="715">
        <f t="shared" si="27"/>
        <v>0</v>
      </c>
      <c r="R29" s="715">
        <f t="shared" si="27"/>
        <v>0</v>
      </c>
      <c r="S29" s="715">
        <f t="shared" si="27"/>
        <v>0</v>
      </c>
      <c r="T29" s="715">
        <f t="shared" si="27"/>
        <v>0</v>
      </c>
      <c r="U29" s="715">
        <f t="shared" si="27"/>
        <v>0</v>
      </c>
      <c r="V29" s="715">
        <f t="shared" si="27"/>
        <v>0</v>
      </c>
      <c r="W29" s="715">
        <f t="shared" si="27"/>
        <v>0</v>
      </c>
      <c r="X29" s="715">
        <f t="shared" si="27"/>
        <v>0</v>
      </c>
      <c r="Y29" s="715">
        <f t="shared" si="27"/>
        <v>0</v>
      </c>
      <c r="Z29" s="715">
        <f t="shared" si="27"/>
        <v>0</v>
      </c>
      <c r="AA29" s="715">
        <f t="shared" si="27"/>
        <v>0</v>
      </c>
      <c r="AB29" s="715">
        <f t="shared" si="27"/>
        <v>0</v>
      </c>
      <c r="AC29" s="715">
        <f t="shared" si="27"/>
        <v>0</v>
      </c>
      <c r="AD29" s="715">
        <f t="shared" si="27"/>
        <v>0</v>
      </c>
      <c r="AE29" s="715">
        <f t="shared" si="27"/>
        <v>0</v>
      </c>
      <c r="AF29" s="715">
        <f t="shared" si="27"/>
        <v>0</v>
      </c>
      <c r="AG29" s="715">
        <f t="shared" si="27"/>
        <v>0</v>
      </c>
      <c r="AH29" s="715">
        <f t="shared" si="27"/>
        <v>0</v>
      </c>
      <c r="AI29" s="715">
        <f t="shared" si="27"/>
        <v>0</v>
      </c>
      <c r="AJ29" s="715">
        <f t="shared" si="27"/>
        <v>0</v>
      </c>
      <c r="AK29" s="715">
        <f t="shared" si="27"/>
        <v>0</v>
      </c>
      <c r="AL29" s="715">
        <f t="shared" si="27"/>
        <v>0</v>
      </c>
      <c r="AM29" s="715">
        <f t="shared" si="27"/>
        <v>0</v>
      </c>
      <c r="AN29" s="715"/>
      <c r="AO29" s="714">
        <f>SUM(AO26:AO28)</f>
        <v>0</v>
      </c>
      <c r="AP29" s="714">
        <f t="shared" si="27"/>
        <v>0</v>
      </c>
      <c r="AQ29" s="897">
        <f t="shared" si="27"/>
        <v>0</v>
      </c>
      <c r="AR29" s="714">
        <f t="shared" si="27"/>
        <v>0</v>
      </c>
      <c r="AS29" s="714">
        <f t="shared" si="27"/>
        <v>0</v>
      </c>
      <c r="AT29" s="714">
        <f ca="1">SUM(AT26:AT28)</f>
        <v>0</v>
      </c>
      <c r="AU29" s="961"/>
      <c r="AV29" s="138"/>
    </row>
    <row r="30" spans="1:48" s="177" customFormat="1" ht="12" customHeight="1" thickBot="1">
      <c r="A30" s="969"/>
      <c r="B30" s="178"/>
      <c r="C30" s="718" t="s">
        <v>532</v>
      </c>
      <c r="D30" s="719">
        <f t="shared" ref="D30:AT30" si="28">SUM(D29,D24)</f>
        <v>0</v>
      </c>
      <c r="E30" s="719">
        <f t="shared" si="28"/>
        <v>0</v>
      </c>
      <c r="F30" s="719">
        <f t="shared" si="28"/>
        <v>0</v>
      </c>
      <c r="G30" s="719">
        <f t="shared" si="28"/>
        <v>0</v>
      </c>
      <c r="H30" s="719">
        <f t="shared" si="28"/>
        <v>0</v>
      </c>
      <c r="I30" s="719">
        <f t="shared" si="28"/>
        <v>0</v>
      </c>
      <c r="J30" s="719">
        <f t="shared" si="28"/>
        <v>0</v>
      </c>
      <c r="K30" s="719">
        <f t="shared" si="28"/>
        <v>0</v>
      </c>
      <c r="L30" s="719">
        <f t="shared" si="28"/>
        <v>0</v>
      </c>
      <c r="M30" s="719">
        <f t="shared" si="28"/>
        <v>0</v>
      </c>
      <c r="N30" s="719">
        <f t="shared" si="28"/>
        <v>0</v>
      </c>
      <c r="O30" s="719">
        <f t="shared" si="28"/>
        <v>0</v>
      </c>
      <c r="P30" s="719">
        <f t="shared" si="28"/>
        <v>0</v>
      </c>
      <c r="Q30" s="719">
        <f t="shared" si="28"/>
        <v>0</v>
      </c>
      <c r="R30" s="719">
        <f t="shared" si="28"/>
        <v>0</v>
      </c>
      <c r="S30" s="719">
        <f t="shared" si="28"/>
        <v>0</v>
      </c>
      <c r="T30" s="719">
        <f t="shared" si="28"/>
        <v>0</v>
      </c>
      <c r="U30" s="719">
        <f t="shared" si="28"/>
        <v>0</v>
      </c>
      <c r="V30" s="719">
        <f t="shared" si="28"/>
        <v>0</v>
      </c>
      <c r="W30" s="719">
        <f t="shared" si="28"/>
        <v>0</v>
      </c>
      <c r="X30" s="719">
        <f t="shared" si="28"/>
        <v>0</v>
      </c>
      <c r="Y30" s="719">
        <f t="shared" si="28"/>
        <v>0</v>
      </c>
      <c r="Z30" s="719">
        <f t="shared" si="28"/>
        <v>0</v>
      </c>
      <c r="AA30" s="719">
        <f t="shared" si="28"/>
        <v>0</v>
      </c>
      <c r="AB30" s="719">
        <f t="shared" si="28"/>
        <v>0</v>
      </c>
      <c r="AC30" s="719">
        <f t="shared" si="28"/>
        <v>0</v>
      </c>
      <c r="AD30" s="719">
        <f t="shared" si="28"/>
        <v>0</v>
      </c>
      <c r="AE30" s="719">
        <f t="shared" si="28"/>
        <v>0</v>
      </c>
      <c r="AF30" s="719">
        <f t="shared" si="28"/>
        <v>0</v>
      </c>
      <c r="AG30" s="719">
        <f t="shared" si="28"/>
        <v>0</v>
      </c>
      <c r="AH30" s="719">
        <f t="shared" si="28"/>
        <v>0</v>
      </c>
      <c r="AI30" s="719">
        <f t="shared" si="28"/>
        <v>0</v>
      </c>
      <c r="AJ30" s="719">
        <f t="shared" si="28"/>
        <v>0</v>
      </c>
      <c r="AK30" s="719">
        <f t="shared" si="28"/>
        <v>0</v>
      </c>
      <c r="AL30" s="719">
        <f t="shared" si="28"/>
        <v>0</v>
      </c>
      <c r="AM30" s="719">
        <f t="shared" si="28"/>
        <v>0</v>
      </c>
      <c r="AN30" s="719"/>
      <c r="AO30" s="720">
        <f t="shared" si="28"/>
        <v>0</v>
      </c>
      <c r="AP30" s="720">
        <f t="shared" si="28"/>
        <v>0</v>
      </c>
      <c r="AQ30" s="951">
        <f t="shared" si="28"/>
        <v>0</v>
      </c>
      <c r="AR30" s="720">
        <f t="shared" si="28"/>
        <v>0</v>
      </c>
      <c r="AS30" s="720">
        <f t="shared" si="28"/>
        <v>0</v>
      </c>
      <c r="AT30" s="720">
        <f t="shared" ca="1" si="28"/>
        <v>0</v>
      </c>
      <c r="AU30" s="961"/>
      <c r="AV30" s="138"/>
    </row>
    <row r="31" spans="1:48" s="177" customFormat="1" ht="12" customHeight="1">
      <c r="A31" s="969"/>
      <c r="B31" s="178"/>
      <c r="C31" s="702" t="s">
        <v>533</v>
      </c>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896"/>
      <c r="AR31" s="144"/>
      <c r="AS31" s="144"/>
      <c r="AT31" s="144"/>
      <c r="AU31" s="961"/>
      <c r="AV31" s="138"/>
    </row>
    <row r="32" spans="1:48" s="177" customFormat="1" ht="12" customHeight="1">
      <c r="A32" s="969"/>
      <c r="B32" s="178"/>
      <c r="C32" s="593" t="s">
        <v>534</v>
      </c>
      <c r="D32" s="32"/>
      <c r="E32" s="32"/>
      <c r="F32" s="32"/>
      <c r="G32" s="32"/>
      <c r="H32" s="32"/>
      <c r="I32" s="32"/>
      <c r="J32" s="32"/>
      <c r="K32" s="32"/>
      <c r="L32" s="32"/>
      <c r="M32" s="32"/>
      <c r="N32" s="32"/>
      <c r="O32" s="32"/>
      <c r="P32" s="32"/>
      <c r="Q32" s="32"/>
      <c r="R32" s="32"/>
      <c r="S32" s="32"/>
      <c r="T32" s="32"/>
      <c r="U32" s="34"/>
      <c r="V32" s="34"/>
      <c r="W32" s="34"/>
      <c r="X32" s="34"/>
      <c r="Y32" s="34"/>
      <c r="Z32" s="34"/>
      <c r="AA32" s="34"/>
      <c r="AB32" s="34"/>
      <c r="AC32" s="34"/>
      <c r="AD32" s="32"/>
      <c r="AE32" s="32"/>
      <c r="AF32" s="32"/>
      <c r="AG32" s="32"/>
      <c r="AH32" s="32"/>
      <c r="AI32" s="32"/>
      <c r="AJ32" s="32"/>
      <c r="AK32" s="32"/>
      <c r="AL32" s="32"/>
      <c r="AM32" s="32"/>
      <c r="AN32" s="661">
        <v>3</v>
      </c>
      <c r="AO32" s="29">
        <f t="shared" ref="AO32:AO33" si="29">SUMIF($D$10:$O$10,$AO$10,D32:O32)</f>
        <v>0</v>
      </c>
      <c r="AP32" s="29">
        <f t="shared" ref="AP32:AP34" si="30">SUMIF($P$10:$AA$10,$AP$10,P32:AA32)</f>
        <v>0</v>
      </c>
      <c r="AQ32" s="890">
        <f t="shared" ref="AQ32:AQ33" si="31">SUMIF($AB$10:$AM$10,$AQ$10,AB32:AM32)</f>
        <v>0</v>
      </c>
      <c r="AR32" s="29">
        <f>IFERROR(AVERAGE(D32:O32),0)</f>
        <v>0</v>
      </c>
      <c r="AS32" s="29">
        <f>IFERROR(AVERAGE(P32:AA32),0)</f>
        <v>0</v>
      </c>
      <c r="AT32" s="29">
        <f ca="1">IFERROR(AVERAGE(OFFSET(AM32,0,(-12+'Key information'!$E$34)):OFFSET(AA32,0,(-11+'Key information'!$E$34))),0)</f>
        <v>0</v>
      </c>
      <c r="AU32" s="961"/>
      <c r="AV32" s="138" t="s">
        <v>535</v>
      </c>
    </row>
    <row r="33" spans="1:53" s="177" customFormat="1" ht="12" hidden="1" customHeight="1" outlineLevel="1">
      <c r="A33" s="969"/>
      <c r="B33" s="178"/>
      <c r="C33" s="711"/>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661">
        <f>+AN32+1</f>
        <v>4</v>
      </c>
      <c r="AO33" s="29">
        <f t="shared" si="29"/>
        <v>0</v>
      </c>
      <c r="AP33" s="29">
        <f t="shared" si="30"/>
        <v>0</v>
      </c>
      <c r="AQ33" s="890">
        <f t="shared" si="31"/>
        <v>0</v>
      </c>
      <c r="AR33" s="29">
        <f>IFERROR(AVERAGE(D33:O33),0)</f>
        <v>0</v>
      </c>
      <c r="AS33" s="29">
        <f>IFERROR(AVERAGE(P33:AA33),0)</f>
        <v>0</v>
      </c>
      <c r="AT33" s="29">
        <f ca="1">IFERROR(AVERAGE(OFFSET(AM33,0,(-12+'Key information'!$E$34)):OFFSET(AA33,0,(-11+'Key information'!$E$34))),0)</f>
        <v>0</v>
      </c>
      <c r="AU33" s="961"/>
      <c r="AV33" s="138"/>
      <c r="AW33" s="961"/>
      <c r="AX33" s="961"/>
      <c r="AY33" s="961"/>
      <c r="AZ33" s="961"/>
      <c r="BA33" s="961"/>
    </row>
    <row r="34" spans="1:53" s="177" customFormat="1" ht="12" hidden="1" customHeight="1" outlineLevel="1">
      <c r="A34" s="969"/>
      <c r="B34" s="178"/>
      <c r="C34" s="711"/>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662">
        <f>+AN33+1</f>
        <v>5</v>
      </c>
      <c r="AO34" s="29">
        <f>SUMIF($D$10:$O$10,$AO$10,D34:O34)</f>
        <v>0</v>
      </c>
      <c r="AP34" s="29">
        <f t="shared" si="30"/>
        <v>0</v>
      </c>
      <c r="AQ34" s="890">
        <f>SUMIF($AB$10:$AM$10,$AQ$10,AB34:AM34)</f>
        <v>0</v>
      </c>
      <c r="AR34" s="29">
        <f t="shared" ref="AR34" si="32">IFERROR(AVERAGE(D34:O34),0)</f>
        <v>0</v>
      </c>
      <c r="AS34" s="29">
        <f t="shared" ref="AS34" si="33">IFERROR(AVERAGE(P34:AA34),0)</f>
        <v>0</v>
      </c>
      <c r="AT34" s="29">
        <f ca="1">IFERROR(AVERAGE(OFFSET(AM34,0,(-12+'Key information'!$E$34)):OFFSET(AA34,0,(-11+'Key information'!$E$34))),0)</f>
        <v>0</v>
      </c>
      <c r="AU34" s="961"/>
      <c r="AV34" s="138"/>
      <c r="AW34" s="961"/>
      <c r="AX34" s="961"/>
      <c r="AY34" s="961"/>
      <c r="AZ34" s="961"/>
      <c r="BA34" s="961"/>
    </row>
    <row r="35" spans="1:53" s="177" customFormat="1" ht="12" customHeight="1" collapsed="1">
      <c r="A35" s="969"/>
      <c r="B35" s="178"/>
      <c r="C35" s="712" t="s">
        <v>536</v>
      </c>
      <c r="D35" s="715">
        <f>SUM(D32:D34)</f>
        <v>0</v>
      </c>
      <c r="E35" s="715">
        <f t="shared" ref="E35:F35" si="34">SUM(E32:E34)</f>
        <v>0</v>
      </c>
      <c r="F35" s="715">
        <f t="shared" si="34"/>
        <v>0</v>
      </c>
      <c r="G35" s="715">
        <f>SUM(G32:G34)</f>
        <v>0</v>
      </c>
      <c r="H35" s="715">
        <f t="shared" ref="H35:AJ35" si="35">SUM(H32:H34)</f>
        <v>0</v>
      </c>
      <c r="I35" s="715">
        <f t="shared" si="35"/>
        <v>0</v>
      </c>
      <c r="J35" s="715">
        <f t="shared" si="35"/>
        <v>0</v>
      </c>
      <c r="K35" s="715">
        <f t="shared" si="35"/>
        <v>0</v>
      </c>
      <c r="L35" s="715">
        <f t="shared" si="35"/>
        <v>0</v>
      </c>
      <c r="M35" s="715">
        <f t="shared" si="35"/>
        <v>0</v>
      </c>
      <c r="N35" s="715">
        <f t="shared" si="35"/>
        <v>0</v>
      </c>
      <c r="O35" s="715">
        <f t="shared" si="35"/>
        <v>0</v>
      </c>
      <c r="P35" s="715">
        <f t="shared" si="35"/>
        <v>0</v>
      </c>
      <c r="Q35" s="715">
        <f t="shared" si="35"/>
        <v>0</v>
      </c>
      <c r="R35" s="715">
        <f t="shared" si="35"/>
        <v>0</v>
      </c>
      <c r="S35" s="715">
        <f t="shared" si="35"/>
        <v>0</v>
      </c>
      <c r="T35" s="715">
        <f t="shared" si="35"/>
        <v>0</v>
      </c>
      <c r="U35" s="715">
        <f t="shared" si="35"/>
        <v>0</v>
      </c>
      <c r="V35" s="715">
        <f t="shared" si="35"/>
        <v>0</v>
      </c>
      <c r="W35" s="715">
        <f t="shared" si="35"/>
        <v>0</v>
      </c>
      <c r="X35" s="715">
        <f t="shared" si="35"/>
        <v>0</v>
      </c>
      <c r="Y35" s="715">
        <f t="shared" si="35"/>
        <v>0</v>
      </c>
      <c r="Z35" s="715">
        <f t="shared" si="35"/>
        <v>0</v>
      </c>
      <c r="AA35" s="715">
        <f t="shared" si="35"/>
        <v>0</v>
      </c>
      <c r="AB35" s="715">
        <f t="shared" si="35"/>
        <v>0</v>
      </c>
      <c r="AC35" s="715">
        <f t="shared" si="35"/>
        <v>0</v>
      </c>
      <c r="AD35" s="715">
        <f t="shared" si="35"/>
        <v>0</v>
      </c>
      <c r="AE35" s="715">
        <f t="shared" ref="AE35" si="36">SUM(AE32:AE34)</f>
        <v>0</v>
      </c>
      <c r="AF35" s="715">
        <f t="shared" si="35"/>
        <v>0</v>
      </c>
      <c r="AG35" s="715">
        <f t="shared" si="35"/>
        <v>0</v>
      </c>
      <c r="AH35" s="715">
        <f t="shared" si="35"/>
        <v>0</v>
      </c>
      <c r="AI35" s="715">
        <f t="shared" si="35"/>
        <v>0</v>
      </c>
      <c r="AJ35" s="715">
        <f t="shared" si="35"/>
        <v>0</v>
      </c>
      <c r="AK35" s="715">
        <f t="shared" ref="AK35:AS35" si="37">SUM(AK32:AK34)</f>
        <v>0</v>
      </c>
      <c r="AL35" s="715">
        <f t="shared" si="37"/>
        <v>0</v>
      </c>
      <c r="AM35" s="715">
        <f t="shared" si="37"/>
        <v>0</v>
      </c>
      <c r="AN35" s="715"/>
      <c r="AO35" s="715">
        <f>SUM(AO32:AO34)</f>
        <v>0</v>
      </c>
      <c r="AP35" s="715">
        <f t="shared" si="37"/>
        <v>0</v>
      </c>
      <c r="AQ35" s="892">
        <f t="shared" si="37"/>
        <v>0</v>
      </c>
      <c r="AR35" s="715">
        <f t="shared" si="37"/>
        <v>0</v>
      </c>
      <c r="AS35" s="715">
        <f t="shared" si="37"/>
        <v>0</v>
      </c>
      <c r="AT35" s="715">
        <f ca="1">SUM(AT32:AT34)</f>
        <v>0</v>
      </c>
      <c r="AU35" s="961"/>
      <c r="AV35" s="138"/>
      <c r="AW35" s="961"/>
      <c r="AX35" s="961"/>
      <c r="AY35" s="961"/>
      <c r="AZ35" s="961"/>
      <c r="BA35" s="961"/>
    </row>
    <row r="36" spans="1:53" s="177" customFormat="1" ht="12" customHeight="1" thickBot="1">
      <c r="A36" s="969"/>
      <c r="B36" s="178"/>
      <c r="C36" s="718" t="s">
        <v>537</v>
      </c>
      <c r="D36" s="719">
        <f>SUM(D35,D30)</f>
        <v>0</v>
      </c>
      <c r="E36" s="719">
        <f t="shared" ref="E36:F36" si="38">SUM(E35,E30)</f>
        <v>0</v>
      </c>
      <c r="F36" s="719">
        <f t="shared" si="38"/>
        <v>0</v>
      </c>
      <c r="G36" s="719">
        <f>SUM(G35,G30)</f>
        <v>0</v>
      </c>
      <c r="H36" s="719">
        <f t="shared" ref="H36:AM36" si="39">SUM(H35,H30)</f>
        <v>0</v>
      </c>
      <c r="I36" s="719">
        <f t="shared" si="39"/>
        <v>0</v>
      </c>
      <c r="J36" s="719">
        <f t="shared" si="39"/>
        <v>0</v>
      </c>
      <c r="K36" s="719">
        <f t="shared" si="39"/>
        <v>0</v>
      </c>
      <c r="L36" s="719">
        <f t="shared" si="39"/>
        <v>0</v>
      </c>
      <c r="M36" s="719">
        <f t="shared" si="39"/>
        <v>0</v>
      </c>
      <c r="N36" s="719">
        <f t="shared" si="39"/>
        <v>0</v>
      </c>
      <c r="O36" s="719">
        <f t="shared" si="39"/>
        <v>0</v>
      </c>
      <c r="P36" s="719">
        <f t="shared" si="39"/>
        <v>0</v>
      </c>
      <c r="Q36" s="719">
        <f t="shared" si="39"/>
        <v>0</v>
      </c>
      <c r="R36" s="719">
        <f t="shared" si="39"/>
        <v>0</v>
      </c>
      <c r="S36" s="719">
        <f t="shared" si="39"/>
        <v>0</v>
      </c>
      <c r="T36" s="719">
        <f t="shared" si="39"/>
        <v>0</v>
      </c>
      <c r="U36" s="719">
        <f t="shared" si="39"/>
        <v>0</v>
      </c>
      <c r="V36" s="719">
        <f t="shared" si="39"/>
        <v>0</v>
      </c>
      <c r="W36" s="719">
        <f t="shared" si="39"/>
        <v>0</v>
      </c>
      <c r="X36" s="719">
        <f t="shared" si="39"/>
        <v>0</v>
      </c>
      <c r="Y36" s="719">
        <f t="shared" si="39"/>
        <v>0</v>
      </c>
      <c r="Z36" s="719">
        <f t="shared" si="39"/>
        <v>0</v>
      </c>
      <c r="AA36" s="719">
        <f t="shared" si="39"/>
        <v>0</v>
      </c>
      <c r="AB36" s="719">
        <f t="shared" si="39"/>
        <v>0</v>
      </c>
      <c r="AC36" s="719">
        <f t="shared" si="39"/>
        <v>0</v>
      </c>
      <c r="AD36" s="719">
        <f t="shared" si="39"/>
        <v>0</v>
      </c>
      <c r="AE36" s="719">
        <f t="shared" ref="AE36" si="40">SUM(AE35,AE30)</f>
        <v>0</v>
      </c>
      <c r="AF36" s="719">
        <f t="shared" si="39"/>
        <v>0</v>
      </c>
      <c r="AG36" s="719">
        <f t="shared" si="39"/>
        <v>0</v>
      </c>
      <c r="AH36" s="719">
        <f t="shared" si="39"/>
        <v>0</v>
      </c>
      <c r="AI36" s="719">
        <f t="shared" si="39"/>
        <v>0</v>
      </c>
      <c r="AJ36" s="719">
        <f t="shared" si="39"/>
        <v>0</v>
      </c>
      <c r="AK36" s="719">
        <f t="shared" ref="AK36:AL36" si="41">SUM(AK35,AK30)</f>
        <v>0</v>
      </c>
      <c r="AL36" s="719">
        <f t="shared" si="41"/>
        <v>0</v>
      </c>
      <c r="AM36" s="719">
        <f t="shared" si="39"/>
        <v>0</v>
      </c>
      <c r="AN36" s="719"/>
      <c r="AO36" s="719">
        <f>SUM(AO35,AO30)</f>
        <v>0</v>
      </c>
      <c r="AP36" s="719">
        <f t="shared" ref="AP36:AS36" si="42">SUM(AP35,AP30)</f>
        <v>0</v>
      </c>
      <c r="AQ36" s="895">
        <f t="shared" si="42"/>
        <v>0</v>
      </c>
      <c r="AR36" s="720">
        <f t="shared" si="42"/>
        <v>0</v>
      </c>
      <c r="AS36" s="720">
        <f t="shared" si="42"/>
        <v>0</v>
      </c>
      <c r="AT36" s="720">
        <f ca="1">SUM(AT35,AT30)</f>
        <v>0</v>
      </c>
      <c r="AU36" s="961"/>
      <c r="AV36" s="138"/>
      <c r="AW36" s="961"/>
      <c r="AX36" s="961"/>
      <c r="AY36" s="961"/>
      <c r="AZ36" s="961"/>
      <c r="BA36" s="961"/>
    </row>
    <row r="37" spans="1:53" s="177" customFormat="1" ht="2.4500000000000002" customHeight="1">
      <c r="A37" s="969"/>
      <c r="B37" s="178"/>
      <c r="C37" s="709"/>
      <c r="D37" s="710"/>
      <c r="E37" s="710"/>
      <c r="F37" s="710"/>
      <c r="G37" s="710"/>
      <c r="H37" s="710"/>
      <c r="I37" s="710"/>
      <c r="J37" s="710"/>
      <c r="K37" s="710"/>
      <c r="L37" s="710"/>
      <c r="M37" s="710"/>
      <c r="N37" s="710"/>
      <c r="O37" s="710"/>
      <c r="P37" s="710"/>
      <c r="Q37" s="710"/>
      <c r="R37" s="710"/>
      <c r="S37" s="710"/>
      <c r="T37" s="710"/>
      <c r="U37" s="710"/>
      <c r="V37" s="710"/>
      <c r="W37" s="710"/>
      <c r="X37" s="710"/>
      <c r="Y37" s="710"/>
      <c r="Z37" s="710"/>
      <c r="AA37" s="710"/>
      <c r="AB37" s="710"/>
      <c r="AC37" s="710"/>
      <c r="AD37" s="710"/>
      <c r="AE37" s="710"/>
      <c r="AF37" s="710"/>
      <c r="AG37" s="710"/>
      <c r="AH37" s="710"/>
      <c r="AI37" s="710"/>
      <c r="AJ37" s="710"/>
      <c r="AK37" s="710"/>
      <c r="AL37" s="710"/>
      <c r="AM37" s="710"/>
      <c r="AN37" s="710"/>
      <c r="AO37" s="710"/>
      <c r="AP37" s="710"/>
      <c r="AQ37" s="710"/>
      <c r="AR37" s="707"/>
      <c r="AS37" s="707"/>
      <c r="AT37" s="707"/>
      <c r="AU37" s="961"/>
      <c r="AV37" s="138"/>
      <c r="AW37" s="961"/>
      <c r="AX37" s="961"/>
      <c r="AY37" s="961"/>
      <c r="AZ37" s="961"/>
      <c r="BA37" s="961"/>
    </row>
    <row r="38" spans="1:53" s="202" customFormat="1" ht="12" customHeight="1">
      <c r="A38" s="507"/>
      <c r="B38" s="178"/>
      <c r="C38" s="594" t="s">
        <v>252</v>
      </c>
      <c r="D38" s="708"/>
      <c r="E38" s="708"/>
      <c r="F38" s="708"/>
      <c r="G38" s="708"/>
      <c r="H38" s="708"/>
      <c r="I38" s="708"/>
      <c r="J38" s="708"/>
      <c r="K38" s="708"/>
      <c r="L38" s="708"/>
      <c r="M38" s="708"/>
      <c r="N38" s="708"/>
      <c r="O38" s="708"/>
      <c r="P38" s="708"/>
      <c r="Q38" s="708"/>
      <c r="R38" s="708"/>
      <c r="S38" s="708"/>
      <c r="T38" s="708"/>
      <c r="U38" s="708"/>
      <c r="V38" s="708"/>
      <c r="W38" s="708"/>
      <c r="X38" s="708"/>
      <c r="Y38" s="708"/>
      <c r="Z38" s="708"/>
      <c r="AA38" s="708"/>
      <c r="AB38" s="708"/>
      <c r="AC38" s="708"/>
      <c r="AD38" s="708"/>
      <c r="AE38" s="708"/>
      <c r="AF38" s="708"/>
      <c r="AG38" s="708"/>
      <c r="AH38" s="708"/>
      <c r="AI38" s="708"/>
      <c r="AJ38" s="708"/>
      <c r="AK38" s="708"/>
      <c r="AL38" s="708"/>
      <c r="AM38" s="708"/>
      <c r="AN38" s="708"/>
      <c r="AO38" s="708"/>
      <c r="AP38" s="708"/>
      <c r="AQ38" s="708"/>
      <c r="AR38" s="708"/>
      <c r="AS38" s="708"/>
      <c r="AT38" s="16"/>
      <c r="AV38" s="138"/>
      <c r="AX38" s="961"/>
      <c r="AY38" s="961"/>
      <c r="AZ38" s="961"/>
      <c r="BA38" s="961"/>
    </row>
    <row r="39" spans="1:53" s="202" customFormat="1" ht="12" customHeight="1">
      <c r="A39" s="507"/>
      <c r="B39" s="178"/>
      <c r="C39" s="596" t="s">
        <v>538</v>
      </c>
      <c r="D39" s="487">
        <f t="shared" ref="D39:AM39" si="43">IFERROR(D14/D$44,0)</f>
        <v>0</v>
      </c>
      <c r="E39" s="486">
        <f t="shared" si="43"/>
        <v>0</v>
      </c>
      <c r="F39" s="486">
        <f t="shared" si="43"/>
        <v>0</v>
      </c>
      <c r="G39" s="486">
        <f t="shared" si="43"/>
        <v>0</v>
      </c>
      <c r="H39" s="486">
        <f t="shared" si="43"/>
        <v>0</v>
      </c>
      <c r="I39" s="486">
        <f t="shared" si="43"/>
        <v>0</v>
      </c>
      <c r="J39" s="486">
        <f t="shared" si="43"/>
        <v>0</v>
      </c>
      <c r="K39" s="486">
        <f t="shared" si="43"/>
        <v>0</v>
      </c>
      <c r="L39" s="486">
        <f t="shared" si="43"/>
        <v>0</v>
      </c>
      <c r="M39" s="486">
        <f t="shared" si="43"/>
        <v>0</v>
      </c>
      <c r="N39" s="486">
        <f t="shared" si="43"/>
        <v>0</v>
      </c>
      <c r="O39" s="486">
        <f t="shared" si="43"/>
        <v>0</v>
      </c>
      <c r="P39" s="486">
        <f t="shared" si="43"/>
        <v>0</v>
      </c>
      <c r="Q39" s="486">
        <f t="shared" si="43"/>
        <v>0</v>
      </c>
      <c r="R39" s="486">
        <f t="shared" si="43"/>
        <v>0</v>
      </c>
      <c r="S39" s="486">
        <f t="shared" si="43"/>
        <v>0</v>
      </c>
      <c r="T39" s="486">
        <f t="shared" si="43"/>
        <v>0</v>
      </c>
      <c r="U39" s="486">
        <f t="shared" si="43"/>
        <v>0</v>
      </c>
      <c r="V39" s="486">
        <f t="shared" si="43"/>
        <v>0</v>
      </c>
      <c r="W39" s="486">
        <f t="shared" si="43"/>
        <v>0</v>
      </c>
      <c r="X39" s="486">
        <f t="shared" si="43"/>
        <v>0</v>
      </c>
      <c r="Y39" s="486">
        <f t="shared" si="43"/>
        <v>0</v>
      </c>
      <c r="Z39" s="486">
        <f t="shared" si="43"/>
        <v>0</v>
      </c>
      <c r="AA39" s="486">
        <f t="shared" si="43"/>
        <v>0</v>
      </c>
      <c r="AB39" s="486">
        <f t="shared" si="43"/>
        <v>0</v>
      </c>
      <c r="AC39" s="486">
        <f t="shared" si="43"/>
        <v>0</v>
      </c>
      <c r="AD39" s="486">
        <f t="shared" si="43"/>
        <v>0</v>
      </c>
      <c r="AE39" s="486">
        <f t="shared" si="43"/>
        <v>0</v>
      </c>
      <c r="AF39" s="486">
        <f t="shared" si="43"/>
        <v>0</v>
      </c>
      <c r="AG39" s="486">
        <f t="shared" si="43"/>
        <v>0</v>
      </c>
      <c r="AH39" s="486">
        <f t="shared" si="43"/>
        <v>0</v>
      </c>
      <c r="AI39" s="486">
        <f t="shared" si="43"/>
        <v>0</v>
      </c>
      <c r="AJ39" s="486">
        <f t="shared" si="43"/>
        <v>0</v>
      </c>
      <c r="AK39" s="486">
        <f t="shared" si="43"/>
        <v>0</v>
      </c>
      <c r="AL39" s="486">
        <f t="shared" si="43"/>
        <v>0</v>
      </c>
      <c r="AM39" s="486">
        <f t="shared" si="43"/>
        <v>0</v>
      </c>
      <c r="AN39" s="486"/>
      <c r="AO39" s="486">
        <f t="shared" ref="AO39:AT39" si="44">IFERROR(AO14/AO$44,0)</f>
        <v>0</v>
      </c>
      <c r="AP39" s="486">
        <f t="shared" si="44"/>
        <v>0</v>
      </c>
      <c r="AQ39" s="486">
        <f t="shared" si="44"/>
        <v>0</v>
      </c>
      <c r="AR39" s="486">
        <f t="shared" si="44"/>
        <v>0</v>
      </c>
      <c r="AS39" s="486">
        <f t="shared" si="44"/>
        <v>0</v>
      </c>
      <c r="AT39" s="141">
        <f t="shared" ca="1" si="44"/>
        <v>0</v>
      </c>
      <c r="AV39" s="138"/>
      <c r="AX39" s="961"/>
      <c r="AY39" s="961"/>
      <c r="AZ39" s="961"/>
      <c r="BA39" s="961"/>
    </row>
    <row r="40" spans="1:53" s="202" customFormat="1" ht="12" customHeight="1">
      <c r="A40" s="507"/>
      <c r="B40" s="178"/>
      <c r="C40" s="596" t="s">
        <v>539</v>
      </c>
      <c r="D40" s="487">
        <f t="shared" ref="D40:AM40" si="45">IFERROR(D24/D$44,0)</f>
        <v>0</v>
      </c>
      <c r="E40" s="486">
        <f t="shared" si="45"/>
        <v>0</v>
      </c>
      <c r="F40" s="486">
        <f t="shared" si="45"/>
        <v>0</v>
      </c>
      <c r="G40" s="486">
        <f t="shared" si="45"/>
        <v>0</v>
      </c>
      <c r="H40" s="486">
        <f t="shared" si="45"/>
        <v>0</v>
      </c>
      <c r="I40" s="486">
        <f t="shared" si="45"/>
        <v>0</v>
      </c>
      <c r="J40" s="486">
        <f t="shared" si="45"/>
        <v>0</v>
      </c>
      <c r="K40" s="486">
        <f t="shared" si="45"/>
        <v>0</v>
      </c>
      <c r="L40" s="486">
        <f t="shared" si="45"/>
        <v>0</v>
      </c>
      <c r="M40" s="486">
        <f t="shared" si="45"/>
        <v>0</v>
      </c>
      <c r="N40" s="486">
        <f t="shared" si="45"/>
        <v>0</v>
      </c>
      <c r="O40" s="486">
        <f t="shared" si="45"/>
        <v>0</v>
      </c>
      <c r="P40" s="486">
        <f t="shared" si="45"/>
        <v>0</v>
      </c>
      <c r="Q40" s="486">
        <f t="shared" si="45"/>
        <v>0</v>
      </c>
      <c r="R40" s="486">
        <f t="shared" si="45"/>
        <v>0</v>
      </c>
      <c r="S40" s="486">
        <f t="shared" si="45"/>
        <v>0</v>
      </c>
      <c r="T40" s="486">
        <f t="shared" si="45"/>
        <v>0</v>
      </c>
      <c r="U40" s="486">
        <f t="shared" si="45"/>
        <v>0</v>
      </c>
      <c r="V40" s="486">
        <f t="shared" si="45"/>
        <v>0</v>
      </c>
      <c r="W40" s="486">
        <f t="shared" si="45"/>
        <v>0</v>
      </c>
      <c r="X40" s="486">
        <f t="shared" si="45"/>
        <v>0</v>
      </c>
      <c r="Y40" s="486">
        <f t="shared" si="45"/>
        <v>0</v>
      </c>
      <c r="Z40" s="486">
        <f t="shared" si="45"/>
        <v>0</v>
      </c>
      <c r="AA40" s="486">
        <f t="shared" si="45"/>
        <v>0</v>
      </c>
      <c r="AB40" s="486">
        <f t="shared" si="45"/>
        <v>0</v>
      </c>
      <c r="AC40" s="486">
        <f t="shared" si="45"/>
        <v>0</v>
      </c>
      <c r="AD40" s="486">
        <f t="shared" si="45"/>
        <v>0</v>
      </c>
      <c r="AE40" s="486">
        <f t="shared" si="45"/>
        <v>0</v>
      </c>
      <c r="AF40" s="486">
        <f t="shared" si="45"/>
        <v>0</v>
      </c>
      <c r="AG40" s="486">
        <f t="shared" si="45"/>
        <v>0</v>
      </c>
      <c r="AH40" s="486">
        <f t="shared" si="45"/>
        <v>0</v>
      </c>
      <c r="AI40" s="486">
        <f t="shared" si="45"/>
        <v>0</v>
      </c>
      <c r="AJ40" s="486">
        <f t="shared" si="45"/>
        <v>0</v>
      </c>
      <c r="AK40" s="486">
        <f t="shared" si="45"/>
        <v>0</v>
      </c>
      <c r="AL40" s="486">
        <f t="shared" si="45"/>
        <v>0</v>
      </c>
      <c r="AM40" s="486">
        <f t="shared" si="45"/>
        <v>0</v>
      </c>
      <c r="AN40" s="486"/>
      <c r="AO40" s="486">
        <f t="shared" ref="AO40:AT40" si="46">IFERROR(AO24/AO$44,0)</f>
        <v>0</v>
      </c>
      <c r="AP40" s="486">
        <f t="shared" si="46"/>
        <v>0</v>
      </c>
      <c r="AQ40" s="486">
        <f t="shared" si="46"/>
        <v>0</v>
      </c>
      <c r="AR40" s="486">
        <f t="shared" si="46"/>
        <v>0</v>
      </c>
      <c r="AS40" s="486">
        <f t="shared" si="46"/>
        <v>0</v>
      </c>
      <c r="AT40" s="141">
        <f t="shared" ca="1" si="46"/>
        <v>0</v>
      </c>
      <c r="AV40" s="138"/>
      <c r="AX40" s="961"/>
      <c r="AY40" s="961"/>
      <c r="AZ40" s="961"/>
      <c r="BA40" s="961"/>
    </row>
    <row r="41" spans="1:53" ht="12" customHeight="1" thickBot="1">
      <c r="B41" s="178"/>
      <c r="C41" s="596" t="s">
        <v>540</v>
      </c>
      <c r="D41" s="325">
        <f t="shared" ref="D41:AM41" si="47">IFERROR(D36/D$45,0)</f>
        <v>0</v>
      </c>
      <c r="E41" s="325">
        <f t="shared" si="47"/>
        <v>0</v>
      </c>
      <c r="F41" s="325">
        <f t="shared" si="47"/>
        <v>0</v>
      </c>
      <c r="G41" s="325">
        <f t="shared" si="47"/>
        <v>0</v>
      </c>
      <c r="H41" s="325">
        <f t="shared" si="47"/>
        <v>0</v>
      </c>
      <c r="I41" s="325">
        <f t="shared" si="47"/>
        <v>0</v>
      </c>
      <c r="J41" s="325">
        <f t="shared" si="47"/>
        <v>0</v>
      </c>
      <c r="K41" s="325">
        <f t="shared" si="47"/>
        <v>0</v>
      </c>
      <c r="L41" s="325">
        <f t="shared" si="47"/>
        <v>0</v>
      </c>
      <c r="M41" s="325">
        <f t="shared" si="47"/>
        <v>0</v>
      </c>
      <c r="N41" s="325">
        <f t="shared" si="47"/>
        <v>0</v>
      </c>
      <c r="O41" s="325">
        <f t="shared" si="47"/>
        <v>0</v>
      </c>
      <c r="P41" s="325">
        <f t="shared" si="47"/>
        <v>0</v>
      </c>
      <c r="Q41" s="325">
        <f t="shared" si="47"/>
        <v>0</v>
      </c>
      <c r="R41" s="325">
        <f t="shared" si="47"/>
        <v>0</v>
      </c>
      <c r="S41" s="325">
        <f t="shared" si="47"/>
        <v>0</v>
      </c>
      <c r="T41" s="325">
        <f t="shared" si="47"/>
        <v>0</v>
      </c>
      <c r="U41" s="325">
        <f t="shared" si="47"/>
        <v>0</v>
      </c>
      <c r="V41" s="325">
        <f t="shared" si="47"/>
        <v>0</v>
      </c>
      <c r="W41" s="325">
        <f t="shared" si="47"/>
        <v>0</v>
      </c>
      <c r="X41" s="325">
        <f t="shared" si="47"/>
        <v>0</v>
      </c>
      <c r="Y41" s="325">
        <f t="shared" si="47"/>
        <v>0</v>
      </c>
      <c r="Z41" s="325">
        <f t="shared" si="47"/>
        <v>0</v>
      </c>
      <c r="AA41" s="325">
        <f t="shared" si="47"/>
        <v>0</v>
      </c>
      <c r="AB41" s="325">
        <f t="shared" si="47"/>
        <v>0</v>
      </c>
      <c r="AC41" s="325">
        <f t="shared" si="47"/>
        <v>0</v>
      </c>
      <c r="AD41" s="325">
        <f t="shared" si="47"/>
        <v>0</v>
      </c>
      <c r="AE41" s="325">
        <f t="shared" si="47"/>
        <v>0</v>
      </c>
      <c r="AF41" s="325">
        <f t="shared" si="47"/>
        <v>0</v>
      </c>
      <c r="AG41" s="325">
        <f t="shared" si="47"/>
        <v>0</v>
      </c>
      <c r="AH41" s="325">
        <f t="shared" si="47"/>
        <v>0</v>
      </c>
      <c r="AI41" s="325">
        <f t="shared" si="47"/>
        <v>0</v>
      </c>
      <c r="AJ41" s="325">
        <f t="shared" si="47"/>
        <v>0</v>
      </c>
      <c r="AK41" s="325">
        <f t="shared" si="47"/>
        <v>0</v>
      </c>
      <c r="AL41" s="325">
        <f t="shared" si="47"/>
        <v>0</v>
      </c>
      <c r="AM41" s="325">
        <f t="shared" si="47"/>
        <v>0</v>
      </c>
      <c r="AN41" s="325"/>
      <c r="AO41" s="141">
        <f t="shared" ref="AO41:AT41" si="48">IFERROR(AO36/AO$45,0)</f>
        <v>0</v>
      </c>
      <c r="AP41" s="141">
        <f t="shared" si="48"/>
        <v>0</v>
      </c>
      <c r="AQ41" s="141">
        <f t="shared" si="48"/>
        <v>0</v>
      </c>
      <c r="AR41" s="141">
        <f t="shared" si="48"/>
        <v>0</v>
      </c>
      <c r="AS41" s="141">
        <f t="shared" si="48"/>
        <v>0</v>
      </c>
      <c r="AT41" s="141">
        <f t="shared" ca="1" si="48"/>
        <v>0</v>
      </c>
      <c r="AV41" s="365"/>
      <c r="AX41" s="961"/>
      <c r="AY41" s="961"/>
      <c r="AZ41" s="961"/>
      <c r="BA41" s="961"/>
    </row>
    <row r="42" spans="1:53" ht="4.5" customHeight="1">
      <c r="AX42" s="202"/>
      <c r="AY42" s="202"/>
      <c r="AZ42" s="202"/>
      <c r="BA42" s="202"/>
    </row>
    <row r="43" spans="1:53" ht="12" customHeight="1">
      <c r="AX43" s="202"/>
      <c r="AY43" s="202"/>
      <c r="AZ43" s="202"/>
      <c r="BA43" s="202"/>
    </row>
    <row r="44" spans="1:53" s="177" customFormat="1" ht="12" hidden="1" customHeight="1" outlineLevel="1">
      <c r="A44" s="969"/>
      <c r="B44" s="199"/>
      <c r="C44" s="971" t="s">
        <v>541</v>
      </c>
      <c r="D44" s="315"/>
      <c r="E44" s="315"/>
      <c r="F44" s="315"/>
      <c r="G44" s="315"/>
      <c r="H44" s="315"/>
      <c r="I44" s="315"/>
      <c r="J44" s="315"/>
      <c r="K44" s="315"/>
      <c r="L44" s="315"/>
      <c r="M44" s="315"/>
      <c r="N44" s="315"/>
      <c r="O44" s="316">
        <f>SUM(QoE!E10:P10)</f>
        <v>0</v>
      </c>
      <c r="P44" s="315">
        <f>SUM(QoE!F10:Q10)</f>
        <v>0</v>
      </c>
      <c r="Q44" s="315">
        <f>SUM(QoE!G10:R10)</f>
        <v>0</v>
      </c>
      <c r="R44" s="315">
        <f>SUM(QoE!H10:S10)</f>
        <v>0</v>
      </c>
      <c r="S44" s="315">
        <f>SUM(QoE!I10:T10)</f>
        <v>0</v>
      </c>
      <c r="T44" s="315">
        <f>SUM(QoE!J10:U10)</f>
        <v>0</v>
      </c>
      <c r="U44" s="315">
        <f>SUM(QoE!K10:V10)</f>
        <v>0</v>
      </c>
      <c r="V44" s="315">
        <f>SUM(QoE!L10:W10)</f>
        <v>0</v>
      </c>
      <c r="W44" s="315">
        <f>SUM(QoE!M10:X10)</f>
        <v>0</v>
      </c>
      <c r="X44" s="315">
        <f>SUM(QoE!N10:Y10)</f>
        <v>0</v>
      </c>
      <c r="Y44" s="315">
        <f>SUM(QoE!O10:Z10)</f>
        <v>0</v>
      </c>
      <c r="Z44" s="315">
        <f>SUM(QoE!P10:AA10)</f>
        <v>0</v>
      </c>
      <c r="AA44" s="316">
        <f>SUM(QoE!Q10:AB10)</f>
        <v>0</v>
      </c>
      <c r="AB44" s="315">
        <f>SUM(QoE!R10:AC10)</f>
        <v>0</v>
      </c>
      <c r="AC44" s="315">
        <f>SUM(QoE!S10:AD10)</f>
        <v>0</v>
      </c>
      <c r="AD44" s="315">
        <f>SUM(QoE!T10:AE10)</f>
        <v>0</v>
      </c>
      <c r="AE44" s="315">
        <f>SUM(QoE!U10:AF10)</f>
        <v>0</v>
      </c>
      <c r="AF44" s="315">
        <f>SUM(QoE!V10:AG10)</f>
        <v>0</v>
      </c>
      <c r="AG44" s="315">
        <f>SUM(QoE!W10:AH10)</f>
        <v>0</v>
      </c>
      <c r="AH44" s="315">
        <f>SUM(QoE!X10:AI10)</f>
        <v>0</v>
      </c>
      <c r="AI44" s="315">
        <f>SUM(QoE!Y10:AJ10)</f>
        <v>0</v>
      </c>
      <c r="AJ44" s="315">
        <f>SUM(QoE!Z10:AK10)</f>
        <v>0</v>
      </c>
      <c r="AK44" s="315">
        <f>SUM(QoE!AA10:AL10)</f>
        <v>0</v>
      </c>
      <c r="AL44" s="315">
        <f>SUM(QoE!AB10:AM10)</f>
        <v>0</v>
      </c>
      <c r="AM44" s="316">
        <f>SUM(QoE!AC10:AN10)</f>
        <v>0</v>
      </c>
      <c r="AN44" s="315"/>
      <c r="AO44" s="319">
        <f>SUMIF($D$10:$O$10,$AO$10,D44:O44)</f>
        <v>0</v>
      </c>
      <c r="AP44" s="319">
        <f>SUMIF($P$10:$AA$10,$AP$10,P44:AA44)</f>
        <v>0</v>
      </c>
      <c r="AQ44" s="319">
        <f>SUMIF($AB$10:$AM$10,$AQ$10,AB44:AM44)</f>
        <v>0</v>
      </c>
      <c r="AR44" s="972">
        <f t="shared" ref="AR44:AT45" si="49">AO44</f>
        <v>0</v>
      </c>
      <c r="AS44" s="319">
        <f t="shared" si="49"/>
        <v>0</v>
      </c>
      <c r="AT44" s="320">
        <f t="shared" si="49"/>
        <v>0</v>
      </c>
      <c r="AU44" s="961"/>
      <c r="AV44" s="146"/>
      <c r="AW44" s="146"/>
      <c r="AX44" s="202"/>
      <c r="AY44" s="202"/>
      <c r="AZ44" s="202"/>
      <c r="BA44" s="202"/>
    </row>
    <row r="45" spans="1:53" s="177" customFormat="1" ht="12" hidden="1" customHeight="1" outlineLevel="1" thickBot="1">
      <c r="A45" s="969"/>
      <c r="B45" s="200"/>
      <c r="C45" s="971" t="s">
        <v>542</v>
      </c>
      <c r="D45" s="317"/>
      <c r="E45" s="317"/>
      <c r="F45" s="317"/>
      <c r="G45" s="317"/>
      <c r="H45" s="317"/>
      <c r="I45" s="317"/>
      <c r="J45" s="317"/>
      <c r="K45" s="317"/>
      <c r="L45" s="317"/>
      <c r="M45" s="317"/>
      <c r="N45" s="317"/>
      <c r="O45" s="318">
        <f>SUM(QoE!E16:P16)</f>
        <v>0</v>
      </c>
      <c r="P45" s="236">
        <f>SUM(QoE!F16:Q16)</f>
        <v>0</v>
      </c>
      <c r="Q45" s="236">
        <f>SUM(QoE!G16:R16)</f>
        <v>0</v>
      </c>
      <c r="R45" s="236">
        <f>SUM(QoE!H16:S16)</f>
        <v>0</v>
      </c>
      <c r="S45" s="236">
        <f>SUM(QoE!I16:T16)</f>
        <v>0</v>
      </c>
      <c r="T45" s="236">
        <f>SUM(QoE!J16:U16)</f>
        <v>0</v>
      </c>
      <c r="U45" s="236">
        <f>SUM(QoE!K16:V16)</f>
        <v>0</v>
      </c>
      <c r="V45" s="236">
        <f>SUM(QoE!L16:W16)</f>
        <v>0</v>
      </c>
      <c r="W45" s="236">
        <f>SUM(QoE!M16:X16)</f>
        <v>0</v>
      </c>
      <c r="X45" s="236">
        <f>SUM(QoE!N16:Y16)</f>
        <v>0</v>
      </c>
      <c r="Y45" s="236">
        <f>SUM(QoE!O16:Z16)</f>
        <v>0</v>
      </c>
      <c r="Z45" s="236">
        <f>SUM(QoE!P16:AA16)</f>
        <v>0</v>
      </c>
      <c r="AA45" s="318">
        <f>SUM(QoE!Q16:AB16)</f>
        <v>0</v>
      </c>
      <c r="AB45" s="236">
        <f>SUM(QoE!R16:AC16)</f>
        <v>0</v>
      </c>
      <c r="AC45" s="236">
        <f>SUM(QoE!S16:AD16)</f>
        <v>0</v>
      </c>
      <c r="AD45" s="236">
        <f>SUM(QoE!T16:AE16)</f>
        <v>0</v>
      </c>
      <c r="AE45" s="236">
        <f>SUM(QoE!U16:AF16)</f>
        <v>0</v>
      </c>
      <c r="AF45" s="236">
        <f>SUM(QoE!V16:AG16)</f>
        <v>0</v>
      </c>
      <c r="AG45" s="236">
        <f>SUM(QoE!W16:AH16)</f>
        <v>0</v>
      </c>
      <c r="AH45" s="236">
        <f>SUM(QoE!X16:AI16)</f>
        <v>0</v>
      </c>
      <c r="AI45" s="236">
        <f>SUM(QoE!Y16:AJ16)</f>
        <v>0</v>
      </c>
      <c r="AJ45" s="236">
        <f>SUM(QoE!Z16:AK16)</f>
        <v>0</v>
      </c>
      <c r="AK45" s="236">
        <f>SUM(QoE!AA16:AL16)</f>
        <v>0</v>
      </c>
      <c r="AL45" s="236">
        <f>SUM(QoE!AB16:AM16)</f>
        <v>0</v>
      </c>
      <c r="AM45" s="318">
        <f>SUM(QoE!AC16:AN16)</f>
        <v>0</v>
      </c>
      <c r="AN45" s="236"/>
      <c r="AO45" s="319">
        <f>SUMIF($D$10:$O$10,$AO$10,D45:O45)</f>
        <v>0</v>
      </c>
      <c r="AP45" s="319">
        <f>SUMIF($P$10:$AA$10,$AP$10,P45:AA45)</f>
        <v>0</v>
      </c>
      <c r="AQ45" s="319">
        <f>SUMIF($AB$10:$AM$10,$AQ$10,AB45:AM45)</f>
        <v>0</v>
      </c>
      <c r="AR45" s="972">
        <f t="shared" si="49"/>
        <v>0</v>
      </c>
      <c r="AS45" s="319">
        <f t="shared" si="49"/>
        <v>0</v>
      </c>
      <c r="AT45" s="320">
        <f t="shared" si="49"/>
        <v>0</v>
      </c>
      <c r="AU45" s="961"/>
      <c r="AV45" s="146"/>
      <c r="AW45" s="146"/>
      <c r="AX45" s="311"/>
      <c r="AY45" s="311"/>
      <c r="AZ45" s="311"/>
      <c r="BA45" s="311"/>
    </row>
    <row r="46" spans="1:53" ht="12" customHeight="1" collapsed="1">
      <c r="AX46" s="308" t="str">
        <f>IF('Key information'!E48="EUR","€m",'Key information'!E48&amp;"m")</f>
        <v>€m</v>
      </c>
      <c r="AY46" s="309">
        <f>AO10</f>
        <v>44196</v>
      </c>
      <c r="AZ46" s="309">
        <f>AP10</f>
        <v>44561</v>
      </c>
      <c r="BA46" s="310">
        <f>AQ10</f>
        <v>44895</v>
      </c>
    </row>
    <row r="47" spans="1:53" ht="12" customHeight="1">
      <c r="AX47" s="335" t="s">
        <v>543</v>
      </c>
      <c r="AY47" s="297">
        <f>AO24/'Key information'!$H$108</f>
        <v>0</v>
      </c>
      <c r="AZ47" s="297">
        <f>AP24/'Key information'!$H$108</f>
        <v>0</v>
      </c>
      <c r="BA47" s="304">
        <f>AQ24/'Key information'!$H$108</f>
        <v>0</v>
      </c>
    </row>
    <row r="48" spans="1:53" ht="12" customHeight="1">
      <c r="AX48" s="298" t="s">
        <v>544</v>
      </c>
      <c r="AY48" s="299">
        <f>AO29/'Key information'!$H$108+AO35/'Key information'!$H$108</f>
        <v>0</v>
      </c>
      <c r="AZ48" s="299">
        <f>AP29/'Key information'!$H$108+AP35/'Key information'!$H$108</f>
        <v>0</v>
      </c>
      <c r="BA48" s="305">
        <f>AQ29/'Key information'!$H$108+AQ35/'Key information'!$H$108</f>
        <v>0</v>
      </c>
    </row>
    <row r="49" spans="50:53" ht="12" customHeight="1">
      <c r="AX49" s="300" t="s">
        <v>545</v>
      </c>
      <c r="AY49" s="301">
        <f>SUM(AY47:AY48)</f>
        <v>0</v>
      </c>
      <c r="AZ49" s="301">
        <f>SUM(AZ47:AZ48)</f>
        <v>0</v>
      </c>
      <c r="BA49" s="306">
        <f>SUM(BA47:BA48)</f>
        <v>0</v>
      </c>
    </row>
    <row r="50" spans="50:53" ht="12" customHeight="1" thickBot="1">
      <c r="AX50" s="302" t="s">
        <v>546</v>
      </c>
      <c r="AY50" s="303">
        <f>AO41</f>
        <v>0</v>
      </c>
      <c r="AZ50" s="303">
        <f t="shared" ref="AZ50:BA50" si="50">AP41</f>
        <v>0</v>
      </c>
      <c r="BA50" s="307">
        <f t="shared" si="50"/>
        <v>0</v>
      </c>
    </row>
    <row r="51" spans="50:53" ht="12" customHeight="1">
      <c r="AX51" s="331" t="s">
        <v>547</v>
      </c>
      <c r="AY51" s="332"/>
      <c r="AZ51" s="332"/>
      <c r="BA51" s="333"/>
    </row>
    <row r="52" spans="50:53" ht="12" customHeight="1">
      <c r="AX52" s="973" t="s">
        <v>548</v>
      </c>
      <c r="AY52" s="31">
        <f>AR24/'Key information'!$H$108</f>
        <v>0</v>
      </c>
      <c r="AZ52" s="31">
        <f>AS24/'Key information'!$H$108</f>
        <v>0</v>
      </c>
      <c r="BA52" s="142">
        <f ca="1">AT24/'Key information'!$H$108</f>
        <v>0</v>
      </c>
    </row>
    <row r="53" spans="50:53" ht="12" customHeight="1">
      <c r="AX53" s="366" t="s">
        <v>546</v>
      </c>
      <c r="AY53" s="368">
        <f>AR40</f>
        <v>0</v>
      </c>
      <c r="AZ53" s="368">
        <f t="shared" ref="AZ53:BA53" si="51">AS40</f>
        <v>0</v>
      </c>
      <c r="BA53" s="369">
        <f t="shared" ca="1" si="51"/>
        <v>0</v>
      </c>
    </row>
    <row r="54" spans="50:53" ht="12" customHeight="1">
      <c r="AX54" s="973" t="s">
        <v>549</v>
      </c>
      <c r="AY54" s="299">
        <f>AR36/'Key information'!$H$108</f>
        <v>0</v>
      </c>
      <c r="AZ54" s="299">
        <f>AS36/'Key information'!$H$108</f>
        <v>0</v>
      </c>
      <c r="BA54" s="305">
        <f ca="1">AT36/'Key information'!$H$108</f>
        <v>0</v>
      </c>
    </row>
    <row r="55" spans="50:53" ht="12" customHeight="1" thickBot="1">
      <c r="AX55" s="367" t="s">
        <v>546</v>
      </c>
      <c r="AY55" s="370">
        <f>AR41</f>
        <v>0</v>
      </c>
      <c r="AZ55" s="370">
        <f t="shared" ref="AZ55:BA55" si="52">AS41</f>
        <v>0</v>
      </c>
      <c r="BA55" s="371">
        <f t="shared" ca="1" si="52"/>
        <v>0</v>
      </c>
    </row>
  </sheetData>
  <mergeCells count="2">
    <mergeCell ref="AO9:AQ9"/>
    <mergeCell ref="AR9:AT9"/>
  </mergeCells>
  <pageMargins left="0.7" right="0.7" top="0.75" bottom="0.75" header="0.3" footer="0.3"/>
  <pageSetup orientation="landscape" r:id="rId1"/>
  <headerFooter>
    <oddFooter>&amp;C&amp;7&amp;B&amp;"Arial"Document Classification: KPMG Confidential</oddFooter>
  </headerFooter>
  <ignoredErrors>
    <ignoredError sqref="C10 AX46" unlockedFormula="1"/>
    <ignoredError sqref="AO38:AT38 AO14:AT36" formula="1"/>
    <ignoredError sqref="AO39:AT40" formula="1" unlockedFormula="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5">
    <tabColor indexed="9"/>
    <pageSetUpPr fitToPage="1"/>
  </sheetPr>
  <dimension ref="A1:AR44"/>
  <sheetViews>
    <sheetView showGridLines="0" workbookViewId="0"/>
  </sheetViews>
  <sheetFormatPr defaultColWidth="9.140625" defaultRowHeight="12" customHeight="1" outlineLevelRow="1" outlineLevelCol="1"/>
  <cols>
    <col min="1" max="1" width="3.7109375" style="508" customWidth="1"/>
    <col min="2" max="2" width="9.140625" style="204" customWidth="1"/>
    <col min="3" max="3" width="34.140625" style="204" customWidth="1"/>
    <col min="4" max="6" width="7.140625" style="204" customWidth="1" outlineLevel="1"/>
    <col min="7" max="14" width="7.42578125" style="204" customWidth="1" outlineLevel="1"/>
    <col min="15" max="39" width="7.7109375" style="204" customWidth="1" outlineLevel="1"/>
    <col min="40" max="42" width="7.7109375" style="204" bestFit="1" customWidth="1"/>
    <col min="43" max="16384" width="9.140625" style="204"/>
  </cols>
  <sheetData>
    <row r="1" spans="1:44" ht="23.1" customHeight="1">
      <c r="A1" s="974"/>
      <c r="B1" s="609" t="str">
        <f>'Key information'!E7</f>
        <v>Project Test</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975"/>
      <c r="AQ1" s="975"/>
      <c r="AR1" s="975"/>
    </row>
    <row r="2" spans="1:44" ht="11.45" customHeight="1">
      <c r="A2" s="974"/>
      <c r="B2" s="611" t="str">
        <f>C8</f>
        <v>Net working capital, adjusted</v>
      </c>
      <c r="C2" s="975"/>
      <c r="D2" s="975"/>
      <c r="E2" s="975"/>
      <c r="F2" s="975"/>
      <c r="G2" s="975"/>
      <c r="H2" s="975"/>
      <c r="I2" s="975"/>
      <c r="J2" s="975"/>
      <c r="K2" s="975"/>
      <c r="L2" s="975"/>
      <c r="M2" s="975"/>
      <c r="N2" s="975"/>
      <c r="O2" s="975"/>
      <c r="P2" s="975"/>
      <c r="Q2" s="975"/>
      <c r="R2" s="975"/>
      <c r="S2" s="975"/>
      <c r="T2" s="975"/>
      <c r="U2" s="975"/>
      <c r="V2" s="975"/>
      <c r="W2" s="975"/>
      <c r="X2" s="975"/>
      <c r="Y2" s="975"/>
      <c r="Z2" s="975"/>
      <c r="AA2" s="975"/>
      <c r="AB2" s="975"/>
      <c r="AC2" s="975"/>
      <c r="AD2" s="975"/>
      <c r="AE2" s="975"/>
      <c r="AF2" s="975"/>
      <c r="AG2" s="975"/>
      <c r="AH2" s="975"/>
      <c r="AI2" s="975"/>
      <c r="AJ2" s="975"/>
      <c r="AK2" s="975"/>
      <c r="AL2" s="975"/>
      <c r="AM2" s="975"/>
      <c r="AN2" s="975"/>
      <c r="AO2" s="975"/>
      <c r="AP2" s="975"/>
      <c r="AQ2" s="975"/>
      <c r="AR2" s="975"/>
    </row>
    <row r="3" spans="1:44" ht="12" customHeight="1">
      <c r="A3" s="974"/>
      <c r="B3" s="388" t="s">
        <v>245</v>
      </c>
      <c r="C3" s="975"/>
      <c r="D3" s="975"/>
      <c r="E3" s="975"/>
      <c r="F3" s="975"/>
      <c r="G3" s="975"/>
      <c r="H3" s="975"/>
      <c r="I3" s="975"/>
      <c r="J3" s="975"/>
      <c r="K3" s="975"/>
      <c r="L3" s="975"/>
      <c r="M3" s="975"/>
      <c r="N3" s="975"/>
      <c r="O3" s="975"/>
      <c r="P3" s="975"/>
      <c r="Q3" s="975"/>
      <c r="R3" s="975"/>
      <c r="S3" s="975"/>
      <c r="T3" s="975"/>
      <c r="U3" s="975"/>
      <c r="V3" s="975"/>
      <c r="W3" s="975"/>
      <c r="X3" s="975"/>
      <c r="Y3" s="975"/>
      <c r="Z3" s="975"/>
      <c r="AA3" s="975"/>
      <c r="AB3" s="975"/>
      <c r="AC3" s="975"/>
      <c r="AD3" s="975"/>
      <c r="AE3" s="975"/>
      <c r="AF3" s="975"/>
      <c r="AG3" s="975"/>
      <c r="AH3" s="975"/>
      <c r="AI3" s="975"/>
      <c r="AJ3" s="975"/>
      <c r="AK3" s="975"/>
      <c r="AL3" s="975"/>
      <c r="AM3" s="975"/>
      <c r="AN3" s="975"/>
      <c r="AO3" s="975"/>
      <c r="AP3" s="975"/>
      <c r="AQ3" s="975"/>
      <c r="AR3" s="975"/>
    </row>
    <row r="5" spans="1:44" ht="12" customHeight="1">
      <c r="A5" s="974"/>
      <c r="B5" s="123"/>
      <c r="C5" s="123"/>
      <c r="D5" s="975"/>
      <c r="E5" s="975"/>
      <c r="F5" s="975"/>
      <c r="G5" s="975"/>
      <c r="H5" s="975"/>
      <c r="I5" s="975"/>
      <c r="J5" s="975"/>
      <c r="K5" s="975"/>
      <c r="L5" s="975"/>
      <c r="M5" s="975"/>
      <c r="N5" s="975"/>
      <c r="O5" s="975"/>
      <c r="P5" s="975"/>
      <c r="Q5" s="975"/>
      <c r="R5" s="975"/>
      <c r="S5" s="975"/>
      <c r="T5" s="975"/>
      <c r="U5" s="975"/>
      <c r="V5" s="975"/>
      <c r="W5" s="975"/>
      <c r="X5" s="975"/>
      <c r="Y5" s="975"/>
      <c r="Z5" s="975"/>
      <c r="AA5" s="975"/>
      <c r="AB5" s="975"/>
      <c r="AC5" s="975"/>
      <c r="AD5" s="975"/>
      <c r="AE5" s="975"/>
      <c r="AF5" s="975"/>
      <c r="AG5" s="975"/>
      <c r="AH5" s="975"/>
      <c r="AI5" s="975"/>
      <c r="AJ5" s="975"/>
      <c r="AK5" s="975"/>
      <c r="AL5" s="975"/>
      <c r="AM5" s="975"/>
      <c r="AN5" s="975"/>
      <c r="AO5" s="975"/>
      <c r="AP5" s="975"/>
      <c r="AQ5" s="975"/>
      <c r="AR5" s="975"/>
    </row>
    <row r="6" spans="1:44" ht="12" customHeight="1">
      <c r="A6" s="974"/>
      <c r="B6" s="123"/>
      <c r="C6" s="123"/>
      <c r="D6" s="975"/>
      <c r="E6" s="975"/>
      <c r="F6" s="975"/>
      <c r="G6" s="975"/>
      <c r="H6" s="975"/>
      <c r="I6" s="975"/>
      <c r="J6" s="975"/>
      <c r="K6" s="975"/>
      <c r="L6" s="975"/>
      <c r="M6" s="975"/>
      <c r="N6" s="975"/>
      <c r="O6" s="975"/>
      <c r="P6" s="975"/>
      <c r="Q6" s="975"/>
      <c r="R6" s="975"/>
      <c r="S6" s="975"/>
      <c r="T6" s="975"/>
      <c r="U6" s="975"/>
      <c r="V6" s="975"/>
      <c r="W6" s="975"/>
      <c r="X6" s="975"/>
      <c r="Y6" s="975"/>
      <c r="Z6" s="975"/>
      <c r="AA6" s="975"/>
      <c r="AB6" s="975"/>
      <c r="AC6" s="975"/>
      <c r="AD6" s="975"/>
      <c r="AE6" s="975"/>
      <c r="AF6" s="975"/>
      <c r="AG6" s="975"/>
      <c r="AH6" s="975"/>
      <c r="AI6" s="975"/>
      <c r="AJ6" s="975"/>
      <c r="AK6" s="975"/>
      <c r="AL6" s="975"/>
      <c r="AM6" s="975"/>
      <c r="AN6" s="975"/>
      <c r="AO6" s="975"/>
      <c r="AP6" s="975"/>
      <c r="AQ6" s="975"/>
      <c r="AR6" s="975"/>
    </row>
    <row r="7" spans="1:44" ht="12" customHeight="1">
      <c r="A7" s="974"/>
      <c r="B7" s="123"/>
      <c r="C7" s="123"/>
      <c r="D7" s="975"/>
      <c r="E7" s="975"/>
      <c r="F7" s="975"/>
      <c r="G7" s="975"/>
      <c r="H7" s="975"/>
      <c r="I7" s="975"/>
      <c r="J7" s="975"/>
      <c r="K7" s="975"/>
      <c r="L7" s="975"/>
      <c r="M7" s="975"/>
      <c r="N7" s="975"/>
      <c r="O7" s="975"/>
      <c r="P7" s="975"/>
      <c r="Q7" s="975"/>
      <c r="R7" s="975"/>
      <c r="S7" s="975"/>
      <c r="T7" s="975"/>
      <c r="U7" s="975"/>
      <c r="V7" s="975"/>
      <c r="W7" s="975"/>
      <c r="X7" s="975"/>
      <c r="Y7" s="975"/>
      <c r="Z7" s="975"/>
      <c r="AA7" s="975"/>
      <c r="AB7" s="975"/>
      <c r="AC7" s="975"/>
      <c r="AD7" s="975"/>
      <c r="AE7" s="975"/>
      <c r="AF7" s="975"/>
      <c r="AG7" s="975"/>
      <c r="AH7" s="975"/>
      <c r="AI7" s="975"/>
      <c r="AJ7" s="975"/>
      <c r="AK7" s="975"/>
      <c r="AL7" s="975"/>
      <c r="AM7" s="975"/>
      <c r="AN7" s="975"/>
      <c r="AO7" s="975"/>
      <c r="AP7" s="975"/>
      <c r="AQ7" s="975"/>
      <c r="AR7" s="975"/>
    </row>
    <row r="8" spans="1:44" ht="19.5" customHeight="1">
      <c r="A8" s="974"/>
      <c r="B8" s="175"/>
      <c r="C8" s="721" t="str">
        <f>"Net working capital, adjusted"&amp;IF('Key information'!E59="",""," - "&amp;'Key information'!E59)</f>
        <v>Net working capital, adjusted</v>
      </c>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975"/>
      <c r="AR8" s="976"/>
    </row>
    <row r="9" spans="1:44" s="205" customFormat="1" ht="12" customHeight="1">
      <c r="A9" s="977"/>
      <c r="B9" s="206" t="s">
        <v>287</v>
      </c>
      <c r="C9" s="626" t="str">
        <f>'Key information'!F50</f>
        <v>€'000</v>
      </c>
      <c r="D9" s="628">
        <f>'NWC overview'!D10</f>
        <v>43861</v>
      </c>
      <c r="E9" s="628">
        <f>'NWC overview'!E10</f>
        <v>43890</v>
      </c>
      <c r="F9" s="628">
        <f>'NWC overview'!F10</f>
        <v>43921</v>
      </c>
      <c r="G9" s="628">
        <f>'NWC overview'!G10</f>
        <v>43951</v>
      </c>
      <c r="H9" s="628">
        <f>'NWC overview'!H10</f>
        <v>43982</v>
      </c>
      <c r="I9" s="628">
        <f>'NWC overview'!I10</f>
        <v>44012</v>
      </c>
      <c r="J9" s="628">
        <f>'NWC overview'!J10</f>
        <v>44043</v>
      </c>
      <c r="K9" s="628">
        <f>'NWC overview'!K10</f>
        <v>44074</v>
      </c>
      <c r="L9" s="628">
        <f>'NWC overview'!L10</f>
        <v>44104</v>
      </c>
      <c r="M9" s="628">
        <f>'NWC overview'!M10</f>
        <v>44135</v>
      </c>
      <c r="N9" s="628">
        <f>'NWC overview'!N10</f>
        <v>44165</v>
      </c>
      <c r="O9" s="628">
        <f>'NWC overview'!O10</f>
        <v>44196</v>
      </c>
      <c r="P9" s="628">
        <f>'NWC overview'!P10</f>
        <v>44227</v>
      </c>
      <c r="Q9" s="628">
        <f>'NWC overview'!Q10</f>
        <v>44255</v>
      </c>
      <c r="R9" s="628">
        <f>'NWC overview'!R10</f>
        <v>44286</v>
      </c>
      <c r="S9" s="628">
        <f>'NWC overview'!S10</f>
        <v>44316</v>
      </c>
      <c r="T9" s="628">
        <f>'NWC overview'!T10</f>
        <v>44347</v>
      </c>
      <c r="U9" s="628">
        <f>'NWC overview'!U10</f>
        <v>44377</v>
      </c>
      <c r="V9" s="628">
        <f>'NWC overview'!V10</f>
        <v>44408</v>
      </c>
      <c r="W9" s="628">
        <f>'NWC overview'!W10</f>
        <v>44439</v>
      </c>
      <c r="X9" s="628">
        <f>'NWC overview'!X10</f>
        <v>44469</v>
      </c>
      <c r="Y9" s="628">
        <f>'NWC overview'!Y10</f>
        <v>44500</v>
      </c>
      <c r="Z9" s="628">
        <f>'NWC overview'!Z10</f>
        <v>44530</v>
      </c>
      <c r="AA9" s="628">
        <f>'NWC overview'!AA10</f>
        <v>44561</v>
      </c>
      <c r="AB9" s="628">
        <f>'NWC overview'!AB10</f>
        <v>44592</v>
      </c>
      <c r="AC9" s="628">
        <f>'NWC overview'!AC10</f>
        <v>44620</v>
      </c>
      <c r="AD9" s="628">
        <f>'NWC overview'!AD10</f>
        <v>44651</v>
      </c>
      <c r="AE9" s="628">
        <f>'NWC overview'!AE10</f>
        <v>44681</v>
      </c>
      <c r="AF9" s="628">
        <f>'NWC overview'!AF10</f>
        <v>44712</v>
      </c>
      <c r="AG9" s="628">
        <f>'NWC overview'!AG10</f>
        <v>44742</v>
      </c>
      <c r="AH9" s="628">
        <f>'NWC overview'!AH10</f>
        <v>44773</v>
      </c>
      <c r="AI9" s="628">
        <f>'NWC overview'!AI10</f>
        <v>44804</v>
      </c>
      <c r="AJ9" s="628">
        <f>'NWC overview'!AJ10</f>
        <v>44834</v>
      </c>
      <c r="AK9" s="628">
        <f>'NWC overview'!AK10</f>
        <v>44865</v>
      </c>
      <c r="AL9" s="628">
        <f>'NWC overview'!AL10</f>
        <v>44895</v>
      </c>
      <c r="AM9" s="628">
        <f>'NWC overview'!AM10</f>
        <v>44926</v>
      </c>
      <c r="AN9" s="628">
        <f>'Key information'!E43</f>
        <v>44196</v>
      </c>
      <c r="AO9" s="628">
        <f>'Key information'!F43</f>
        <v>44561</v>
      </c>
      <c r="AP9" s="628">
        <f>'Key information'!G43</f>
        <v>44895</v>
      </c>
      <c r="AQ9" s="978"/>
      <c r="AR9" s="978"/>
    </row>
    <row r="10" spans="1:44" s="205" customFormat="1" ht="12" customHeight="1">
      <c r="A10" s="977"/>
      <c r="B10" s="206"/>
      <c r="C10" s="722"/>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978"/>
      <c r="AR10" s="978"/>
    </row>
    <row r="11" spans="1:44" ht="12" customHeight="1">
      <c r="A11" s="974"/>
      <c r="B11" s="178" t="str">
        <f>'NWC overview'!B11</f>
        <v>INV</v>
      </c>
      <c r="C11" s="728" t="str">
        <f>VLOOKUP(B11,'NWC overview'!$B$11:$C$23,2,FALSE)</f>
        <v>Inventories</v>
      </c>
      <c r="D11" s="207">
        <f>SUMIFS('NWC overview'!D:D,'NWC overview'!$B:$B,$B11)</f>
        <v>0</v>
      </c>
      <c r="E11" s="208">
        <f>SUMIFS('NWC overview'!E:E,'NWC overview'!$B:$B,$B11)</f>
        <v>0</v>
      </c>
      <c r="F11" s="208">
        <f>SUMIFS('NWC overview'!F:F,'NWC overview'!$B:$B,$B11)</f>
        <v>0</v>
      </c>
      <c r="G11" s="208">
        <f>SUMIFS('NWC overview'!G:G,'NWC overview'!$B:$B,$B11)</f>
        <v>0</v>
      </c>
      <c r="H11" s="208">
        <f>SUMIFS('NWC overview'!H:H,'NWC overview'!$B:$B,$B11)</f>
        <v>0</v>
      </c>
      <c r="I11" s="208">
        <f>SUMIFS('NWC overview'!I:I,'NWC overview'!$B:$B,$B11)</f>
        <v>0</v>
      </c>
      <c r="J11" s="208">
        <f>SUMIFS('NWC overview'!J:J,'NWC overview'!$B:$B,$B11)</f>
        <v>0</v>
      </c>
      <c r="K11" s="208">
        <f>SUMIFS('NWC overview'!K:K,'NWC overview'!$B:$B,$B11)</f>
        <v>0</v>
      </c>
      <c r="L11" s="208">
        <f>SUMIFS('NWC overview'!L:L,'NWC overview'!$B:$B,$B11)</f>
        <v>0</v>
      </c>
      <c r="M11" s="208">
        <f>SUMIFS('NWC overview'!M:M,'NWC overview'!$B:$B,$B11)</f>
        <v>0</v>
      </c>
      <c r="N11" s="208">
        <f>SUMIFS('NWC overview'!N:N,'NWC overview'!$B:$B,$B11)</f>
        <v>0</v>
      </c>
      <c r="O11" s="208">
        <f>SUMIFS('NWC overview'!O:O,'NWC overview'!$B:$B,$B11)</f>
        <v>0</v>
      </c>
      <c r="P11" s="208">
        <f>SUMIFS('NWC overview'!P:P,'NWC overview'!$B:$B,$B11)</f>
        <v>0</v>
      </c>
      <c r="Q11" s="208">
        <f>SUMIFS('NWC overview'!Q:Q,'NWC overview'!$B:$B,$B11)</f>
        <v>0</v>
      </c>
      <c r="R11" s="208">
        <f>SUMIFS('NWC overview'!R:R,'NWC overview'!$B:$B,$B11)</f>
        <v>0</v>
      </c>
      <c r="S11" s="208">
        <f>SUMIFS('NWC overview'!S:S,'NWC overview'!$B:$B,$B11)</f>
        <v>0</v>
      </c>
      <c r="T11" s="208">
        <f>SUMIFS('NWC overview'!T:T,'NWC overview'!$B:$B,$B11)</f>
        <v>0</v>
      </c>
      <c r="U11" s="208">
        <f>SUMIFS('NWC overview'!U:U,'NWC overview'!$B:$B,$B11)</f>
        <v>0</v>
      </c>
      <c r="V11" s="208">
        <f>SUMIFS('NWC overview'!V:V,'NWC overview'!$B:$B,$B11)</f>
        <v>0</v>
      </c>
      <c r="W11" s="208">
        <f>SUMIFS('NWC overview'!W:W,'NWC overview'!$B:$B,$B11)</f>
        <v>0</v>
      </c>
      <c r="X11" s="208">
        <f>SUMIFS('NWC overview'!X:X,'NWC overview'!$B:$B,$B11)</f>
        <v>0</v>
      </c>
      <c r="Y11" s="208">
        <f>SUMIFS('NWC overview'!Y:Y,'NWC overview'!$B:$B,$B11)</f>
        <v>0</v>
      </c>
      <c r="Z11" s="208">
        <f>SUMIFS('NWC overview'!Z:Z,'NWC overview'!$B:$B,$B11)</f>
        <v>0</v>
      </c>
      <c r="AA11" s="208">
        <f>SUMIFS('NWC overview'!AA:AA,'NWC overview'!$B:$B,$B11)</f>
        <v>0</v>
      </c>
      <c r="AB11" s="208">
        <f>SUMIFS('NWC overview'!AB:AB,'NWC overview'!$B:$B,$B11)</f>
        <v>0</v>
      </c>
      <c r="AC11" s="208">
        <f>SUMIFS('NWC overview'!AC:AC,'NWC overview'!$B:$B,$B11)</f>
        <v>0</v>
      </c>
      <c r="AD11" s="208">
        <f>SUMIFS('NWC overview'!AD:AD,'NWC overview'!$B:$B,$B11)</f>
        <v>0</v>
      </c>
      <c r="AE11" s="208">
        <f>SUMIFS('NWC overview'!AE:AE,'NWC overview'!$B:$B,$B11)</f>
        <v>0</v>
      </c>
      <c r="AF11" s="208">
        <f>SUMIFS('NWC overview'!AF:AF,'NWC overview'!$B:$B,$B11)</f>
        <v>0</v>
      </c>
      <c r="AG11" s="208">
        <f>SUMIFS('NWC overview'!AG:AG,'NWC overview'!$B:$B,$B11)</f>
        <v>0</v>
      </c>
      <c r="AH11" s="208">
        <f>SUMIFS('NWC overview'!AH:AH,'NWC overview'!$B:$B,$B11)</f>
        <v>0</v>
      </c>
      <c r="AI11" s="208">
        <f>SUMIFS('NWC overview'!AI:AI,'NWC overview'!$B:$B,$B11)</f>
        <v>0</v>
      </c>
      <c r="AJ11" s="208">
        <f>SUMIFS('NWC overview'!AJ:AJ,'NWC overview'!$B:$B,$B11)</f>
        <v>0</v>
      </c>
      <c r="AK11" s="208">
        <f>SUMIFS('NWC overview'!AK:AK,'NWC overview'!$B:$B,$B11)</f>
        <v>0</v>
      </c>
      <c r="AL11" s="208">
        <f>SUMIFS('NWC overview'!AL:AL,'NWC overview'!$B:$B,$B11)</f>
        <v>0</v>
      </c>
      <c r="AM11" s="208">
        <f>SUMIFS('NWC overview'!AM:AM,'NWC overview'!$B:$B,$B11)</f>
        <v>0</v>
      </c>
      <c r="AN11" s="55">
        <f>SUMIF($D$9:$O$9,$AN$9,D11:O11)</f>
        <v>0</v>
      </c>
      <c r="AO11" s="55">
        <f>SUMIF($P$9:$AA$9,$AO$9,P11:AA11)</f>
        <v>0</v>
      </c>
      <c r="AP11" s="55">
        <f>SUMIF($AB$9:$AM$9,$AP$9,AB11:AM11)</f>
        <v>0</v>
      </c>
      <c r="AQ11" s="975"/>
      <c r="AR11" s="975"/>
    </row>
    <row r="12" spans="1:44" ht="12" customHeight="1">
      <c r="A12" s="974"/>
      <c r="B12" s="178" t="str">
        <f>'NWC overview'!B12</f>
        <v>AR</v>
      </c>
      <c r="C12" s="728" t="str">
        <f>VLOOKUP(B12,'NWC overview'!$B$11:$C$23,2,FALSE)</f>
        <v>Accounts receivable</v>
      </c>
      <c r="D12" s="207">
        <f>SUMIFS('NWC overview'!D:D,'NWC overview'!$B:$B,$B12)</f>
        <v>0</v>
      </c>
      <c r="E12" s="208">
        <f>SUMIFS('NWC overview'!E:E,'NWC overview'!$B:$B,$B12)</f>
        <v>0</v>
      </c>
      <c r="F12" s="208">
        <f>SUMIFS('NWC overview'!F:F,'NWC overview'!$B:$B,$B12)</f>
        <v>0</v>
      </c>
      <c r="G12" s="208">
        <f>SUMIFS('NWC overview'!G:G,'NWC overview'!$B:$B,$B12)</f>
        <v>0</v>
      </c>
      <c r="H12" s="208">
        <f>SUMIFS('NWC overview'!H:H,'NWC overview'!$B:$B,$B12)</f>
        <v>0</v>
      </c>
      <c r="I12" s="208">
        <f>SUMIFS('NWC overview'!I:I,'NWC overview'!$B:$B,$B12)</f>
        <v>0</v>
      </c>
      <c r="J12" s="208">
        <f>SUMIFS('NWC overview'!J:J,'NWC overview'!$B:$B,$B12)</f>
        <v>0</v>
      </c>
      <c r="K12" s="208">
        <f>SUMIFS('NWC overview'!K:K,'NWC overview'!$B:$B,$B12)</f>
        <v>0</v>
      </c>
      <c r="L12" s="208">
        <f>SUMIFS('NWC overview'!L:L,'NWC overview'!$B:$B,$B12)</f>
        <v>0</v>
      </c>
      <c r="M12" s="208">
        <f>SUMIFS('NWC overview'!M:M,'NWC overview'!$B:$B,$B12)</f>
        <v>0</v>
      </c>
      <c r="N12" s="208">
        <f>SUMIFS('NWC overview'!N:N,'NWC overview'!$B:$B,$B12)</f>
        <v>0</v>
      </c>
      <c r="O12" s="208">
        <f>SUMIFS('NWC overview'!O:O,'NWC overview'!$B:$B,$B12)</f>
        <v>0</v>
      </c>
      <c r="P12" s="208">
        <f>SUMIFS('NWC overview'!P:P,'NWC overview'!$B:$B,$B12)</f>
        <v>0</v>
      </c>
      <c r="Q12" s="208">
        <f>SUMIFS('NWC overview'!Q:Q,'NWC overview'!$B:$B,$B12)</f>
        <v>0</v>
      </c>
      <c r="R12" s="208">
        <f>SUMIFS('NWC overview'!R:R,'NWC overview'!$B:$B,$B12)</f>
        <v>0</v>
      </c>
      <c r="S12" s="208">
        <f>SUMIFS('NWC overview'!S:S,'NWC overview'!$B:$B,$B12)</f>
        <v>0</v>
      </c>
      <c r="T12" s="208">
        <f>SUMIFS('NWC overview'!T:T,'NWC overview'!$B:$B,$B12)</f>
        <v>0</v>
      </c>
      <c r="U12" s="208">
        <f>SUMIFS('NWC overview'!U:U,'NWC overview'!$B:$B,$B12)</f>
        <v>0</v>
      </c>
      <c r="V12" s="208">
        <f>SUMIFS('NWC overview'!V:V,'NWC overview'!$B:$B,$B12)</f>
        <v>0</v>
      </c>
      <c r="W12" s="208">
        <f>SUMIFS('NWC overview'!W:W,'NWC overview'!$B:$B,$B12)</f>
        <v>0</v>
      </c>
      <c r="X12" s="208">
        <f>SUMIFS('NWC overview'!X:X,'NWC overview'!$B:$B,$B12)</f>
        <v>0</v>
      </c>
      <c r="Y12" s="208">
        <f>SUMIFS('NWC overview'!Y:Y,'NWC overview'!$B:$B,$B12)</f>
        <v>0</v>
      </c>
      <c r="Z12" s="208">
        <f>SUMIFS('NWC overview'!Z:Z,'NWC overview'!$B:$B,$B12)</f>
        <v>0</v>
      </c>
      <c r="AA12" s="208">
        <f>SUMIFS('NWC overview'!AA:AA,'NWC overview'!$B:$B,$B12)</f>
        <v>0</v>
      </c>
      <c r="AB12" s="208">
        <f>SUMIFS('NWC overview'!AB:AB,'NWC overview'!$B:$B,$B12)</f>
        <v>0</v>
      </c>
      <c r="AC12" s="208">
        <f>SUMIFS('NWC overview'!AC:AC,'NWC overview'!$B:$B,$B12)</f>
        <v>0</v>
      </c>
      <c r="AD12" s="208">
        <f>SUMIFS('NWC overview'!AD:AD,'NWC overview'!$B:$B,$B12)</f>
        <v>0</v>
      </c>
      <c r="AE12" s="208">
        <f>SUMIFS('NWC overview'!AE:AE,'NWC overview'!$B:$B,$B12)</f>
        <v>0</v>
      </c>
      <c r="AF12" s="208">
        <f>SUMIFS('NWC overview'!AF:AF,'NWC overview'!$B:$B,$B12)</f>
        <v>0</v>
      </c>
      <c r="AG12" s="208">
        <f>SUMIFS('NWC overview'!AG:AG,'NWC overview'!$B:$B,$B12)</f>
        <v>0</v>
      </c>
      <c r="AH12" s="208">
        <f>SUMIFS('NWC overview'!AH:AH,'NWC overview'!$B:$B,$B12)</f>
        <v>0</v>
      </c>
      <c r="AI12" s="208">
        <f>SUMIFS('NWC overview'!AI:AI,'NWC overview'!$B:$B,$B12)</f>
        <v>0</v>
      </c>
      <c r="AJ12" s="208">
        <f>SUMIFS('NWC overview'!AJ:AJ,'NWC overview'!$B:$B,$B12)</f>
        <v>0</v>
      </c>
      <c r="AK12" s="208">
        <f>SUMIFS('NWC overview'!AK:AK,'NWC overview'!$B:$B,$B12)</f>
        <v>0</v>
      </c>
      <c r="AL12" s="208">
        <f>SUMIFS('NWC overview'!AL:AL,'NWC overview'!$B:$B,$B12)</f>
        <v>0</v>
      </c>
      <c r="AM12" s="208">
        <f>SUMIFS('NWC overview'!AM:AM,'NWC overview'!$B:$B,$B12)</f>
        <v>0</v>
      </c>
      <c r="AN12" s="55">
        <f t="shared" ref="AN12:AN20" si="0">SUMIF($D$9:$O$9,$AN$9,D12:O12)</f>
        <v>0</v>
      </c>
      <c r="AO12" s="55">
        <f t="shared" ref="AO12:AO20" si="1">SUMIF($P$9:$AA$9,$AO$9,P12:AA12)</f>
        <v>0</v>
      </c>
      <c r="AP12" s="55">
        <f>SUMIF($AB$9:$AM$9,$AP$9,AB12:AM12)</f>
        <v>0</v>
      </c>
      <c r="AQ12" s="975"/>
      <c r="AR12" s="975"/>
    </row>
    <row r="13" spans="1:44" s="52" customFormat="1" ht="12" customHeight="1" outlineLevel="1">
      <c r="A13" s="974"/>
      <c r="B13" s="128" t="str">
        <f>'NWC overview'!B15</f>
        <v>INTR</v>
      </c>
      <c r="C13" s="729" t="str">
        <f>VLOOKUP(B13,'NWC overview'!$B$11:$C$23,2,FALSE)</f>
        <v>Intra-group receivables</v>
      </c>
      <c r="D13" s="53">
        <f>SUMIFS('NWC overview'!D:D,'NWC overview'!$B:$B,$B13)</f>
        <v>0</v>
      </c>
      <c r="E13" s="54">
        <f>SUMIFS('NWC overview'!E:E,'NWC overview'!$B:$B,$B13)</f>
        <v>0</v>
      </c>
      <c r="F13" s="54">
        <f>SUMIFS('NWC overview'!F:F,'NWC overview'!$B:$B,$B13)</f>
        <v>0</v>
      </c>
      <c r="G13" s="54">
        <f>SUMIFS('NWC overview'!G:G,'NWC overview'!$B:$B,$B13)</f>
        <v>0</v>
      </c>
      <c r="H13" s="54">
        <f>SUMIFS('NWC overview'!H:H,'NWC overview'!$B:$B,$B13)</f>
        <v>0</v>
      </c>
      <c r="I13" s="54">
        <f>SUMIFS('NWC overview'!I:I,'NWC overview'!$B:$B,$B13)</f>
        <v>0</v>
      </c>
      <c r="J13" s="54">
        <f>SUMIFS('NWC overview'!J:J,'NWC overview'!$B:$B,$B13)</f>
        <v>0</v>
      </c>
      <c r="K13" s="54">
        <f>SUMIFS('NWC overview'!K:K,'NWC overview'!$B:$B,$B13)</f>
        <v>0</v>
      </c>
      <c r="L13" s="54">
        <f>SUMIFS('NWC overview'!L:L,'NWC overview'!$B:$B,$B13)</f>
        <v>0</v>
      </c>
      <c r="M13" s="54">
        <f>SUMIFS('NWC overview'!M:M,'NWC overview'!$B:$B,$B13)</f>
        <v>0</v>
      </c>
      <c r="N13" s="54">
        <f>SUMIFS('NWC overview'!N:N,'NWC overview'!$B:$B,$B13)</f>
        <v>0</v>
      </c>
      <c r="O13" s="54">
        <f>SUMIFS('NWC overview'!O:O,'NWC overview'!$B:$B,$B13)</f>
        <v>0</v>
      </c>
      <c r="P13" s="54">
        <f>SUMIFS('NWC overview'!P:P,'NWC overview'!$B:$B,$B13)</f>
        <v>0</v>
      </c>
      <c r="Q13" s="54">
        <f>SUMIFS('NWC overview'!Q:Q,'NWC overview'!$B:$B,$B13)</f>
        <v>0</v>
      </c>
      <c r="R13" s="54">
        <f>SUMIFS('NWC overview'!R:R,'NWC overview'!$B:$B,$B13)</f>
        <v>0</v>
      </c>
      <c r="S13" s="54">
        <f>SUMIFS('NWC overview'!S:S,'NWC overview'!$B:$B,$B13)</f>
        <v>0</v>
      </c>
      <c r="T13" s="54">
        <f>SUMIFS('NWC overview'!T:T,'NWC overview'!$B:$B,$B13)</f>
        <v>0</v>
      </c>
      <c r="U13" s="54">
        <f>SUMIFS('NWC overview'!U:U,'NWC overview'!$B:$B,$B13)</f>
        <v>0</v>
      </c>
      <c r="V13" s="54">
        <f>SUMIFS('NWC overview'!V:V,'NWC overview'!$B:$B,$B13)</f>
        <v>0</v>
      </c>
      <c r="W13" s="54">
        <f>SUMIFS('NWC overview'!W:W,'NWC overview'!$B:$B,$B13)</f>
        <v>0</v>
      </c>
      <c r="X13" s="54">
        <f>SUMIFS('NWC overview'!X:X,'NWC overview'!$B:$B,$B13)</f>
        <v>0</v>
      </c>
      <c r="Y13" s="54">
        <f>SUMIFS('NWC overview'!Y:Y,'NWC overview'!$B:$B,$B13)</f>
        <v>0</v>
      </c>
      <c r="Z13" s="54">
        <f>SUMIFS('NWC overview'!Z:Z,'NWC overview'!$B:$B,$B13)</f>
        <v>0</v>
      </c>
      <c r="AA13" s="54">
        <f>SUMIFS('NWC overview'!AA:AA,'NWC overview'!$B:$B,$B13)</f>
        <v>0</v>
      </c>
      <c r="AB13" s="54">
        <f>SUMIFS('NWC overview'!AB:AB,'NWC overview'!$B:$B,$B13)</f>
        <v>0</v>
      </c>
      <c r="AC13" s="54">
        <f>SUMIFS('NWC overview'!AC:AC,'NWC overview'!$B:$B,$B13)</f>
        <v>0</v>
      </c>
      <c r="AD13" s="54">
        <f>SUMIFS('NWC overview'!AD:AD,'NWC overview'!$B:$B,$B13)</f>
        <v>0</v>
      </c>
      <c r="AE13" s="54">
        <f>SUMIFS('NWC overview'!AE:AE,'NWC overview'!$B:$B,$B13)</f>
        <v>0</v>
      </c>
      <c r="AF13" s="54">
        <f>SUMIFS('NWC overview'!AF:AF,'NWC overview'!$B:$B,$B13)</f>
        <v>0</v>
      </c>
      <c r="AG13" s="54">
        <f>SUMIFS('NWC overview'!AG:AG,'NWC overview'!$B:$B,$B13)</f>
        <v>0</v>
      </c>
      <c r="AH13" s="54">
        <f>SUMIFS('NWC overview'!AH:AH,'NWC overview'!$B:$B,$B13)</f>
        <v>0</v>
      </c>
      <c r="AI13" s="54">
        <f>SUMIFS('NWC overview'!AI:AI,'NWC overview'!$B:$B,$B13)</f>
        <v>0</v>
      </c>
      <c r="AJ13" s="54">
        <f>SUMIFS('NWC overview'!AJ:AJ,'NWC overview'!$B:$B,$B13)</f>
        <v>0</v>
      </c>
      <c r="AK13" s="54">
        <f>SUMIFS('NWC overview'!AK:AK,'NWC overview'!$B:$B,$B13)</f>
        <v>0</v>
      </c>
      <c r="AL13" s="54">
        <f>SUMIFS('NWC overview'!AL:AL,'NWC overview'!$B:$B,$B13)</f>
        <v>0</v>
      </c>
      <c r="AM13" s="54">
        <f>SUMIFS('NWC overview'!AM:AM,'NWC overview'!$B:$B,$B13)</f>
        <v>0</v>
      </c>
      <c r="AN13" s="56">
        <f>SUMIF($D$9:$O$9,$AN$9,D13:O13)</f>
        <v>0</v>
      </c>
      <c r="AO13" s="56">
        <f>SUMIF($P$9:$AA$9,$AO$9,P13:AA13)</f>
        <v>0</v>
      </c>
      <c r="AP13" s="56">
        <f>SUMIF($AB$9:$AM$9,$AP$9,AB13:AM13)</f>
        <v>0</v>
      </c>
      <c r="AQ13" s="979"/>
      <c r="AR13" s="979"/>
    </row>
    <row r="14" spans="1:44" ht="12" customHeight="1">
      <c r="A14" s="974"/>
      <c r="B14" s="178" t="str">
        <f>'NWC overview'!B16</f>
        <v>OTHR</v>
      </c>
      <c r="C14" s="728" t="str">
        <f>VLOOKUP(B14,'NWC overview'!$B$11:$C$23,2,FALSE)</f>
        <v>Other receivables</v>
      </c>
      <c r="D14" s="207">
        <f>SUMIFS('NWC overview'!D:D,'NWC overview'!$B:$B,$B14)</f>
        <v>0</v>
      </c>
      <c r="E14" s="208">
        <f>SUMIFS('NWC overview'!E:E,'NWC overview'!$B:$B,$B14)</f>
        <v>0</v>
      </c>
      <c r="F14" s="208">
        <f>SUMIFS('NWC overview'!F:F,'NWC overview'!$B:$B,$B14)</f>
        <v>0</v>
      </c>
      <c r="G14" s="208">
        <f>SUMIFS('NWC overview'!G:G,'NWC overview'!$B:$B,$B14)</f>
        <v>0</v>
      </c>
      <c r="H14" s="208">
        <f>SUMIFS('NWC overview'!H:H,'NWC overview'!$B:$B,$B14)</f>
        <v>0</v>
      </c>
      <c r="I14" s="208">
        <f>SUMIFS('NWC overview'!I:I,'NWC overview'!$B:$B,$B14)</f>
        <v>0</v>
      </c>
      <c r="J14" s="208">
        <f>SUMIFS('NWC overview'!J:J,'NWC overview'!$B:$B,$B14)</f>
        <v>0</v>
      </c>
      <c r="K14" s="208">
        <f>SUMIFS('NWC overview'!K:K,'NWC overview'!$B:$B,$B14)</f>
        <v>0</v>
      </c>
      <c r="L14" s="208">
        <f>SUMIFS('NWC overview'!L:L,'NWC overview'!$B:$B,$B14)</f>
        <v>0</v>
      </c>
      <c r="M14" s="208">
        <f>SUMIFS('NWC overview'!M:M,'NWC overview'!$B:$B,$B14)</f>
        <v>0</v>
      </c>
      <c r="N14" s="208">
        <f>SUMIFS('NWC overview'!N:N,'NWC overview'!$B:$B,$B14)</f>
        <v>0</v>
      </c>
      <c r="O14" s="208">
        <f>SUMIFS('NWC overview'!O:O,'NWC overview'!$B:$B,$B14)</f>
        <v>0</v>
      </c>
      <c r="P14" s="208">
        <f>SUMIFS('NWC overview'!P:P,'NWC overview'!$B:$B,$B14)</f>
        <v>0</v>
      </c>
      <c r="Q14" s="208">
        <f>SUMIFS('NWC overview'!Q:Q,'NWC overview'!$B:$B,$B14)</f>
        <v>0</v>
      </c>
      <c r="R14" s="208">
        <f>SUMIFS('NWC overview'!R:R,'NWC overview'!$B:$B,$B14)</f>
        <v>0</v>
      </c>
      <c r="S14" s="208">
        <f>SUMIFS('NWC overview'!S:S,'NWC overview'!$B:$B,$B14)</f>
        <v>0</v>
      </c>
      <c r="T14" s="208">
        <f>SUMIFS('NWC overview'!T:T,'NWC overview'!$B:$B,$B14)</f>
        <v>0</v>
      </c>
      <c r="U14" s="208">
        <f>SUMIFS('NWC overview'!U:U,'NWC overview'!$B:$B,$B14)</f>
        <v>0</v>
      </c>
      <c r="V14" s="208">
        <f>SUMIFS('NWC overview'!V:V,'NWC overview'!$B:$B,$B14)</f>
        <v>0</v>
      </c>
      <c r="W14" s="208">
        <f>SUMIFS('NWC overview'!W:W,'NWC overview'!$B:$B,$B14)</f>
        <v>0</v>
      </c>
      <c r="X14" s="208">
        <f>SUMIFS('NWC overview'!X:X,'NWC overview'!$B:$B,$B14)</f>
        <v>0</v>
      </c>
      <c r="Y14" s="208">
        <f>SUMIFS('NWC overview'!Y:Y,'NWC overview'!$B:$B,$B14)</f>
        <v>0</v>
      </c>
      <c r="Z14" s="208">
        <f>SUMIFS('NWC overview'!Z:Z,'NWC overview'!$B:$B,$B14)</f>
        <v>0</v>
      </c>
      <c r="AA14" s="208">
        <f>SUMIFS('NWC overview'!AA:AA,'NWC overview'!$B:$B,$B14)</f>
        <v>0</v>
      </c>
      <c r="AB14" s="208">
        <f>SUMIFS('NWC overview'!AB:AB,'NWC overview'!$B:$B,$B14)</f>
        <v>0</v>
      </c>
      <c r="AC14" s="208">
        <f>SUMIFS('NWC overview'!AC:AC,'NWC overview'!$B:$B,$B14)</f>
        <v>0</v>
      </c>
      <c r="AD14" s="208">
        <f>SUMIFS('NWC overview'!AD:AD,'NWC overview'!$B:$B,$B14)</f>
        <v>0</v>
      </c>
      <c r="AE14" s="208">
        <f>SUMIFS('NWC overview'!AE:AE,'NWC overview'!$B:$B,$B14)</f>
        <v>0</v>
      </c>
      <c r="AF14" s="208">
        <f>SUMIFS('NWC overview'!AF:AF,'NWC overview'!$B:$B,$B14)</f>
        <v>0</v>
      </c>
      <c r="AG14" s="208">
        <f>SUMIFS('NWC overview'!AG:AG,'NWC overview'!$B:$B,$B14)</f>
        <v>0</v>
      </c>
      <c r="AH14" s="208">
        <f>SUMIFS('NWC overview'!AH:AH,'NWC overview'!$B:$B,$B14)</f>
        <v>0</v>
      </c>
      <c r="AI14" s="208">
        <f>SUMIFS('NWC overview'!AI:AI,'NWC overview'!$B:$B,$B14)</f>
        <v>0</v>
      </c>
      <c r="AJ14" s="208">
        <f>SUMIFS('NWC overview'!AJ:AJ,'NWC overview'!$B:$B,$B14)</f>
        <v>0</v>
      </c>
      <c r="AK14" s="208">
        <f>SUMIFS('NWC overview'!AK:AK,'NWC overview'!$B:$B,$B14)</f>
        <v>0</v>
      </c>
      <c r="AL14" s="208">
        <f>SUMIFS('NWC overview'!AL:AL,'NWC overview'!$B:$B,$B14)</f>
        <v>0</v>
      </c>
      <c r="AM14" s="208">
        <f>SUMIFS('NWC overview'!AM:AM,'NWC overview'!$B:$B,$B14)</f>
        <v>0</v>
      </c>
      <c r="AN14" s="55">
        <f t="shared" si="0"/>
        <v>0</v>
      </c>
      <c r="AO14" s="55">
        <f t="shared" si="1"/>
        <v>0</v>
      </c>
      <c r="AP14" s="55">
        <f>SUMIF($AB$9:$AM$9,$AP$9,AB14:AM14)</f>
        <v>0</v>
      </c>
      <c r="AQ14" s="975"/>
      <c r="AR14" s="975"/>
    </row>
    <row r="15" spans="1:44" s="52" customFormat="1" ht="12" customHeight="1">
      <c r="A15" s="974"/>
      <c r="B15" s="128" t="str">
        <f>'NWC overview'!B17</f>
        <v>PREP</v>
      </c>
      <c r="C15" s="729" t="str">
        <f>VLOOKUP(B15,'NWC overview'!$B$11:$C$23,2,FALSE)</f>
        <v>Prepayments and accrued income</v>
      </c>
      <c r="D15" s="53">
        <f>SUMIFS('NWC overview'!D:D,'NWC overview'!$B:$B,$B15)</f>
        <v>0</v>
      </c>
      <c r="E15" s="54">
        <f>SUMIFS('NWC overview'!E:E,'NWC overview'!$B:$B,$B15)</f>
        <v>0</v>
      </c>
      <c r="F15" s="54">
        <f>SUMIFS('NWC overview'!F:F,'NWC overview'!$B:$B,$B15)</f>
        <v>0</v>
      </c>
      <c r="G15" s="54">
        <f>SUMIFS('NWC overview'!G:G,'NWC overview'!$B:$B,$B15)</f>
        <v>0</v>
      </c>
      <c r="H15" s="54">
        <f>SUMIFS('NWC overview'!H:H,'NWC overview'!$B:$B,$B15)</f>
        <v>0</v>
      </c>
      <c r="I15" s="54">
        <f>SUMIFS('NWC overview'!I:I,'NWC overview'!$B:$B,$B15)</f>
        <v>0</v>
      </c>
      <c r="J15" s="54">
        <f>SUMIFS('NWC overview'!J:J,'NWC overview'!$B:$B,$B15)</f>
        <v>0</v>
      </c>
      <c r="K15" s="54">
        <f>SUMIFS('NWC overview'!K:K,'NWC overview'!$B:$B,$B15)</f>
        <v>0</v>
      </c>
      <c r="L15" s="54">
        <f>SUMIFS('NWC overview'!L:L,'NWC overview'!$B:$B,$B15)</f>
        <v>0</v>
      </c>
      <c r="M15" s="54">
        <f>SUMIFS('NWC overview'!M:M,'NWC overview'!$B:$B,$B15)</f>
        <v>0</v>
      </c>
      <c r="N15" s="54">
        <f>SUMIFS('NWC overview'!N:N,'NWC overview'!$B:$B,$B15)</f>
        <v>0</v>
      </c>
      <c r="O15" s="54">
        <f>SUMIFS('NWC overview'!O:O,'NWC overview'!$B:$B,$B15)</f>
        <v>0</v>
      </c>
      <c r="P15" s="54">
        <f>SUMIFS('NWC overview'!P:P,'NWC overview'!$B:$B,$B15)</f>
        <v>0</v>
      </c>
      <c r="Q15" s="54">
        <f>SUMIFS('NWC overview'!Q:Q,'NWC overview'!$B:$B,$B15)</f>
        <v>0</v>
      </c>
      <c r="R15" s="54">
        <f>SUMIFS('NWC overview'!R:R,'NWC overview'!$B:$B,$B15)</f>
        <v>0</v>
      </c>
      <c r="S15" s="54">
        <f>SUMIFS('NWC overview'!S:S,'NWC overview'!$B:$B,$B15)</f>
        <v>0</v>
      </c>
      <c r="T15" s="54">
        <f>SUMIFS('NWC overview'!T:T,'NWC overview'!$B:$B,$B15)</f>
        <v>0</v>
      </c>
      <c r="U15" s="54">
        <f>SUMIFS('NWC overview'!U:U,'NWC overview'!$B:$B,$B15)</f>
        <v>0</v>
      </c>
      <c r="V15" s="54">
        <f>SUMIFS('NWC overview'!V:V,'NWC overview'!$B:$B,$B15)</f>
        <v>0</v>
      </c>
      <c r="W15" s="54">
        <f>SUMIFS('NWC overview'!W:W,'NWC overview'!$B:$B,$B15)</f>
        <v>0</v>
      </c>
      <c r="X15" s="54">
        <f>SUMIFS('NWC overview'!X:X,'NWC overview'!$B:$B,$B15)</f>
        <v>0</v>
      </c>
      <c r="Y15" s="54">
        <f>SUMIFS('NWC overview'!Y:Y,'NWC overview'!$B:$B,$B15)</f>
        <v>0</v>
      </c>
      <c r="Z15" s="54">
        <f>SUMIFS('NWC overview'!Z:Z,'NWC overview'!$B:$B,$B15)</f>
        <v>0</v>
      </c>
      <c r="AA15" s="54">
        <f>SUMIFS('NWC overview'!AA:AA,'NWC overview'!$B:$B,$B15)</f>
        <v>0</v>
      </c>
      <c r="AB15" s="54">
        <f>SUMIFS('NWC overview'!AB:AB,'NWC overview'!$B:$B,$B15)</f>
        <v>0</v>
      </c>
      <c r="AC15" s="54">
        <f>SUMIFS('NWC overview'!AC:AC,'NWC overview'!$B:$B,$B15)</f>
        <v>0</v>
      </c>
      <c r="AD15" s="54">
        <f>SUMIFS('NWC overview'!AD:AD,'NWC overview'!$B:$B,$B15)</f>
        <v>0</v>
      </c>
      <c r="AE15" s="54">
        <f>SUMIFS('NWC overview'!AE:AE,'NWC overview'!$B:$B,$B15)</f>
        <v>0</v>
      </c>
      <c r="AF15" s="54">
        <f>SUMIFS('NWC overview'!AF:AF,'NWC overview'!$B:$B,$B15)</f>
        <v>0</v>
      </c>
      <c r="AG15" s="54">
        <f>SUMIFS('NWC overview'!AG:AG,'NWC overview'!$B:$B,$B15)</f>
        <v>0</v>
      </c>
      <c r="AH15" s="54">
        <f>SUMIFS('NWC overview'!AH:AH,'NWC overview'!$B:$B,$B15)</f>
        <v>0</v>
      </c>
      <c r="AI15" s="54">
        <f>SUMIFS('NWC overview'!AI:AI,'NWC overview'!$B:$B,$B15)</f>
        <v>0</v>
      </c>
      <c r="AJ15" s="54">
        <f>SUMIFS('NWC overview'!AJ:AJ,'NWC overview'!$B:$B,$B15)</f>
        <v>0</v>
      </c>
      <c r="AK15" s="54">
        <f>SUMIFS('NWC overview'!AK:AK,'NWC overview'!$B:$B,$B15)</f>
        <v>0</v>
      </c>
      <c r="AL15" s="54">
        <f>SUMIFS('NWC overview'!AL:AL,'NWC overview'!$B:$B,$B15)</f>
        <v>0</v>
      </c>
      <c r="AM15" s="54">
        <f>SUMIFS('NWC overview'!AM:AM,'NWC overview'!$B:$B,$B15)</f>
        <v>0</v>
      </c>
      <c r="AN15" s="56">
        <f t="shared" si="0"/>
        <v>0</v>
      </c>
      <c r="AO15" s="56">
        <f t="shared" si="1"/>
        <v>0</v>
      </c>
      <c r="AP15" s="56">
        <f t="shared" ref="AP15:AP20" si="2">SUMIF($AB$9:$AM$9,$AP$9,AB15:AM15)</f>
        <v>0</v>
      </c>
      <c r="AQ15" s="979"/>
      <c r="AR15" s="979"/>
    </row>
    <row r="16" spans="1:44" ht="12" customHeight="1" outlineLevel="1">
      <c r="A16" s="974"/>
      <c r="B16" s="178" t="str">
        <f>'NWC overview'!B19</f>
        <v>ADVR</v>
      </c>
      <c r="C16" s="728" t="str">
        <f>VLOOKUP(B16,'NWC overview'!$B$11:$C$23,2,FALSE)</f>
        <v>Advances received</v>
      </c>
      <c r="D16" s="207">
        <f>SUMIFS('NWC overview'!D:D,'NWC overview'!$B:$B,$B16)</f>
        <v>0</v>
      </c>
      <c r="E16" s="208">
        <f>SUMIFS('NWC overview'!E:E,'NWC overview'!$B:$B,$B16)</f>
        <v>0</v>
      </c>
      <c r="F16" s="208">
        <f>SUMIFS('NWC overview'!F:F,'NWC overview'!$B:$B,$B16)</f>
        <v>0</v>
      </c>
      <c r="G16" s="208">
        <f>SUMIFS('NWC overview'!G:G,'NWC overview'!$B:$B,$B16)</f>
        <v>0</v>
      </c>
      <c r="H16" s="208">
        <f>SUMIFS('NWC overview'!H:H,'NWC overview'!$B:$B,$B16)</f>
        <v>0</v>
      </c>
      <c r="I16" s="208">
        <f>SUMIFS('NWC overview'!I:I,'NWC overview'!$B:$B,$B16)</f>
        <v>0</v>
      </c>
      <c r="J16" s="208">
        <f>SUMIFS('NWC overview'!J:J,'NWC overview'!$B:$B,$B16)</f>
        <v>0</v>
      </c>
      <c r="K16" s="208">
        <f>SUMIFS('NWC overview'!K:K,'NWC overview'!$B:$B,$B16)</f>
        <v>0</v>
      </c>
      <c r="L16" s="208">
        <f>SUMIFS('NWC overview'!L:L,'NWC overview'!$B:$B,$B16)</f>
        <v>0</v>
      </c>
      <c r="M16" s="208">
        <f>SUMIFS('NWC overview'!M:M,'NWC overview'!$B:$B,$B16)</f>
        <v>0</v>
      </c>
      <c r="N16" s="208">
        <f>SUMIFS('NWC overview'!N:N,'NWC overview'!$B:$B,$B16)</f>
        <v>0</v>
      </c>
      <c r="O16" s="208">
        <f>SUMIFS('NWC overview'!O:O,'NWC overview'!$B:$B,$B16)</f>
        <v>0</v>
      </c>
      <c r="P16" s="208">
        <f>SUMIFS('NWC overview'!P:P,'NWC overview'!$B:$B,$B16)</f>
        <v>0</v>
      </c>
      <c r="Q16" s="208">
        <f>SUMIFS('NWC overview'!Q:Q,'NWC overview'!$B:$B,$B16)</f>
        <v>0</v>
      </c>
      <c r="R16" s="208">
        <f>SUMIFS('NWC overview'!R:R,'NWC overview'!$B:$B,$B16)</f>
        <v>0</v>
      </c>
      <c r="S16" s="208">
        <f>SUMIFS('NWC overview'!S:S,'NWC overview'!$B:$B,$B16)</f>
        <v>0</v>
      </c>
      <c r="T16" s="208">
        <f>SUMIFS('NWC overview'!T:T,'NWC overview'!$B:$B,$B16)</f>
        <v>0</v>
      </c>
      <c r="U16" s="208">
        <f>SUMIFS('NWC overview'!U:U,'NWC overview'!$B:$B,$B16)</f>
        <v>0</v>
      </c>
      <c r="V16" s="208">
        <f>SUMIFS('NWC overview'!V:V,'NWC overview'!$B:$B,$B16)</f>
        <v>0</v>
      </c>
      <c r="W16" s="208">
        <f>SUMIFS('NWC overview'!W:W,'NWC overview'!$B:$B,$B16)</f>
        <v>0</v>
      </c>
      <c r="X16" s="208">
        <f>SUMIFS('NWC overview'!X:X,'NWC overview'!$B:$B,$B16)</f>
        <v>0</v>
      </c>
      <c r="Y16" s="208">
        <f>SUMIFS('NWC overview'!Y:Y,'NWC overview'!$B:$B,$B16)</f>
        <v>0</v>
      </c>
      <c r="Z16" s="208">
        <f>SUMIFS('NWC overview'!Z:Z,'NWC overview'!$B:$B,$B16)</f>
        <v>0</v>
      </c>
      <c r="AA16" s="208">
        <f>SUMIFS('NWC overview'!AA:AA,'NWC overview'!$B:$B,$B16)</f>
        <v>0</v>
      </c>
      <c r="AB16" s="208">
        <f>SUMIFS('NWC overview'!AB:AB,'NWC overview'!$B:$B,$B16)</f>
        <v>0</v>
      </c>
      <c r="AC16" s="208">
        <f>SUMIFS('NWC overview'!AC:AC,'NWC overview'!$B:$B,$B16)</f>
        <v>0</v>
      </c>
      <c r="AD16" s="208">
        <f>SUMIFS('NWC overview'!AD:AD,'NWC overview'!$B:$B,$B16)</f>
        <v>0</v>
      </c>
      <c r="AE16" s="208">
        <f>SUMIFS('NWC overview'!AE:AE,'NWC overview'!$B:$B,$B16)</f>
        <v>0</v>
      </c>
      <c r="AF16" s="208">
        <f>SUMIFS('NWC overview'!AF:AF,'NWC overview'!$B:$B,$B16)</f>
        <v>0</v>
      </c>
      <c r="AG16" s="208">
        <f>SUMIFS('NWC overview'!AG:AG,'NWC overview'!$B:$B,$B16)</f>
        <v>0</v>
      </c>
      <c r="AH16" s="208">
        <f>SUMIFS('NWC overview'!AH:AH,'NWC overview'!$B:$B,$B16)</f>
        <v>0</v>
      </c>
      <c r="AI16" s="208">
        <f>SUMIFS('NWC overview'!AI:AI,'NWC overview'!$B:$B,$B16)</f>
        <v>0</v>
      </c>
      <c r="AJ16" s="208">
        <f>SUMIFS('NWC overview'!AJ:AJ,'NWC overview'!$B:$B,$B16)</f>
        <v>0</v>
      </c>
      <c r="AK16" s="208">
        <f>SUMIFS('NWC overview'!AK:AK,'NWC overview'!$B:$B,$B16)</f>
        <v>0</v>
      </c>
      <c r="AL16" s="208">
        <f>SUMIFS('NWC overview'!AL:AL,'NWC overview'!$B:$B,$B16)</f>
        <v>0</v>
      </c>
      <c r="AM16" s="208">
        <f>SUMIFS('NWC overview'!AM:AM,'NWC overview'!$B:$B,$B16)</f>
        <v>0</v>
      </c>
      <c r="AN16" s="55">
        <f t="shared" si="0"/>
        <v>0</v>
      </c>
      <c r="AO16" s="55">
        <f t="shared" si="1"/>
        <v>0</v>
      </c>
      <c r="AP16" s="55">
        <f>SUMIF($AB$9:$AM$9,$AP$9,AB16:AM16)</f>
        <v>0</v>
      </c>
      <c r="AQ16" s="975"/>
      <c r="AR16" s="975"/>
    </row>
    <row r="17" spans="1:42" ht="12" customHeight="1">
      <c r="A17" s="974"/>
      <c r="B17" s="178" t="str">
        <f>'NWC overview'!B13</f>
        <v>AP</v>
      </c>
      <c r="C17" s="728" t="str">
        <f>VLOOKUP(B17,'NWC overview'!$B$11:$C$23,2,FALSE)</f>
        <v>Accounts payable</v>
      </c>
      <c r="D17" s="207">
        <f>SUMIFS('NWC overview'!D:D,'NWC overview'!$B:$B,$B17)</f>
        <v>0</v>
      </c>
      <c r="E17" s="208">
        <f>SUMIFS('NWC overview'!E:E,'NWC overview'!$B:$B,$B17)</f>
        <v>0</v>
      </c>
      <c r="F17" s="208">
        <f>SUMIFS('NWC overview'!F:F,'NWC overview'!$B:$B,$B17)</f>
        <v>0</v>
      </c>
      <c r="G17" s="208">
        <f>SUMIFS('NWC overview'!G:G,'NWC overview'!$B:$B,$B17)</f>
        <v>0</v>
      </c>
      <c r="H17" s="208">
        <f>SUMIFS('NWC overview'!H:H,'NWC overview'!$B:$B,$B17)</f>
        <v>0</v>
      </c>
      <c r="I17" s="208">
        <f>SUMIFS('NWC overview'!I:I,'NWC overview'!$B:$B,$B17)</f>
        <v>0</v>
      </c>
      <c r="J17" s="208">
        <f>SUMIFS('NWC overview'!J:J,'NWC overview'!$B:$B,$B17)</f>
        <v>0</v>
      </c>
      <c r="K17" s="208">
        <f>SUMIFS('NWC overview'!K:K,'NWC overview'!$B:$B,$B17)</f>
        <v>0</v>
      </c>
      <c r="L17" s="208">
        <f>SUMIFS('NWC overview'!L:L,'NWC overview'!$B:$B,$B17)</f>
        <v>0</v>
      </c>
      <c r="M17" s="208">
        <f>SUMIFS('NWC overview'!M:M,'NWC overview'!$B:$B,$B17)</f>
        <v>0</v>
      </c>
      <c r="N17" s="208">
        <f>SUMIFS('NWC overview'!N:N,'NWC overview'!$B:$B,$B17)</f>
        <v>0</v>
      </c>
      <c r="O17" s="208">
        <f>SUMIFS('NWC overview'!O:O,'NWC overview'!$B:$B,$B17)</f>
        <v>0</v>
      </c>
      <c r="P17" s="208">
        <f>SUMIFS('NWC overview'!P:P,'NWC overview'!$B:$B,$B17)</f>
        <v>0</v>
      </c>
      <c r="Q17" s="208">
        <f>SUMIFS('NWC overview'!Q:Q,'NWC overview'!$B:$B,$B17)</f>
        <v>0</v>
      </c>
      <c r="R17" s="208">
        <f>SUMIFS('NWC overview'!R:R,'NWC overview'!$B:$B,$B17)</f>
        <v>0</v>
      </c>
      <c r="S17" s="208">
        <f>SUMIFS('NWC overview'!S:S,'NWC overview'!$B:$B,$B17)</f>
        <v>0</v>
      </c>
      <c r="T17" s="208">
        <f>SUMIFS('NWC overview'!T:T,'NWC overview'!$B:$B,$B17)</f>
        <v>0</v>
      </c>
      <c r="U17" s="208">
        <f>SUMIFS('NWC overview'!U:U,'NWC overview'!$B:$B,$B17)</f>
        <v>0</v>
      </c>
      <c r="V17" s="208">
        <f>SUMIFS('NWC overview'!V:V,'NWC overview'!$B:$B,$B17)</f>
        <v>0</v>
      </c>
      <c r="W17" s="208">
        <f>SUMIFS('NWC overview'!W:W,'NWC overview'!$B:$B,$B17)</f>
        <v>0</v>
      </c>
      <c r="X17" s="208">
        <f>SUMIFS('NWC overview'!X:X,'NWC overview'!$B:$B,$B17)</f>
        <v>0</v>
      </c>
      <c r="Y17" s="208">
        <f>SUMIFS('NWC overview'!Y:Y,'NWC overview'!$B:$B,$B17)</f>
        <v>0</v>
      </c>
      <c r="Z17" s="208">
        <f>SUMIFS('NWC overview'!Z:Z,'NWC overview'!$B:$B,$B17)</f>
        <v>0</v>
      </c>
      <c r="AA17" s="208">
        <f>SUMIFS('NWC overview'!AA:AA,'NWC overview'!$B:$B,$B17)</f>
        <v>0</v>
      </c>
      <c r="AB17" s="208">
        <f>SUMIFS('NWC overview'!AB:AB,'NWC overview'!$B:$B,$B17)</f>
        <v>0</v>
      </c>
      <c r="AC17" s="208">
        <f>SUMIFS('NWC overview'!AC:AC,'NWC overview'!$B:$B,$B17)</f>
        <v>0</v>
      </c>
      <c r="AD17" s="208">
        <f>SUMIFS('NWC overview'!AD:AD,'NWC overview'!$B:$B,$B17)</f>
        <v>0</v>
      </c>
      <c r="AE17" s="208">
        <f>SUMIFS('NWC overview'!AE:AE,'NWC overview'!$B:$B,$B17)</f>
        <v>0</v>
      </c>
      <c r="AF17" s="208">
        <f>SUMIFS('NWC overview'!AF:AF,'NWC overview'!$B:$B,$B17)</f>
        <v>0</v>
      </c>
      <c r="AG17" s="208">
        <f>SUMIFS('NWC overview'!AG:AG,'NWC overview'!$B:$B,$B17)</f>
        <v>0</v>
      </c>
      <c r="AH17" s="208">
        <f>SUMIFS('NWC overview'!AH:AH,'NWC overview'!$B:$B,$B17)</f>
        <v>0</v>
      </c>
      <c r="AI17" s="208">
        <f>SUMIFS('NWC overview'!AI:AI,'NWC overview'!$B:$B,$B17)</f>
        <v>0</v>
      </c>
      <c r="AJ17" s="208">
        <f>SUMIFS('NWC overview'!AJ:AJ,'NWC overview'!$B:$B,$B17)</f>
        <v>0</v>
      </c>
      <c r="AK17" s="208">
        <f>SUMIFS('NWC overview'!AK:AK,'NWC overview'!$B:$B,$B17)</f>
        <v>0</v>
      </c>
      <c r="AL17" s="208">
        <f>SUMIFS('NWC overview'!AL:AL,'NWC overview'!$B:$B,$B17)</f>
        <v>0</v>
      </c>
      <c r="AM17" s="208">
        <f>SUMIFS('NWC overview'!AM:AM,'NWC overview'!$B:$B,$B17)</f>
        <v>0</v>
      </c>
      <c r="AN17" s="55">
        <f>SUMIF($D$9:$O$9,$AN$9,D17:O17)</f>
        <v>0</v>
      </c>
      <c r="AO17" s="55">
        <f>SUMIF($P$9:$AA$9,$AO$9,P17:AA17)</f>
        <v>0</v>
      </c>
      <c r="AP17" s="55">
        <f>SUMIF($AB$9:$AM$9,$AP$9,AB17:AM17)</f>
        <v>0</v>
      </c>
    </row>
    <row r="18" spans="1:42" ht="12" customHeight="1" outlineLevel="1">
      <c r="A18" s="974"/>
      <c r="B18" s="178" t="str">
        <f>'NWC overview'!B20</f>
        <v>INTGP</v>
      </c>
      <c r="C18" s="728" t="str">
        <f>VLOOKUP(B18,'NWC overview'!$B$11:$C$23,2,FALSE)</f>
        <v>Intra-group payables</v>
      </c>
      <c r="D18" s="207">
        <f>SUMIFS('NWC overview'!D:D,'NWC overview'!$B:$B,$B18)</f>
        <v>0</v>
      </c>
      <c r="E18" s="208">
        <f>SUMIFS('NWC overview'!E:E,'NWC overview'!$B:$B,$B18)</f>
        <v>0</v>
      </c>
      <c r="F18" s="208">
        <f>SUMIFS('NWC overview'!F:F,'NWC overview'!$B:$B,$B18)</f>
        <v>0</v>
      </c>
      <c r="G18" s="208">
        <f>SUMIFS('NWC overview'!G:G,'NWC overview'!$B:$B,$B18)</f>
        <v>0</v>
      </c>
      <c r="H18" s="208">
        <f>SUMIFS('NWC overview'!H:H,'NWC overview'!$B:$B,$B18)</f>
        <v>0</v>
      </c>
      <c r="I18" s="208">
        <f>SUMIFS('NWC overview'!I:I,'NWC overview'!$B:$B,$B18)</f>
        <v>0</v>
      </c>
      <c r="J18" s="208">
        <f>SUMIFS('NWC overview'!J:J,'NWC overview'!$B:$B,$B18)</f>
        <v>0</v>
      </c>
      <c r="K18" s="208">
        <f>SUMIFS('NWC overview'!K:K,'NWC overview'!$B:$B,$B18)</f>
        <v>0</v>
      </c>
      <c r="L18" s="208">
        <f>SUMIFS('NWC overview'!L:L,'NWC overview'!$B:$B,$B18)</f>
        <v>0</v>
      </c>
      <c r="M18" s="208">
        <f>SUMIFS('NWC overview'!M:M,'NWC overview'!$B:$B,$B18)</f>
        <v>0</v>
      </c>
      <c r="N18" s="208">
        <f>SUMIFS('NWC overview'!N:N,'NWC overview'!$B:$B,$B18)</f>
        <v>0</v>
      </c>
      <c r="O18" s="208">
        <f>SUMIFS('NWC overview'!O:O,'NWC overview'!$B:$B,$B18)</f>
        <v>0</v>
      </c>
      <c r="P18" s="208">
        <f>SUMIFS('NWC overview'!P:P,'NWC overview'!$B:$B,$B18)</f>
        <v>0</v>
      </c>
      <c r="Q18" s="208">
        <f>SUMIFS('NWC overview'!Q:Q,'NWC overview'!$B:$B,$B18)</f>
        <v>0</v>
      </c>
      <c r="R18" s="208">
        <f>SUMIFS('NWC overview'!R:R,'NWC overview'!$B:$B,$B18)</f>
        <v>0</v>
      </c>
      <c r="S18" s="208">
        <f>SUMIFS('NWC overview'!S:S,'NWC overview'!$B:$B,$B18)</f>
        <v>0</v>
      </c>
      <c r="T18" s="208">
        <f>SUMIFS('NWC overview'!T:T,'NWC overview'!$B:$B,$B18)</f>
        <v>0</v>
      </c>
      <c r="U18" s="208">
        <f>SUMIFS('NWC overview'!U:U,'NWC overview'!$B:$B,$B18)</f>
        <v>0</v>
      </c>
      <c r="V18" s="208">
        <f>SUMIFS('NWC overview'!V:V,'NWC overview'!$B:$B,$B18)</f>
        <v>0</v>
      </c>
      <c r="W18" s="208">
        <f>SUMIFS('NWC overview'!W:W,'NWC overview'!$B:$B,$B18)</f>
        <v>0</v>
      </c>
      <c r="X18" s="208">
        <f>SUMIFS('NWC overview'!X:X,'NWC overview'!$B:$B,$B18)</f>
        <v>0</v>
      </c>
      <c r="Y18" s="208">
        <f>SUMIFS('NWC overview'!Y:Y,'NWC overview'!$B:$B,$B18)</f>
        <v>0</v>
      </c>
      <c r="Z18" s="208">
        <f>SUMIFS('NWC overview'!Z:Z,'NWC overview'!$B:$B,$B18)</f>
        <v>0</v>
      </c>
      <c r="AA18" s="208">
        <f>SUMIFS('NWC overview'!AA:AA,'NWC overview'!$B:$B,$B18)</f>
        <v>0</v>
      </c>
      <c r="AB18" s="208">
        <f>SUMIFS('NWC overview'!AB:AB,'NWC overview'!$B:$B,$B18)</f>
        <v>0</v>
      </c>
      <c r="AC18" s="208">
        <f>SUMIFS('NWC overview'!AC:AC,'NWC overview'!$B:$B,$B18)</f>
        <v>0</v>
      </c>
      <c r="AD18" s="208">
        <f>SUMIFS('NWC overview'!AD:AD,'NWC overview'!$B:$B,$B18)</f>
        <v>0</v>
      </c>
      <c r="AE18" s="208">
        <f>SUMIFS('NWC overview'!AE:AE,'NWC overview'!$B:$B,$B18)</f>
        <v>0</v>
      </c>
      <c r="AF18" s="208">
        <f>SUMIFS('NWC overview'!AF:AF,'NWC overview'!$B:$B,$B18)</f>
        <v>0</v>
      </c>
      <c r="AG18" s="208">
        <f>SUMIFS('NWC overview'!AG:AG,'NWC overview'!$B:$B,$B18)</f>
        <v>0</v>
      </c>
      <c r="AH18" s="208">
        <f>SUMIFS('NWC overview'!AH:AH,'NWC overview'!$B:$B,$B18)</f>
        <v>0</v>
      </c>
      <c r="AI18" s="208">
        <f>SUMIFS('NWC overview'!AI:AI,'NWC overview'!$B:$B,$B18)</f>
        <v>0</v>
      </c>
      <c r="AJ18" s="208">
        <f>SUMIFS('NWC overview'!AJ:AJ,'NWC overview'!$B:$B,$B18)</f>
        <v>0</v>
      </c>
      <c r="AK18" s="208">
        <f>SUMIFS('NWC overview'!AK:AK,'NWC overview'!$B:$B,$B18)</f>
        <v>0</v>
      </c>
      <c r="AL18" s="208">
        <f>SUMIFS('NWC overview'!AL:AL,'NWC overview'!$B:$B,$B18)</f>
        <v>0</v>
      </c>
      <c r="AM18" s="208">
        <f>SUMIFS('NWC overview'!AM:AM,'NWC overview'!$B:$B,$B18)</f>
        <v>0</v>
      </c>
      <c r="AN18" s="55">
        <f t="shared" si="0"/>
        <v>0</v>
      </c>
      <c r="AO18" s="55">
        <f t="shared" si="1"/>
        <v>0</v>
      </c>
      <c r="AP18" s="55">
        <f>SUMIF($AB$9:$AM$9,$AP$9,AB18:AM18)</f>
        <v>0</v>
      </c>
    </row>
    <row r="19" spans="1:42" s="52" customFormat="1" ht="12" customHeight="1">
      <c r="A19" s="974"/>
      <c r="B19" s="128" t="str">
        <f>'NWC overview'!B21</f>
        <v>OTHCR</v>
      </c>
      <c r="C19" s="729" t="str">
        <f>VLOOKUP(B19,'NWC overview'!$B$11:$C$23,2,FALSE)</f>
        <v>Other creditors</v>
      </c>
      <c r="D19" s="53">
        <f>SUMIFS('NWC overview'!D:D,'NWC overview'!$B:$B,$B19)</f>
        <v>0</v>
      </c>
      <c r="E19" s="54">
        <f>SUMIFS('NWC overview'!E:E,'NWC overview'!$B:$B,$B19)</f>
        <v>0</v>
      </c>
      <c r="F19" s="54">
        <f>SUMIFS('NWC overview'!F:F,'NWC overview'!$B:$B,$B19)</f>
        <v>0</v>
      </c>
      <c r="G19" s="54">
        <f>SUMIFS('NWC overview'!G:G,'NWC overview'!$B:$B,$B19)</f>
        <v>0</v>
      </c>
      <c r="H19" s="54">
        <f>SUMIFS('NWC overview'!H:H,'NWC overview'!$B:$B,$B19)</f>
        <v>0</v>
      </c>
      <c r="I19" s="54">
        <f>SUMIFS('NWC overview'!I:I,'NWC overview'!$B:$B,$B19)</f>
        <v>0</v>
      </c>
      <c r="J19" s="54">
        <f>SUMIFS('NWC overview'!J:J,'NWC overview'!$B:$B,$B19)</f>
        <v>0</v>
      </c>
      <c r="K19" s="54">
        <f>SUMIFS('NWC overview'!K:K,'NWC overview'!$B:$B,$B19)</f>
        <v>0</v>
      </c>
      <c r="L19" s="54">
        <f>SUMIFS('NWC overview'!L:L,'NWC overview'!$B:$B,$B19)</f>
        <v>0</v>
      </c>
      <c r="M19" s="54">
        <f>SUMIFS('NWC overview'!M:M,'NWC overview'!$B:$B,$B19)</f>
        <v>0</v>
      </c>
      <c r="N19" s="54">
        <f>SUMIFS('NWC overview'!N:N,'NWC overview'!$B:$B,$B19)</f>
        <v>0</v>
      </c>
      <c r="O19" s="54">
        <f>SUMIFS('NWC overview'!O:O,'NWC overview'!$B:$B,$B19)</f>
        <v>0</v>
      </c>
      <c r="P19" s="54">
        <f>SUMIFS('NWC overview'!P:P,'NWC overview'!$B:$B,$B19)</f>
        <v>0</v>
      </c>
      <c r="Q19" s="54">
        <f>SUMIFS('NWC overview'!Q:Q,'NWC overview'!$B:$B,$B19)</f>
        <v>0</v>
      </c>
      <c r="R19" s="54">
        <f>SUMIFS('NWC overview'!R:R,'NWC overview'!$B:$B,$B19)</f>
        <v>0</v>
      </c>
      <c r="S19" s="54">
        <f>SUMIFS('NWC overview'!S:S,'NWC overview'!$B:$B,$B19)</f>
        <v>0</v>
      </c>
      <c r="T19" s="54">
        <f>SUMIFS('NWC overview'!T:T,'NWC overview'!$B:$B,$B19)</f>
        <v>0</v>
      </c>
      <c r="U19" s="54">
        <f>SUMIFS('NWC overview'!U:U,'NWC overview'!$B:$B,$B19)</f>
        <v>0</v>
      </c>
      <c r="V19" s="54">
        <f>SUMIFS('NWC overview'!V:V,'NWC overview'!$B:$B,$B19)</f>
        <v>0</v>
      </c>
      <c r="W19" s="54">
        <f>SUMIFS('NWC overview'!W:W,'NWC overview'!$B:$B,$B19)</f>
        <v>0</v>
      </c>
      <c r="X19" s="54">
        <f>SUMIFS('NWC overview'!X:X,'NWC overview'!$B:$B,$B19)</f>
        <v>0</v>
      </c>
      <c r="Y19" s="54">
        <f>SUMIFS('NWC overview'!Y:Y,'NWC overview'!$B:$B,$B19)</f>
        <v>0</v>
      </c>
      <c r="Z19" s="54">
        <f>SUMIFS('NWC overview'!Z:Z,'NWC overview'!$B:$B,$B19)</f>
        <v>0</v>
      </c>
      <c r="AA19" s="54">
        <f>SUMIFS('NWC overview'!AA:AA,'NWC overview'!$B:$B,$B19)</f>
        <v>0</v>
      </c>
      <c r="AB19" s="54">
        <f>SUMIFS('NWC overview'!AB:AB,'NWC overview'!$B:$B,$B19)</f>
        <v>0</v>
      </c>
      <c r="AC19" s="54">
        <f>SUMIFS('NWC overview'!AC:AC,'NWC overview'!$B:$B,$B19)</f>
        <v>0</v>
      </c>
      <c r="AD19" s="54">
        <f>SUMIFS('NWC overview'!AD:AD,'NWC overview'!$B:$B,$B19)</f>
        <v>0</v>
      </c>
      <c r="AE19" s="54">
        <f>SUMIFS('NWC overview'!AE:AE,'NWC overview'!$B:$B,$B19)</f>
        <v>0</v>
      </c>
      <c r="AF19" s="54">
        <f>SUMIFS('NWC overview'!AF:AF,'NWC overview'!$B:$B,$B19)</f>
        <v>0</v>
      </c>
      <c r="AG19" s="54">
        <f>SUMIFS('NWC overview'!AG:AG,'NWC overview'!$B:$B,$B19)</f>
        <v>0</v>
      </c>
      <c r="AH19" s="54">
        <f>SUMIFS('NWC overview'!AH:AH,'NWC overview'!$B:$B,$B19)</f>
        <v>0</v>
      </c>
      <c r="AI19" s="54">
        <f>SUMIFS('NWC overview'!AI:AI,'NWC overview'!$B:$B,$B19)</f>
        <v>0</v>
      </c>
      <c r="AJ19" s="54">
        <f>SUMIFS('NWC overview'!AJ:AJ,'NWC overview'!$B:$B,$B19)</f>
        <v>0</v>
      </c>
      <c r="AK19" s="54">
        <f>SUMIFS('NWC overview'!AK:AK,'NWC overview'!$B:$B,$B19)</f>
        <v>0</v>
      </c>
      <c r="AL19" s="54">
        <f>SUMIFS('NWC overview'!AL:AL,'NWC overview'!$B:$B,$B19)</f>
        <v>0</v>
      </c>
      <c r="AM19" s="54">
        <f>SUMIFS('NWC overview'!AM:AM,'NWC overview'!$B:$B,$B19)</f>
        <v>0</v>
      </c>
      <c r="AN19" s="56">
        <f t="shared" si="0"/>
        <v>0</v>
      </c>
      <c r="AO19" s="56">
        <f t="shared" si="1"/>
        <v>0</v>
      </c>
      <c r="AP19" s="56">
        <f t="shared" si="2"/>
        <v>0</v>
      </c>
    </row>
    <row r="20" spans="1:42" s="52" customFormat="1" ht="12" customHeight="1">
      <c r="A20" s="974"/>
      <c r="B20" s="128" t="str">
        <f>'NWC overview'!B22</f>
        <v>ACCR</v>
      </c>
      <c r="C20" s="729" t="str">
        <f>VLOOKUP(B20,'NWC overview'!$B$11:$C$23,2,FALSE)</f>
        <v>Accruals and deferred income</v>
      </c>
      <c r="D20" s="53">
        <f>SUMIFS('NWC overview'!D:D,'NWC overview'!$B:$B,$B20)</f>
        <v>0</v>
      </c>
      <c r="E20" s="54">
        <f>SUMIFS('NWC overview'!E:E,'NWC overview'!$B:$B,$B20)</f>
        <v>0</v>
      </c>
      <c r="F20" s="54">
        <f>SUMIFS('NWC overview'!F:F,'NWC overview'!$B:$B,$B20)</f>
        <v>0</v>
      </c>
      <c r="G20" s="54">
        <f>SUMIFS('NWC overview'!G:G,'NWC overview'!$B:$B,$B20)</f>
        <v>0</v>
      </c>
      <c r="H20" s="54">
        <f>SUMIFS('NWC overview'!H:H,'NWC overview'!$B:$B,$B20)</f>
        <v>0</v>
      </c>
      <c r="I20" s="54">
        <f>SUMIFS('NWC overview'!I:I,'NWC overview'!$B:$B,$B20)</f>
        <v>0</v>
      </c>
      <c r="J20" s="54">
        <f>SUMIFS('NWC overview'!J:J,'NWC overview'!$B:$B,$B20)</f>
        <v>0</v>
      </c>
      <c r="K20" s="54">
        <f>SUMIFS('NWC overview'!K:K,'NWC overview'!$B:$B,$B20)</f>
        <v>0</v>
      </c>
      <c r="L20" s="54">
        <f>SUMIFS('NWC overview'!L:L,'NWC overview'!$B:$B,$B20)</f>
        <v>0</v>
      </c>
      <c r="M20" s="54">
        <f>SUMIFS('NWC overview'!M:M,'NWC overview'!$B:$B,$B20)</f>
        <v>0</v>
      </c>
      <c r="N20" s="54">
        <f>SUMIFS('NWC overview'!N:N,'NWC overview'!$B:$B,$B20)</f>
        <v>0</v>
      </c>
      <c r="O20" s="54">
        <f>SUMIFS('NWC overview'!O:O,'NWC overview'!$B:$B,$B20)</f>
        <v>0</v>
      </c>
      <c r="P20" s="54">
        <f>SUMIFS('NWC overview'!P:P,'NWC overview'!$B:$B,$B20)</f>
        <v>0</v>
      </c>
      <c r="Q20" s="54">
        <f>SUMIFS('NWC overview'!Q:Q,'NWC overview'!$B:$B,$B20)</f>
        <v>0</v>
      </c>
      <c r="R20" s="54">
        <f>SUMIFS('NWC overview'!R:R,'NWC overview'!$B:$B,$B20)</f>
        <v>0</v>
      </c>
      <c r="S20" s="54">
        <f>SUMIFS('NWC overview'!S:S,'NWC overview'!$B:$B,$B20)</f>
        <v>0</v>
      </c>
      <c r="T20" s="54">
        <f>SUMIFS('NWC overview'!T:T,'NWC overview'!$B:$B,$B20)</f>
        <v>0</v>
      </c>
      <c r="U20" s="54">
        <f>SUMIFS('NWC overview'!U:U,'NWC overview'!$B:$B,$B20)</f>
        <v>0</v>
      </c>
      <c r="V20" s="54">
        <f>SUMIFS('NWC overview'!V:V,'NWC overview'!$B:$B,$B20)</f>
        <v>0</v>
      </c>
      <c r="W20" s="54">
        <f>SUMIFS('NWC overview'!W:W,'NWC overview'!$B:$B,$B20)</f>
        <v>0</v>
      </c>
      <c r="X20" s="54">
        <f>SUMIFS('NWC overview'!X:X,'NWC overview'!$B:$B,$B20)</f>
        <v>0</v>
      </c>
      <c r="Y20" s="54">
        <f>SUMIFS('NWC overview'!Y:Y,'NWC overview'!$B:$B,$B20)</f>
        <v>0</v>
      </c>
      <c r="Z20" s="54">
        <f>SUMIFS('NWC overview'!Z:Z,'NWC overview'!$B:$B,$B20)</f>
        <v>0</v>
      </c>
      <c r="AA20" s="54">
        <f>SUMIFS('NWC overview'!AA:AA,'NWC overview'!$B:$B,$B20)</f>
        <v>0</v>
      </c>
      <c r="AB20" s="54">
        <f>SUMIFS('NWC overview'!AB:AB,'NWC overview'!$B:$B,$B20)</f>
        <v>0</v>
      </c>
      <c r="AC20" s="54">
        <f>SUMIFS('NWC overview'!AC:AC,'NWC overview'!$B:$B,$B20)</f>
        <v>0</v>
      </c>
      <c r="AD20" s="54">
        <f>SUMIFS('NWC overview'!AD:AD,'NWC overview'!$B:$B,$B20)</f>
        <v>0</v>
      </c>
      <c r="AE20" s="54">
        <f>SUMIFS('NWC overview'!AE:AE,'NWC overview'!$B:$B,$B20)</f>
        <v>0</v>
      </c>
      <c r="AF20" s="54">
        <f>SUMIFS('NWC overview'!AF:AF,'NWC overview'!$B:$B,$B20)</f>
        <v>0</v>
      </c>
      <c r="AG20" s="54">
        <f>SUMIFS('NWC overview'!AG:AG,'NWC overview'!$B:$B,$B20)</f>
        <v>0</v>
      </c>
      <c r="AH20" s="54">
        <f>SUMIFS('NWC overview'!AH:AH,'NWC overview'!$B:$B,$B20)</f>
        <v>0</v>
      </c>
      <c r="AI20" s="54">
        <f>SUMIFS('NWC overview'!AI:AI,'NWC overview'!$B:$B,$B20)</f>
        <v>0</v>
      </c>
      <c r="AJ20" s="54">
        <f>SUMIFS('NWC overview'!AJ:AJ,'NWC overview'!$B:$B,$B20)</f>
        <v>0</v>
      </c>
      <c r="AK20" s="54">
        <f>SUMIFS('NWC overview'!AK:AK,'NWC overview'!$B:$B,$B20)</f>
        <v>0</v>
      </c>
      <c r="AL20" s="54">
        <f>SUMIFS('NWC overview'!AL:AL,'NWC overview'!$B:$B,$B20)</f>
        <v>0</v>
      </c>
      <c r="AM20" s="54">
        <f>SUMIFS('NWC overview'!AM:AM,'NWC overview'!$B:$B,$B20)</f>
        <v>0</v>
      </c>
      <c r="AN20" s="56">
        <f t="shared" si="0"/>
        <v>0</v>
      </c>
      <c r="AO20" s="56">
        <f t="shared" si="1"/>
        <v>0</v>
      </c>
      <c r="AP20" s="56">
        <f t="shared" si="2"/>
        <v>0</v>
      </c>
    </row>
    <row r="21" spans="1:42" s="175" customFormat="1" ht="12" customHeight="1" thickBot="1">
      <c r="A21" s="509"/>
      <c r="C21" s="731" t="s">
        <v>537</v>
      </c>
      <c r="D21" s="732">
        <f>SUM(D11:D20)</f>
        <v>0</v>
      </c>
      <c r="E21" s="732">
        <f t="shared" ref="E21:AM21" si="3">SUM(E11:E20)</f>
        <v>0</v>
      </c>
      <c r="F21" s="732">
        <f t="shared" si="3"/>
        <v>0</v>
      </c>
      <c r="G21" s="732">
        <f t="shared" si="3"/>
        <v>0</v>
      </c>
      <c r="H21" s="732">
        <f t="shared" si="3"/>
        <v>0</v>
      </c>
      <c r="I21" s="732">
        <f t="shared" si="3"/>
        <v>0</v>
      </c>
      <c r="J21" s="732">
        <f t="shared" si="3"/>
        <v>0</v>
      </c>
      <c r="K21" s="732">
        <f t="shared" si="3"/>
        <v>0</v>
      </c>
      <c r="L21" s="732">
        <f t="shared" si="3"/>
        <v>0</v>
      </c>
      <c r="M21" s="732">
        <f t="shared" si="3"/>
        <v>0</v>
      </c>
      <c r="N21" s="732">
        <f t="shared" si="3"/>
        <v>0</v>
      </c>
      <c r="O21" s="732">
        <f t="shared" si="3"/>
        <v>0</v>
      </c>
      <c r="P21" s="732">
        <f t="shared" si="3"/>
        <v>0</v>
      </c>
      <c r="Q21" s="732">
        <f t="shared" si="3"/>
        <v>0</v>
      </c>
      <c r="R21" s="732">
        <f t="shared" si="3"/>
        <v>0</v>
      </c>
      <c r="S21" s="732">
        <f t="shared" si="3"/>
        <v>0</v>
      </c>
      <c r="T21" s="732">
        <f t="shared" si="3"/>
        <v>0</v>
      </c>
      <c r="U21" s="732">
        <f t="shared" si="3"/>
        <v>0</v>
      </c>
      <c r="V21" s="732">
        <f t="shared" si="3"/>
        <v>0</v>
      </c>
      <c r="W21" s="732">
        <f t="shared" si="3"/>
        <v>0</v>
      </c>
      <c r="X21" s="732">
        <f t="shared" si="3"/>
        <v>0</v>
      </c>
      <c r="Y21" s="732">
        <f t="shared" si="3"/>
        <v>0</v>
      </c>
      <c r="Z21" s="732">
        <f t="shared" si="3"/>
        <v>0</v>
      </c>
      <c r="AA21" s="732">
        <f t="shared" si="3"/>
        <v>0</v>
      </c>
      <c r="AB21" s="732">
        <f t="shared" si="3"/>
        <v>0</v>
      </c>
      <c r="AC21" s="732">
        <f t="shared" si="3"/>
        <v>0</v>
      </c>
      <c r="AD21" s="732">
        <f t="shared" si="3"/>
        <v>0</v>
      </c>
      <c r="AE21" s="732">
        <f t="shared" si="3"/>
        <v>0</v>
      </c>
      <c r="AF21" s="732">
        <f t="shared" si="3"/>
        <v>0</v>
      </c>
      <c r="AG21" s="732">
        <f t="shared" si="3"/>
        <v>0</v>
      </c>
      <c r="AH21" s="732">
        <f t="shared" si="3"/>
        <v>0</v>
      </c>
      <c r="AI21" s="732">
        <f t="shared" si="3"/>
        <v>0</v>
      </c>
      <c r="AJ21" s="732">
        <f t="shared" si="3"/>
        <v>0</v>
      </c>
      <c r="AK21" s="732">
        <f t="shared" si="3"/>
        <v>0</v>
      </c>
      <c r="AL21" s="732">
        <f t="shared" si="3"/>
        <v>0</v>
      </c>
      <c r="AM21" s="732">
        <f t="shared" si="3"/>
        <v>0</v>
      </c>
      <c r="AN21" s="733">
        <f>SUM(AN11:AN20)</f>
        <v>0</v>
      </c>
      <c r="AO21" s="733">
        <f>SUM(AO11:AO20)</f>
        <v>0</v>
      </c>
      <c r="AP21" s="733">
        <f>SUM(AP11:AP20)</f>
        <v>0</v>
      </c>
    </row>
    <row r="22" spans="1:42" s="52" customFormat="1" ht="12" hidden="1" customHeight="1" outlineLevel="1">
      <c r="A22" s="974"/>
      <c r="B22" s="51"/>
      <c r="C22" s="724" t="s">
        <v>542</v>
      </c>
      <c r="D22" s="54" t="s">
        <v>550</v>
      </c>
      <c r="E22" s="54" t="s">
        <v>550</v>
      </c>
      <c r="F22" s="54" t="s">
        <v>550</v>
      </c>
      <c r="G22" s="54" t="s">
        <v>550</v>
      </c>
      <c r="H22" s="54" t="s">
        <v>550</v>
      </c>
      <c r="I22" s="54" t="s">
        <v>550</v>
      </c>
      <c r="J22" s="54" t="s">
        <v>550</v>
      </c>
      <c r="K22" s="54" t="s">
        <v>550</v>
      </c>
      <c r="L22" s="54" t="s">
        <v>550</v>
      </c>
      <c r="M22" s="54" t="s">
        <v>550</v>
      </c>
      <c r="N22" s="54" t="s">
        <v>550</v>
      </c>
      <c r="O22" s="54">
        <f>'NWC overview'!O45</f>
        <v>0</v>
      </c>
      <c r="P22" s="54">
        <f>'NWC overview'!P45</f>
        <v>0</v>
      </c>
      <c r="Q22" s="54">
        <f>'NWC overview'!Q45</f>
        <v>0</v>
      </c>
      <c r="R22" s="54">
        <f>'NWC overview'!R45</f>
        <v>0</v>
      </c>
      <c r="S22" s="54">
        <f>'NWC overview'!S45</f>
        <v>0</v>
      </c>
      <c r="T22" s="54">
        <f>'NWC overview'!T45</f>
        <v>0</v>
      </c>
      <c r="U22" s="54">
        <f>'NWC overview'!U45</f>
        <v>0</v>
      </c>
      <c r="V22" s="54">
        <f>'NWC overview'!V45</f>
        <v>0</v>
      </c>
      <c r="W22" s="54">
        <f>'NWC overview'!W45</f>
        <v>0</v>
      </c>
      <c r="X22" s="54">
        <f>'NWC overview'!X45</f>
        <v>0</v>
      </c>
      <c r="Y22" s="54">
        <f>'NWC overview'!Y45</f>
        <v>0</v>
      </c>
      <c r="Z22" s="54">
        <f>'NWC overview'!Z45</f>
        <v>0</v>
      </c>
      <c r="AA22" s="54">
        <f>'NWC overview'!AA45</f>
        <v>0</v>
      </c>
      <c r="AB22" s="54">
        <f>'NWC overview'!AB45</f>
        <v>0</v>
      </c>
      <c r="AC22" s="54">
        <f>'NWC overview'!AC45</f>
        <v>0</v>
      </c>
      <c r="AD22" s="54">
        <f>'NWC overview'!AD45</f>
        <v>0</v>
      </c>
      <c r="AE22" s="54">
        <f>'NWC overview'!AE45</f>
        <v>0</v>
      </c>
      <c r="AF22" s="54">
        <f>'NWC overview'!AF45</f>
        <v>0</v>
      </c>
      <c r="AG22" s="54">
        <f>'NWC overview'!AG45</f>
        <v>0</v>
      </c>
      <c r="AH22" s="54">
        <f>'NWC overview'!AH45</f>
        <v>0</v>
      </c>
      <c r="AI22" s="54">
        <f>'NWC overview'!AI45</f>
        <v>0</v>
      </c>
      <c r="AJ22" s="54">
        <f>'NWC overview'!AJ45</f>
        <v>0</v>
      </c>
      <c r="AK22" s="54">
        <f>'NWC overview'!AK45</f>
        <v>0</v>
      </c>
      <c r="AL22" s="54">
        <f>'NWC overview'!AL45</f>
        <v>0</v>
      </c>
      <c r="AM22" s="54">
        <f>'NWC overview'!AM45</f>
        <v>0</v>
      </c>
      <c r="AN22" s="56">
        <f>SUMIF($D$9:$O$9,$AN$9,D22:O22)</f>
        <v>0</v>
      </c>
      <c r="AO22" s="56">
        <f>SUMIF($P$9:$AA$9,$AO$9,P22:AA22)</f>
        <v>0</v>
      </c>
      <c r="AP22" s="56">
        <f>SUMIF($AB$9:$AM$9,$AP$9,AB22:AM22)</f>
        <v>0</v>
      </c>
    </row>
    <row r="23" spans="1:42" s="209" customFormat="1" ht="12" customHeight="1" collapsed="1">
      <c r="A23" s="510"/>
      <c r="B23" s="210"/>
      <c r="C23" s="725" t="s">
        <v>540</v>
      </c>
      <c r="D23" s="726"/>
      <c r="E23" s="726"/>
      <c r="F23" s="726"/>
      <c r="G23" s="726"/>
      <c r="H23" s="726"/>
      <c r="I23" s="726"/>
      <c r="J23" s="726"/>
      <c r="K23" s="726"/>
      <c r="L23" s="726"/>
      <c r="M23" s="726"/>
      <c r="N23" s="726"/>
      <c r="O23" s="727">
        <f>IFERROR(O21/O22,0)</f>
        <v>0</v>
      </c>
      <c r="P23" s="727">
        <f t="shared" ref="P23:AK23" si="4">IFERROR(P21/P22,0)</f>
        <v>0</v>
      </c>
      <c r="Q23" s="727">
        <f t="shared" si="4"/>
        <v>0</v>
      </c>
      <c r="R23" s="727">
        <f t="shared" si="4"/>
        <v>0</v>
      </c>
      <c r="S23" s="727">
        <f t="shared" si="4"/>
        <v>0</v>
      </c>
      <c r="T23" s="727">
        <f t="shared" si="4"/>
        <v>0</v>
      </c>
      <c r="U23" s="727">
        <f t="shared" si="4"/>
        <v>0</v>
      </c>
      <c r="V23" s="727">
        <f t="shared" si="4"/>
        <v>0</v>
      </c>
      <c r="W23" s="727">
        <f t="shared" si="4"/>
        <v>0</v>
      </c>
      <c r="X23" s="727">
        <f t="shared" si="4"/>
        <v>0</v>
      </c>
      <c r="Y23" s="727">
        <f t="shared" si="4"/>
        <v>0</v>
      </c>
      <c r="Z23" s="727">
        <f t="shared" si="4"/>
        <v>0</v>
      </c>
      <c r="AA23" s="727">
        <f t="shared" si="4"/>
        <v>0</v>
      </c>
      <c r="AB23" s="727">
        <f t="shared" si="4"/>
        <v>0</v>
      </c>
      <c r="AC23" s="727">
        <f t="shared" si="4"/>
        <v>0</v>
      </c>
      <c r="AD23" s="727">
        <f t="shared" si="4"/>
        <v>0</v>
      </c>
      <c r="AE23" s="727">
        <f t="shared" si="4"/>
        <v>0</v>
      </c>
      <c r="AF23" s="727">
        <f t="shared" si="4"/>
        <v>0</v>
      </c>
      <c r="AG23" s="727">
        <f t="shared" si="4"/>
        <v>0</v>
      </c>
      <c r="AH23" s="727">
        <f t="shared" si="4"/>
        <v>0</v>
      </c>
      <c r="AI23" s="727">
        <f t="shared" si="4"/>
        <v>0</v>
      </c>
      <c r="AJ23" s="727">
        <f t="shared" si="4"/>
        <v>0</v>
      </c>
      <c r="AK23" s="727">
        <f t="shared" si="4"/>
        <v>0</v>
      </c>
      <c r="AL23" s="727">
        <f>IFERROR(AL21/AL22,0)</f>
        <v>0</v>
      </c>
      <c r="AM23" s="727">
        <f>IFERROR(AM21/AM22,0)</f>
        <v>0</v>
      </c>
      <c r="AN23" s="727">
        <f t="shared" ref="AN23:AP23" si="5">IFERROR(AN21/AN22,0)</f>
        <v>0</v>
      </c>
      <c r="AO23" s="727">
        <f t="shared" si="5"/>
        <v>0</v>
      </c>
      <c r="AP23" s="727">
        <f t="shared" si="5"/>
        <v>0</v>
      </c>
    </row>
    <row r="24" spans="1:42" ht="12" customHeight="1">
      <c r="A24" s="974"/>
      <c r="B24" s="146"/>
      <c r="C24" s="146"/>
      <c r="D24" s="146"/>
      <c r="E24" s="146"/>
      <c r="F24" s="146"/>
      <c r="G24" s="146"/>
      <c r="H24" s="146"/>
      <c r="I24" s="146"/>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row>
    <row r="25" spans="1:42" s="52" customFormat="1" ht="11.25" hidden="1" outlineLevel="1">
      <c r="A25" s="974"/>
      <c r="B25" s="979"/>
      <c r="C25" s="980" t="s">
        <v>551</v>
      </c>
      <c r="D25" s="981">
        <f>'NWC overview'!D36</f>
        <v>0</v>
      </c>
      <c r="E25" s="981">
        <f>'NWC overview'!E36</f>
        <v>0</v>
      </c>
      <c r="F25" s="981">
        <f>'NWC overview'!F36</f>
        <v>0</v>
      </c>
      <c r="G25" s="981">
        <f>'NWC overview'!G36</f>
        <v>0</v>
      </c>
      <c r="H25" s="981">
        <f>'NWC overview'!H36</f>
        <v>0</v>
      </c>
      <c r="I25" s="981">
        <f>'NWC overview'!I36</f>
        <v>0</v>
      </c>
      <c r="J25" s="981">
        <f>'NWC overview'!J36</f>
        <v>0</v>
      </c>
      <c r="K25" s="981">
        <f>'NWC overview'!K36</f>
        <v>0</v>
      </c>
      <c r="L25" s="981">
        <f>'NWC overview'!L36</f>
        <v>0</v>
      </c>
      <c r="M25" s="981">
        <f>'NWC overview'!M36</f>
        <v>0</v>
      </c>
      <c r="N25" s="981">
        <f>'NWC overview'!N36</f>
        <v>0</v>
      </c>
      <c r="O25" s="981">
        <f>'NWC overview'!O36</f>
        <v>0</v>
      </c>
      <c r="P25" s="981">
        <f>'NWC overview'!P36</f>
        <v>0</v>
      </c>
      <c r="Q25" s="981">
        <f>'NWC overview'!Q36</f>
        <v>0</v>
      </c>
      <c r="R25" s="981">
        <f>'NWC overview'!R36</f>
        <v>0</v>
      </c>
      <c r="S25" s="981">
        <f>'NWC overview'!S36</f>
        <v>0</v>
      </c>
      <c r="T25" s="981">
        <f>'NWC overview'!T36</f>
        <v>0</v>
      </c>
      <c r="U25" s="981">
        <f>'NWC overview'!U36</f>
        <v>0</v>
      </c>
      <c r="V25" s="981">
        <f>'NWC overview'!V36</f>
        <v>0</v>
      </c>
      <c r="W25" s="981">
        <f>'NWC overview'!W36</f>
        <v>0</v>
      </c>
      <c r="X25" s="981">
        <f>'NWC overview'!X36</f>
        <v>0</v>
      </c>
      <c r="Y25" s="981">
        <f>'NWC overview'!Y36</f>
        <v>0</v>
      </c>
      <c r="Z25" s="981">
        <f>'NWC overview'!Z36</f>
        <v>0</v>
      </c>
      <c r="AA25" s="981">
        <f>'NWC overview'!AA36</f>
        <v>0</v>
      </c>
      <c r="AB25" s="981">
        <f>'NWC overview'!AB36</f>
        <v>0</v>
      </c>
      <c r="AC25" s="981">
        <f>'NWC overview'!AC36</f>
        <v>0</v>
      </c>
      <c r="AD25" s="981">
        <f>'NWC overview'!AD36</f>
        <v>0</v>
      </c>
      <c r="AE25" s="981">
        <f>'NWC overview'!AE36</f>
        <v>0</v>
      </c>
      <c r="AF25" s="981">
        <f>'NWC overview'!AF36</f>
        <v>0</v>
      </c>
      <c r="AG25" s="981">
        <f>'NWC overview'!AG36</f>
        <v>0</v>
      </c>
      <c r="AH25" s="981">
        <f>'NWC overview'!AH36</f>
        <v>0</v>
      </c>
      <c r="AI25" s="981">
        <f>'NWC overview'!AI36</f>
        <v>0</v>
      </c>
      <c r="AJ25" s="981">
        <f>'NWC overview'!AJ36</f>
        <v>0</v>
      </c>
      <c r="AK25" s="981">
        <f>'NWC overview'!AK36</f>
        <v>0</v>
      </c>
      <c r="AL25" s="981">
        <f>'NWC overview'!AL36</f>
        <v>0</v>
      </c>
      <c r="AM25" s="981">
        <f>'NWC overview'!AM36</f>
        <v>0</v>
      </c>
      <c r="AN25" s="981">
        <f>'NWC overview'!AO36</f>
        <v>0</v>
      </c>
      <c r="AO25" s="981">
        <f>'NWC overview'!AP36</f>
        <v>0</v>
      </c>
      <c r="AP25" s="981">
        <f>'NWC overview'!AQ36</f>
        <v>0</v>
      </c>
    </row>
    <row r="26" spans="1:42" s="52" customFormat="1" ht="11.25" hidden="1" outlineLevel="1">
      <c r="A26" s="974"/>
      <c r="B26" s="979"/>
      <c r="C26" s="1050" t="s">
        <v>389</v>
      </c>
      <c r="D26" s="1051">
        <f>D25-D21</f>
        <v>0</v>
      </c>
      <c r="E26" s="1051">
        <f t="shared" ref="E26:AP26" si="6">E25-E21</f>
        <v>0</v>
      </c>
      <c r="F26" s="1051">
        <f t="shared" si="6"/>
        <v>0</v>
      </c>
      <c r="G26" s="1051">
        <f t="shared" si="6"/>
        <v>0</v>
      </c>
      <c r="H26" s="1051">
        <f t="shared" si="6"/>
        <v>0</v>
      </c>
      <c r="I26" s="1051">
        <f t="shared" si="6"/>
        <v>0</v>
      </c>
      <c r="J26" s="1051">
        <f t="shared" si="6"/>
        <v>0</v>
      </c>
      <c r="K26" s="1051">
        <f t="shared" si="6"/>
        <v>0</v>
      </c>
      <c r="L26" s="1051">
        <f t="shared" si="6"/>
        <v>0</v>
      </c>
      <c r="M26" s="1051">
        <f t="shared" si="6"/>
        <v>0</v>
      </c>
      <c r="N26" s="1051">
        <f t="shared" si="6"/>
        <v>0</v>
      </c>
      <c r="O26" s="1051">
        <f t="shared" si="6"/>
        <v>0</v>
      </c>
      <c r="P26" s="1051">
        <f t="shared" si="6"/>
        <v>0</v>
      </c>
      <c r="Q26" s="1051">
        <f t="shared" si="6"/>
        <v>0</v>
      </c>
      <c r="R26" s="1051">
        <f t="shared" si="6"/>
        <v>0</v>
      </c>
      <c r="S26" s="1051">
        <f t="shared" si="6"/>
        <v>0</v>
      </c>
      <c r="T26" s="1051">
        <f t="shared" si="6"/>
        <v>0</v>
      </c>
      <c r="U26" s="1051">
        <f t="shared" si="6"/>
        <v>0</v>
      </c>
      <c r="V26" s="1051">
        <f t="shared" si="6"/>
        <v>0</v>
      </c>
      <c r="W26" s="1051">
        <f t="shared" si="6"/>
        <v>0</v>
      </c>
      <c r="X26" s="1051">
        <f t="shared" si="6"/>
        <v>0</v>
      </c>
      <c r="Y26" s="1051">
        <f t="shared" si="6"/>
        <v>0</v>
      </c>
      <c r="Z26" s="1051">
        <f t="shared" si="6"/>
        <v>0</v>
      </c>
      <c r="AA26" s="1051">
        <f t="shared" si="6"/>
        <v>0</v>
      </c>
      <c r="AB26" s="1051">
        <f t="shared" si="6"/>
        <v>0</v>
      </c>
      <c r="AC26" s="1051">
        <f t="shared" si="6"/>
        <v>0</v>
      </c>
      <c r="AD26" s="1051">
        <f t="shared" si="6"/>
        <v>0</v>
      </c>
      <c r="AE26" s="1051">
        <f t="shared" si="6"/>
        <v>0</v>
      </c>
      <c r="AF26" s="1051">
        <f t="shared" si="6"/>
        <v>0</v>
      </c>
      <c r="AG26" s="1051">
        <f t="shared" si="6"/>
        <v>0</v>
      </c>
      <c r="AH26" s="1051"/>
      <c r="AI26" s="1051">
        <f t="shared" si="6"/>
        <v>0</v>
      </c>
      <c r="AJ26" s="1051">
        <f t="shared" si="6"/>
        <v>0</v>
      </c>
      <c r="AK26" s="1051">
        <f t="shared" si="6"/>
        <v>0</v>
      </c>
      <c r="AL26" s="1051">
        <f t="shared" si="6"/>
        <v>0</v>
      </c>
      <c r="AM26" s="1051">
        <f t="shared" si="6"/>
        <v>0</v>
      </c>
      <c r="AN26" s="1051">
        <f t="shared" si="6"/>
        <v>0</v>
      </c>
      <c r="AO26" s="1051">
        <f t="shared" si="6"/>
        <v>0</v>
      </c>
      <c r="AP26" s="1051">
        <f t="shared" si="6"/>
        <v>0</v>
      </c>
    </row>
    <row r="27" spans="1:42" ht="12" customHeight="1" collapsed="1">
      <c r="A27" s="974"/>
      <c r="B27" s="975"/>
      <c r="C27" s="975"/>
      <c r="D27" s="975"/>
      <c r="E27" s="975"/>
      <c r="F27" s="975"/>
      <c r="G27" s="975"/>
      <c r="H27" s="975"/>
      <c r="I27" s="975"/>
      <c r="J27" s="975"/>
      <c r="K27" s="975"/>
      <c r="L27" s="975"/>
      <c r="M27" s="975"/>
      <c r="N27" s="975"/>
      <c r="O27" s="975"/>
      <c r="P27" s="975"/>
      <c r="Q27" s="975"/>
      <c r="R27" s="975"/>
      <c r="S27" s="975"/>
      <c r="T27" s="975"/>
      <c r="U27" s="975"/>
      <c r="V27" s="975"/>
      <c r="W27" s="975"/>
      <c r="X27" s="975"/>
      <c r="Y27" s="975"/>
      <c r="Z27" s="975"/>
      <c r="AA27" s="975"/>
      <c r="AB27" s="975"/>
      <c r="AC27" s="975"/>
      <c r="AD27" s="975"/>
      <c r="AE27" s="975"/>
      <c r="AF27" s="975"/>
      <c r="AG27" s="975"/>
      <c r="AH27" s="975"/>
      <c r="AI27" s="975"/>
      <c r="AJ27" s="975"/>
      <c r="AK27" s="975"/>
      <c r="AL27" s="975"/>
      <c r="AM27" s="975"/>
      <c r="AN27" s="975"/>
      <c r="AO27" s="975"/>
      <c r="AP27" s="975"/>
    </row>
    <row r="28" spans="1:42" ht="19.5" customHeight="1">
      <c r="A28" s="974"/>
      <c r="B28" s="975"/>
      <c r="C28" s="721" t="str">
        <f>"Net working capital, adjusted"&amp;IF('Key information'!E59="",""," - "&amp;'Key information'!E59)</f>
        <v>Net working capital, adjusted</v>
      </c>
      <c r="D28" s="721"/>
      <c r="E28" s="721"/>
      <c r="F28" s="721"/>
      <c r="G28" s="975"/>
      <c r="H28" s="975"/>
      <c r="I28" s="975"/>
      <c r="J28" s="975"/>
      <c r="K28" s="975"/>
      <c r="L28" s="975"/>
      <c r="M28" s="975"/>
      <c r="N28" s="975"/>
      <c r="O28" s="975"/>
      <c r="P28" s="975"/>
      <c r="Q28" s="975"/>
      <c r="R28" s="975"/>
      <c r="S28" s="975"/>
      <c r="T28" s="975"/>
      <c r="U28" s="975"/>
      <c r="V28" s="975"/>
      <c r="W28" s="975"/>
      <c r="X28" s="975"/>
      <c r="Y28" s="975"/>
      <c r="Z28" s="975"/>
      <c r="AA28" s="975"/>
      <c r="AB28" s="975"/>
      <c r="AC28" s="975"/>
      <c r="AD28" s="975"/>
      <c r="AE28" s="975"/>
      <c r="AF28" s="975"/>
      <c r="AG28" s="975"/>
      <c r="AH28" s="975"/>
      <c r="AI28" s="975"/>
      <c r="AJ28" s="975"/>
      <c r="AK28" s="975"/>
      <c r="AL28" s="975"/>
      <c r="AM28" s="975"/>
      <c r="AN28" s="975"/>
      <c r="AO28" s="975"/>
      <c r="AP28" s="975"/>
    </row>
    <row r="29" spans="1:42" ht="22.5">
      <c r="A29" s="974"/>
      <c r="B29" s="975"/>
      <c r="C29" s="626" t="str">
        <f>'Key information'!F50</f>
        <v>€'000</v>
      </c>
      <c r="D29" s="600" t="str">
        <f>'Key information'!E37</f>
        <v>FY20</v>
      </c>
      <c r="E29" s="600" t="str">
        <f>'Key information'!F37</f>
        <v>FY21</v>
      </c>
      <c r="F29" s="601" t="str">
        <f>'Key information'!G37</f>
        <v>LTM  Nov-22</v>
      </c>
      <c r="G29" s="975"/>
      <c r="H29" s="975"/>
      <c r="I29" s="975"/>
      <c r="J29" s="975"/>
      <c r="K29" s="975"/>
      <c r="L29" s="975"/>
      <c r="M29" s="975"/>
      <c r="N29" s="975"/>
      <c r="O29" s="975"/>
      <c r="P29" s="975"/>
      <c r="Q29" s="975"/>
      <c r="R29" s="975"/>
      <c r="S29" s="975"/>
      <c r="T29" s="975"/>
      <c r="U29" s="975"/>
      <c r="V29" s="975"/>
      <c r="W29" s="975"/>
      <c r="X29" s="975"/>
      <c r="Y29" s="975"/>
      <c r="Z29" s="975"/>
      <c r="AA29" s="975"/>
      <c r="AB29" s="975"/>
      <c r="AC29" s="975"/>
      <c r="AD29" s="975"/>
      <c r="AE29" s="975"/>
      <c r="AF29" s="975"/>
      <c r="AG29" s="975"/>
      <c r="AH29" s="975"/>
      <c r="AI29" s="975"/>
      <c r="AJ29" s="975"/>
      <c r="AK29" s="975"/>
      <c r="AL29" s="975"/>
      <c r="AM29" s="975"/>
      <c r="AN29" s="975"/>
      <c r="AO29" s="975"/>
      <c r="AP29" s="975"/>
    </row>
    <row r="30" spans="1:42" ht="12" customHeight="1">
      <c r="A30" s="974"/>
      <c r="B30" s="975"/>
      <c r="C30" s="723" t="s">
        <v>552</v>
      </c>
      <c r="D30" s="55">
        <f>MIN(D21:O21)</f>
        <v>0</v>
      </c>
      <c r="E30" s="55">
        <f>MIN(P21:AA21)</f>
        <v>0</v>
      </c>
      <c r="F30" s="55">
        <f ca="1">MIN(OFFSET(AM21,0,(-12+'Key information'!$E$34)):OFFSET(AA21,0,(-11+'Key information'!$E$34)))</f>
        <v>0</v>
      </c>
      <c r="G30" s="975"/>
      <c r="H30" s="975"/>
      <c r="I30" s="975"/>
      <c r="J30" s="975"/>
      <c r="K30" s="975"/>
      <c r="L30" s="975"/>
      <c r="M30" s="975"/>
      <c r="N30" s="975"/>
      <c r="O30" s="975"/>
      <c r="P30" s="975"/>
      <c r="Q30" s="975"/>
      <c r="R30" s="975"/>
      <c r="S30" s="975"/>
      <c r="T30" s="975"/>
      <c r="U30" s="975"/>
      <c r="V30" s="975"/>
      <c r="W30" s="975"/>
      <c r="X30" s="975"/>
      <c r="Y30" s="975"/>
      <c r="Z30" s="975"/>
      <c r="AA30" s="975"/>
      <c r="AB30" s="975"/>
      <c r="AC30" s="975"/>
      <c r="AD30" s="975"/>
      <c r="AE30" s="975"/>
      <c r="AF30" s="975"/>
      <c r="AG30" s="975"/>
      <c r="AH30" s="975"/>
      <c r="AI30" s="975"/>
      <c r="AJ30" s="975"/>
      <c r="AK30" s="975"/>
      <c r="AL30" s="975"/>
      <c r="AM30" s="975"/>
      <c r="AN30" s="975"/>
      <c r="AO30" s="975"/>
      <c r="AP30" s="975"/>
    </row>
    <row r="31" spans="1:42" ht="12" customHeight="1">
      <c r="A31" s="974"/>
      <c r="B31" s="975"/>
      <c r="C31" s="723" t="s">
        <v>553</v>
      </c>
      <c r="D31" s="55">
        <f>MAX(D21:O21)</f>
        <v>0</v>
      </c>
      <c r="E31" s="55">
        <f>MAX(P21:AA21)</f>
        <v>0</v>
      </c>
      <c r="F31" s="55">
        <f ca="1">MAX(OFFSET(AM21,0,(-12+'Key information'!$E$34)):OFFSET(AA21,0,(-11+'Key information'!$E$34)))</f>
        <v>0</v>
      </c>
      <c r="G31" s="975"/>
      <c r="H31" s="975"/>
      <c r="I31" s="975"/>
      <c r="J31" s="975"/>
      <c r="K31" s="975"/>
      <c r="L31" s="975"/>
      <c r="M31" s="975"/>
      <c r="N31" s="975"/>
      <c r="O31" s="975"/>
      <c r="P31" s="975"/>
      <c r="Q31" s="975"/>
      <c r="R31" s="975"/>
      <c r="S31" s="975"/>
      <c r="T31" s="975"/>
      <c r="U31" s="975"/>
      <c r="V31" s="975"/>
      <c r="W31" s="975"/>
      <c r="X31" s="975"/>
      <c r="Y31" s="975"/>
      <c r="Z31" s="975"/>
      <c r="AA31" s="975"/>
      <c r="AB31" s="975"/>
      <c r="AC31" s="975"/>
      <c r="AD31" s="975"/>
      <c r="AE31" s="975"/>
      <c r="AF31" s="975"/>
      <c r="AG31" s="975"/>
      <c r="AH31" s="975"/>
      <c r="AI31" s="975"/>
      <c r="AJ31" s="975"/>
      <c r="AK31" s="975"/>
      <c r="AL31" s="975"/>
      <c r="AM31" s="975"/>
      <c r="AN31" s="975"/>
      <c r="AO31" s="975"/>
      <c r="AP31" s="975"/>
    </row>
    <row r="32" spans="1:42" ht="12" customHeight="1">
      <c r="A32" s="974"/>
      <c r="B32" s="975"/>
      <c r="C32" s="723" t="s">
        <v>257</v>
      </c>
      <c r="D32" s="55">
        <f>AVERAGE(D21:O21)</f>
        <v>0</v>
      </c>
      <c r="E32" s="55">
        <f>AVERAGE(P21:AA21)</f>
        <v>0</v>
      </c>
      <c r="F32" s="55">
        <f ca="1">AVERAGE(OFFSET(AM21,0,(-12+'Key information'!$E$34)):OFFSET(AA21,0,(-11+'Key information'!$E$34)))</f>
        <v>0</v>
      </c>
      <c r="G32" s="975"/>
      <c r="H32" s="975"/>
      <c r="I32" s="975"/>
      <c r="J32" s="975"/>
      <c r="K32" s="975"/>
      <c r="L32" s="975"/>
      <c r="M32" s="975"/>
      <c r="N32" s="975"/>
      <c r="O32" s="975"/>
      <c r="P32" s="975"/>
      <c r="Q32" s="975"/>
      <c r="R32" s="975"/>
      <c r="S32" s="975"/>
      <c r="T32" s="975"/>
      <c r="U32" s="975"/>
      <c r="V32" s="975"/>
      <c r="W32" s="975"/>
      <c r="X32" s="975"/>
      <c r="Y32" s="975"/>
      <c r="Z32" s="975"/>
      <c r="AA32" s="975"/>
      <c r="AB32" s="975"/>
      <c r="AC32" s="975"/>
      <c r="AD32" s="975"/>
      <c r="AE32" s="975"/>
      <c r="AF32" s="975"/>
      <c r="AG32" s="975"/>
      <c r="AH32" s="975"/>
      <c r="AI32" s="975"/>
      <c r="AJ32" s="975"/>
      <c r="AK32" s="975"/>
      <c r="AL32" s="975"/>
      <c r="AM32" s="975"/>
      <c r="AN32" s="975"/>
      <c r="AO32" s="975"/>
      <c r="AP32" s="975"/>
    </row>
    <row r="33" spans="3:15" ht="12" customHeight="1">
      <c r="C33" s="723" t="s">
        <v>554</v>
      </c>
      <c r="D33" s="55">
        <f>D31-D30</f>
        <v>0</v>
      </c>
      <c r="E33" s="55">
        <f>E31-E30</f>
        <v>0</v>
      </c>
      <c r="F33" s="55">
        <f ca="1">F31-F30</f>
        <v>0</v>
      </c>
      <c r="G33" s="975"/>
      <c r="H33" s="975"/>
      <c r="I33" s="975"/>
      <c r="J33" s="975"/>
      <c r="K33" s="975"/>
      <c r="L33" s="975"/>
      <c r="M33" s="975"/>
      <c r="N33" s="975"/>
      <c r="O33" s="975"/>
    </row>
    <row r="34" spans="3:15" ht="12" customHeight="1">
      <c r="C34" s="723" t="s">
        <v>555</v>
      </c>
      <c r="D34" s="55">
        <f>AN21</f>
        <v>0</v>
      </c>
      <c r="E34" s="55">
        <f>AO21</f>
        <v>0</v>
      </c>
      <c r="F34" s="55">
        <f>AP21</f>
        <v>0</v>
      </c>
      <c r="G34" s="975"/>
      <c r="H34" s="975"/>
      <c r="I34" s="975"/>
      <c r="J34" s="975"/>
      <c r="K34" s="975"/>
      <c r="L34" s="975"/>
      <c r="M34" s="975"/>
      <c r="N34" s="975"/>
      <c r="O34" s="975"/>
    </row>
    <row r="35" spans="3:15" ht="9.75" customHeight="1">
      <c r="C35" s="273"/>
      <c r="D35" s="975"/>
      <c r="E35" s="975"/>
      <c r="F35" s="975"/>
      <c r="G35" s="975"/>
      <c r="H35" s="975"/>
      <c r="I35" s="975"/>
      <c r="J35" s="975"/>
      <c r="K35" s="975"/>
      <c r="L35" s="975"/>
      <c r="M35" s="975"/>
      <c r="N35" s="975"/>
      <c r="O35" s="975"/>
    </row>
    <row r="36" spans="3:15" ht="9.75" customHeight="1">
      <c r="C36" s="273"/>
      <c r="D36" s="975"/>
      <c r="E36" s="975"/>
      <c r="F36" s="975"/>
      <c r="G36" s="975"/>
      <c r="H36" s="975"/>
      <c r="I36" s="975"/>
      <c r="J36" s="975"/>
      <c r="K36" s="975"/>
      <c r="L36" s="975"/>
      <c r="M36" s="975"/>
      <c r="N36" s="975"/>
      <c r="O36" s="975"/>
    </row>
    <row r="37" spans="3:15" ht="19.5" customHeight="1">
      <c r="C37" s="721" t="str">
        <f>"NWC seasonality"&amp;IF('Key information'!E59="",""," - "&amp;'Key information'!E59)</f>
        <v>NWC seasonality</v>
      </c>
      <c r="D37" s="721"/>
      <c r="E37" s="721"/>
      <c r="F37" s="721"/>
      <c r="G37" s="721"/>
      <c r="H37" s="721"/>
      <c r="I37" s="721"/>
      <c r="J37" s="721"/>
      <c r="K37" s="721"/>
      <c r="L37" s="721"/>
      <c r="M37" s="721"/>
      <c r="N37" s="721"/>
      <c r="O37" s="721"/>
    </row>
    <row r="38" spans="3:15" ht="12" customHeight="1">
      <c r="C38" s="626" t="str">
        <f>C29</f>
        <v>€'000</v>
      </c>
      <c r="D38" s="628" t="s">
        <v>67</v>
      </c>
      <c r="E38" s="628" t="s">
        <v>69</v>
      </c>
      <c r="F38" s="628" t="s">
        <v>71</v>
      </c>
      <c r="G38" s="628" t="s">
        <v>73</v>
      </c>
      <c r="H38" s="628" t="s">
        <v>75</v>
      </c>
      <c r="I38" s="628" t="s">
        <v>77</v>
      </c>
      <c r="J38" s="628" t="s">
        <v>79</v>
      </c>
      <c r="K38" s="628" t="s">
        <v>81</v>
      </c>
      <c r="L38" s="628" t="s">
        <v>83</v>
      </c>
      <c r="M38" s="628" t="s">
        <v>85</v>
      </c>
      <c r="N38" s="628" t="s">
        <v>87</v>
      </c>
      <c r="O38" s="628" t="s">
        <v>89</v>
      </c>
    </row>
    <row r="39" spans="3:15" ht="12" customHeight="1">
      <c r="C39" s="734"/>
      <c r="D39" s="329"/>
      <c r="E39" s="329"/>
      <c r="F39" s="329"/>
      <c r="G39" s="329"/>
      <c r="H39" s="329"/>
      <c r="I39" s="329"/>
      <c r="J39" s="329"/>
      <c r="K39" s="329"/>
      <c r="L39" s="329"/>
      <c r="M39" s="329"/>
      <c r="N39" s="329"/>
      <c r="O39" s="329"/>
    </row>
    <row r="40" spans="3:15" ht="12" customHeight="1">
      <c r="C40" s="723" t="str">
        <f>D29</f>
        <v>FY20</v>
      </c>
      <c r="D40" s="55">
        <f>D21</f>
        <v>0</v>
      </c>
      <c r="E40" s="55">
        <f t="shared" ref="E40:O40" si="7">E21</f>
        <v>0</v>
      </c>
      <c r="F40" s="55">
        <f t="shared" si="7"/>
        <v>0</v>
      </c>
      <c r="G40" s="55">
        <f t="shared" si="7"/>
        <v>0</v>
      </c>
      <c r="H40" s="55">
        <f t="shared" si="7"/>
        <v>0</v>
      </c>
      <c r="I40" s="55">
        <f t="shared" si="7"/>
        <v>0</v>
      </c>
      <c r="J40" s="55">
        <f t="shared" si="7"/>
        <v>0</v>
      </c>
      <c r="K40" s="55">
        <f t="shared" si="7"/>
        <v>0</v>
      </c>
      <c r="L40" s="55">
        <f t="shared" si="7"/>
        <v>0</v>
      </c>
      <c r="M40" s="55">
        <f t="shared" si="7"/>
        <v>0</v>
      </c>
      <c r="N40" s="55">
        <f t="shared" si="7"/>
        <v>0</v>
      </c>
      <c r="O40" s="55">
        <f t="shared" si="7"/>
        <v>0</v>
      </c>
    </row>
    <row r="41" spans="3:15" ht="12" customHeight="1">
      <c r="C41" s="723" t="str">
        <f>E29</f>
        <v>FY21</v>
      </c>
      <c r="D41" s="55">
        <f>P21</f>
        <v>0</v>
      </c>
      <c r="E41" s="55">
        <f>Q21</f>
        <v>0</v>
      </c>
      <c r="F41" s="55">
        <f t="shared" ref="F41:O41" si="8">R21</f>
        <v>0</v>
      </c>
      <c r="G41" s="55">
        <f t="shared" si="8"/>
        <v>0</v>
      </c>
      <c r="H41" s="55">
        <f t="shared" si="8"/>
        <v>0</v>
      </c>
      <c r="I41" s="55">
        <f t="shared" si="8"/>
        <v>0</v>
      </c>
      <c r="J41" s="55">
        <f t="shared" si="8"/>
        <v>0</v>
      </c>
      <c r="K41" s="55">
        <f t="shared" si="8"/>
        <v>0</v>
      </c>
      <c r="L41" s="55">
        <f t="shared" si="8"/>
        <v>0</v>
      </c>
      <c r="M41" s="55">
        <f t="shared" si="8"/>
        <v>0</v>
      </c>
      <c r="N41" s="55">
        <f t="shared" si="8"/>
        <v>0</v>
      </c>
      <c r="O41" s="55">
        <f t="shared" si="8"/>
        <v>0</v>
      </c>
    </row>
    <row r="42" spans="3:15" ht="12" customHeight="1">
      <c r="C42" s="723" t="str">
        <f>"FY"&amp;'Key information'!G39-2000</f>
        <v>FY22</v>
      </c>
      <c r="D42" s="55">
        <f>AB21</f>
        <v>0</v>
      </c>
      <c r="E42" s="55">
        <f t="shared" ref="E42:I42" si="9">AC21</f>
        <v>0</v>
      </c>
      <c r="F42" s="55">
        <f t="shared" si="9"/>
        <v>0</v>
      </c>
      <c r="G42" s="55">
        <f t="shared" si="9"/>
        <v>0</v>
      </c>
      <c r="H42" s="55">
        <f t="shared" si="9"/>
        <v>0</v>
      </c>
      <c r="I42" s="55">
        <f t="shared" si="9"/>
        <v>0</v>
      </c>
      <c r="J42" s="55">
        <f t="shared" ref="J42" si="10">AH21</f>
        <v>0</v>
      </c>
      <c r="K42" s="55">
        <f t="shared" ref="K42" si="11">AI21</f>
        <v>0</v>
      </c>
      <c r="L42" s="55">
        <f t="shared" ref="L42" si="12">AJ21</f>
        <v>0</v>
      </c>
      <c r="M42" s="55">
        <f t="shared" ref="M42" si="13">AK21</f>
        <v>0</v>
      </c>
      <c r="N42" s="55">
        <f t="shared" ref="N42" si="14">AL21</f>
        <v>0</v>
      </c>
      <c r="O42" s="55">
        <f t="shared" ref="O42" si="15">AM21</f>
        <v>0</v>
      </c>
    </row>
    <row r="43" spans="3:15" ht="12" customHeight="1">
      <c r="C43" s="723" t="s">
        <v>552</v>
      </c>
      <c r="D43" s="55">
        <f>MIN($D$40:$O$42)</f>
        <v>0</v>
      </c>
      <c r="E43" s="55">
        <f t="shared" ref="E43:N43" si="16">MIN($D$40:$O$42)</f>
        <v>0</v>
      </c>
      <c r="F43" s="55">
        <f t="shared" si="16"/>
        <v>0</v>
      </c>
      <c r="G43" s="55">
        <f t="shared" si="16"/>
        <v>0</v>
      </c>
      <c r="H43" s="55">
        <f t="shared" si="16"/>
        <v>0</v>
      </c>
      <c r="I43" s="55">
        <f t="shared" si="16"/>
        <v>0</v>
      </c>
      <c r="J43" s="55">
        <f t="shared" si="16"/>
        <v>0</v>
      </c>
      <c r="K43" s="55">
        <f t="shared" si="16"/>
        <v>0</v>
      </c>
      <c r="L43" s="55">
        <f t="shared" si="16"/>
        <v>0</v>
      </c>
      <c r="M43" s="55">
        <f t="shared" si="16"/>
        <v>0</v>
      </c>
      <c r="N43" s="55">
        <f t="shared" si="16"/>
        <v>0</v>
      </c>
      <c r="O43" s="55">
        <f>MIN($D$40:$O$42)</f>
        <v>0</v>
      </c>
    </row>
    <row r="44" spans="3:15" ht="12" customHeight="1">
      <c r="C44" s="723" t="s">
        <v>553</v>
      </c>
      <c r="D44" s="55">
        <f>MAX($D$40:$O$42)</f>
        <v>0</v>
      </c>
      <c r="E44" s="55">
        <f t="shared" ref="E44:N44" si="17">MAX($D$40:$O$42)</f>
        <v>0</v>
      </c>
      <c r="F44" s="55">
        <f t="shared" si="17"/>
        <v>0</v>
      </c>
      <c r="G44" s="55">
        <f t="shared" si="17"/>
        <v>0</v>
      </c>
      <c r="H44" s="55">
        <f t="shared" si="17"/>
        <v>0</v>
      </c>
      <c r="I44" s="55">
        <f t="shared" si="17"/>
        <v>0</v>
      </c>
      <c r="J44" s="55">
        <f t="shared" si="17"/>
        <v>0</v>
      </c>
      <c r="K44" s="55">
        <f t="shared" si="17"/>
        <v>0</v>
      </c>
      <c r="L44" s="55">
        <f t="shared" si="17"/>
        <v>0</v>
      </c>
      <c r="M44" s="55">
        <f t="shared" si="17"/>
        <v>0</v>
      </c>
      <c r="N44" s="55">
        <f t="shared" si="17"/>
        <v>0</v>
      </c>
      <c r="O44" s="55">
        <f>MAX($D$40:$O$42)</f>
        <v>0</v>
      </c>
    </row>
  </sheetData>
  <pageMargins left="0.7" right="0.7" top="0.75" bottom="0.75" header="0.3" footer="0.3"/>
  <pageSetup scale="66" orientation="landscape" r:id="rId1"/>
  <headerFooter>
    <oddFooter>&amp;C&amp;7&amp;B&amp;"Arial"Document Classification: KPMG Confidential</oddFooter>
  </headerFooter>
  <ignoredErrors>
    <ignoredError sqref="AN22:AP22 AN21:AP21" formula="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9"/>
    <pageSetUpPr fitToPage="1"/>
  </sheetPr>
  <dimension ref="A1:AY185"/>
  <sheetViews>
    <sheetView showGridLines="0" workbookViewId="0">
      <pane xSplit="3" ySplit="9" topLeftCell="D10" activePane="bottomRight" state="frozen"/>
      <selection pane="topRight"/>
      <selection pane="bottomLeft"/>
      <selection pane="bottomRight" activeCell="AR54" sqref="AR54"/>
    </sheetView>
  </sheetViews>
  <sheetFormatPr defaultColWidth="9.140625" defaultRowHeight="15" outlineLevelRow="1" outlineLevelCol="1"/>
  <cols>
    <col min="1" max="1" width="3.7109375" style="505" customWidth="1"/>
    <col min="2" max="2" width="9.140625" customWidth="1"/>
    <col min="3" max="3" width="43.140625" customWidth="1"/>
    <col min="4" max="4" width="6" hidden="1" customWidth="1" outlineLevel="1"/>
    <col min="5" max="5" width="6.140625" hidden="1" customWidth="1" outlineLevel="1"/>
    <col min="6" max="6" width="6.28515625" hidden="1" customWidth="1" outlineLevel="1"/>
    <col min="7" max="7" width="6.140625" hidden="1" customWidth="1" outlineLevel="1"/>
    <col min="8" max="8" width="6.42578125" hidden="1" customWidth="1" outlineLevel="1"/>
    <col min="9" max="9" width="6.140625" hidden="1" customWidth="1" outlineLevel="1"/>
    <col min="10" max="10" width="5.5703125" hidden="1" customWidth="1" outlineLevel="1"/>
    <col min="11" max="11" width="6.42578125" hidden="1" customWidth="1" outlineLevel="1"/>
    <col min="12" max="12" width="6.28515625" hidden="1" customWidth="1" outlineLevel="1"/>
    <col min="13" max="13" width="5.85546875" hidden="1" customWidth="1" outlineLevel="1"/>
    <col min="14" max="15" width="6.140625" hidden="1" customWidth="1" outlineLevel="1"/>
    <col min="16" max="16" width="6" hidden="1" customWidth="1" outlineLevel="1"/>
    <col min="17" max="17" width="6.140625" hidden="1" customWidth="1" outlineLevel="1"/>
    <col min="18" max="18" width="6.28515625" hidden="1" customWidth="1" outlineLevel="1"/>
    <col min="19" max="19" width="6.140625" hidden="1" customWidth="1" outlineLevel="1"/>
    <col min="20" max="20" width="6.42578125" hidden="1" customWidth="1" outlineLevel="1"/>
    <col min="21" max="21" width="6.140625" hidden="1" customWidth="1" outlineLevel="1"/>
    <col min="22" max="22" width="5.5703125" hidden="1" customWidth="1" outlineLevel="1"/>
    <col min="23" max="23" width="6.42578125" hidden="1" customWidth="1" outlineLevel="1"/>
    <col min="24" max="24" width="6.28515625" hidden="1" customWidth="1" outlineLevel="1"/>
    <col min="25" max="25" width="5.85546875" hidden="1" customWidth="1" outlineLevel="1"/>
    <col min="26" max="27" width="6.140625" hidden="1" customWidth="1" outlineLevel="1"/>
    <col min="28" max="28" width="6" hidden="1" customWidth="1" outlineLevel="1"/>
    <col min="29" max="29" width="6.140625" hidden="1" customWidth="1" outlineLevel="1"/>
    <col min="30" max="30" width="6.28515625" hidden="1" customWidth="1" outlineLevel="1"/>
    <col min="31" max="31" width="6.140625" hidden="1" customWidth="1" outlineLevel="1"/>
    <col min="32" max="32" width="6.42578125" hidden="1" customWidth="1" outlineLevel="1"/>
    <col min="33" max="33" width="6.140625" hidden="1" customWidth="1" outlineLevel="1"/>
    <col min="34" max="34" width="5.5703125" hidden="1" customWidth="1" outlineLevel="1"/>
    <col min="35" max="35" width="6.42578125" hidden="1" customWidth="1" outlineLevel="1"/>
    <col min="36" max="36" width="6.28515625" hidden="1" customWidth="1" outlineLevel="1"/>
    <col min="37" max="37" width="5.85546875" hidden="1" customWidth="1" outlineLevel="1"/>
    <col min="38" max="39" width="6.140625" hidden="1" customWidth="1" outlineLevel="1"/>
    <col min="40" max="40" width="3.85546875" customWidth="1" collapsed="1"/>
    <col min="41" max="44" width="7.140625" customWidth="1"/>
    <col min="45" max="45" width="2.140625" customWidth="1"/>
    <col min="46" max="46" width="48.42578125" style="146" customWidth="1"/>
    <col min="47" max="47" width="2.140625" customWidth="1"/>
    <col min="48" max="48" width="15.7109375" customWidth="1"/>
    <col min="49" max="51" width="6" customWidth="1"/>
  </cols>
  <sheetData>
    <row r="1" spans="1:47" ht="23.1" customHeight="1">
      <c r="B1" s="608" t="str">
        <f>'Key information'!E7</f>
        <v>Project Test</v>
      </c>
      <c r="C1" s="2"/>
    </row>
    <row r="2" spans="1:47" ht="11.45" customHeight="1">
      <c r="B2" s="610" t="str">
        <f>C8</f>
        <v>Net cash</v>
      </c>
      <c r="C2" s="2"/>
    </row>
    <row r="3" spans="1:47" ht="12" customHeight="1">
      <c r="B3" s="388" t="s">
        <v>245</v>
      </c>
      <c r="C3" s="3"/>
    </row>
    <row r="4" spans="1:47" ht="11.25" customHeight="1">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row>
    <row r="5" spans="1:47" s="146" customFormat="1" ht="12" customHeight="1">
      <c r="A5" s="505"/>
      <c r="B5" s="123"/>
      <c r="C5" s="123"/>
      <c r="D5"/>
      <c r="E5"/>
      <c r="F5"/>
      <c r="G5"/>
      <c r="H5"/>
      <c r="I5"/>
      <c r="J5"/>
      <c r="K5"/>
      <c r="L5"/>
      <c r="M5"/>
      <c r="N5"/>
      <c r="O5"/>
      <c r="P5"/>
      <c r="Q5"/>
      <c r="R5"/>
      <c r="S5"/>
      <c r="T5"/>
      <c r="U5"/>
      <c r="V5"/>
      <c r="W5"/>
      <c r="X5"/>
      <c r="Y5"/>
      <c r="Z5"/>
      <c r="AA5"/>
      <c r="AB5"/>
      <c r="AC5"/>
      <c r="AD5"/>
      <c r="AE5"/>
      <c r="AF5"/>
      <c r="AG5"/>
      <c r="AH5"/>
      <c r="AI5"/>
      <c r="AJ5"/>
      <c r="AK5"/>
      <c r="AL5"/>
      <c r="AM5"/>
      <c r="AN5"/>
      <c r="AU5"/>
    </row>
    <row r="6" spans="1:47" s="146" customFormat="1" ht="12" customHeight="1">
      <c r="A6" s="505"/>
      <c r="B6" s="123"/>
      <c r="C6" s="123"/>
      <c r="D6"/>
      <c r="E6"/>
      <c r="F6"/>
      <c r="G6"/>
      <c r="H6"/>
      <c r="I6"/>
      <c r="J6"/>
      <c r="K6"/>
      <c r="L6"/>
      <c r="M6"/>
      <c r="N6"/>
      <c r="O6"/>
      <c r="P6"/>
      <c r="Q6"/>
      <c r="R6"/>
      <c r="S6"/>
      <c r="T6"/>
      <c r="U6"/>
      <c r="V6"/>
      <c r="W6"/>
      <c r="X6"/>
      <c r="Y6"/>
      <c r="Z6"/>
      <c r="AA6"/>
      <c r="AB6"/>
      <c r="AC6"/>
      <c r="AD6"/>
      <c r="AE6"/>
      <c r="AF6"/>
      <c r="AG6"/>
      <c r="AH6"/>
      <c r="AI6"/>
      <c r="AJ6"/>
      <c r="AK6"/>
      <c r="AL6"/>
      <c r="AM6"/>
      <c r="AN6"/>
      <c r="AU6"/>
    </row>
    <row r="7" spans="1:47" s="146" customFormat="1" ht="12" customHeight="1">
      <c r="A7" s="505"/>
      <c r="B7" s="123"/>
      <c r="C7" s="123"/>
      <c r="D7"/>
      <c r="E7"/>
      <c r="F7"/>
      <c r="G7"/>
      <c r="H7"/>
      <c r="I7"/>
      <c r="J7"/>
      <c r="K7"/>
      <c r="L7"/>
      <c r="M7"/>
      <c r="N7"/>
      <c r="O7"/>
      <c r="P7"/>
      <c r="Q7"/>
      <c r="R7"/>
      <c r="S7"/>
      <c r="T7"/>
      <c r="U7"/>
      <c r="V7"/>
      <c r="W7"/>
      <c r="X7"/>
      <c r="Y7"/>
      <c r="Z7"/>
      <c r="AA7"/>
      <c r="AB7"/>
      <c r="AC7"/>
      <c r="AD7"/>
      <c r="AE7"/>
      <c r="AF7"/>
      <c r="AG7"/>
      <c r="AH7"/>
      <c r="AI7"/>
      <c r="AJ7"/>
      <c r="AK7"/>
      <c r="AL7"/>
      <c r="AM7"/>
      <c r="AN7"/>
      <c r="AU7"/>
    </row>
    <row r="8" spans="1:47" s="146" customFormat="1" ht="19.5" customHeight="1">
      <c r="A8" s="505"/>
      <c r="C8" s="402" t="str">
        <f>IF(AQ20&lt;0,"Net debt","Net cash")&amp;IF('Key information'!E59="",""," - "&amp;'Key information'!E59)</f>
        <v>Net cash</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198"/>
      <c r="AT8" s="186" t="s">
        <v>285</v>
      </c>
      <c r="AU8"/>
    </row>
    <row r="9" spans="1:47" s="146" customFormat="1" ht="12" customHeight="1">
      <c r="A9" s="505"/>
      <c r="B9" s="175" t="s">
        <v>287</v>
      </c>
      <c r="C9" s="626" t="str">
        <f>'Key information'!F50</f>
        <v>€'000</v>
      </c>
      <c r="D9" s="736">
        <f>'Key information'!E28</f>
        <v>43861</v>
      </c>
      <c r="E9" s="736">
        <f>EOMONTH(D9,1)</f>
        <v>43890</v>
      </c>
      <c r="F9" s="736">
        <f t="shared" ref="F9:AM9" si="0">EOMONTH(E9,1)</f>
        <v>43921</v>
      </c>
      <c r="G9" s="736">
        <f t="shared" si="0"/>
        <v>43951</v>
      </c>
      <c r="H9" s="736">
        <f t="shared" si="0"/>
        <v>43982</v>
      </c>
      <c r="I9" s="736">
        <f t="shared" si="0"/>
        <v>44012</v>
      </c>
      <c r="J9" s="736">
        <f t="shared" si="0"/>
        <v>44043</v>
      </c>
      <c r="K9" s="736">
        <f t="shared" si="0"/>
        <v>44074</v>
      </c>
      <c r="L9" s="736">
        <f t="shared" si="0"/>
        <v>44104</v>
      </c>
      <c r="M9" s="736">
        <f t="shared" si="0"/>
        <v>44135</v>
      </c>
      <c r="N9" s="736">
        <f t="shared" si="0"/>
        <v>44165</v>
      </c>
      <c r="O9" s="736">
        <f t="shared" si="0"/>
        <v>44196</v>
      </c>
      <c r="P9" s="736">
        <f t="shared" si="0"/>
        <v>44227</v>
      </c>
      <c r="Q9" s="736">
        <f t="shared" si="0"/>
        <v>44255</v>
      </c>
      <c r="R9" s="736">
        <f t="shared" si="0"/>
        <v>44286</v>
      </c>
      <c r="S9" s="736">
        <f t="shared" si="0"/>
        <v>44316</v>
      </c>
      <c r="T9" s="736">
        <f t="shared" si="0"/>
        <v>44347</v>
      </c>
      <c r="U9" s="736">
        <f t="shared" si="0"/>
        <v>44377</v>
      </c>
      <c r="V9" s="736">
        <f t="shared" si="0"/>
        <v>44408</v>
      </c>
      <c r="W9" s="736">
        <f t="shared" si="0"/>
        <v>44439</v>
      </c>
      <c r="X9" s="736">
        <f t="shared" si="0"/>
        <v>44469</v>
      </c>
      <c r="Y9" s="736">
        <f t="shared" si="0"/>
        <v>44500</v>
      </c>
      <c r="Z9" s="736">
        <f t="shared" si="0"/>
        <v>44530</v>
      </c>
      <c r="AA9" s="736">
        <f t="shared" si="0"/>
        <v>44561</v>
      </c>
      <c r="AB9" s="736">
        <f t="shared" si="0"/>
        <v>44592</v>
      </c>
      <c r="AC9" s="736">
        <f t="shared" si="0"/>
        <v>44620</v>
      </c>
      <c r="AD9" s="736">
        <f t="shared" si="0"/>
        <v>44651</v>
      </c>
      <c r="AE9" s="736">
        <f t="shared" si="0"/>
        <v>44681</v>
      </c>
      <c r="AF9" s="736">
        <f t="shared" si="0"/>
        <v>44712</v>
      </c>
      <c r="AG9" s="736">
        <f t="shared" si="0"/>
        <v>44742</v>
      </c>
      <c r="AH9" s="736">
        <f t="shared" si="0"/>
        <v>44773</v>
      </c>
      <c r="AI9" s="736">
        <f t="shared" si="0"/>
        <v>44804</v>
      </c>
      <c r="AJ9" s="736">
        <f t="shared" si="0"/>
        <v>44834</v>
      </c>
      <c r="AK9" s="736">
        <f t="shared" si="0"/>
        <v>44865</v>
      </c>
      <c r="AL9" s="736">
        <f t="shared" si="0"/>
        <v>44895</v>
      </c>
      <c r="AM9" s="736">
        <f t="shared" si="0"/>
        <v>44926</v>
      </c>
      <c r="AN9" s="660" t="s">
        <v>484</v>
      </c>
      <c r="AO9" s="736">
        <f>'Key information'!E43</f>
        <v>44196</v>
      </c>
      <c r="AP9" s="736">
        <f>'Key information'!F43</f>
        <v>44561</v>
      </c>
      <c r="AQ9" s="736">
        <f>'Key information'!G43</f>
        <v>44895</v>
      </c>
      <c r="AR9" s="737" t="s">
        <v>556</v>
      </c>
      <c r="AT9" s="962"/>
      <c r="AU9"/>
    </row>
    <row r="10" spans="1:47" s="146" customFormat="1" ht="12" customHeight="1">
      <c r="A10" s="505"/>
      <c r="B10" s="178" t="s">
        <v>438</v>
      </c>
      <c r="C10" s="30" t="s">
        <v>439</v>
      </c>
      <c r="D10" s="29">
        <f>SUMIFS(BS_monthly!G:G,BS_monthly!$B:$B,$B10)</f>
        <v>0</v>
      </c>
      <c r="E10" s="29">
        <f>SUMIFS(BS_monthly!H:H,BS_monthly!$B:$B,$B10)</f>
        <v>0</v>
      </c>
      <c r="F10" s="153">
        <f>SUMIFS(BS_monthly!I:I,BS_monthly!$B:$B,$B10)</f>
        <v>0</v>
      </c>
      <c r="G10" s="153">
        <f>SUMIFS(BS_monthly!J:J,BS_monthly!$B:$B,$B10)</f>
        <v>0</v>
      </c>
      <c r="H10" s="153">
        <f>SUMIFS(BS_monthly!K:K,BS_monthly!$B:$B,$B10)</f>
        <v>0</v>
      </c>
      <c r="I10" s="153">
        <f>SUMIFS(BS_monthly!L:L,BS_monthly!$B:$B,$B10)</f>
        <v>0</v>
      </c>
      <c r="J10" s="153">
        <f>SUMIFS(BS_monthly!M:M,BS_monthly!$B:$B,$B10)</f>
        <v>0</v>
      </c>
      <c r="K10" s="153">
        <f>SUMIFS(BS_monthly!N:N,BS_monthly!$B:$B,$B10)</f>
        <v>0</v>
      </c>
      <c r="L10" s="153">
        <f>SUMIFS(BS_monthly!O:O,BS_monthly!$B:$B,$B10)</f>
        <v>0</v>
      </c>
      <c r="M10" s="153">
        <f>SUMIFS(BS_monthly!P:P,BS_monthly!$B:$B,$B10)</f>
        <v>0</v>
      </c>
      <c r="N10" s="153">
        <f>SUMIFS(BS_monthly!Q:Q,BS_monthly!$B:$B,$B10)</f>
        <v>0</v>
      </c>
      <c r="O10" s="153">
        <f>SUMIFS(BS_monthly!R:R,BS_monthly!$B:$B,$B10)</f>
        <v>0</v>
      </c>
      <c r="P10" s="153">
        <f>SUMIFS(BS_monthly!S:S,BS_monthly!$B:$B,$B10)</f>
        <v>0</v>
      </c>
      <c r="Q10" s="153">
        <f>SUMIFS(BS_monthly!T:T,BS_monthly!$B:$B,$B10)</f>
        <v>0</v>
      </c>
      <c r="R10" s="153">
        <f>SUMIFS(BS_monthly!U:U,BS_monthly!$B:$B,$B10)</f>
        <v>0</v>
      </c>
      <c r="S10" s="153">
        <f>SUMIFS(BS_monthly!V:V,BS_monthly!$B:$B,$B10)</f>
        <v>0</v>
      </c>
      <c r="T10" s="153">
        <f>SUMIFS(BS_monthly!W:W,BS_monthly!$B:$B,$B10)</f>
        <v>0</v>
      </c>
      <c r="U10" s="153">
        <f>SUMIFS(BS_monthly!X:X,BS_monthly!$B:$B,$B10)</f>
        <v>0</v>
      </c>
      <c r="V10" s="153">
        <f>SUMIFS(BS_monthly!Y:Y,BS_monthly!$B:$B,$B10)</f>
        <v>0</v>
      </c>
      <c r="W10" s="153">
        <f>SUMIFS(BS_monthly!Z:Z,BS_monthly!$B:$B,$B10)</f>
        <v>0</v>
      </c>
      <c r="X10" s="153">
        <f>SUMIFS(BS_monthly!AA:AA,BS_monthly!$B:$B,$B10)</f>
        <v>0</v>
      </c>
      <c r="Y10" s="153">
        <f>SUMIFS(BS_monthly!AB:AB,BS_monthly!$B:$B,$B10)</f>
        <v>0</v>
      </c>
      <c r="Z10" s="153">
        <f>SUMIFS(BS_monthly!AC:AC,BS_monthly!$B:$B,$B10)</f>
        <v>0</v>
      </c>
      <c r="AA10" s="153">
        <f>SUMIFS(BS_monthly!AD:AD,BS_monthly!$B:$B,$B10)</f>
        <v>0</v>
      </c>
      <c r="AB10" s="153">
        <f>SUMIFS(BS_monthly!AE:AE,BS_monthly!$B:$B,$B10)</f>
        <v>0</v>
      </c>
      <c r="AC10" s="153">
        <f>SUMIFS(BS_monthly!AF:AF,BS_monthly!$B:$B,$B10)</f>
        <v>0</v>
      </c>
      <c r="AD10" s="153">
        <f>SUMIFS(BS_monthly!AG:AG,BS_monthly!$B:$B,$B10)</f>
        <v>0</v>
      </c>
      <c r="AE10" s="153">
        <f>SUMIFS(BS_monthly!AH:AH,BS_monthly!$B:$B,$B10)</f>
        <v>0</v>
      </c>
      <c r="AF10" s="153">
        <f>SUMIFS(BS_monthly!AI:AI,BS_monthly!$B:$B,$B10)</f>
        <v>0</v>
      </c>
      <c r="AG10" s="153">
        <f>SUMIFS(BS_monthly!AJ:AJ,BS_monthly!$B:$B,$B10)</f>
        <v>0</v>
      </c>
      <c r="AH10" s="153">
        <f>SUMIFS(BS_monthly!AK:AK,BS_monthly!$B:$B,$B10)</f>
        <v>0</v>
      </c>
      <c r="AI10" s="153">
        <f>SUMIFS(BS_monthly!AL:AL,BS_monthly!$B:$B,$B10)</f>
        <v>0</v>
      </c>
      <c r="AJ10" s="153">
        <f>SUMIFS(BS_monthly!AM:AM,BS_monthly!$B:$B,$B10)</f>
        <v>0</v>
      </c>
      <c r="AK10" s="153">
        <f>SUMIFS(BS_monthly!AN:AN,BS_monthly!$B:$B,$B10)</f>
        <v>0</v>
      </c>
      <c r="AL10" s="153">
        <f>SUMIFS(BS_monthly!AO:AO,BS_monthly!$B:$B,$B10)</f>
        <v>0</v>
      </c>
      <c r="AM10" s="153">
        <f>SUMIFS(BS_monthly!AP:AP,BS_monthly!$B:$B,$B10)</f>
        <v>0</v>
      </c>
      <c r="AN10" s="153"/>
      <c r="AO10" s="55">
        <f>SUMIF($D$9:$O$9,$AO$9,D10:O10)</f>
        <v>0</v>
      </c>
      <c r="AP10" s="55">
        <f>SUMIF($P$9:$AA$9,$AP$9,P10:AA10)</f>
        <v>0</v>
      </c>
      <c r="AQ10" s="373">
        <f t="shared" ref="AQ10:AQ18" si="1">SUMIF($AB$9:$AM$9,$AQ$9,AB10:AM10)</f>
        <v>0</v>
      </c>
      <c r="AR10" s="738" t="s">
        <v>557</v>
      </c>
      <c r="AT10" s="138"/>
      <c r="AU10"/>
    </row>
    <row r="11" spans="1:47" s="146" customFormat="1" ht="12" hidden="1" customHeight="1" outlineLevel="1">
      <c r="A11" s="505"/>
      <c r="B11" s="178" t="s">
        <v>436</v>
      </c>
      <c r="C11" s="30" t="s">
        <v>437</v>
      </c>
      <c r="D11" s="29">
        <f>SUMIFS(BS_monthly!G:G,BS_monthly!$B:$B,$B11)</f>
        <v>0</v>
      </c>
      <c r="E11" s="29">
        <f>SUMIFS(BS_monthly!H:H,BS_monthly!$B:$B,$B11)</f>
        <v>0</v>
      </c>
      <c r="F11" s="153">
        <f>SUMIFS(BS_monthly!I:I,BS_monthly!$B:$B,$B11)</f>
        <v>0</v>
      </c>
      <c r="G11" s="153">
        <f>SUMIFS(BS_monthly!J:J,BS_monthly!$B:$B,$B11)</f>
        <v>0</v>
      </c>
      <c r="H11" s="153">
        <f>SUMIFS(BS_monthly!K:K,BS_monthly!$B:$B,$B11)</f>
        <v>0</v>
      </c>
      <c r="I11" s="153">
        <f>SUMIFS(BS_monthly!L:L,BS_monthly!$B:$B,$B11)</f>
        <v>0</v>
      </c>
      <c r="J11" s="153">
        <f>SUMIFS(BS_monthly!M:M,BS_monthly!$B:$B,$B11)</f>
        <v>0</v>
      </c>
      <c r="K11" s="153">
        <f>SUMIFS(BS_monthly!N:N,BS_monthly!$B:$B,$B11)</f>
        <v>0</v>
      </c>
      <c r="L11" s="153">
        <f>SUMIFS(BS_monthly!O:O,BS_monthly!$B:$B,$B11)</f>
        <v>0</v>
      </c>
      <c r="M11" s="153">
        <f>SUMIFS(BS_monthly!P:P,BS_monthly!$B:$B,$B11)</f>
        <v>0</v>
      </c>
      <c r="N11" s="153">
        <f>SUMIFS(BS_monthly!Q:Q,BS_monthly!$B:$B,$B11)</f>
        <v>0</v>
      </c>
      <c r="O11" s="153">
        <f>SUMIFS(BS_monthly!R:R,BS_monthly!$B:$B,$B11)</f>
        <v>0</v>
      </c>
      <c r="P11" s="153">
        <f>SUMIFS(BS_monthly!S:S,BS_monthly!$B:$B,$B11)</f>
        <v>0</v>
      </c>
      <c r="Q11" s="153">
        <f>SUMIFS(BS_monthly!T:T,BS_monthly!$B:$B,$B11)</f>
        <v>0</v>
      </c>
      <c r="R11" s="153">
        <f>SUMIFS(BS_monthly!U:U,BS_monthly!$B:$B,$B11)</f>
        <v>0</v>
      </c>
      <c r="S11" s="153">
        <f>SUMIFS(BS_monthly!V:V,BS_monthly!$B:$B,$B11)</f>
        <v>0</v>
      </c>
      <c r="T11" s="153">
        <f>SUMIFS(BS_monthly!W:W,BS_monthly!$B:$B,$B11)</f>
        <v>0</v>
      </c>
      <c r="U11" s="153">
        <f>SUMIFS(BS_monthly!X:X,BS_monthly!$B:$B,$B11)</f>
        <v>0</v>
      </c>
      <c r="V11" s="153">
        <f>SUMIFS(BS_monthly!Y:Y,BS_monthly!$B:$B,$B11)</f>
        <v>0</v>
      </c>
      <c r="W11" s="153">
        <f>SUMIFS(BS_monthly!Z:Z,BS_monthly!$B:$B,$B11)</f>
        <v>0</v>
      </c>
      <c r="X11" s="153">
        <f>SUMIFS(BS_monthly!AA:AA,BS_monthly!$B:$B,$B11)</f>
        <v>0</v>
      </c>
      <c r="Y11" s="153">
        <f>SUMIFS(BS_monthly!AB:AB,BS_monthly!$B:$B,$B11)</f>
        <v>0</v>
      </c>
      <c r="Z11" s="153">
        <f>SUMIFS(BS_monthly!AC:AC,BS_monthly!$B:$B,$B11)</f>
        <v>0</v>
      </c>
      <c r="AA11" s="153">
        <f>SUMIFS(BS_monthly!AD:AD,BS_monthly!$B:$B,$B11)</f>
        <v>0</v>
      </c>
      <c r="AB11" s="153">
        <f>SUMIFS(BS_monthly!AE:AE,BS_monthly!$B:$B,$B11)</f>
        <v>0</v>
      </c>
      <c r="AC11" s="153">
        <f>SUMIFS(BS_monthly!AF:AF,BS_monthly!$B:$B,$B11)</f>
        <v>0</v>
      </c>
      <c r="AD11" s="153">
        <f>SUMIFS(BS_monthly!AG:AG,BS_monthly!$B:$B,$B11)</f>
        <v>0</v>
      </c>
      <c r="AE11" s="153">
        <f>SUMIFS(BS_monthly!AH:AH,BS_monthly!$B:$B,$B11)</f>
        <v>0</v>
      </c>
      <c r="AF11" s="153">
        <f>SUMIFS(BS_monthly!AI:AI,BS_monthly!$B:$B,$B11)</f>
        <v>0</v>
      </c>
      <c r="AG11" s="153">
        <f>SUMIFS(BS_monthly!AJ:AJ,BS_monthly!$B:$B,$B11)</f>
        <v>0</v>
      </c>
      <c r="AH11" s="153">
        <f>SUMIFS(BS_monthly!AK:AK,BS_monthly!$B:$B,$B11)</f>
        <v>0</v>
      </c>
      <c r="AI11" s="153">
        <f>SUMIFS(BS_monthly!AL:AL,BS_monthly!$B:$B,$B11)</f>
        <v>0</v>
      </c>
      <c r="AJ11" s="153">
        <f>SUMIFS(BS_monthly!AM:AM,BS_monthly!$B:$B,$B11)</f>
        <v>0</v>
      </c>
      <c r="AK11" s="153">
        <f>SUMIFS(BS_monthly!AN:AN,BS_monthly!$B:$B,$B11)</f>
        <v>0</v>
      </c>
      <c r="AL11" s="153">
        <f>SUMIFS(BS_monthly!AO:AO,BS_monthly!$B:$B,$B11)</f>
        <v>0</v>
      </c>
      <c r="AM11" s="153">
        <f>SUMIFS(BS_monthly!AP:AP,BS_monthly!$B:$B,$B11)</f>
        <v>0</v>
      </c>
      <c r="AN11" s="153"/>
      <c r="AO11" s="55">
        <f>SUMIF($D$9:$O$9,$AO$9,D11:O11)</f>
        <v>0</v>
      </c>
      <c r="AP11" s="55">
        <f>SUMIF($P$9:$AA$9,$AP$9,P11:AA11)</f>
        <v>0</v>
      </c>
      <c r="AQ11" s="373">
        <f t="shared" ref="AQ11" si="2">SUMIF($AB$9:$AM$9,$AQ$9,AB11:AM11)</f>
        <v>0</v>
      </c>
      <c r="AR11" s="738" t="s">
        <v>557</v>
      </c>
      <c r="AT11" s="138"/>
      <c r="AU11"/>
    </row>
    <row r="12" spans="1:47" s="146" customFormat="1" ht="12" hidden="1" customHeight="1" outlineLevel="1">
      <c r="A12" s="505"/>
      <c r="B12" s="178" t="s">
        <v>431</v>
      </c>
      <c r="C12" s="30" t="s">
        <v>432</v>
      </c>
      <c r="D12" s="29">
        <f>SUMIFS(BS_monthly!G:G,BS_monthly!$B:$B,$B12)</f>
        <v>0</v>
      </c>
      <c r="E12" s="29">
        <f>SUMIFS(BS_monthly!H:H,BS_monthly!$B:$B,$B12)</f>
        <v>0</v>
      </c>
      <c r="F12" s="153">
        <f>SUMIFS(BS_monthly!I:I,BS_monthly!$B:$B,$B12)</f>
        <v>0</v>
      </c>
      <c r="G12" s="153">
        <f>SUMIFS(BS_monthly!J:J,BS_monthly!$B:$B,$B12)</f>
        <v>0</v>
      </c>
      <c r="H12" s="153">
        <f>SUMIFS(BS_monthly!K:K,BS_monthly!$B:$B,$B12)</f>
        <v>0</v>
      </c>
      <c r="I12" s="153">
        <f>SUMIFS(BS_monthly!L:L,BS_monthly!$B:$B,$B12)</f>
        <v>0</v>
      </c>
      <c r="J12" s="153">
        <f>SUMIFS(BS_monthly!M:M,BS_monthly!$B:$B,$B12)</f>
        <v>0</v>
      </c>
      <c r="K12" s="153">
        <f>SUMIFS(BS_monthly!N:N,BS_monthly!$B:$B,$B12)</f>
        <v>0</v>
      </c>
      <c r="L12" s="153">
        <f>SUMIFS(BS_monthly!O:O,BS_monthly!$B:$B,$B12)</f>
        <v>0</v>
      </c>
      <c r="M12" s="153">
        <f>SUMIFS(BS_monthly!P:P,BS_monthly!$B:$B,$B12)</f>
        <v>0</v>
      </c>
      <c r="N12" s="153">
        <f>SUMIFS(BS_monthly!Q:Q,BS_monthly!$B:$B,$B12)</f>
        <v>0</v>
      </c>
      <c r="O12" s="153">
        <f>SUMIFS(BS_monthly!R:R,BS_monthly!$B:$B,$B12)</f>
        <v>0</v>
      </c>
      <c r="P12" s="153">
        <f>SUMIFS(BS_monthly!S:S,BS_monthly!$B:$B,$B12)</f>
        <v>0</v>
      </c>
      <c r="Q12" s="153">
        <f>SUMIFS(BS_monthly!T:T,BS_monthly!$B:$B,$B12)</f>
        <v>0</v>
      </c>
      <c r="R12" s="153">
        <f>SUMIFS(BS_monthly!U:U,BS_monthly!$B:$B,$B12)</f>
        <v>0</v>
      </c>
      <c r="S12" s="153">
        <f>SUMIFS(BS_monthly!V:V,BS_monthly!$B:$B,$B12)</f>
        <v>0</v>
      </c>
      <c r="T12" s="153">
        <f>SUMIFS(BS_monthly!W:W,BS_monthly!$B:$B,$B12)</f>
        <v>0</v>
      </c>
      <c r="U12" s="153">
        <f>SUMIFS(BS_monthly!X:X,BS_monthly!$B:$B,$B12)</f>
        <v>0</v>
      </c>
      <c r="V12" s="153">
        <f>SUMIFS(BS_monthly!Y:Y,BS_monthly!$B:$B,$B12)</f>
        <v>0</v>
      </c>
      <c r="W12" s="153">
        <f>SUMIFS(BS_monthly!Z:Z,BS_monthly!$B:$B,$B12)</f>
        <v>0</v>
      </c>
      <c r="X12" s="153">
        <f>SUMIFS(BS_monthly!AA:AA,BS_monthly!$B:$B,$B12)</f>
        <v>0</v>
      </c>
      <c r="Y12" s="153">
        <f>SUMIFS(BS_monthly!AB:AB,BS_monthly!$B:$B,$B12)</f>
        <v>0</v>
      </c>
      <c r="Z12" s="153">
        <f>SUMIFS(BS_monthly!AC:AC,BS_monthly!$B:$B,$B12)</f>
        <v>0</v>
      </c>
      <c r="AA12" s="153">
        <f>SUMIFS(BS_monthly!AD:AD,BS_monthly!$B:$B,$B12)</f>
        <v>0</v>
      </c>
      <c r="AB12" s="153">
        <f>SUMIFS(BS_monthly!AE:AE,BS_monthly!$B:$B,$B12)</f>
        <v>0</v>
      </c>
      <c r="AC12" s="153">
        <f>SUMIFS(BS_monthly!AF:AF,BS_monthly!$B:$B,$B12)</f>
        <v>0</v>
      </c>
      <c r="AD12" s="153">
        <f>SUMIFS(BS_monthly!AG:AG,BS_monthly!$B:$B,$B12)</f>
        <v>0</v>
      </c>
      <c r="AE12" s="153">
        <f>SUMIFS(BS_monthly!AH:AH,BS_monthly!$B:$B,$B12)</f>
        <v>0</v>
      </c>
      <c r="AF12" s="153">
        <f>SUMIFS(BS_monthly!AI:AI,BS_monthly!$B:$B,$B12)</f>
        <v>0</v>
      </c>
      <c r="AG12" s="153">
        <f>SUMIFS(BS_monthly!AJ:AJ,BS_monthly!$B:$B,$B12)</f>
        <v>0</v>
      </c>
      <c r="AH12" s="153">
        <f>SUMIFS(BS_monthly!AK:AK,BS_monthly!$B:$B,$B12)</f>
        <v>0</v>
      </c>
      <c r="AI12" s="153">
        <f>SUMIFS(BS_monthly!AL:AL,BS_monthly!$B:$B,$B12)</f>
        <v>0</v>
      </c>
      <c r="AJ12" s="153">
        <f>SUMIFS(BS_monthly!AM:AM,BS_monthly!$B:$B,$B12)</f>
        <v>0</v>
      </c>
      <c r="AK12" s="153">
        <f>SUMIFS(BS_monthly!AN:AN,BS_monthly!$B:$B,$B12)</f>
        <v>0</v>
      </c>
      <c r="AL12" s="153">
        <f>SUMIFS(BS_monthly!AO:AO,BS_monthly!$B:$B,$B12)</f>
        <v>0</v>
      </c>
      <c r="AM12" s="153">
        <f>SUMIFS(BS_monthly!AP:AP,BS_monthly!$B:$B,$B12)</f>
        <v>0</v>
      </c>
      <c r="AN12" s="153"/>
      <c r="AO12" s="55">
        <f>SUMIF($D$9:$O$9,$AO$9,D12:O12)</f>
        <v>0</v>
      </c>
      <c r="AP12" s="55">
        <f>SUMIF($P$9:$AA$9,$AP$9,P12:AA12)</f>
        <v>0</v>
      </c>
      <c r="AQ12" s="373">
        <f t="shared" ref="AQ12" si="3">SUMIF($AB$9:$AM$9,$AQ$9,AB12:AM12)</f>
        <v>0</v>
      </c>
      <c r="AR12" s="738" t="s">
        <v>557</v>
      </c>
      <c r="AT12" s="138"/>
      <c r="AU12"/>
    </row>
    <row r="13" spans="1:47" s="146" customFormat="1" ht="12" customHeight="1" collapsed="1">
      <c r="A13" s="505"/>
      <c r="B13" s="178" t="s">
        <v>464</v>
      </c>
      <c r="C13" s="30" t="s">
        <v>558</v>
      </c>
      <c r="D13" s="29">
        <f>SUMIFS(BS_monthly!G:G,BS_monthly!$B:$B,$B13)</f>
        <v>0</v>
      </c>
      <c r="E13" s="29">
        <f>SUMIFS(BS_monthly!H:H,BS_monthly!$B:$B,$B13)</f>
        <v>0</v>
      </c>
      <c r="F13" s="153">
        <f>SUMIFS(BS_monthly!I:I,BS_monthly!$B:$B,$B13)</f>
        <v>0</v>
      </c>
      <c r="G13" s="153">
        <f>SUMIFS(BS_monthly!J:J,BS_monthly!$B:$B,$B13)</f>
        <v>0</v>
      </c>
      <c r="H13" s="153">
        <f>SUMIFS(BS_monthly!K:K,BS_monthly!$B:$B,$B13)</f>
        <v>0</v>
      </c>
      <c r="I13" s="153">
        <f>SUMIFS(BS_monthly!L:L,BS_monthly!$B:$B,$B13)</f>
        <v>0</v>
      </c>
      <c r="J13" s="153">
        <f>SUMIFS(BS_monthly!M:M,BS_monthly!$B:$B,$B13)</f>
        <v>0</v>
      </c>
      <c r="K13" s="153">
        <f>SUMIFS(BS_monthly!N:N,BS_monthly!$B:$B,$B13)</f>
        <v>0</v>
      </c>
      <c r="L13" s="153">
        <f>SUMIFS(BS_monthly!O:O,BS_monthly!$B:$B,$B13)</f>
        <v>0</v>
      </c>
      <c r="M13" s="153">
        <f>SUMIFS(BS_monthly!P:P,BS_monthly!$B:$B,$B13)</f>
        <v>0</v>
      </c>
      <c r="N13" s="153">
        <f>SUMIFS(BS_monthly!Q:Q,BS_monthly!$B:$B,$B13)</f>
        <v>0</v>
      </c>
      <c r="O13" s="153">
        <f>SUMIFS(BS_monthly!R:R,BS_monthly!$B:$B,$B13)</f>
        <v>0</v>
      </c>
      <c r="P13" s="153">
        <f>SUMIFS(BS_monthly!S:S,BS_monthly!$B:$B,$B13)</f>
        <v>0</v>
      </c>
      <c r="Q13" s="153">
        <f>SUMIFS(BS_monthly!T:T,BS_monthly!$B:$B,$B13)</f>
        <v>0</v>
      </c>
      <c r="R13" s="153">
        <f>SUMIFS(BS_monthly!U:U,BS_monthly!$B:$B,$B13)</f>
        <v>0</v>
      </c>
      <c r="S13" s="153">
        <f>SUMIFS(BS_monthly!V:V,BS_monthly!$B:$B,$B13)</f>
        <v>0</v>
      </c>
      <c r="T13" s="153">
        <f>SUMIFS(BS_monthly!W:W,BS_monthly!$B:$B,$B13)</f>
        <v>0</v>
      </c>
      <c r="U13" s="153">
        <f>SUMIFS(BS_monthly!X:X,BS_monthly!$B:$B,$B13)</f>
        <v>0</v>
      </c>
      <c r="V13" s="153">
        <f>SUMIFS(BS_monthly!Y:Y,BS_monthly!$B:$B,$B13)</f>
        <v>0</v>
      </c>
      <c r="W13" s="153">
        <f>SUMIFS(BS_monthly!Z:Z,BS_monthly!$B:$B,$B13)</f>
        <v>0</v>
      </c>
      <c r="X13" s="153">
        <f>SUMIFS(BS_monthly!AA:AA,BS_monthly!$B:$B,$B13)</f>
        <v>0</v>
      </c>
      <c r="Y13" s="153">
        <f>SUMIFS(BS_monthly!AB:AB,BS_monthly!$B:$B,$B13)</f>
        <v>0</v>
      </c>
      <c r="Z13" s="153">
        <f>SUMIFS(BS_monthly!AC:AC,BS_monthly!$B:$B,$B13)</f>
        <v>0</v>
      </c>
      <c r="AA13" s="153">
        <f>SUMIFS(BS_monthly!AD:AD,BS_monthly!$B:$B,$B13)</f>
        <v>0</v>
      </c>
      <c r="AB13" s="153">
        <f>SUMIFS(BS_monthly!AE:AE,BS_monthly!$B:$B,$B13)</f>
        <v>0</v>
      </c>
      <c r="AC13" s="153">
        <f>SUMIFS(BS_monthly!AF:AF,BS_monthly!$B:$B,$B13)</f>
        <v>0</v>
      </c>
      <c r="AD13" s="153">
        <f>SUMIFS(BS_monthly!AG:AG,BS_monthly!$B:$B,$B13)</f>
        <v>0</v>
      </c>
      <c r="AE13" s="153">
        <f>SUMIFS(BS_monthly!AH:AH,BS_monthly!$B:$B,$B13)</f>
        <v>0</v>
      </c>
      <c r="AF13" s="153">
        <f>SUMIFS(BS_monthly!AI:AI,BS_monthly!$B:$B,$B13)</f>
        <v>0</v>
      </c>
      <c r="AG13" s="153">
        <f>SUMIFS(BS_monthly!AJ:AJ,BS_monthly!$B:$B,$B13)</f>
        <v>0</v>
      </c>
      <c r="AH13" s="153">
        <f>SUMIFS(BS_monthly!AK:AK,BS_monthly!$B:$B,$B13)</f>
        <v>0</v>
      </c>
      <c r="AI13" s="153">
        <f>SUMIFS(BS_monthly!AL:AL,BS_monthly!$B:$B,$B13)</f>
        <v>0</v>
      </c>
      <c r="AJ13" s="153">
        <f>SUMIFS(BS_monthly!AM:AM,BS_monthly!$B:$B,$B13)</f>
        <v>0</v>
      </c>
      <c r="AK13" s="153">
        <f>SUMIFS(BS_monthly!AN:AN,BS_monthly!$B:$B,$B13)</f>
        <v>0</v>
      </c>
      <c r="AL13" s="153">
        <f>SUMIFS(BS_monthly!AO:AO,BS_monthly!$B:$B,$B13)</f>
        <v>0</v>
      </c>
      <c r="AM13" s="153">
        <f>SUMIFS(BS_monthly!AP:AP,BS_monthly!$B:$B,$B13)</f>
        <v>0</v>
      </c>
      <c r="AN13" s="153"/>
      <c r="AO13" s="55">
        <f t="shared" ref="AO13:AO18" si="4">SUMIF($D$9:$O$9,$AO$9,D13:O13)</f>
        <v>0</v>
      </c>
      <c r="AP13" s="55">
        <f t="shared" ref="AP13:AP18" si="5">SUMIF($P$9:$AA$9,$AP$9,P13:AA13)</f>
        <v>0</v>
      </c>
      <c r="AQ13" s="373">
        <f t="shared" si="1"/>
        <v>0</v>
      </c>
      <c r="AR13" s="738" t="s">
        <v>557</v>
      </c>
      <c r="AT13" s="138"/>
      <c r="AU13"/>
    </row>
    <row r="14" spans="1:47" s="146" customFormat="1" ht="12" customHeight="1">
      <c r="A14" s="505"/>
      <c r="B14" s="178" t="s">
        <v>455</v>
      </c>
      <c r="C14" s="30" t="s">
        <v>559</v>
      </c>
      <c r="D14" s="29">
        <f>SUMIFS(BS_monthly!G:G,BS_monthly!$B:$B,$B14)</f>
        <v>0</v>
      </c>
      <c r="E14" s="29">
        <f>SUMIFS(BS_monthly!H:H,BS_monthly!$B:$B,$B14)</f>
        <v>0</v>
      </c>
      <c r="F14" s="153">
        <f>SUMIFS(BS_monthly!I:I,BS_monthly!$B:$B,$B14)</f>
        <v>0</v>
      </c>
      <c r="G14" s="153">
        <f>SUMIFS(BS_monthly!J:J,BS_monthly!$B:$B,$B14)</f>
        <v>0</v>
      </c>
      <c r="H14" s="153">
        <f>SUMIFS(BS_monthly!K:K,BS_monthly!$B:$B,$B14)</f>
        <v>0</v>
      </c>
      <c r="I14" s="153">
        <f>SUMIFS(BS_monthly!L:L,BS_monthly!$B:$B,$B14)</f>
        <v>0</v>
      </c>
      <c r="J14" s="153">
        <f>SUMIFS(BS_monthly!M:M,BS_monthly!$B:$B,$B14)</f>
        <v>0</v>
      </c>
      <c r="K14" s="153">
        <f>SUMIFS(BS_monthly!N:N,BS_monthly!$B:$B,$B14)</f>
        <v>0</v>
      </c>
      <c r="L14" s="153">
        <f>SUMIFS(BS_monthly!O:O,BS_monthly!$B:$B,$B14)</f>
        <v>0</v>
      </c>
      <c r="M14" s="153">
        <f>SUMIFS(BS_monthly!P:P,BS_monthly!$B:$B,$B14)</f>
        <v>0</v>
      </c>
      <c r="N14" s="153">
        <f>SUMIFS(BS_monthly!Q:Q,BS_monthly!$B:$B,$B14)</f>
        <v>0</v>
      </c>
      <c r="O14" s="153">
        <f>SUMIFS(BS_monthly!R:R,BS_monthly!$B:$B,$B14)</f>
        <v>0</v>
      </c>
      <c r="P14" s="153">
        <f>SUMIFS(BS_monthly!S:S,BS_monthly!$B:$B,$B14)</f>
        <v>0</v>
      </c>
      <c r="Q14" s="153">
        <f>SUMIFS(BS_monthly!T:T,BS_monthly!$B:$B,$B14)</f>
        <v>0</v>
      </c>
      <c r="R14" s="153">
        <f>SUMIFS(BS_monthly!U:U,BS_monthly!$B:$B,$B14)</f>
        <v>0</v>
      </c>
      <c r="S14" s="153">
        <f>SUMIFS(BS_monthly!V:V,BS_monthly!$B:$B,$B14)</f>
        <v>0</v>
      </c>
      <c r="T14" s="153">
        <f>SUMIFS(BS_monthly!W:W,BS_monthly!$B:$B,$B14)</f>
        <v>0</v>
      </c>
      <c r="U14" s="153">
        <f>SUMIFS(BS_monthly!X:X,BS_monthly!$B:$B,$B14)</f>
        <v>0</v>
      </c>
      <c r="V14" s="153">
        <f>SUMIFS(BS_monthly!Y:Y,BS_monthly!$B:$B,$B14)</f>
        <v>0</v>
      </c>
      <c r="W14" s="153">
        <f>SUMIFS(BS_monthly!Z:Z,BS_monthly!$B:$B,$B14)</f>
        <v>0</v>
      </c>
      <c r="X14" s="153">
        <f>SUMIFS(BS_monthly!AA:AA,BS_monthly!$B:$B,$B14)</f>
        <v>0</v>
      </c>
      <c r="Y14" s="153">
        <f>SUMIFS(BS_monthly!AB:AB,BS_monthly!$B:$B,$B14)</f>
        <v>0</v>
      </c>
      <c r="Z14" s="153">
        <f>SUMIFS(BS_monthly!AC:AC,BS_monthly!$B:$B,$B14)</f>
        <v>0</v>
      </c>
      <c r="AA14" s="153">
        <f>SUMIFS(BS_monthly!AD:AD,BS_monthly!$B:$B,$B14)</f>
        <v>0</v>
      </c>
      <c r="AB14" s="153">
        <f>SUMIFS(BS_monthly!AE:AE,BS_monthly!$B:$B,$B14)</f>
        <v>0</v>
      </c>
      <c r="AC14" s="153">
        <f>SUMIFS(BS_monthly!AF:AF,BS_monthly!$B:$B,$B14)</f>
        <v>0</v>
      </c>
      <c r="AD14" s="153">
        <f>SUMIFS(BS_monthly!AG:AG,BS_monthly!$B:$B,$B14)</f>
        <v>0</v>
      </c>
      <c r="AE14" s="153">
        <f>SUMIFS(BS_monthly!AH:AH,BS_monthly!$B:$B,$B14)</f>
        <v>0</v>
      </c>
      <c r="AF14" s="153">
        <f>SUMIFS(BS_monthly!AI:AI,BS_monthly!$B:$B,$B14)</f>
        <v>0</v>
      </c>
      <c r="AG14" s="153">
        <f>SUMIFS(BS_monthly!AJ:AJ,BS_monthly!$B:$B,$B14)</f>
        <v>0</v>
      </c>
      <c r="AH14" s="153">
        <f>SUMIFS(BS_monthly!AK:AK,BS_monthly!$B:$B,$B14)</f>
        <v>0</v>
      </c>
      <c r="AI14" s="153">
        <f>SUMIFS(BS_monthly!AL:AL,BS_monthly!$B:$B,$B14)</f>
        <v>0</v>
      </c>
      <c r="AJ14" s="153">
        <f>SUMIFS(BS_monthly!AM:AM,BS_monthly!$B:$B,$B14)</f>
        <v>0</v>
      </c>
      <c r="AK14" s="153">
        <f>SUMIFS(BS_monthly!AN:AN,BS_monthly!$B:$B,$B14)</f>
        <v>0</v>
      </c>
      <c r="AL14" s="153">
        <f>SUMIFS(BS_monthly!AO:AO,BS_monthly!$B:$B,$B14)</f>
        <v>0</v>
      </c>
      <c r="AM14" s="153">
        <f>SUMIFS(BS_monthly!AP:AP,BS_monthly!$B:$B,$B14)</f>
        <v>0</v>
      </c>
      <c r="AN14" s="153"/>
      <c r="AO14" s="55">
        <f t="shared" si="4"/>
        <v>0</v>
      </c>
      <c r="AP14" s="55">
        <f t="shared" si="5"/>
        <v>0</v>
      </c>
      <c r="AQ14" s="373">
        <f t="shared" si="1"/>
        <v>0</v>
      </c>
      <c r="AR14" s="738" t="s">
        <v>557</v>
      </c>
      <c r="AT14" s="138"/>
      <c r="AU14"/>
    </row>
    <row r="15" spans="1:47" s="146" customFormat="1" ht="12" hidden="1" customHeight="1" outlineLevel="1">
      <c r="A15" s="505"/>
      <c r="B15" s="178" t="s">
        <v>560</v>
      </c>
      <c r="C15" s="30" t="s">
        <v>561</v>
      </c>
      <c r="D15" s="29">
        <f>SUMIFS(BS_monthly!G:G,BS_monthly!$B:$B,$B15)</f>
        <v>0</v>
      </c>
      <c r="E15" s="29">
        <f>SUMIFS(BS_monthly!H:H,BS_monthly!$B:$B,$B15)</f>
        <v>0</v>
      </c>
      <c r="F15" s="153">
        <f>SUMIFS(BS_monthly!I:I,BS_monthly!$B:$B,$B15)</f>
        <v>0</v>
      </c>
      <c r="G15" s="153">
        <f>SUMIFS(BS_monthly!J:J,BS_monthly!$B:$B,$B15)</f>
        <v>0</v>
      </c>
      <c r="H15" s="153">
        <f>SUMIFS(BS_monthly!K:K,BS_monthly!$B:$B,$B15)</f>
        <v>0</v>
      </c>
      <c r="I15" s="153">
        <f>SUMIFS(BS_monthly!L:L,BS_monthly!$B:$B,$B15)</f>
        <v>0</v>
      </c>
      <c r="J15" s="153">
        <f>SUMIFS(BS_monthly!M:M,BS_monthly!$B:$B,$B15)</f>
        <v>0</v>
      </c>
      <c r="K15" s="153">
        <f>SUMIFS(BS_monthly!N:N,BS_monthly!$B:$B,$B15)</f>
        <v>0</v>
      </c>
      <c r="L15" s="153">
        <f>SUMIFS(BS_monthly!O:O,BS_monthly!$B:$B,$B15)</f>
        <v>0</v>
      </c>
      <c r="M15" s="153">
        <f>SUMIFS(BS_monthly!P:P,BS_monthly!$B:$B,$B15)</f>
        <v>0</v>
      </c>
      <c r="N15" s="153">
        <f>SUMIFS(BS_monthly!Q:Q,BS_monthly!$B:$B,$B15)</f>
        <v>0</v>
      </c>
      <c r="O15" s="153">
        <f>SUMIFS(BS_monthly!R:R,BS_monthly!$B:$B,$B15)</f>
        <v>0</v>
      </c>
      <c r="P15" s="153">
        <f>SUMIFS(BS_monthly!S:S,BS_monthly!$B:$B,$B15)</f>
        <v>0</v>
      </c>
      <c r="Q15" s="153">
        <f>SUMIFS(BS_monthly!T:T,BS_monthly!$B:$B,$B15)</f>
        <v>0</v>
      </c>
      <c r="R15" s="153">
        <f>SUMIFS(BS_monthly!U:U,BS_monthly!$B:$B,$B15)</f>
        <v>0</v>
      </c>
      <c r="S15" s="153">
        <f>SUMIFS(BS_monthly!V:V,BS_monthly!$B:$B,$B15)</f>
        <v>0</v>
      </c>
      <c r="T15" s="153">
        <f>SUMIFS(BS_monthly!W:W,BS_monthly!$B:$B,$B15)</f>
        <v>0</v>
      </c>
      <c r="U15" s="153">
        <f>SUMIFS(BS_monthly!X:X,BS_monthly!$B:$B,$B15)</f>
        <v>0</v>
      </c>
      <c r="V15" s="153">
        <f>SUMIFS(BS_monthly!Y:Y,BS_monthly!$B:$B,$B15)</f>
        <v>0</v>
      </c>
      <c r="W15" s="153">
        <f>SUMIFS(BS_monthly!Z:Z,BS_monthly!$B:$B,$B15)</f>
        <v>0</v>
      </c>
      <c r="X15" s="153">
        <f>SUMIFS(BS_monthly!AA:AA,BS_monthly!$B:$B,$B15)</f>
        <v>0</v>
      </c>
      <c r="Y15" s="153">
        <f>SUMIFS(BS_monthly!AB:AB,BS_monthly!$B:$B,$B15)</f>
        <v>0</v>
      </c>
      <c r="Z15" s="153">
        <f>SUMIFS(BS_monthly!AC:AC,BS_monthly!$B:$B,$B15)</f>
        <v>0</v>
      </c>
      <c r="AA15" s="153">
        <f>SUMIFS(BS_monthly!AD:AD,BS_monthly!$B:$B,$B15)</f>
        <v>0</v>
      </c>
      <c r="AB15" s="153">
        <f>SUMIFS(BS_monthly!AE:AE,BS_monthly!$B:$B,$B15)</f>
        <v>0</v>
      </c>
      <c r="AC15" s="153">
        <f>SUMIFS(BS_monthly!AF:AF,BS_monthly!$B:$B,$B15)</f>
        <v>0</v>
      </c>
      <c r="AD15" s="153">
        <f>SUMIFS(BS_monthly!AG:AG,BS_monthly!$B:$B,$B15)</f>
        <v>0</v>
      </c>
      <c r="AE15" s="153">
        <f>SUMIFS(BS_monthly!AH:AH,BS_monthly!$B:$B,$B15)</f>
        <v>0</v>
      </c>
      <c r="AF15" s="153">
        <f>SUMIFS(BS_monthly!AI:AI,BS_monthly!$B:$B,$B15)</f>
        <v>0</v>
      </c>
      <c r="AG15" s="153">
        <f>SUMIFS(BS_monthly!AJ:AJ,BS_monthly!$B:$B,$B15)</f>
        <v>0</v>
      </c>
      <c r="AH15" s="153">
        <f>SUMIFS(BS_monthly!AK:AK,BS_monthly!$B:$B,$B15)</f>
        <v>0</v>
      </c>
      <c r="AI15" s="153">
        <f>SUMIFS(BS_monthly!AL:AL,BS_monthly!$B:$B,$B15)</f>
        <v>0</v>
      </c>
      <c r="AJ15" s="153">
        <f>SUMIFS(BS_monthly!AM:AM,BS_monthly!$B:$B,$B15)</f>
        <v>0</v>
      </c>
      <c r="AK15" s="153">
        <f>SUMIFS(BS_monthly!AN:AN,BS_monthly!$B:$B,$B15)</f>
        <v>0</v>
      </c>
      <c r="AL15" s="153">
        <f>SUMIFS(BS_monthly!AO:AO,BS_monthly!$B:$B,$B15)</f>
        <v>0</v>
      </c>
      <c r="AM15" s="153">
        <f>SUMIFS(BS_monthly!AP:AP,BS_monthly!$B:$B,$B15)</f>
        <v>0</v>
      </c>
      <c r="AN15" s="153"/>
      <c r="AO15" s="55">
        <f t="shared" si="4"/>
        <v>0</v>
      </c>
      <c r="AP15" s="55">
        <f t="shared" si="5"/>
        <v>0</v>
      </c>
      <c r="AQ15" s="373">
        <f t="shared" si="1"/>
        <v>0</v>
      </c>
      <c r="AR15" s="738" t="s">
        <v>557</v>
      </c>
      <c r="AT15" s="138"/>
      <c r="AU15"/>
    </row>
    <row r="16" spans="1:47" s="146" customFormat="1" ht="12" hidden="1" customHeight="1" outlineLevel="1">
      <c r="A16" s="505"/>
      <c r="B16" s="178" t="s">
        <v>459</v>
      </c>
      <c r="C16" s="30" t="s">
        <v>562</v>
      </c>
      <c r="D16" s="29">
        <f>SUMIFS(BS_monthly!G:G,BS_monthly!$B:$B,$B16)</f>
        <v>0</v>
      </c>
      <c r="E16" s="29">
        <f>SUMIFS(BS_monthly!H:H,BS_monthly!$B:$B,$B16)</f>
        <v>0</v>
      </c>
      <c r="F16" s="153">
        <f>SUMIFS(BS_monthly!I:I,BS_monthly!$B:$B,$B16)</f>
        <v>0</v>
      </c>
      <c r="G16" s="153">
        <f>SUMIFS(BS_monthly!J:J,BS_monthly!$B:$B,$B16)</f>
        <v>0</v>
      </c>
      <c r="H16" s="153">
        <f>SUMIFS(BS_monthly!K:K,BS_monthly!$B:$B,$B16)</f>
        <v>0</v>
      </c>
      <c r="I16" s="153">
        <f>SUMIFS(BS_monthly!L:L,BS_monthly!$B:$B,$B16)</f>
        <v>0</v>
      </c>
      <c r="J16" s="153">
        <f>SUMIFS(BS_monthly!M:M,BS_monthly!$B:$B,$B16)</f>
        <v>0</v>
      </c>
      <c r="K16" s="153">
        <f>SUMIFS(BS_monthly!N:N,BS_monthly!$B:$B,$B16)</f>
        <v>0</v>
      </c>
      <c r="L16" s="153">
        <f>SUMIFS(BS_monthly!O:O,BS_monthly!$B:$B,$B16)</f>
        <v>0</v>
      </c>
      <c r="M16" s="153">
        <f>SUMIFS(BS_monthly!P:P,BS_monthly!$B:$B,$B16)</f>
        <v>0</v>
      </c>
      <c r="N16" s="153">
        <f>SUMIFS(BS_monthly!Q:Q,BS_monthly!$B:$B,$B16)</f>
        <v>0</v>
      </c>
      <c r="O16" s="153">
        <f>SUMIFS(BS_monthly!R:R,BS_monthly!$B:$B,$B16)</f>
        <v>0</v>
      </c>
      <c r="P16" s="153">
        <f>SUMIFS(BS_monthly!S:S,BS_monthly!$B:$B,$B16)</f>
        <v>0</v>
      </c>
      <c r="Q16" s="153">
        <f>SUMIFS(BS_monthly!T:T,BS_monthly!$B:$B,$B16)</f>
        <v>0</v>
      </c>
      <c r="R16" s="153">
        <f>SUMIFS(BS_monthly!U:U,BS_monthly!$B:$B,$B16)</f>
        <v>0</v>
      </c>
      <c r="S16" s="153">
        <f>SUMIFS(BS_monthly!V:V,BS_monthly!$B:$B,$B16)</f>
        <v>0</v>
      </c>
      <c r="T16" s="153">
        <f>SUMIFS(BS_monthly!W:W,BS_monthly!$B:$B,$B16)</f>
        <v>0</v>
      </c>
      <c r="U16" s="153">
        <f>SUMIFS(BS_monthly!X:X,BS_monthly!$B:$B,$B16)</f>
        <v>0</v>
      </c>
      <c r="V16" s="153">
        <f>SUMIFS(BS_monthly!Y:Y,BS_monthly!$B:$B,$B16)</f>
        <v>0</v>
      </c>
      <c r="W16" s="153">
        <f>SUMIFS(BS_monthly!Z:Z,BS_monthly!$B:$B,$B16)</f>
        <v>0</v>
      </c>
      <c r="X16" s="153">
        <f>SUMIFS(BS_monthly!AA:AA,BS_monthly!$B:$B,$B16)</f>
        <v>0</v>
      </c>
      <c r="Y16" s="153">
        <f>SUMIFS(BS_monthly!AB:AB,BS_monthly!$B:$B,$B16)</f>
        <v>0</v>
      </c>
      <c r="Z16" s="153">
        <f>SUMIFS(BS_monthly!AC:AC,BS_monthly!$B:$B,$B16)</f>
        <v>0</v>
      </c>
      <c r="AA16" s="153">
        <f>SUMIFS(BS_monthly!AD:AD,BS_monthly!$B:$B,$B16)</f>
        <v>0</v>
      </c>
      <c r="AB16" s="153">
        <f>SUMIFS(BS_monthly!AE:AE,BS_monthly!$B:$B,$B16)</f>
        <v>0</v>
      </c>
      <c r="AC16" s="153">
        <f>SUMIFS(BS_monthly!AF:AF,BS_monthly!$B:$B,$B16)</f>
        <v>0</v>
      </c>
      <c r="AD16" s="153">
        <f>SUMIFS(BS_monthly!AG:AG,BS_monthly!$B:$B,$B16)</f>
        <v>0</v>
      </c>
      <c r="AE16" s="153">
        <f>SUMIFS(BS_monthly!AH:AH,BS_monthly!$B:$B,$B16)</f>
        <v>0</v>
      </c>
      <c r="AF16" s="153">
        <f>SUMIFS(BS_monthly!AI:AI,BS_monthly!$B:$B,$B16)</f>
        <v>0</v>
      </c>
      <c r="AG16" s="153">
        <f>SUMIFS(BS_monthly!AJ:AJ,BS_monthly!$B:$B,$B16)</f>
        <v>0</v>
      </c>
      <c r="AH16" s="153">
        <f>SUMIFS(BS_monthly!AK:AK,BS_monthly!$B:$B,$B16)</f>
        <v>0</v>
      </c>
      <c r="AI16" s="153">
        <f>SUMIFS(BS_monthly!AL:AL,BS_monthly!$B:$B,$B16)</f>
        <v>0</v>
      </c>
      <c r="AJ16" s="153">
        <f>SUMIFS(BS_monthly!AM:AM,BS_monthly!$B:$B,$B16)</f>
        <v>0</v>
      </c>
      <c r="AK16" s="153">
        <f>SUMIFS(BS_monthly!AN:AN,BS_monthly!$B:$B,$B16)</f>
        <v>0</v>
      </c>
      <c r="AL16" s="153">
        <f>SUMIFS(BS_monthly!AO:AO,BS_monthly!$B:$B,$B16)</f>
        <v>0</v>
      </c>
      <c r="AM16" s="153">
        <f>SUMIFS(BS_monthly!AP:AP,BS_monthly!$B:$B,$B16)</f>
        <v>0</v>
      </c>
      <c r="AN16" s="153"/>
      <c r="AO16" s="55">
        <f t="shared" si="4"/>
        <v>0</v>
      </c>
      <c r="AP16" s="55">
        <f t="shared" si="5"/>
        <v>0</v>
      </c>
      <c r="AQ16" s="373">
        <f t="shared" si="1"/>
        <v>0</v>
      </c>
      <c r="AR16" s="738" t="s">
        <v>557</v>
      </c>
      <c r="AT16" s="138"/>
      <c r="AU16"/>
    </row>
    <row r="17" spans="1:47" s="146" customFormat="1" ht="12" hidden="1" customHeight="1" outlineLevel="1">
      <c r="A17" s="505"/>
      <c r="B17" s="178" t="s">
        <v>465</v>
      </c>
      <c r="C17" s="30" t="s">
        <v>563</v>
      </c>
      <c r="D17" s="29">
        <f>SUMIFS(BS_monthly!G:G,BS_monthly!$B:$B,$B17)</f>
        <v>0</v>
      </c>
      <c r="E17" s="29">
        <f>SUMIFS(BS_monthly!H:H,BS_monthly!$B:$B,$B17)</f>
        <v>0</v>
      </c>
      <c r="F17" s="153">
        <f>SUMIFS(BS_monthly!I:I,BS_monthly!$B:$B,$B17)</f>
        <v>0</v>
      </c>
      <c r="G17" s="153">
        <f>SUMIFS(BS_monthly!J:J,BS_monthly!$B:$B,$B17)</f>
        <v>0</v>
      </c>
      <c r="H17" s="153">
        <f>SUMIFS(BS_monthly!K:K,BS_monthly!$B:$B,$B17)</f>
        <v>0</v>
      </c>
      <c r="I17" s="153">
        <f>SUMIFS(BS_monthly!L:L,BS_monthly!$B:$B,$B17)</f>
        <v>0</v>
      </c>
      <c r="J17" s="153">
        <f>SUMIFS(BS_monthly!M:M,BS_monthly!$B:$B,$B17)</f>
        <v>0</v>
      </c>
      <c r="K17" s="153">
        <f>SUMIFS(BS_monthly!N:N,BS_monthly!$B:$B,$B17)</f>
        <v>0</v>
      </c>
      <c r="L17" s="153">
        <f>SUMIFS(BS_monthly!O:O,BS_monthly!$B:$B,$B17)</f>
        <v>0</v>
      </c>
      <c r="M17" s="153">
        <f>SUMIFS(BS_monthly!P:P,BS_monthly!$B:$B,$B17)</f>
        <v>0</v>
      </c>
      <c r="N17" s="153">
        <f>SUMIFS(BS_monthly!Q:Q,BS_monthly!$B:$B,$B17)</f>
        <v>0</v>
      </c>
      <c r="O17" s="153">
        <f>SUMIFS(BS_monthly!R:R,BS_monthly!$B:$B,$B17)</f>
        <v>0</v>
      </c>
      <c r="P17" s="153">
        <f>SUMIFS(BS_monthly!S:S,BS_monthly!$B:$B,$B17)</f>
        <v>0</v>
      </c>
      <c r="Q17" s="153">
        <f>SUMIFS(BS_monthly!T:T,BS_monthly!$B:$B,$B17)</f>
        <v>0</v>
      </c>
      <c r="R17" s="153">
        <f>SUMIFS(BS_monthly!U:U,BS_monthly!$B:$B,$B17)</f>
        <v>0</v>
      </c>
      <c r="S17" s="153">
        <f>SUMIFS(BS_monthly!V:V,BS_monthly!$B:$B,$B17)</f>
        <v>0</v>
      </c>
      <c r="T17" s="153">
        <f>SUMIFS(BS_monthly!W:W,BS_monthly!$B:$B,$B17)</f>
        <v>0</v>
      </c>
      <c r="U17" s="153">
        <f>SUMIFS(BS_monthly!X:X,BS_monthly!$B:$B,$B17)</f>
        <v>0</v>
      </c>
      <c r="V17" s="153">
        <f>SUMIFS(BS_monthly!Y:Y,BS_monthly!$B:$B,$B17)</f>
        <v>0</v>
      </c>
      <c r="W17" s="153">
        <f>SUMIFS(BS_monthly!Z:Z,BS_monthly!$B:$B,$B17)</f>
        <v>0</v>
      </c>
      <c r="X17" s="153">
        <f>SUMIFS(BS_monthly!AA:AA,BS_monthly!$B:$B,$B17)</f>
        <v>0</v>
      </c>
      <c r="Y17" s="153">
        <f>SUMIFS(BS_monthly!AB:AB,BS_monthly!$B:$B,$B17)</f>
        <v>0</v>
      </c>
      <c r="Z17" s="153">
        <f>SUMIFS(BS_monthly!AC:AC,BS_monthly!$B:$B,$B17)</f>
        <v>0</v>
      </c>
      <c r="AA17" s="153">
        <f>SUMIFS(BS_monthly!AD:AD,BS_monthly!$B:$B,$B17)</f>
        <v>0</v>
      </c>
      <c r="AB17" s="153">
        <f>SUMIFS(BS_monthly!AE:AE,BS_monthly!$B:$B,$B17)</f>
        <v>0</v>
      </c>
      <c r="AC17" s="153">
        <f>SUMIFS(BS_monthly!AF:AF,BS_monthly!$B:$B,$B17)</f>
        <v>0</v>
      </c>
      <c r="AD17" s="153">
        <f>SUMIFS(BS_monthly!AG:AG,BS_monthly!$B:$B,$B17)</f>
        <v>0</v>
      </c>
      <c r="AE17" s="153">
        <f>SUMIFS(BS_monthly!AH:AH,BS_monthly!$B:$B,$B17)</f>
        <v>0</v>
      </c>
      <c r="AF17" s="153">
        <f>SUMIFS(BS_monthly!AI:AI,BS_monthly!$B:$B,$B17)</f>
        <v>0</v>
      </c>
      <c r="AG17" s="153">
        <f>SUMIFS(BS_monthly!AJ:AJ,BS_monthly!$B:$B,$B17)</f>
        <v>0</v>
      </c>
      <c r="AH17" s="153">
        <f>SUMIFS(BS_monthly!AK:AK,BS_monthly!$B:$B,$B17)</f>
        <v>0</v>
      </c>
      <c r="AI17" s="153">
        <f>SUMIFS(BS_monthly!AL:AL,BS_monthly!$B:$B,$B17)</f>
        <v>0</v>
      </c>
      <c r="AJ17" s="153">
        <f>SUMIFS(BS_monthly!AM:AM,BS_monthly!$B:$B,$B17)</f>
        <v>0</v>
      </c>
      <c r="AK17" s="153">
        <f>SUMIFS(BS_monthly!AN:AN,BS_monthly!$B:$B,$B17)</f>
        <v>0</v>
      </c>
      <c r="AL17" s="153">
        <f>SUMIFS(BS_monthly!AO:AO,BS_monthly!$B:$B,$B17)</f>
        <v>0</v>
      </c>
      <c r="AM17" s="153">
        <f>SUMIFS(BS_monthly!AP:AP,BS_monthly!$B:$B,$B17)</f>
        <v>0</v>
      </c>
      <c r="AN17" s="153"/>
      <c r="AO17" s="55">
        <f t="shared" si="4"/>
        <v>0</v>
      </c>
      <c r="AP17" s="55">
        <f t="shared" si="5"/>
        <v>0</v>
      </c>
      <c r="AQ17" s="373">
        <f t="shared" si="1"/>
        <v>0</v>
      </c>
      <c r="AR17" s="738" t="s">
        <v>557</v>
      </c>
      <c r="AT17" s="138"/>
      <c r="AU17"/>
    </row>
    <row r="18" spans="1:47" s="146" customFormat="1" ht="12" hidden="1" customHeight="1" outlineLevel="1">
      <c r="A18" s="505"/>
      <c r="B18" s="178" t="s">
        <v>457</v>
      </c>
      <c r="C18" s="30" t="s">
        <v>564</v>
      </c>
      <c r="D18" s="29">
        <f>SUMIFS(BS_monthly!G:G,BS_monthly!$B:$B,$B18)</f>
        <v>0</v>
      </c>
      <c r="E18" s="29">
        <f>SUMIFS(BS_monthly!H:H,BS_monthly!$B:$B,$B18)</f>
        <v>0</v>
      </c>
      <c r="F18" s="153">
        <f>SUMIFS(BS_monthly!I:I,BS_monthly!$B:$B,$B18)</f>
        <v>0</v>
      </c>
      <c r="G18" s="153">
        <f>SUMIFS(BS_monthly!J:J,BS_monthly!$B:$B,$B18)</f>
        <v>0</v>
      </c>
      <c r="H18" s="153">
        <f>SUMIFS(BS_monthly!K:K,BS_monthly!$B:$B,$B18)</f>
        <v>0</v>
      </c>
      <c r="I18" s="153">
        <f>SUMIFS(BS_monthly!L:L,BS_monthly!$B:$B,$B18)</f>
        <v>0</v>
      </c>
      <c r="J18" s="153">
        <f>SUMIFS(BS_monthly!M:M,BS_monthly!$B:$B,$B18)</f>
        <v>0</v>
      </c>
      <c r="K18" s="153">
        <f>SUMIFS(BS_monthly!N:N,BS_monthly!$B:$B,$B18)</f>
        <v>0</v>
      </c>
      <c r="L18" s="153">
        <f>SUMIFS(BS_monthly!O:O,BS_monthly!$B:$B,$B18)</f>
        <v>0</v>
      </c>
      <c r="M18" s="153">
        <f>SUMIFS(BS_monthly!P:P,BS_monthly!$B:$B,$B18)</f>
        <v>0</v>
      </c>
      <c r="N18" s="153">
        <f>SUMIFS(BS_monthly!Q:Q,BS_monthly!$B:$B,$B18)</f>
        <v>0</v>
      </c>
      <c r="O18" s="153">
        <f>SUMIFS(BS_monthly!R:R,BS_monthly!$B:$B,$B18)</f>
        <v>0</v>
      </c>
      <c r="P18" s="153">
        <f>SUMIFS(BS_monthly!S:S,BS_monthly!$B:$B,$B18)</f>
        <v>0</v>
      </c>
      <c r="Q18" s="153">
        <f>SUMIFS(BS_monthly!T:T,BS_monthly!$B:$B,$B18)</f>
        <v>0</v>
      </c>
      <c r="R18" s="153">
        <f>SUMIFS(BS_monthly!U:U,BS_monthly!$B:$B,$B18)</f>
        <v>0</v>
      </c>
      <c r="S18" s="153">
        <f>SUMIFS(BS_monthly!V:V,BS_monthly!$B:$B,$B18)</f>
        <v>0</v>
      </c>
      <c r="T18" s="153">
        <f>SUMIFS(BS_monthly!W:W,BS_monthly!$B:$B,$B18)</f>
        <v>0</v>
      </c>
      <c r="U18" s="153">
        <f>SUMIFS(BS_monthly!X:X,BS_monthly!$B:$B,$B18)</f>
        <v>0</v>
      </c>
      <c r="V18" s="153">
        <f>SUMIFS(BS_monthly!Y:Y,BS_monthly!$B:$B,$B18)</f>
        <v>0</v>
      </c>
      <c r="W18" s="153">
        <f>SUMIFS(BS_monthly!Z:Z,BS_monthly!$B:$B,$B18)</f>
        <v>0</v>
      </c>
      <c r="X18" s="153">
        <f>SUMIFS(BS_monthly!AA:AA,BS_monthly!$B:$B,$B18)</f>
        <v>0</v>
      </c>
      <c r="Y18" s="153">
        <f>SUMIFS(BS_monthly!AB:AB,BS_monthly!$B:$B,$B18)</f>
        <v>0</v>
      </c>
      <c r="Z18" s="153">
        <f>SUMIFS(BS_monthly!AC:AC,BS_monthly!$B:$B,$B18)</f>
        <v>0</v>
      </c>
      <c r="AA18" s="153">
        <f>SUMIFS(BS_monthly!AD:AD,BS_monthly!$B:$B,$B18)</f>
        <v>0</v>
      </c>
      <c r="AB18" s="153">
        <f>SUMIFS(BS_monthly!AE:AE,BS_monthly!$B:$B,$B18)</f>
        <v>0</v>
      </c>
      <c r="AC18" s="153">
        <f>SUMIFS(BS_monthly!AF:AF,BS_monthly!$B:$B,$B18)</f>
        <v>0</v>
      </c>
      <c r="AD18" s="153">
        <f>SUMIFS(BS_monthly!AG:AG,BS_monthly!$B:$B,$B18)</f>
        <v>0</v>
      </c>
      <c r="AE18" s="153">
        <f>SUMIFS(BS_monthly!AH:AH,BS_monthly!$B:$B,$B18)</f>
        <v>0</v>
      </c>
      <c r="AF18" s="153">
        <f>SUMIFS(BS_monthly!AI:AI,BS_monthly!$B:$B,$B18)</f>
        <v>0</v>
      </c>
      <c r="AG18" s="153">
        <f>SUMIFS(BS_monthly!AJ:AJ,BS_monthly!$B:$B,$B18)</f>
        <v>0</v>
      </c>
      <c r="AH18" s="153">
        <f>SUMIFS(BS_monthly!AK:AK,BS_monthly!$B:$B,$B18)</f>
        <v>0</v>
      </c>
      <c r="AI18" s="153">
        <f>SUMIFS(BS_monthly!AL:AL,BS_monthly!$B:$B,$B18)</f>
        <v>0</v>
      </c>
      <c r="AJ18" s="153">
        <f>SUMIFS(BS_monthly!AM:AM,BS_monthly!$B:$B,$B18)</f>
        <v>0</v>
      </c>
      <c r="AK18" s="153">
        <f>SUMIFS(BS_monthly!AN:AN,BS_monthly!$B:$B,$B18)</f>
        <v>0</v>
      </c>
      <c r="AL18" s="153">
        <f>SUMIFS(BS_monthly!AO:AO,BS_monthly!$B:$B,$B18)</f>
        <v>0</v>
      </c>
      <c r="AM18" s="153">
        <f>SUMIFS(BS_monthly!AP:AP,BS_monthly!$B:$B,$B18)</f>
        <v>0</v>
      </c>
      <c r="AN18" s="153"/>
      <c r="AO18" s="55">
        <f t="shared" si="4"/>
        <v>0</v>
      </c>
      <c r="AP18" s="55">
        <f t="shared" si="5"/>
        <v>0</v>
      </c>
      <c r="AQ18" s="373">
        <f t="shared" si="1"/>
        <v>0</v>
      </c>
      <c r="AR18" s="738" t="s">
        <v>557</v>
      </c>
      <c r="AT18" s="138"/>
      <c r="AU18"/>
    </row>
    <row r="19" spans="1:47" s="146" customFormat="1" ht="12" hidden="1" customHeight="1" outlineLevel="1">
      <c r="A19" s="505"/>
      <c r="B19" s="178" t="s">
        <v>461</v>
      </c>
      <c r="C19" s="30" t="s">
        <v>565</v>
      </c>
      <c r="D19" s="29">
        <f>SUMIFS(BS_monthly!G:G,BS_monthly!$B:$B,$B19)</f>
        <v>0</v>
      </c>
      <c r="E19" s="29">
        <f>SUMIFS(BS_monthly!H:H,BS_monthly!$B:$B,$B19)</f>
        <v>0</v>
      </c>
      <c r="F19" s="153">
        <f>SUMIFS(BS_monthly!I:I,BS_monthly!$B:$B,$B19)</f>
        <v>0</v>
      </c>
      <c r="G19" s="153">
        <f>SUMIFS(BS_monthly!J:J,BS_monthly!$B:$B,$B19)</f>
        <v>0</v>
      </c>
      <c r="H19" s="153">
        <f>SUMIFS(BS_monthly!K:K,BS_monthly!$B:$B,$B19)</f>
        <v>0</v>
      </c>
      <c r="I19" s="153">
        <f>SUMIFS(BS_monthly!L:L,BS_monthly!$B:$B,$B19)</f>
        <v>0</v>
      </c>
      <c r="J19" s="153">
        <f>SUMIFS(BS_monthly!M:M,BS_monthly!$B:$B,$B19)</f>
        <v>0</v>
      </c>
      <c r="K19" s="153">
        <f>SUMIFS(BS_monthly!N:N,BS_monthly!$B:$B,$B19)</f>
        <v>0</v>
      </c>
      <c r="L19" s="153">
        <f>SUMIFS(BS_monthly!O:O,BS_monthly!$B:$B,$B19)</f>
        <v>0</v>
      </c>
      <c r="M19" s="153">
        <f>SUMIFS(BS_monthly!P:P,BS_monthly!$B:$B,$B19)</f>
        <v>0</v>
      </c>
      <c r="N19" s="153">
        <f>SUMIFS(BS_monthly!Q:Q,BS_monthly!$B:$B,$B19)</f>
        <v>0</v>
      </c>
      <c r="O19" s="153">
        <f>SUMIFS(BS_monthly!R:R,BS_monthly!$B:$B,$B19)</f>
        <v>0</v>
      </c>
      <c r="P19" s="153">
        <f>SUMIFS(BS_monthly!S:S,BS_monthly!$B:$B,$B19)</f>
        <v>0</v>
      </c>
      <c r="Q19" s="153">
        <f>SUMIFS(BS_monthly!T:T,BS_monthly!$B:$B,$B19)</f>
        <v>0</v>
      </c>
      <c r="R19" s="153">
        <f>SUMIFS(BS_monthly!U:U,BS_monthly!$B:$B,$B19)</f>
        <v>0</v>
      </c>
      <c r="S19" s="153">
        <f>SUMIFS(BS_monthly!V:V,BS_monthly!$B:$B,$B19)</f>
        <v>0</v>
      </c>
      <c r="T19" s="153">
        <f>SUMIFS(BS_monthly!W:W,BS_monthly!$B:$B,$B19)</f>
        <v>0</v>
      </c>
      <c r="U19" s="153">
        <f>SUMIFS(BS_monthly!X:X,BS_monthly!$B:$B,$B19)</f>
        <v>0</v>
      </c>
      <c r="V19" s="153">
        <f>SUMIFS(BS_monthly!Y:Y,BS_monthly!$B:$B,$B19)</f>
        <v>0</v>
      </c>
      <c r="W19" s="153">
        <f>SUMIFS(BS_monthly!Z:Z,BS_monthly!$B:$B,$B19)</f>
        <v>0</v>
      </c>
      <c r="X19" s="153">
        <f>SUMIFS(BS_monthly!AA:AA,BS_monthly!$B:$B,$B19)</f>
        <v>0</v>
      </c>
      <c r="Y19" s="153">
        <f>SUMIFS(BS_monthly!AB:AB,BS_monthly!$B:$B,$B19)</f>
        <v>0</v>
      </c>
      <c r="Z19" s="153">
        <f>SUMIFS(BS_monthly!AC:AC,BS_monthly!$B:$B,$B19)</f>
        <v>0</v>
      </c>
      <c r="AA19" s="153">
        <f>SUMIFS(BS_monthly!AD:AD,BS_monthly!$B:$B,$B19)</f>
        <v>0</v>
      </c>
      <c r="AB19" s="153">
        <f>SUMIFS(BS_monthly!AE:AE,BS_monthly!$B:$B,$B19)</f>
        <v>0</v>
      </c>
      <c r="AC19" s="153">
        <f>SUMIFS(BS_monthly!AF:AF,BS_monthly!$B:$B,$B19)</f>
        <v>0</v>
      </c>
      <c r="AD19" s="153">
        <f>SUMIFS(BS_monthly!AG:AG,BS_monthly!$B:$B,$B19)</f>
        <v>0</v>
      </c>
      <c r="AE19" s="153">
        <f>SUMIFS(BS_monthly!AH:AH,BS_monthly!$B:$B,$B19)</f>
        <v>0</v>
      </c>
      <c r="AF19" s="153">
        <f>SUMIFS(BS_monthly!AI:AI,BS_monthly!$B:$B,$B19)</f>
        <v>0</v>
      </c>
      <c r="AG19" s="153">
        <f>SUMIFS(BS_monthly!AJ:AJ,BS_monthly!$B:$B,$B19)</f>
        <v>0</v>
      </c>
      <c r="AH19" s="153">
        <f>SUMIFS(BS_monthly!AK:AK,BS_monthly!$B:$B,$B19)</f>
        <v>0</v>
      </c>
      <c r="AI19" s="153">
        <f>SUMIFS(BS_monthly!AL:AL,BS_monthly!$B:$B,$B19)</f>
        <v>0</v>
      </c>
      <c r="AJ19" s="153">
        <f>SUMIFS(BS_monthly!AM:AM,BS_monthly!$B:$B,$B19)</f>
        <v>0</v>
      </c>
      <c r="AK19" s="153">
        <f>SUMIFS(BS_monthly!AN:AN,BS_monthly!$B:$B,$B19)</f>
        <v>0</v>
      </c>
      <c r="AL19" s="153">
        <f>SUMIFS(BS_monthly!AO:AO,BS_monthly!$B:$B,$B19)</f>
        <v>0</v>
      </c>
      <c r="AM19" s="153">
        <f>SUMIFS(BS_monthly!AP:AP,BS_monthly!$B:$B,$B19)</f>
        <v>0</v>
      </c>
      <c r="AN19" s="153"/>
      <c r="AO19" s="55">
        <f t="shared" ref="AO19" si="6">SUMIF($D$9:$O$9,$AO$9,D19:O19)</f>
        <v>0</v>
      </c>
      <c r="AP19" s="55">
        <f t="shared" ref="AP19" si="7">SUMIF($P$9:$AA$9,$AP$9,P19:AA19)</f>
        <v>0</v>
      </c>
      <c r="AQ19" s="373">
        <f t="shared" ref="AQ19" si="8">SUMIF($AB$9:$AM$9,$AQ$9,AB19:AM19)</f>
        <v>0</v>
      </c>
      <c r="AR19" s="738" t="s">
        <v>557</v>
      </c>
      <c r="AT19" s="138"/>
      <c r="AU19"/>
    </row>
    <row r="20" spans="1:47" s="146" customFormat="1" ht="12" customHeight="1" collapsed="1">
      <c r="A20" s="505"/>
      <c r="B20" s="178"/>
      <c r="C20" s="678" t="str">
        <f>IF(AQ20&lt;0,"Net debt, reported","Net cash, reported")</f>
        <v>Net cash, reported</v>
      </c>
      <c r="D20" s="680">
        <f>SUM(D10:D19)</f>
        <v>0</v>
      </c>
      <c r="E20" s="680">
        <f t="shared" ref="E20:AM20" si="9">SUM(E10:E19)</f>
        <v>0</v>
      </c>
      <c r="F20" s="680">
        <f t="shared" si="9"/>
        <v>0</v>
      </c>
      <c r="G20" s="680">
        <f t="shared" si="9"/>
        <v>0</v>
      </c>
      <c r="H20" s="680">
        <f t="shared" si="9"/>
        <v>0</v>
      </c>
      <c r="I20" s="680">
        <f t="shared" si="9"/>
        <v>0</v>
      </c>
      <c r="J20" s="680">
        <f t="shared" si="9"/>
        <v>0</v>
      </c>
      <c r="K20" s="680">
        <f t="shared" si="9"/>
        <v>0</v>
      </c>
      <c r="L20" s="680">
        <f t="shared" si="9"/>
        <v>0</v>
      </c>
      <c r="M20" s="680">
        <f t="shared" si="9"/>
        <v>0</v>
      </c>
      <c r="N20" s="680">
        <f t="shared" si="9"/>
        <v>0</v>
      </c>
      <c r="O20" s="680">
        <f t="shared" si="9"/>
        <v>0</v>
      </c>
      <c r="P20" s="680">
        <f t="shared" si="9"/>
        <v>0</v>
      </c>
      <c r="Q20" s="680">
        <f t="shared" si="9"/>
        <v>0</v>
      </c>
      <c r="R20" s="680">
        <f t="shared" si="9"/>
        <v>0</v>
      </c>
      <c r="S20" s="680">
        <f t="shared" si="9"/>
        <v>0</v>
      </c>
      <c r="T20" s="680">
        <f t="shared" si="9"/>
        <v>0</v>
      </c>
      <c r="U20" s="680">
        <f t="shared" si="9"/>
        <v>0</v>
      </c>
      <c r="V20" s="680">
        <f t="shared" si="9"/>
        <v>0</v>
      </c>
      <c r="W20" s="680">
        <f t="shared" si="9"/>
        <v>0</v>
      </c>
      <c r="X20" s="680">
        <f t="shared" si="9"/>
        <v>0</v>
      </c>
      <c r="Y20" s="680">
        <f t="shared" si="9"/>
        <v>0</v>
      </c>
      <c r="Z20" s="680">
        <f t="shared" si="9"/>
        <v>0</v>
      </c>
      <c r="AA20" s="680">
        <f t="shared" si="9"/>
        <v>0</v>
      </c>
      <c r="AB20" s="680">
        <f t="shared" si="9"/>
        <v>0</v>
      </c>
      <c r="AC20" s="680">
        <f t="shared" si="9"/>
        <v>0</v>
      </c>
      <c r="AD20" s="680">
        <f t="shared" si="9"/>
        <v>0</v>
      </c>
      <c r="AE20" s="680">
        <f t="shared" si="9"/>
        <v>0</v>
      </c>
      <c r="AF20" s="680">
        <f t="shared" si="9"/>
        <v>0</v>
      </c>
      <c r="AG20" s="680">
        <f t="shared" si="9"/>
        <v>0</v>
      </c>
      <c r="AH20" s="680">
        <f t="shared" si="9"/>
        <v>0</v>
      </c>
      <c r="AI20" s="680">
        <f t="shared" si="9"/>
        <v>0</v>
      </c>
      <c r="AJ20" s="680">
        <f t="shared" si="9"/>
        <v>0</v>
      </c>
      <c r="AK20" s="680">
        <f t="shared" si="9"/>
        <v>0</v>
      </c>
      <c r="AL20" s="680">
        <f t="shared" si="9"/>
        <v>0</v>
      </c>
      <c r="AM20" s="680">
        <f t="shared" si="9"/>
        <v>0</v>
      </c>
      <c r="AN20" s="680"/>
      <c r="AO20" s="730">
        <f>SUM(AO10:AO19)</f>
        <v>0</v>
      </c>
      <c r="AP20" s="730">
        <f t="shared" ref="AP20:AQ20" si="10">SUM(AP10:AP19)</f>
        <v>0</v>
      </c>
      <c r="AQ20" s="898">
        <f t="shared" si="10"/>
        <v>0</v>
      </c>
      <c r="AR20" s="740"/>
      <c r="AT20" s="138"/>
      <c r="AU20"/>
    </row>
    <row r="21" spans="1:47" s="146" customFormat="1" ht="12" customHeight="1">
      <c r="A21" s="505"/>
      <c r="B21" s="178"/>
      <c r="C21" s="22" t="s">
        <v>566</v>
      </c>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55"/>
      <c r="AP21" s="55"/>
      <c r="AQ21" s="373"/>
      <c r="AR21" s="564"/>
      <c r="AT21" s="138"/>
      <c r="AU21"/>
    </row>
    <row r="22" spans="1:47" s="146" customFormat="1" ht="12" customHeight="1">
      <c r="A22" s="505"/>
      <c r="B22" s="178"/>
      <c r="C22" s="30" t="str">
        <f>IF('NWC overview'!C26="","",'NWC overview'!C26)</f>
        <v>Accrued interest</v>
      </c>
      <c r="D22" s="153">
        <f>-'NWC overview'!D26</f>
        <v>0</v>
      </c>
      <c r="E22" s="153">
        <f>-'NWC overview'!E26</f>
        <v>0</v>
      </c>
      <c r="F22" s="153">
        <f>-'NWC overview'!F26</f>
        <v>0</v>
      </c>
      <c r="G22" s="153">
        <f>-'NWC overview'!G26</f>
        <v>0</v>
      </c>
      <c r="H22" s="153">
        <f>-'NWC overview'!H26</f>
        <v>0</v>
      </c>
      <c r="I22" s="153">
        <f>-'NWC overview'!I26</f>
        <v>0</v>
      </c>
      <c r="J22" s="153">
        <f>-'NWC overview'!J26</f>
        <v>0</v>
      </c>
      <c r="K22" s="153">
        <f>-'NWC overview'!K26</f>
        <v>0</v>
      </c>
      <c r="L22" s="153">
        <f>-'NWC overview'!L26</f>
        <v>0</v>
      </c>
      <c r="M22" s="153">
        <f>-'NWC overview'!M26</f>
        <v>0</v>
      </c>
      <c r="N22" s="153">
        <f>-'NWC overview'!N26</f>
        <v>0</v>
      </c>
      <c r="O22" s="153">
        <f>-'NWC overview'!O26</f>
        <v>0</v>
      </c>
      <c r="P22" s="153">
        <f>-'NWC overview'!P26</f>
        <v>0</v>
      </c>
      <c r="Q22" s="153">
        <f>-'NWC overview'!Q26</f>
        <v>0</v>
      </c>
      <c r="R22" s="153">
        <f>-'NWC overview'!R26</f>
        <v>0</v>
      </c>
      <c r="S22" s="153">
        <f>-'NWC overview'!S26</f>
        <v>0</v>
      </c>
      <c r="T22" s="153">
        <f>-'NWC overview'!T26</f>
        <v>0</v>
      </c>
      <c r="U22" s="153">
        <f>-'NWC overview'!U26</f>
        <v>0</v>
      </c>
      <c r="V22" s="153">
        <f>-'NWC overview'!V26</f>
        <v>0</v>
      </c>
      <c r="W22" s="153">
        <f>-'NWC overview'!W26</f>
        <v>0</v>
      </c>
      <c r="X22" s="153">
        <f>-'NWC overview'!X26</f>
        <v>0</v>
      </c>
      <c r="Y22" s="153">
        <f>-'NWC overview'!Y26</f>
        <v>0</v>
      </c>
      <c r="Z22" s="153">
        <f>-'NWC overview'!Z26</f>
        <v>0</v>
      </c>
      <c r="AA22" s="153">
        <f>-'NWC overview'!AA26</f>
        <v>0</v>
      </c>
      <c r="AB22" s="153">
        <f>-'NWC overview'!AB26</f>
        <v>0</v>
      </c>
      <c r="AC22" s="153">
        <f>-'NWC overview'!AC26</f>
        <v>0</v>
      </c>
      <c r="AD22" s="153">
        <f>-'NWC overview'!AD26</f>
        <v>0</v>
      </c>
      <c r="AE22" s="153">
        <f>-'NWC overview'!AE26</f>
        <v>0</v>
      </c>
      <c r="AF22" s="153">
        <f>-'NWC overview'!AF26</f>
        <v>0</v>
      </c>
      <c r="AG22" s="153">
        <f>-'NWC overview'!AG26</f>
        <v>0</v>
      </c>
      <c r="AH22" s="153">
        <f>-'NWC overview'!AH26</f>
        <v>0</v>
      </c>
      <c r="AI22" s="153">
        <f>-'NWC overview'!AI26</f>
        <v>0</v>
      </c>
      <c r="AJ22" s="153">
        <f>-'NWC overview'!AJ26</f>
        <v>0</v>
      </c>
      <c r="AK22" s="153">
        <f>-'NWC overview'!AK26</f>
        <v>0</v>
      </c>
      <c r="AL22" s="153">
        <f>-'NWC overview'!AL26</f>
        <v>0</v>
      </c>
      <c r="AM22" s="153">
        <f>-'NWC overview'!AM26</f>
        <v>0</v>
      </c>
      <c r="AN22" s="661">
        <v>1</v>
      </c>
      <c r="AO22" s="55">
        <f>SUMIF($D$9:$O$9,$AO$9,D22:O22)</f>
        <v>0</v>
      </c>
      <c r="AP22" s="55">
        <f>SUMIF($P$9:$AA$9,$AP$9,P22:AA22)</f>
        <v>0</v>
      </c>
      <c r="AQ22" s="373">
        <f>SUMIF($AB$9:$AM$9,$AQ$9,AB22:AM22)</f>
        <v>0</v>
      </c>
      <c r="AR22" s="739" t="s">
        <v>557</v>
      </c>
      <c r="AT22" s="138" t="s">
        <v>529</v>
      </c>
      <c r="AU22"/>
    </row>
    <row r="23" spans="1:47" s="146" customFormat="1" ht="12" customHeight="1">
      <c r="A23" s="505"/>
      <c r="B23" s="178"/>
      <c r="C23" s="30" t="str">
        <f>IF('NWC overview'!C27="","",'NWC overview'!C27)</f>
        <v>Corporate income tax liability</v>
      </c>
      <c r="D23" s="153">
        <f>-'NWC overview'!D27</f>
        <v>0</v>
      </c>
      <c r="E23" s="153">
        <f>-'NWC overview'!E27</f>
        <v>0</v>
      </c>
      <c r="F23" s="153">
        <f>-'NWC overview'!F27</f>
        <v>0</v>
      </c>
      <c r="G23" s="153">
        <f>-'NWC overview'!G27</f>
        <v>0</v>
      </c>
      <c r="H23" s="153">
        <f>-'NWC overview'!H27</f>
        <v>0</v>
      </c>
      <c r="I23" s="153">
        <f>-'NWC overview'!I27</f>
        <v>0</v>
      </c>
      <c r="J23" s="153">
        <f>-'NWC overview'!J27</f>
        <v>0</v>
      </c>
      <c r="K23" s="153">
        <f>-'NWC overview'!K27</f>
        <v>0</v>
      </c>
      <c r="L23" s="153">
        <f>-'NWC overview'!L27</f>
        <v>0</v>
      </c>
      <c r="M23" s="153">
        <f>-'NWC overview'!M27</f>
        <v>0</v>
      </c>
      <c r="N23" s="153">
        <f>-'NWC overview'!N27</f>
        <v>0</v>
      </c>
      <c r="O23" s="153">
        <f>-'NWC overview'!O27</f>
        <v>0</v>
      </c>
      <c r="P23" s="153">
        <f>-'NWC overview'!P27</f>
        <v>0</v>
      </c>
      <c r="Q23" s="153">
        <f>-'NWC overview'!Q27</f>
        <v>0</v>
      </c>
      <c r="R23" s="153">
        <f>-'NWC overview'!R27</f>
        <v>0</v>
      </c>
      <c r="S23" s="153">
        <f>-'NWC overview'!S27</f>
        <v>0</v>
      </c>
      <c r="T23" s="153">
        <f>-'NWC overview'!T27</f>
        <v>0</v>
      </c>
      <c r="U23" s="153">
        <f>-'NWC overview'!U27</f>
        <v>0</v>
      </c>
      <c r="V23" s="153">
        <f>-'NWC overview'!V27</f>
        <v>0</v>
      </c>
      <c r="W23" s="153">
        <f>-'NWC overview'!W27</f>
        <v>0</v>
      </c>
      <c r="X23" s="153">
        <f>-'NWC overview'!X27</f>
        <v>0</v>
      </c>
      <c r="Y23" s="153">
        <f>-'NWC overview'!Y27</f>
        <v>0</v>
      </c>
      <c r="Z23" s="153">
        <f>-'NWC overview'!Z27</f>
        <v>0</v>
      </c>
      <c r="AA23" s="153">
        <f>-'NWC overview'!AA27</f>
        <v>0</v>
      </c>
      <c r="AB23" s="153">
        <f>-'NWC overview'!AB27</f>
        <v>0</v>
      </c>
      <c r="AC23" s="153">
        <f>-'NWC overview'!AC27</f>
        <v>0</v>
      </c>
      <c r="AD23" s="153">
        <f>-'NWC overview'!AD27</f>
        <v>0</v>
      </c>
      <c r="AE23" s="153">
        <f>-'NWC overview'!AE27</f>
        <v>0</v>
      </c>
      <c r="AF23" s="153">
        <f>-'NWC overview'!AF27</f>
        <v>0</v>
      </c>
      <c r="AG23" s="153">
        <f>-'NWC overview'!AG27</f>
        <v>0</v>
      </c>
      <c r="AH23" s="153">
        <f>-'NWC overview'!AH27</f>
        <v>0</v>
      </c>
      <c r="AI23" s="153">
        <f>-'NWC overview'!AI27</f>
        <v>0</v>
      </c>
      <c r="AJ23" s="153">
        <f>-'NWC overview'!AJ27</f>
        <v>0</v>
      </c>
      <c r="AK23" s="153">
        <f>-'NWC overview'!AK27</f>
        <v>0</v>
      </c>
      <c r="AL23" s="153">
        <f>-'NWC overview'!AL27</f>
        <v>0</v>
      </c>
      <c r="AM23" s="153">
        <f>-'NWC overview'!AM27</f>
        <v>0</v>
      </c>
      <c r="AN23" s="661">
        <f>+AN22+1</f>
        <v>2</v>
      </c>
      <c r="AO23" s="55">
        <f>SUMIF($D$9:$O$9,$AO$9,D23:O23)</f>
        <v>0</v>
      </c>
      <c r="AP23" s="55">
        <f>SUMIF($P$9:$AA$9,$AP$9,P23:AA23)</f>
        <v>0</v>
      </c>
      <c r="AQ23" s="373">
        <f>SUMIF($AB$9:$AM$9,$AQ$9,AB23:AM23)</f>
        <v>0</v>
      </c>
      <c r="AR23" s="739" t="s">
        <v>557</v>
      </c>
      <c r="AT23" s="138" t="s">
        <v>529</v>
      </c>
      <c r="AU23"/>
    </row>
    <row r="24" spans="1:47" s="146" customFormat="1" ht="12" customHeight="1">
      <c r="A24" s="505"/>
      <c r="B24" s="178"/>
      <c r="C24" s="30" t="str">
        <f>IF('NWC overview'!C28="","",'NWC overview'!C28)</f>
        <v/>
      </c>
      <c r="D24" s="153">
        <f>-'NWC overview'!D28</f>
        <v>0</v>
      </c>
      <c r="E24" s="153">
        <f>-'NWC overview'!E28</f>
        <v>0</v>
      </c>
      <c r="F24" s="153">
        <f>-'NWC overview'!F28</f>
        <v>0</v>
      </c>
      <c r="G24" s="153">
        <f>-'NWC overview'!G28</f>
        <v>0</v>
      </c>
      <c r="H24" s="153">
        <f>-'NWC overview'!H28</f>
        <v>0</v>
      </c>
      <c r="I24" s="153">
        <f>-'NWC overview'!I28</f>
        <v>0</v>
      </c>
      <c r="J24" s="153">
        <f>-'NWC overview'!J28</f>
        <v>0</v>
      </c>
      <c r="K24" s="153">
        <f>-'NWC overview'!K28</f>
        <v>0</v>
      </c>
      <c r="L24" s="153">
        <f>-'NWC overview'!L28</f>
        <v>0</v>
      </c>
      <c r="M24" s="153">
        <f>-'NWC overview'!M28</f>
        <v>0</v>
      </c>
      <c r="N24" s="153">
        <f>-'NWC overview'!N28</f>
        <v>0</v>
      </c>
      <c r="O24" s="153">
        <f>-'NWC overview'!O28</f>
        <v>0</v>
      </c>
      <c r="P24" s="153">
        <f>-'NWC overview'!P28</f>
        <v>0</v>
      </c>
      <c r="Q24" s="153">
        <f>-'NWC overview'!Q28</f>
        <v>0</v>
      </c>
      <c r="R24" s="153">
        <f>-'NWC overview'!R28</f>
        <v>0</v>
      </c>
      <c r="S24" s="153">
        <f>-'NWC overview'!S28</f>
        <v>0</v>
      </c>
      <c r="T24" s="153">
        <f>-'NWC overview'!T28</f>
        <v>0</v>
      </c>
      <c r="U24" s="153">
        <f>-'NWC overview'!U28</f>
        <v>0</v>
      </c>
      <c r="V24" s="153">
        <f>-'NWC overview'!V28</f>
        <v>0</v>
      </c>
      <c r="W24" s="153">
        <f>-'NWC overview'!W28</f>
        <v>0</v>
      </c>
      <c r="X24" s="153">
        <f>-'NWC overview'!X28</f>
        <v>0</v>
      </c>
      <c r="Y24" s="153">
        <f>-'NWC overview'!Y28</f>
        <v>0</v>
      </c>
      <c r="Z24" s="153">
        <f>-'NWC overview'!Z28</f>
        <v>0</v>
      </c>
      <c r="AA24" s="153">
        <f>-'NWC overview'!AA28</f>
        <v>0</v>
      </c>
      <c r="AB24" s="153">
        <f>-'NWC overview'!AB28</f>
        <v>0</v>
      </c>
      <c r="AC24" s="153">
        <f>-'NWC overview'!AC28</f>
        <v>0</v>
      </c>
      <c r="AD24" s="153">
        <f>-'NWC overview'!AD28</f>
        <v>0</v>
      </c>
      <c r="AE24" s="153">
        <f>-'NWC overview'!AE28</f>
        <v>0</v>
      </c>
      <c r="AF24" s="153">
        <f>-'NWC overview'!AF28</f>
        <v>0</v>
      </c>
      <c r="AG24" s="153">
        <f>-'NWC overview'!AG28</f>
        <v>0</v>
      </c>
      <c r="AH24" s="153">
        <f>-'NWC overview'!AH28</f>
        <v>0</v>
      </c>
      <c r="AI24" s="153">
        <f>-'NWC overview'!AI28</f>
        <v>0</v>
      </c>
      <c r="AJ24" s="153">
        <f>-'NWC overview'!AJ28</f>
        <v>0</v>
      </c>
      <c r="AK24" s="153">
        <f>-'NWC overview'!AK28</f>
        <v>0</v>
      </c>
      <c r="AL24" s="153">
        <f>-'NWC overview'!AL28</f>
        <v>0</v>
      </c>
      <c r="AM24" s="153">
        <f>-'NWC overview'!AM28</f>
        <v>0</v>
      </c>
      <c r="AN24" s="662">
        <f>+AN23+1</f>
        <v>3</v>
      </c>
      <c r="AO24" s="55">
        <f>SUMIF($D$9:$O$9,$AO$9,D24:O24)</f>
        <v>0</v>
      </c>
      <c r="AP24" s="55">
        <f>SUMIF($P$9:$AA$9,$AP$9,P24:AA24)</f>
        <v>0</v>
      </c>
      <c r="AQ24" s="373">
        <f>SUMIF($AB$9:$AM$9,$AQ$9,AB24:AM24)</f>
        <v>0</v>
      </c>
      <c r="AR24" s="739" t="s">
        <v>557</v>
      </c>
      <c r="AT24" s="138"/>
      <c r="AU24"/>
    </row>
    <row r="25" spans="1:47" s="146" customFormat="1" ht="12" customHeight="1">
      <c r="A25" s="505"/>
      <c r="B25" s="178"/>
      <c r="C25" s="678" t="s">
        <v>531</v>
      </c>
      <c r="D25" s="667">
        <f>SUM(D22:D24)</f>
        <v>0</v>
      </c>
      <c r="E25" s="667">
        <f t="shared" ref="E25:AM25" si="11">SUM(E22:E24)</f>
        <v>0</v>
      </c>
      <c r="F25" s="667">
        <f t="shared" si="11"/>
        <v>0</v>
      </c>
      <c r="G25" s="667">
        <f t="shared" si="11"/>
        <v>0</v>
      </c>
      <c r="H25" s="667">
        <f t="shared" si="11"/>
        <v>0</v>
      </c>
      <c r="I25" s="667">
        <f t="shared" si="11"/>
        <v>0</v>
      </c>
      <c r="J25" s="667">
        <f t="shared" si="11"/>
        <v>0</v>
      </c>
      <c r="K25" s="667">
        <f t="shared" si="11"/>
        <v>0</v>
      </c>
      <c r="L25" s="667">
        <f t="shared" si="11"/>
        <v>0</v>
      </c>
      <c r="M25" s="667">
        <f t="shared" si="11"/>
        <v>0</v>
      </c>
      <c r="N25" s="667">
        <f t="shared" si="11"/>
        <v>0</v>
      </c>
      <c r="O25" s="667">
        <f t="shared" si="11"/>
        <v>0</v>
      </c>
      <c r="P25" s="667">
        <f t="shared" si="11"/>
        <v>0</v>
      </c>
      <c r="Q25" s="667">
        <f t="shared" si="11"/>
        <v>0</v>
      </c>
      <c r="R25" s="667">
        <f t="shared" si="11"/>
        <v>0</v>
      </c>
      <c r="S25" s="667">
        <f t="shared" si="11"/>
        <v>0</v>
      </c>
      <c r="T25" s="667">
        <f t="shared" si="11"/>
        <v>0</v>
      </c>
      <c r="U25" s="667">
        <f t="shared" si="11"/>
        <v>0</v>
      </c>
      <c r="V25" s="667">
        <f t="shared" si="11"/>
        <v>0</v>
      </c>
      <c r="W25" s="667">
        <f t="shared" si="11"/>
        <v>0</v>
      </c>
      <c r="X25" s="667">
        <f t="shared" si="11"/>
        <v>0</v>
      </c>
      <c r="Y25" s="667">
        <f t="shared" si="11"/>
        <v>0</v>
      </c>
      <c r="Z25" s="667">
        <f t="shared" si="11"/>
        <v>0</v>
      </c>
      <c r="AA25" s="667">
        <f t="shared" si="11"/>
        <v>0</v>
      </c>
      <c r="AB25" s="667">
        <f t="shared" si="11"/>
        <v>0</v>
      </c>
      <c r="AC25" s="667">
        <f t="shared" si="11"/>
        <v>0</v>
      </c>
      <c r="AD25" s="667">
        <f t="shared" si="11"/>
        <v>0</v>
      </c>
      <c r="AE25" s="667">
        <f t="shared" si="11"/>
        <v>0</v>
      </c>
      <c r="AF25" s="667">
        <f t="shared" si="11"/>
        <v>0</v>
      </c>
      <c r="AG25" s="667">
        <f t="shared" si="11"/>
        <v>0</v>
      </c>
      <c r="AH25" s="667">
        <f t="shared" si="11"/>
        <v>0</v>
      </c>
      <c r="AI25" s="667">
        <f t="shared" si="11"/>
        <v>0</v>
      </c>
      <c r="AJ25" s="667">
        <f t="shared" si="11"/>
        <v>0</v>
      </c>
      <c r="AK25" s="667">
        <f t="shared" si="11"/>
        <v>0</v>
      </c>
      <c r="AL25" s="667">
        <f t="shared" si="11"/>
        <v>0</v>
      </c>
      <c r="AM25" s="667">
        <f t="shared" si="11"/>
        <v>0</v>
      </c>
      <c r="AN25" s="667"/>
      <c r="AO25" s="730">
        <f>SUM(AO22:AO24)</f>
        <v>0</v>
      </c>
      <c r="AP25" s="730">
        <f>SUM(AP22:AP24)</f>
        <v>0</v>
      </c>
      <c r="AQ25" s="898">
        <f>SUM(AQ22:AQ24)</f>
        <v>0</v>
      </c>
      <c r="AR25" s="742"/>
      <c r="AT25" s="138"/>
      <c r="AU25"/>
    </row>
    <row r="26" spans="1:47" s="146" customFormat="1" ht="12" customHeight="1">
      <c r="A26" s="505"/>
      <c r="B26" s="178"/>
      <c r="C26" s="602" t="str">
        <f>IF(AQ26&lt;0,"Net debt, reclassified","Net cash, reclassified")</f>
        <v>Net cash, reclassified</v>
      </c>
      <c r="D26" s="744">
        <f>D20+D25</f>
        <v>0</v>
      </c>
      <c r="E26" s="745">
        <f t="shared" ref="E26:AM26" si="12">E20+E25</f>
        <v>0</v>
      </c>
      <c r="F26" s="745">
        <f t="shared" si="12"/>
        <v>0</v>
      </c>
      <c r="G26" s="745">
        <f t="shared" si="12"/>
        <v>0</v>
      </c>
      <c r="H26" s="745">
        <f t="shared" si="12"/>
        <v>0</v>
      </c>
      <c r="I26" s="745">
        <f t="shared" si="12"/>
        <v>0</v>
      </c>
      <c r="J26" s="745">
        <f t="shared" si="12"/>
        <v>0</v>
      </c>
      <c r="K26" s="745">
        <f t="shared" si="12"/>
        <v>0</v>
      </c>
      <c r="L26" s="745">
        <f t="shared" si="12"/>
        <v>0</v>
      </c>
      <c r="M26" s="745">
        <f t="shared" si="12"/>
        <v>0</v>
      </c>
      <c r="N26" s="745">
        <f t="shared" si="12"/>
        <v>0</v>
      </c>
      <c r="O26" s="745">
        <f t="shared" si="12"/>
        <v>0</v>
      </c>
      <c r="P26" s="745">
        <f t="shared" si="12"/>
        <v>0</v>
      </c>
      <c r="Q26" s="745">
        <f t="shared" si="12"/>
        <v>0</v>
      </c>
      <c r="R26" s="745">
        <f t="shared" si="12"/>
        <v>0</v>
      </c>
      <c r="S26" s="745">
        <f t="shared" si="12"/>
        <v>0</v>
      </c>
      <c r="T26" s="745">
        <f t="shared" si="12"/>
        <v>0</v>
      </c>
      <c r="U26" s="745">
        <f t="shared" si="12"/>
        <v>0</v>
      </c>
      <c r="V26" s="745">
        <f t="shared" si="12"/>
        <v>0</v>
      </c>
      <c r="W26" s="745">
        <f t="shared" si="12"/>
        <v>0</v>
      </c>
      <c r="X26" s="745">
        <f t="shared" si="12"/>
        <v>0</v>
      </c>
      <c r="Y26" s="745">
        <f t="shared" si="12"/>
        <v>0</v>
      </c>
      <c r="Z26" s="745">
        <f t="shared" si="12"/>
        <v>0</v>
      </c>
      <c r="AA26" s="745">
        <f t="shared" si="12"/>
        <v>0</v>
      </c>
      <c r="AB26" s="745">
        <f t="shared" si="12"/>
        <v>0</v>
      </c>
      <c r="AC26" s="745">
        <f t="shared" si="12"/>
        <v>0</v>
      </c>
      <c r="AD26" s="745">
        <f t="shared" si="12"/>
        <v>0</v>
      </c>
      <c r="AE26" s="745">
        <f t="shared" si="12"/>
        <v>0</v>
      </c>
      <c r="AF26" s="745">
        <f t="shared" si="12"/>
        <v>0</v>
      </c>
      <c r="AG26" s="745">
        <f t="shared" si="12"/>
        <v>0</v>
      </c>
      <c r="AH26" s="745">
        <f t="shared" si="12"/>
        <v>0</v>
      </c>
      <c r="AI26" s="745">
        <f t="shared" si="12"/>
        <v>0</v>
      </c>
      <c r="AJ26" s="745">
        <f t="shared" si="12"/>
        <v>0</v>
      </c>
      <c r="AK26" s="745">
        <f t="shared" si="12"/>
        <v>0</v>
      </c>
      <c r="AL26" s="745">
        <f t="shared" si="12"/>
        <v>0</v>
      </c>
      <c r="AM26" s="745">
        <f t="shared" si="12"/>
        <v>0</v>
      </c>
      <c r="AN26" s="745"/>
      <c r="AO26" s="746">
        <f>AO20+AO25</f>
        <v>0</v>
      </c>
      <c r="AP26" s="746">
        <f>AP20+AP25</f>
        <v>0</v>
      </c>
      <c r="AQ26" s="899">
        <f>AQ20+AQ25</f>
        <v>0</v>
      </c>
      <c r="AR26" s="741"/>
      <c r="AT26" s="138"/>
      <c r="AU26"/>
    </row>
    <row r="27" spans="1:47" s="146" customFormat="1" ht="12" customHeight="1">
      <c r="A27" s="505"/>
      <c r="B27" s="178"/>
      <c r="C27" s="22" t="s">
        <v>567</v>
      </c>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55"/>
      <c r="AP27" s="55"/>
      <c r="AQ27" s="373"/>
      <c r="AR27" s="564"/>
      <c r="AT27" s="138"/>
      <c r="AU27"/>
    </row>
    <row r="28" spans="1:47" s="146" customFormat="1" ht="12" customHeight="1">
      <c r="A28" s="505"/>
      <c r="B28" s="178"/>
      <c r="C28" s="30" t="s">
        <v>534</v>
      </c>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661">
        <f>+AN24+1</f>
        <v>4</v>
      </c>
      <c r="AO28" s="55">
        <f>SUMIF($D$9:$O$9,$AO$9,D28:O28)</f>
        <v>0</v>
      </c>
      <c r="AP28" s="55">
        <f>SUMIF($P$9:$AA$9,$AP$9,P28:AA28)</f>
        <v>0</v>
      </c>
      <c r="AQ28" s="373">
        <f>SUMIF($AB$9:$AM$9,$AQ$9,AB28:AM28)</f>
        <v>0</v>
      </c>
      <c r="AR28" s="564"/>
      <c r="AT28" s="138" t="s">
        <v>535</v>
      </c>
      <c r="AU28"/>
    </row>
    <row r="29" spans="1:47" s="146" customFormat="1" ht="12" customHeight="1">
      <c r="A29" s="505"/>
      <c r="B29" s="178"/>
      <c r="C29" s="30" t="s">
        <v>568</v>
      </c>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661">
        <f>+AN28+1</f>
        <v>5</v>
      </c>
      <c r="AO29" s="55">
        <f>SUMIF($D$9:$O$9,$AO$9,D29:O29)</f>
        <v>0</v>
      </c>
      <c r="AP29" s="55">
        <f>SUMIF($P$9:$AA$9,$AP$9,P29:AA29)</f>
        <v>0</v>
      </c>
      <c r="AQ29" s="373">
        <f>SUMIF($AB$9:$AM$9,$AQ$9,AB29:AM29)</f>
        <v>0</v>
      </c>
      <c r="AR29" s="564"/>
      <c r="AT29" s="138"/>
      <c r="AU29"/>
    </row>
    <row r="30" spans="1:47" s="146" customFormat="1" ht="12" customHeight="1">
      <c r="A30" s="505"/>
      <c r="B30" s="178"/>
      <c r="C30" s="30" t="s">
        <v>569</v>
      </c>
      <c r="D30" s="153"/>
      <c r="E30" s="153"/>
      <c r="F30" s="153"/>
      <c r="G30" s="153"/>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c r="AJ30" s="153"/>
      <c r="AK30" s="153"/>
      <c r="AL30" s="153"/>
      <c r="AM30" s="153"/>
      <c r="AN30" s="662">
        <f>+AN29+1</f>
        <v>6</v>
      </c>
      <c r="AO30" s="55">
        <f>SUMIF($D$9:$O$9,$AO$9,D30:O30)</f>
        <v>0</v>
      </c>
      <c r="AP30" s="55">
        <f>SUMIF($P$9:$AA$9,$AP$9,P30:AA30)</f>
        <v>0</v>
      </c>
      <c r="AQ30" s="373">
        <f>SUMIF($AB$9:$AM$9,$AQ$9,AB30:AM30)</f>
        <v>0</v>
      </c>
      <c r="AR30" s="564"/>
      <c r="AT30" s="138"/>
      <c r="AU30"/>
    </row>
    <row r="31" spans="1:47" s="146" customFormat="1" ht="12" customHeight="1">
      <c r="A31" s="505"/>
      <c r="B31" s="178"/>
      <c r="C31" s="678" t="s">
        <v>536</v>
      </c>
      <c r="D31" s="667">
        <f>SUM(D28:D30)</f>
        <v>0</v>
      </c>
      <c r="E31" s="667">
        <f t="shared" ref="E31:AM31" si="13">SUM(E28:E30)</f>
        <v>0</v>
      </c>
      <c r="F31" s="667">
        <f t="shared" si="13"/>
        <v>0</v>
      </c>
      <c r="G31" s="667">
        <f t="shared" si="13"/>
        <v>0</v>
      </c>
      <c r="H31" s="667">
        <f t="shared" si="13"/>
        <v>0</v>
      </c>
      <c r="I31" s="667">
        <f t="shared" si="13"/>
        <v>0</v>
      </c>
      <c r="J31" s="667">
        <f t="shared" si="13"/>
        <v>0</v>
      </c>
      <c r="K31" s="667">
        <f t="shared" si="13"/>
        <v>0</v>
      </c>
      <c r="L31" s="667">
        <f t="shared" si="13"/>
        <v>0</v>
      </c>
      <c r="M31" s="667">
        <f t="shared" si="13"/>
        <v>0</v>
      </c>
      <c r="N31" s="667">
        <f t="shared" si="13"/>
        <v>0</v>
      </c>
      <c r="O31" s="667">
        <f t="shared" si="13"/>
        <v>0</v>
      </c>
      <c r="P31" s="667">
        <f t="shared" si="13"/>
        <v>0</v>
      </c>
      <c r="Q31" s="667">
        <f t="shared" si="13"/>
        <v>0</v>
      </c>
      <c r="R31" s="667">
        <f t="shared" si="13"/>
        <v>0</v>
      </c>
      <c r="S31" s="667">
        <f t="shared" si="13"/>
        <v>0</v>
      </c>
      <c r="T31" s="667">
        <f t="shared" si="13"/>
        <v>0</v>
      </c>
      <c r="U31" s="667">
        <f t="shared" si="13"/>
        <v>0</v>
      </c>
      <c r="V31" s="667">
        <f t="shared" si="13"/>
        <v>0</v>
      </c>
      <c r="W31" s="667">
        <f t="shared" si="13"/>
        <v>0</v>
      </c>
      <c r="X31" s="667">
        <f t="shared" si="13"/>
        <v>0</v>
      </c>
      <c r="Y31" s="667">
        <f t="shared" si="13"/>
        <v>0</v>
      </c>
      <c r="Z31" s="667">
        <f t="shared" si="13"/>
        <v>0</v>
      </c>
      <c r="AA31" s="667">
        <f t="shared" si="13"/>
        <v>0</v>
      </c>
      <c r="AB31" s="667">
        <f t="shared" si="13"/>
        <v>0</v>
      </c>
      <c r="AC31" s="667">
        <f t="shared" si="13"/>
        <v>0</v>
      </c>
      <c r="AD31" s="667">
        <f t="shared" si="13"/>
        <v>0</v>
      </c>
      <c r="AE31" s="667">
        <f t="shared" si="13"/>
        <v>0</v>
      </c>
      <c r="AF31" s="667">
        <f t="shared" si="13"/>
        <v>0</v>
      </c>
      <c r="AG31" s="667">
        <f t="shared" si="13"/>
        <v>0</v>
      </c>
      <c r="AH31" s="667">
        <f t="shared" si="13"/>
        <v>0</v>
      </c>
      <c r="AI31" s="667">
        <f t="shared" si="13"/>
        <v>0</v>
      </c>
      <c r="AJ31" s="667">
        <f t="shared" si="13"/>
        <v>0</v>
      </c>
      <c r="AK31" s="667">
        <f t="shared" si="13"/>
        <v>0</v>
      </c>
      <c r="AL31" s="667">
        <f t="shared" si="13"/>
        <v>0</v>
      </c>
      <c r="AM31" s="667">
        <f t="shared" si="13"/>
        <v>0</v>
      </c>
      <c r="AN31" s="667"/>
      <c r="AO31" s="730">
        <f t="shared" ref="AO31" si="14">SUM(AO28:AO30)</f>
        <v>0</v>
      </c>
      <c r="AP31" s="730">
        <f t="shared" ref="AP31" si="15">SUM(AP28:AP30)</f>
        <v>0</v>
      </c>
      <c r="AQ31" s="898">
        <f t="shared" ref="AQ31" si="16">SUM(AQ28:AQ30)</f>
        <v>0</v>
      </c>
      <c r="AR31" s="742"/>
      <c r="AT31" s="138"/>
      <c r="AU31"/>
    </row>
    <row r="32" spans="1:47" s="235" customFormat="1" ht="12" customHeight="1" thickBot="1">
      <c r="A32" s="511"/>
      <c r="B32" s="178"/>
      <c r="C32" s="682" t="str">
        <f>IF(AQ32&lt;0,"Net debt, adjusted","Net cash, adjusted")</f>
        <v>Net cash, adjusted</v>
      </c>
      <c r="D32" s="684">
        <f>D26+D31</f>
        <v>0</v>
      </c>
      <c r="E32" s="684">
        <f t="shared" ref="E32:AM32" si="17">E26+E31</f>
        <v>0</v>
      </c>
      <c r="F32" s="684">
        <f t="shared" si="17"/>
        <v>0</v>
      </c>
      <c r="G32" s="684">
        <f t="shared" si="17"/>
        <v>0</v>
      </c>
      <c r="H32" s="684">
        <f t="shared" si="17"/>
        <v>0</v>
      </c>
      <c r="I32" s="684">
        <f t="shared" si="17"/>
        <v>0</v>
      </c>
      <c r="J32" s="684">
        <f t="shared" si="17"/>
        <v>0</v>
      </c>
      <c r="K32" s="684">
        <f t="shared" si="17"/>
        <v>0</v>
      </c>
      <c r="L32" s="684">
        <f t="shared" si="17"/>
        <v>0</v>
      </c>
      <c r="M32" s="684">
        <f t="shared" si="17"/>
        <v>0</v>
      </c>
      <c r="N32" s="684">
        <f t="shared" si="17"/>
        <v>0</v>
      </c>
      <c r="O32" s="684">
        <f t="shared" si="17"/>
        <v>0</v>
      </c>
      <c r="P32" s="684">
        <f t="shared" si="17"/>
        <v>0</v>
      </c>
      <c r="Q32" s="684">
        <f t="shared" si="17"/>
        <v>0</v>
      </c>
      <c r="R32" s="684">
        <f t="shared" si="17"/>
        <v>0</v>
      </c>
      <c r="S32" s="684">
        <f t="shared" si="17"/>
        <v>0</v>
      </c>
      <c r="T32" s="684">
        <f t="shared" si="17"/>
        <v>0</v>
      </c>
      <c r="U32" s="684">
        <f t="shared" si="17"/>
        <v>0</v>
      </c>
      <c r="V32" s="684">
        <f t="shared" si="17"/>
        <v>0</v>
      </c>
      <c r="W32" s="684">
        <f t="shared" si="17"/>
        <v>0</v>
      </c>
      <c r="X32" s="684">
        <f t="shared" si="17"/>
        <v>0</v>
      </c>
      <c r="Y32" s="684">
        <f t="shared" si="17"/>
        <v>0</v>
      </c>
      <c r="Z32" s="684">
        <f t="shared" si="17"/>
        <v>0</v>
      </c>
      <c r="AA32" s="684">
        <f t="shared" si="17"/>
        <v>0</v>
      </c>
      <c r="AB32" s="684">
        <f t="shared" si="17"/>
        <v>0</v>
      </c>
      <c r="AC32" s="684">
        <f t="shared" si="17"/>
        <v>0</v>
      </c>
      <c r="AD32" s="684">
        <f t="shared" si="17"/>
        <v>0</v>
      </c>
      <c r="AE32" s="684">
        <f t="shared" si="17"/>
        <v>0</v>
      </c>
      <c r="AF32" s="684">
        <f t="shared" si="17"/>
        <v>0</v>
      </c>
      <c r="AG32" s="684">
        <f t="shared" si="17"/>
        <v>0</v>
      </c>
      <c r="AH32" s="684">
        <f t="shared" si="17"/>
        <v>0</v>
      </c>
      <c r="AI32" s="684">
        <f t="shared" si="17"/>
        <v>0</v>
      </c>
      <c r="AJ32" s="684">
        <f t="shared" si="17"/>
        <v>0</v>
      </c>
      <c r="AK32" s="684">
        <f t="shared" si="17"/>
        <v>0</v>
      </c>
      <c r="AL32" s="684">
        <f t="shared" si="17"/>
        <v>0</v>
      </c>
      <c r="AM32" s="684">
        <f t="shared" si="17"/>
        <v>0</v>
      </c>
      <c r="AN32" s="684"/>
      <c r="AO32" s="747">
        <f t="shared" ref="AO32" si="18">AO26+AO31</f>
        <v>0</v>
      </c>
      <c r="AP32" s="747">
        <f t="shared" ref="AP32" si="19">AP26+AP31</f>
        <v>0</v>
      </c>
      <c r="AQ32" s="888">
        <f t="shared" ref="AQ32" si="20">AQ26+AQ31</f>
        <v>0</v>
      </c>
      <c r="AR32" s="748"/>
      <c r="AT32" s="138"/>
      <c r="AU32"/>
    </row>
    <row r="33" spans="1:51" s="235" customFormat="1" ht="2.4500000000000002" customHeight="1">
      <c r="A33" s="511"/>
      <c r="B33" s="178"/>
      <c r="C33" s="592"/>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743"/>
      <c r="AP33" s="743"/>
      <c r="AQ33" s="743"/>
      <c r="AR33" s="749"/>
      <c r="AT33" s="138"/>
      <c r="AU33"/>
    </row>
    <row r="34" spans="1:51" s="146" customFormat="1" ht="12" customHeight="1">
      <c r="A34" s="505"/>
      <c r="B34" s="178"/>
      <c r="C34" s="671" t="s">
        <v>252</v>
      </c>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735"/>
      <c r="AP34" s="735"/>
      <c r="AQ34" s="735"/>
      <c r="AR34" s="564"/>
      <c r="AT34" s="138"/>
      <c r="AU34"/>
      <c r="AV34" s="235"/>
      <c r="AW34" s="235"/>
      <c r="AX34" s="235"/>
      <c r="AY34" s="235"/>
    </row>
    <row r="35" spans="1:51" ht="12" customHeight="1">
      <c r="B35" s="178"/>
      <c r="C35" s="591" t="str">
        <f>IF(AQ20&lt;0,"Reported net debt / EBITDA","Reported net cash / EBITDA")</f>
        <v>Reported net cash / EBITDA</v>
      </c>
      <c r="D35" s="564"/>
      <c r="E35" s="564"/>
      <c r="F35" s="564"/>
      <c r="G35" s="564"/>
      <c r="H35" s="564"/>
      <c r="I35" s="564"/>
      <c r="J35" s="564"/>
      <c r="K35" s="564"/>
      <c r="L35" s="564"/>
      <c r="M35" s="564"/>
      <c r="N35" s="564"/>
      <c r="O35" s="564"/>
      <c r="P35" s="564"/>
      <c r="Q35" s="564"/>
      <c r="R35" s="564"/>
      <c r="S35" s="564"/>
      <c r="T35" s="564"/>
      <c r="U35" s="564"/>
      <c r="V35" s="564"/>
      <c r="W35" s="564"/>
      <c r="X35" s="564"/>
      <c r="Y35" s="564"/>
      <c r="Z35" s="564"/>
      <c r="AA35" s="564"/>
      <c r="AB35" s="564"/>
      <c r="AC35" s="564"/>
      <c r="AD35" s="564"/>
      <c r="AE35" s="564"/>
      <c r="AF35" s="564"/>
      <c r="AG35" s="564"/>
      <c r="AH35" s="564"/>
      <c r="AI35" s="564"/>
      <c r="AJ35" s="564"/>
      <c r="AK35" s="564"/>
      <c r="AL35" s="564"/>
      <c r="AM35" s="564"/>
      <c r="AN35" s="564"/>
      <c r="AO35" s="144">
        <f>IFERROR(ABS(ROUND(AO20/QoE!AO11,1))&amp;" x",0)</f>
        <v>0</v>
      </c>
      <c r="AP35" s="144">
        <f>IFERROR(ABS(ROUND(AP20/QoE!AP11,1))&amp;" x",0)</f>
        <v>0</v>
      </c>
      <c r="AQ35" s="144">
        <f ca="1">IFERROR(ABS(ROUND(AQ20/QoE!AQ11,1))&amp;" x",0)</f>
        <v>0</v>
      </c>
      <c r="AR35" s="564"/>
      <c r="AT35" s="138"/>
      <c r="AV35" s="146"/>
      <c r="AW35" s="146"/>
      <c r="AX35" s="146"/>
      <c r="AY35" s="146"/>
    </row>
    <row r="36" spans="1:51" ht="12" customHeight="1">
      <c r="B36" s="178"/>
      <c r="C36" s="591" t="str">
        <f>IF(AQ32&lt;0,"Adjusted net debt / EBITDA","Adjusted net cash / EBITDA")</f>
        <v>Adjusted net cash / EBITDA</v>
      </c>
      <c r="D36" s="564"/>
      <c r="E36" s="564"/>
      <c r="F36" s="564"/>
      <c r="G36" s="564"/>
      <c r="H36" s="564"/>
      <c r="I36" s="564"/>
      <c r="J36" s="564"/>
      <c r="K36" s="564"/>
      <c r="L36" s="564"/>
      <c r="M36" s="564"/>
      <c r="N36" s="564"/>
      <c r="O36" s="564"/>
      <c r="P36" s="564"/>
      <c r="Q36" s="564"/>
      <c r="R36" s="564"/>
      <c r="S36" s="564"/>
      <c r="T36" s="564"/>
      <c r="U36" s="564"/>
      <c r="V36" s="564"/>
      <c r="W36" s="564"/>
      <c r="X36" s="564"/>
      <c r="Y36" s="564"/>
      <c r="Z36" s="564"/>
      <c r="AA36" s="564"/>
      <c r="AB36" s="564"/>
      <c r="AC36" s="564"/>
      <c r="AD36" s="564"/>
      <c r="AE36" s="564"/>
      <c r="AF36" s="564"/>
      <c r="AG36" s="564"/>
      <c r="AH36" s="564"/>
      <c r="AI36" s="564"/>
      <c r="AJ36" s="564"/>
      <c r="AK36" s="564"/>
      <c r="AL36" s="564"/>
      <c r="AM36" s="564"/>
      <c r="AN36" s="564"/>
      <c r="AO36" s="144">
        <f>IFERROR(ABS(ROUND(AO32/QoE!AO29,1))&amp;" x",0)</f>
        <v>0</v>
      </c>
      <c r="AP36" s="144">
        <f>IFERROR(ABS(ROUND(AP32/QoE!AP29,1))&amp;" x",0)</f>
        <v>0</v>
      </c>
      <c r="AQ36" s="144">
        <f ca="1">IFERROR(ABS(ROUND(AQ32/QoE!AQ29,1))&amp;" x",0)</f>
        <v>0</v>
      </c>
      <c r="AR36" s="564"/>
      <c r="AT36" s="138"/>
      <c r="AV36" s="146"/>
      <c r="AW36" s="146"/>
      <c r="AX36" s="146"/>
      <c r="AY36" s="146"/>
    </row>
    <row r="37" spans="1:51" ht="12" customHeight="1">
      <c r="B37" s="178"/>
      <c r="C37" s="591" t="str">
        <f>IF(AQ20&lt;0,"Reported net debt / Equity","Reported net cash / Equity")</f>
        <v>Reported net cash / Equity</v>
      </c>
      <c r="D37" s="564"/>
      <c r="E37" s="564"/>
      <c r="F37" s="564"/>
      <c r="G37" s="564"/>
      <c r="H37" s="564"/>
      <c r="I37" s="564"/>
      <c r="J37" s="564"/>
      <c r="K37" s="564"/>
      <c r="L37" s="564"/>
      <c r="M37" s="564"/>
      <c r="N37" s="564"/>
      <c r="O37" s="564"/>
      <c r="P37" s="564"/>
      <c r="Q37" s="564"/>
      <c r="R37" s="564"/>
      <c r="S37" s="564"/>
      <c r="T37" s="564"/>
      <c r="U37" s="564"/>
      <c r="V37" s="564"/>
      <c r="W37" s="564"/>
      <c r="X37" s="564"/>
      <c r="Y37" s="564"/>
      <c r="Z37" s="564"/>
      <c r="AA37" s="564"/>
      <c r="AB37" s="564"/>
      <c r="AC37" s="564"/>
      <c r="AD37" s="564"/>
      <c r="AE37" s="564"/>
      <c r="AF37" s="564"/>
      <c r="AG37" s="564"/>
      <c r="AH37" s="564"/>
      <c r="AI37" s="564"/>
      <c r="AJ37" s="564"/>
      <c r="AK37" s="564"/>
      <c r="AL37" s="564"/>
      <c r="AM37" s="564"/>
      <c r="AN37" s="564"/>
      <c r="AO37" s="144">
        <f>IFERROR(ABS(ROUND(AO20/BS_monthly!AQ33,1))&amp;" x",0)</f>
        <v>0</v>
      </c>
      <c r="AP37" s="144">
        <f>IFERROR(ABS(ROUND(AP20/BS_monthly!AR33,1))&amp;" x",0)</f>
        <v>0</v>
      </c>
      <c r="AQ37" s="144">
        <f>IFERROR(ABS(ROUND(AQ20/BS_monthly!AS33,1))&amp;" x",0)</f>
        <v>0</v>
      </c>
      <c r="AR37" s="564"/>
      <c r="AT37" s="138"/>
      <c r="AV37" s="146"/>
      <c r="AW37" s="146"/>
      <c r="AX37" s="146"/>
      <c r="AY37" s="146"/>
    </row>
    <row r="38" spans="1:51" ht="12" customHeight="1">
      <c r="B38" s="178"/>
      <c r="C38" s="591" t="str">
        <f>IF(AQ32&lt;0,"Adjusted net debt / Equity","Adjusted net cash / Equity")</f>
        <v>Adjusted net cash / Equity</v>
      </c>
      <c r="D38" s="564"/>
      <c r="E38" s="564"/>
      <c r="F38" s="564"/>
      <c r="G38" s="564"/>
      <c r="H38" s="564"/>
      <c r="I38" s="564"/>
      <c r="J38" s="564"/>
      <c r="K38" s="564"/>
      <c r="L38" s="564"/>
      <c r="M38" s="564"/>
      <c r="N38" s="564"/>
      <c r="O38" s="564"/>
      <c r="P38" s="564"/>
      <c r="Q38" s="564"/>
      <c r="R38" s="564"/>
      <c r="S38" s="564"/>
      <c r="T38" s="564"/>
      <c r="U38" s="564"/>
      <c r="V38" s="564"/>
      <c r="W38" s="564"/>
      <c r="X38" s="564"/>
      <c r="Y38" s="564"/>
      <c r="Z38" s="564"/>
      <c r="AA38" s="564"/>
      <c r="AB38" s="564"/>
      <c r="AC38" s="564"/>
      <c r="AD38" s="564"/>
      <c r="AE38" s="564"/>
      <c r="AF38" s="564"/>
      <c r="AG38" s="564"/>
      <c r="AH38" s="564"/>
      <c r="AI38" s="564"/>
      <c r="AJ38" s="564"/>
      <c r="AK38" s="564"/>
      <c r="AL38" s="564"/>
      <c r="AM38" s="564"/>
      <c r="AN38" s="564"/>
      <c r="AO38" s="144">
        <f>IFERROR(ABS(ROUND(AO32/BS_monthly!AQ33,1))&amp;" x",0)</f>
        <v>0</v>
      </c>
      <c r="AP38" s="144">
        <f>IFERROR(ABS(ROUND(AP32/BS_monthly!AR33,1))&amp;" x",0)</f>
        <v>0</v>
      </c>
      <c r="AQ38" s="144">
        <f>IFERROR(ABS(ROUND(AQ32/BS_monthly!AS33,1))&amp;" x",0)</f>
        <v>0</v>
      </c>
      <c r="AR38" s="564"/>
      <c r="AT38" s="138"/>
    </row>
    <row r="39" spans="1:51" ht="4.5" customHeight="1">
      <c r="B39" s="178"/>
      <c r="C39" s="513"/>
      <c r="AO39" s="381"/>
      <c r="AP39" s="381"/>
      <c r="AQ39" s="381"/>
      <c r="AT39" s="138"/>
    </row>
    <row r="40" spans="1:51" ht="12" customHeight="1" outlineLevel="1">
      <c r="B40" s="178"/>
      <c r="C40" s="178"/>
      <c r="AT40" s="203"/>
    </row>
    <row r="41" spans="1:51" ht="12" customHeight="1">
      <c r="B41" s="178"/>
      <c r="C41" s="178"/>
      <c r="AV41" s="321" t="str">
        <f>IF('Key information'!E48="EUR","€m",'Key information'!E48&amp;"m")</f>
        <v>€m</v>
      </c>
      <c r="AW41" s="322">
        <f>AO9</f>
        <v>44196</v>
      </c>
      <c r="AX41" s="322">
        <f>AP9</f>
        <v>44561</v>
      </c>
      <c r="AY41" s="323">
        <f>AQ9</f>
        <v>44895</v>
      </c>
    </row>
    <row r="42" spans="1:51" ht="12" customHeight="1">
      <c r="AV42" s="335" t="str">
        <f>C20&amp;", reported"</f>
        <v>Net cash, reported, reported</v>
      </c>
      <c r="AW42" s="297">
        <f>AO20/'Key information'!$H$108</f>
        <v>0</v>
      </c>
      <c r="AX42" s="297">
        <f>AP20/'Key information'!$H$108</f>
        <v>0</v>
      </c>
      <c r="AY42" s="304">
        <f>AQ20/'Key information'!$H$108</f>
        <v>0</v>
      </c>
    </row>
    <row r="43" spans="1:51" ht="12" customHeight="1">
      <c r="AV43" s="298" t="s">
        <v>544</v>
      </c>
      <c r="AW43" s="299">
        <f>AO25/'Key information'!$H$108+AO31/'Key information'!$H$108</f>
        <v>0</v>
      </c>
      <c r="AX43" s="299">
        <f>AP25/'Key information'!$H$108+AP31/'Key information'!$H$108</f>
        <v>0</v>
      </c>
      <c r="AY43" s="305">
        <f>AQ25/'Key information'!$H$108+AQ31/'Key information'!$H$108</f>
        <v>0</v>
      </c>
    </row>
    <row r="44" spans="1:51" ht="12" customHeight="1" thickBot="1">
      <c r="AV44" s="312" t="str">
        <f>C32</f>
        <v>Net cash, adjusted</v>
      </c>
      <c r="AW44" s="313">
        <f>SUM(AW42:AW43)</f>
        <v>0</v>
      </c>
      <c r="AX44" s="313">
        <f t="shared" ref="AX44:AY44" si="21">SUM(AX42:AX43)</f>
        <v>0</v>
      </c>
      <c r="AY44" s="314">
        <f t="shared" si="21"/>
        <v>0</v>
      </c>
    </row>
    <row r="45" spans="1:51" ht="11.25" customHeight="1"/>
    <row r="46" spans="1:51" ht="11.25" customHeight="1"/>
    <row r="47" spans="1:51" ht="11.25" customHeight="1"/>
    <row r="48" spans="1:51"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sheetData>
  <pageMargins left="0.7" right="0.7" top="0.75" bottom="0.75" header="0.3" footer="0.3"/>
  <pageSetup orientation="landscape" r:id="rId1"/>
  <headerFooter>
    <oddFooter>&amp;C&amp;7&amp;B&amp;"Arial"Document Classification: KPMG Confidential</oddFooter>
  </headerFooter>
  <ignoredErrors>
    <ignoredError sqref="AV41" unlockedFormula="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7</v>
      </c>
      <c r="B2">
        <v>6</v>
      </c>
      <c r="C2">
        <v>7</v>
      </c>
      <c r="D2">
        <v>6</v>
      </c>
      <c r="E2" t="s">
        <v>570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46</v>
      </c>
      <c r="B2">
        <v>6</v>
      </c>
      <c r="C2">
        <v>46</v>
      </c>
      <c r="D2">
        <v>6</v>
      </c>
      <c r="E2" t="s">
        <v>571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indexed="9"/>
  </sheetPr>
  <dimension ref="A1:E2"/>
  <sheetViews>
    <sheetView showGridLines="0" workbookViewId="0"/>
  </sheetViews>
  <sheetFormatPr defaultRowHeight="15"/>
  <sheetData>
    <row r="1" spans="1:5">
      <c r="A1" s="10" t="s">
        <v>213</v>
      </c>
      <c r="B1" s="10" t="s">
        <v>214</v>
      </c>
      <c r="C1" s="10" t="s">
        <v>215</v>
      </c>
      <c r="D1" s="10" t="s">
        <v>216</v>
      </c>
      <c r="E1" s="10" t="s">
        <v>217</v>
      </c>
    </row>
    <row r="2" spans="1:5">
      <c r="A2">
        <v>45</v>
      </c>
      <c r="B2">
        <v>6</v>
      </c>
      <c r="C2">
        <v>45</v>
      </c>
      <c r="D2">
        <v>6</v>
      </c>
      <c r="E2" t="s">
        <v>407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0">
    <tabColor indexed="10"/>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572</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15:G17"/>
    <mergeCell ref="C21:D22"/>
  </mergeCells>
  <pageMargins left="0.7" right="0.7" top="0.75" bottom="0.75" header="0.3" footer="0.3"/>
  <pageSetup paperSize="9" orientation="landscape" r:id="rId1"/>
  <headerFooter>
    <oddFooter>&amp;C&amp;7&amp;B&amp;"Arial"Document Classification: KPMG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3">
    <tabColor indexed="10"/>
    <pageSetUpPr fitToPage="1"/>
  </sheetPr>
  <dimension ref="A1:K27"/>
  <sheetViews>
    <sheetView showGridLines="0" workbookViewId="0"/>
  </sheetViews>
  <sheetFormatPr defaultColWidth="9.140625" defaultRowHeight="11.25" outlineLevelRow="1"/>
  <cols>
    <col min="1" max="1" width="3.7109375" style="555" customWidth="1"/>
    <col min="2" max="2" width="9.140625" style="5" customWidth="1"/>
    <col min="3" max="3" width="24.85546875" style="5" customWidth="1"/>
    <col min="4" max="4" width="8.28515625" style="5" customWidth="1"/>
    <col min="5" max="5" width="8.7109375" style="5" customWidth="1"/>
    <col min="6" max="7" width="8.28515625" style="5" customWidth="1"/>
    <col min="8" max="8" width="8.7109375" style="5" customWidth="1"/>
    <col min="9" max="9" width="8.28515625" style="5" customWidth="1"/>
    <col min="10" max="10" width="2.7109375" style="5" customWidth="1"/>
    <col min="11" max="16384" width="9.140625" style="5"/>
  </cols>
  <sheetData>
    <row r="1" spans="1:11" s="4" customFormat="1" ht="23.1" customHeight="1">
      <c r="A1" s="554"/>
      <c r="B1" s="608" t="str">
        <f>'Key information'!E7</f>
        <v>Project Test</v>
      </c>
    </row>
    <row r="2" spans="1:11" s="4" customFormat="1" ht="11.45" customHeight="1">
      <c r="A2" s="554"/>
      <c r="B2" s="622" t="str">
        <f>C8</f>
        <v>Profit and loss reconciliation</v>
      </c>
    </row>
    <row r="3" spans="1:11" ht="12" customHeight="1">
      <c r="A3" s="982"/>
      <c r="B3" s="388" t="s">
        <v>573</v>
      </c>
      <c r="C3" s="983"/>
      <c r="D3" s="983"/>
      <c r="E3" s="983"/>
      <c r="F3" s="983"/>
      <c r="G3" s="983"/>
      <c r="H3" s="983"/>
      <c r="I3" s="983"/>
      <c r="J3" s="983"/>
      <c r="K3" s="983"/>
    </row>
    <row r="4" spans="1:11" ht="11.25" customHeight="1">
      <c r="A4" s="982"/>
      <c r="B4" s="983"/>
      <c r="C4" s="983"/>
      <c r="D4" s="983"/>
      <c r="E4" s="983"/>
      <c r="F4" s="983"/>
      <c r="G4" s="983"/>
      <c r="H4" s="983"/>
      <c r="I4" s="983"/>
      <c r="J4" s="983"/>
      <c r="K4" s="983"/>
    </row>
    <row r="5" spans="1:11" ht="11.25" customHeight="1">
      <c r="A5" s="982"/>
      <c r="B5" s="121"/>
      <c r="C5" s="121"/>
      <c r="D5" s="983"/>
      <c r="E5" s="983"/>
      <c r="F5" s="983"/>
      <c r="G5" s="983"/>
      <c r="H5" s="983"/>
      <c r="I5" s="983"/>
      <c r="J5" s="983"/>
      <c r="K5" s="983"/>
    </row>
    <row r="6" spans="1:11" ht="11.25" customHeight="1">
      <c r="A6" s="982"/>
      <c r="B6" s="121"/>
      <c r="C6" s="121"/>
      <c r="D6" s="983"/>
      <c r="E6" s="983"/>
      <c r="F6" s="983"/>
      <c r="G6" s="983"/>
      <c r="H6" s="983"/>
      <c r="I6" s="983"/>
      <c r="J6" s="983"/>
      <c r="K6" s="983"/>
    </row>
    <row r="7" spans="1:11" ht="11.25" customHeight="1">
      <c r="A7" s="982"/>
      <c r="B7" s="121"/>
      <c r="C7" s="121"/>
      <c r="D7"/>
      <c r="E7"/>
      <c r="F7"/>
      <c r="G7"/>
      <c r="H7"/>
      <c r="I7"/>
      <c r="J7" s="983"/>
      <c r="K7" s="983"/>
    </row>
    <row r="8" spans="1:11" ht="19.5" customHeight="1">
      <c r="A8" s="982"/>
      <c r="B8" s="983"/>
      <c r="C8" s="750" t="str">
        <f>"Profit and loss reconciliation"&amp;IF('Key information'!E59="",""," - "&amp;'Key information'!E59)</f>
        <v>Profit and loss reconciliation</v>
      </c>
      <c r="D8" s="750"/>
      <c r="E8" s="750"/>
      <c r="F8" s="750"/>
      <c r="G8" s="750"/>
      <c r="H8" s="750"/>
      <c r="I8" s="750"/>
      <c r="J8" s="983"/>
      <c r="K8" s="984"/>
    </row>
    <row r="9" spans="1:11" ht="12" customHeight="1">
      <c r="A9" s="982"/>
      <c r="B9" s="983"/>
      <c r="C9" s="633"/>
      <c r="D9" s="1103" t="str">
        <f>'Key information'!E37</f>
        <v>FY20</v>
      </c>
      <c r="E9" s="1104"/>
      <c r="F9" s="1104"/>
      <c r="G9" s="1103" t="str">
        <f>'Key information'!F37</f>
        <v>FY21</v>
      </c>
      <c r="H9" s="1104"/>
      <c r="I9" s="1104"/>
      <c r="J9" s="983"/>
      <c r="K9" s="983"/>
    </row>
    <row r="10" spans="1:11" ht="22.5" customHeight="1">
      <c r="A10" s="982"/>
      <c r="B10" s="983"/>
      <c r="C10" s="626" t="str">
        <f>'Key information'!F50</f>
        <v>€'000</v>
      </c>
      <c r="D10" s="628" t="s">
        <v>574</v>
      </c>
      <c r="E10" s="628" t="s">
        <v>575</v>
      </c>
      <c r="F10" s="623" t="s">
        <v>576</v>
      </c>
      <c r="G10" s="628" t="s">
        <v>574</v>
      </c>
      <c r="H10" s="628" t="s">
        <v>575</v>
      </c>
      <c r="I10" s="623" t="s">
        <v>576</v>
      </c>
      <c r="J10" s="983"/>
      <c r="K10" s="983"/>
    </row>
    <row r="11" spans="1:11" s="4" customFormat="1" ht="12" customHeight="1">
      <c r="A11" s="554"/>
      <c r="C11" s="17" t="s">
        <v>301</v>
      </c>
      <c r="D11" s="6">
        <f>PL_monthly!AN15</f>
        <v>0</v>
      </c>
      <c r="E11" s="6"/>
      <c r="F11" s="753">
        <f t="shared" ref="F11:F24" si="0">ROUND(D11-E11,0)</f>
        <v>0</v>
      </c>
      <c r="G11" s="6">
        <f>PL_monthly!AO15</f>
        <v>0</v>
      </c>
      <c r="H11" s="6"/>
      <c r="I11" s="751">
        <f t="shared" ref="I11:I24" si="1">ROUND(G11-H11,0)</f>
        <v>0</v>
      </c>
    </row>
    <row r="12" spans="1:11" s="4" customFormat="1" ht="12" hidden="1" customHeight="1" outlineLevel="1">
      <c r="A12" s="554"/>
      <c r="C12" s="30" t="str">
        <f>PL_monthly!C16</f>
        <v>Change in finished and semifinished goods inventories</v>
      </c>
      <c r="D12" s="7">
        <f>PL_monthly!AN16</f>
        <v>0</v>
      </c>
      <c r="E12" s="7"/>
      <c r="F12" s="753">
        <f t="shared" si="0"/>
        <v>0</v>
      </c>
      <c r="G12" s="7">
        <f>PL_monthly!AO16</f>
        <v>0</v>
      </c>
      <c r="H12" s="7"/>
      <c r="I12" s="751">
        <f t="shared" si="1"/>
        <v>0</v>
      </c>
    </row>
    <row r="13" spans="1:11" s="4" customFormat="1" ht="12" hidden="1" customHeight="1" outlineLevel="1">
      <c r="A13" s="554"/>
      <c r="C13" s="30" t="str">
        <f>PL_monthly!C17</f>
        <v>Manufacturing for own use</v>
      </c>
      <c r="D13" s="7">
        <f>PL_monthly!AN17</f>
        <v>0</v>
      </c>
      <c r="E13" s="7"/>
      <c r="F13" s="753">
        <f t="shared" si="0"/>
        <v>0</v>
      </c>
      <c r="G13" s="7">
        <f>PL_monthly!AO17</f>
        <v>0</v>
      </c>
      <c r="H13" s="7"/>
      <c r="I13" s="751">
        <f t="shared" si="1"/>
        <v>0</v>
      </c>
    </row>
    <row r="14" spans="1:11" ht="12" customHeight="1" collapsed="1">
      <c r="A14" s="982"/>
      <c r="B14" s="983"/>
      <c r="C14" s="30" t="s">
        <v>322</v>
      </c>
      <c r="D14" s="7">
        <f>PL_monthly!AN30</f>
        <v>0</v>
      </c>
      <c r="E14" s="7"/>
      <c r="F14" s="754">
        <f t="shared" si="0"/>
        <v>0</v>
      </c>
      <c r="G14" s="7">
        <f>PL_monthly!AO30</f>
        <v>0</v>
      </c>
      <c r="H14" s="7"/>
      <c r="I14" s="752">
        <f>ROUND(G14-H14,0)</f>
        <v>0</v>
      </c>
      <c r="J14" s="983"/>
      <c r="K14" s="983"/>
    </row>
    <row r="15" spans="1:11" ht="12" customHeight="1">
      <c r="A15" s="982"/>
      <c r="B15" s="983"/>
      <c r="C15" s="30" t="s">
        <v>319</v>
      </c>
      <c r="D15" s="7">
        <f>PL_monthly!AN28</f>
        <v>0</v>
      </c>
      <c r="E15" s="7"/>
      <c r="F15" s="754">
        <f t="shared" si="0"/>
        <v>0</v>
      </c>
      <c r="G15" s="7">
        <f>PL_monthly!AO28</f>
        <v>0</v>
      </c>
      <c r="H15" s="7"/>
      <c r="I15" s="751">
        <f t="shared" si="1"/>
        <v>0</v>
      </c>
      <c r="J15" s="983"/>
      <c r="K15" s="983"/>
    </row>
    <row r="16" spans="1:11" s="4" customFormat="1" ht="12" customHeight="1">
      <c r="A16" s="554"/>
      <c r="C16" s="30" t="s">
        <v>331</v>
      </c>
      <c r="D16" s="7">
        <f>PL_monthly!AN35</f>
        <v>0</v>
      </c>
      <c r="E16" s="7"/>
      <c r="F16" s="754">
        <f t="shared" si="0"/>
        <v>0</v>
      </c>
      <c r="G16" s="7">
        <f>PL_monthly!AO35</f>
        <v>0</v>
      </c>
      <c r="H16" s="7"/>
      <c r="I16" s="752">
        <f t="shared" si="1"/>
        <v>0</v>
      </c>
    </row>
    <row r="17" spans="1:9" ht="12" customHeight="1">
      <c r="A17" s="982"/>
      <c r="B17" s="983"/>
      <c r="C17" s="30" t="s">
        <v>363</v>
      </c>
      <c r="D17" s="7">
        <f>PL_monthly!AN53</f>
        <v>0</v>
      </c>
      <c r="E17" s="7"/>
      <c r="F17" s="754">
        <f t="shared" si="0"/>
        <v>0</v>
      </c>
      <c r="G17" s="7">
        <f>PL_monthly!AO53</f>
        <v>0</v>
      </c>
      <c r="H17" s="7"/>
      <c r="I17" s="752">
        <f>ROUND(G17-H17,0)</f>
        <v>0</v>
      </c>
    </row>
    <row r="18" spans="1:9" ht="12" customHeight="1">
      <c r="A18" s="982"/>
      <c r="B18" s="983"/>
      <c r="C18" s="30" t="s">
        <v>357</v>
      </c>
      <c r="D18" s="7">
        <f>PL_monthly!AN49</f>
        <v>0</v>
      </c>
      <c r="E18" s="7"/>
      <c r="F18" s="754">
        <f t="shared" si="0"/>
        <v>0</v>
      </c>
      <c r="G18" s="7">
        <f>PL_monthly!AO49</f>
        <v>0</v>
      </c>
      <c r="H18" s="7"/>
      <c r="I18" s="752">
        <f t="shared" si="1"/>
        <v>0</v>
      </c>
    </row>
    <row r="19" spans="1:9" ht="12" customHeight="1">
      <c r="A19" s="982"/>
      <c r="B19" s="983"/>
      <c r="C19" s="678" t="s">
        <v>364</v>
      </c>
      <c r="D19" s="755">
        <f>SUM(D11:D18)</f>
        <v>0</v>
      </c>
      <c r="E19" s="755">
        <f>SUM(E11:E18)</f>
        <v>0</v>
      </c>
      <c r="F19" s="756">
        <f t="shared" si="0"/>
        <v>0</v>
      </c>
      <c r="G19" s="755">
        <f>SUM(G11:G18)</f>
        <v>0</v>
      </c>
      <c r="H19" s="755">
        <f>SUM(H11:H18)</f>
        <v>0</v>
      </c>
      <c r="I19" s="757">
        <f>ROUND(G19-H19,0)</f>
        <v>0</v>
      </c>
    </row>
    <row r="20" spans="1:9" ht="12" customHeight="1">
      <c r="A20" s="982"/>
      <c r="B20" s="983"/>
      <c r="C20" s="30" t="s">
        <v>369</v>
      </c>
      <c r="D20" s="7">
        <f>PL_monthly!AN57</f>
        <v>0</v>
      </c>
      <c r="E20" s="7"/>
      <c r="F20" s="754">
        <f t="shared" si="0"/>
        <v>0</v>
      </c>
      <c r="G20" s="7">
        <f>PL_monthly!AO57</f>
        <v>0</v>
      </c>
      <c r="H20" s="7"/>
      <c r="I20" s="752">
        <f t="shared" si="1"/>
        <v>0</v>
      </c>
    </row>
    <row r="21" spans="1:9" ht="12" customHeight="1" outlineLevel="1">
      <c r="A21" s="982"/>
      <c r="B21" s="983"/>
      <c r="C21" s="30" t="s">
        <v>577</v>
      </c>
      <c r="D21" s="7">
        <f>PL_monthly!AN58</f>
        <v>0</v>
      </c>
      <c r="E21" s="7"/>
      <c r="F21" s="754">
        <f t="shared" si="0"/>
        <v>0</v>
      </c>
      <c r="G21" s="7">
        <f>PL_monthly!AO58</f>
        <v>0</v>
      </c>
      <c r="H21" s="7"/>
      <c r="I21" s="752">
        <f>ROUND(G21-H21,0)</f>
        <v>0</v>
      </c>
    </row>
    <row r="22" spans="1:9" ht="12" customHeight="1">
      <c r="A22" s="982"/>
      <c r="B22" s="983"/>
      <c r="C22" s="678" t="s">
        <v>372</v>
      </c>
      <c r="D22" s="755">
        <f>SUM(D19:D21)</f>
        <v>0</v>
      </c>
      <c r="E22" s="755">
        <f>SUM(E19:E21)</f>
        <v>0</v>
      </c>
      <c r="F22" s="756">
        <f t="shared" si="0"/>
        <v>0</v>
      </c>
      <c r="G22" s="755">
        <f>SUM(G19:G21)</f>
        <v>0</v>
      </c>
      <c r="H22" s="755">
        <f>SUM(H19:H21)</f>
        <v>0</v>
      </c>
      <c r="I22" s="757">
        <f>ROUND(G22-H22,0)</f>
        <v>0</v>
      </c>
    </row>
    <row r="23" spans="1:9" ht="12" customHeight="1">
      <c r="A23" s="982"/>
      <c r="B23" s="983"/>
      <c r="C23" s="30" t="s">
        <v>377</v>
      </c>
      <c r="D23" s="7">
        <f>PL_monthly!AN62</f>
        <v>0</v>
      </c>
      <c r="E23" s="7"/>
      <c r="F23" s="754">
        <f t="shared" si="0"/>
        <v>0</v>
      </c>
      <c r="G23" s="7">
        <f>PL_monthly!AO62</f>
        <v>0</v>
      </c>
      <c r="H23" s="7"/>
      <c r="I23" s="752">
        <f t="shared" si="1"/>
        <v>0</v>
      </c>
    </row>
    <row r="24" spans="1:9" s="4" customFormat="1" ht="12" customHeight="1" thickBot="1">
      <c r="A24" s="554"/>
      <c r="C24" s="682" t="s">
        <v>378</v>
      </c>
      <c r="D24" s="760">
        <f>SUM(D22:D23)</f>
        <v>0</v>
      </c>
      <c r="E24" s="760">
        <f>SUM(E22:E23)</f>
        <v>0</v>
      </c>
      <c r="F24" s="761">
        <f t="shared" si="0"/>
        <v>0</v>
      </c>
      <c r="G24" s="760">
        <f>SUM(G22:G23)</f>
        <v>0</v>
      </c>
      <c r="H24" s="760">
        <f>SUM(H22:H23)</f>
        <v>0</v>
      </c>
      <c r="I24" s="760">
        <f t="shared" si="1"/>
        <v>0</v>
      </c>
    </row>
    <row r="26" spans="1:9">
      <c r="A26" s="982"/>
      <c r="B26" s="983"/>
      <c r="C26" s="8"/>
      <c r="D26" s="983"/>
      <c r="E26" s="983"/>
      <c r="F26" s="983"/>
      <c r="G26" s="983"/>
      <c r="H26" s="983"/>
      <c r="I26" s="983"/>
    </row>
    <row r="27" spans="1:9">
      <c r="A27" s="982"/>
      <c r="B27" s="983"/>
      <c r="C27" s="9"/>
      <c r="D27" s="983"/>
      <c r="E27" s="983"/>
      <c r="F27" s="983"/>
      <c r="G27" s="983"/>
      <c r="H27" s="983"/>
      <c r="I27" s="983"/>
    </row>
  </sheetData>
  <mergeCells count="2">
    <mergeCell ref="D9:F9"/>
    <mergeCell ref="G9:I9"/>
  </mergeCells>
  <pageMargins left="0.7" right="0.7" top="0.75" bottom="0.75" header="0.3" footer="0.3"/>
  <pageSetup orientation="landscape" r:id="rId1"/>
  <headerFooter>
    <oddFooter>&amp;C&amp;7&amp;B&amp;"Arial"Document Classification: KPMG Confidential</oddFooter>
  </headerFooter>
  <ignoredErrors>
    <ignoredError sqref="F19:F25" formula="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5">
    <tabColor indexed="10"/>
    <pageSetUpPr fitToPage="1"/>
  </sheetPr>
  <dimension ref="A1:K51"/>
  <sheetViews>
    <sheetView showGridLines="0" workbookViewId="0"/>
  </sheetViews>
  <sheetFormatPr defaultColWidth="9.140625" defaultRowHeight="11.25" outlineLevelRow="1"/>
  <cols>
    <col min="1" max="1" width="3.7109375" style="555" customWidth="1"/>
    <col min="2" max="2" width="9.140625" style="5" customWidth="1"/>
    <col min="3" max="3" width="24.7109375" style="5" customWidth="1"/>
    <col min="4" max="4" width="8.28515625" style="5" customWidth="1"/>
    <col min="5" max="5" width="8.7109375" style="5" customWidth="1"/>
    <col min="6" max="7" width="8.28515625" style="5" customWidth="1"/>
    <col min="8" max="8" width="8.7109375" style="5" customWidth="1"/>
    <col min="9" max="9" width="8.28515625" style="5" customWidth="1"/>
    <col min="10" max="10" width="2.7109375" style="5" customWidth="1"/>
    <col min="11" max="16384" width="9.140625" style="5"/>
  </cols>
  <sheetData>
    <row r="1" spans="1:11" s="4" customFormat="1" ht="23.1" customHeight="1">
      <c r="A1" s="554"/>
      <c r="B1" s="608" t="str">
        <f>'Key information'!E7</f>
        <v>Project Test</v>
      </c>
    </row>
    <row r="2" spans="1:11" s="4" customFormat="1" ht="11.45" customHeight="1">
      <c r="A2" s="554"/>
      <c r="B2" s="622" t="str">
        <f>C8</f>
        <v>Balance sheet reconciliation</v>
      </c>
    </row>
    <row r="3" spans="1:11" ht="12" customHeight="1">
      <c r="A3" s="982"/>
      <c r="B3" s="388" t="s">
        <v>573</v>
      </c>
      <c r="C3" s="983"/>
      <c r="D3" s="983"/>
      <c r="E3" s="983"/>
      <c r="F3" s="983"/>
      <c r="G3" s="983"/>
      <c r="H3" s="983"/>
      <c r="I3" s="983"/>
      <c r="J3" s="983"/>
      <c r="K3" s="983"/>
    </row>
    <row r="4" spans="1:11" ht="11.25" customHeight="1">
      <c r="A4" s="982"/>
      <c r="B4" s="983"/>
      <c r="C4" s="983"/>
      <c r="D4" s="983"/>
      <c r="E4" s="983"/>
      <c r="F4" s="983"/>
      <c r="G4" s="983"/>
      <c r="H4" s="983"/>
      <c r="I4" s="983"/>
      <c r="J4" s="983"/>
      <c r="K4" s="983"/>
    </row>
    <row r="5" spans="1:11" ht="11.25" customHeight="1">
      <c r="A5" s="982"/>
      <c r="B5" s="983"/>
      <c r="C5" s="983"/>
      <c r="D5" s="983"/>
      <c r="E5" s="983"/>
      <c r="F5" s="983"/>
      <c r="G5" s="983"/>
      <c r="H5" s="983"/>
      <c r="I5" s="983"/>
      <c r="J5" s="983"/>
      <c r="K5" s="983"/>
    </row>
    <row r="6" spans="1:11" ht="11.25" customHeight="1">
      <c r="A6" s="982"/>
      <c r="B6" s="983"/>
      <c r="C6" s="983"/>
      <c r="D6" s="983"/>
      <c r="E6" s="983"/>
      <c r="F6" s="983"/>
      <c r="G6" s="983"/>
      <c r="H6" s="983"/>
      <c r="I6" s="983"/>
      <c r="J6" s="983"/>
      <c r="K6" s="983"/>
    </row>
    <row r="7" spans="1:11" ht="11.25" customHeight="1">
      <c r="A7" s="982"/>
      <c r="B7" s="983"/>
      <c r="C7" s="121"/>
      <c r="D7"/>
      <c r="E7"/>
      <c r="F7"/>
      <c r="G7"/>
      <c r="H7"/>
      <c r="I7"/>
      <c r="J7" s="983"/>
      <c r="K7" s="983"/>
    </row>
    <row r="8" spans="1:11" ht="19.5" customHeight="1">
      <c r="A8" s="982"/>
      <c r="B8" s="983"/>
      <c r="C8" s="750" t="str">
        <f>"Balance sheet reconciliation"&amp;IF('Key information'!E59="",""," - "&amp;'Key information'!E59)</f>
        <v>Balance sheet reconciliation</v>
      </c>
      <c r="D8" s="750"/>
      <c r="E8" s="750"/>
      <c r="F8" s="750"/>
      <c r="G8" s="750"/>
      <c r="H8" s="750"/>
      <c r="I8" s="750"/>
      <c r="J8" s="983"/>
      <c r="K8" s="984"/>
    </row>
    <row r="9" spans="1:11" ht="12" customHeight="1">
      <c r="A9" s="982"/>
      <c r="B9" s="983"/>
      <c r="C9" s="633"/>
      <c r="D9" s="1110">
        <f>BS_monthly!AQ10</f>
        <v>44196</v>
      </c>
      <c r="E9" s="1111"/>
      <c r="F9" s="1112"/>
      <c r="G9" s="1110">
        <f>BS_monthly!AR10</f>
        <v>44561</v>
      </c>
      <c r="H9" s="1111"/>
      <c r="I9" s="1111"/>
      <c r="J9" s="983"/>
      <c r="K9" s="983"/>
    </row>
    <row r="10" spans="1:11" ht="22.5" customHeight="1">
      <c r="A10" s="982"/>
      <c r="B10" s="983"/>
      <c r="C10" s="626" t="str">
        <f>'Key information'!F50</f>
        <v>€'000</v>
      </c>
      <c r="D10" s="628" t="s">
        <v>574</v>
      </c>
      <c r="E10" s="628" t="s">
        <v>575</v>
      </c>
      <c r="F10" s="623" t="s">
        <v>576</v>
      </c>
      <c r="G10" s="628" t="s">
        <v>574</v>
      </c>
      <c r="H10" s="628" t="s">
        <v>575</v>
      </c>
      <c r="I10" s="623" t="s">
        <v>576</v>
      </c>
      <c r="J10" s="983"/>
      <c r="K10" s="983"/>
    </row>
    <row r="11" spans="1:11" s="4" customFormat="1" ht="12" customHeight="1">
      <c r="A11" s="554"/>
      <c r="C11" s="634" t="s">
        <v>191</v>
      </c>
      <c r="D11" s="6"/>
      <c r="E11" s="7"/>
      <c r="F11" s="754"/>
      <c r="G11" s="7"/>
      <c r="H11" s="7"/>
      <c r="I11" s="752"/>
    </row>
    <row r="12" spans="1:11" ht="12" customHeight="1">
      <c r="A12" s="982"/>
      <c r="B12" s="983"/>
      <c r="C12" s="635" t="s">
        <v>418</v>
      </c>
      <c r="D12" s="7">
        <f>BS_monthly!AQ12</f>
        <v>0</v>
      </c>
      <c r="E12" s="7"/>
      <c r="F12" s="753">
        <f>ROUND(D12-E12,0)</f>
        <v>0</v>
      </c>
      <c r="G12" s="7">
        <f>BS_monthly!AR12</f>
        <v>0</v>
      </c>
      <c r="H12" s="7"/>
      <c r="I12" s="752">
        <f>ROUND(G12-H12,0)</f>
        <v>0</v>
      </c>
      <c r="J12" s="983"/>
      <c r="K12" s="984"/>
    </row>
    <row r="13" spans="1:11" s="4" customFormat="1" ht="12" customHeight="1">
      <c r="A13" s="554"/>
      <c r="C13" s="635" t="s">
        <v>420</v>
      </c>
      <c r="D13" s="7">
        <f>BS_monthly!AQ13</f>
        <v>0</v>
      </c>
      <c r="E13" s="7"/>
      <c r="F13" s="753">
        <f t="shared" ref="F13:F44" si="0">ROUND(D13-E13,0)</f>
        <v>0</v>
      </c>
      <c r="G13" s="7">
        <f>BS_monthly!AR13</f>
        <v>0</v>
      </c>
      <c r="H13" s="7"/>
      <c r="I13" s="752">
        <f t="shared" ref="I13:I44" si="1">ROUND(G13-H13,0)</f>
        <v>0</v>
      </c>
    </row>
    <row r="14" spans="1:11" ht="12" hidden="1" customHeight="1" outlineLevel="1">
      <c r="A14" s="982"/>
      <c r="B14" s="983"/>
      <c r="C14" s="635" t="s">
        <v>422</v>
      </c>
      <c r="D14" s="7">
        <f>BS_monthly!AQ14</f>
        <v>0</v>
      </c>
      <c r="E14" s="7"/>
      <c r="F14" s="753">
        <f t="shared" si="0"/>
        <v>0</v>
      </c>
      <c r="G14" s="7">
        <f>BS_monthly!AR14</f>
        <v>0</v>
      </c>
      <c r="H14" s="7"/>
      <c r="I14" s="752">
        <f t="shared" si="1"/>
        <v>0</v>
      </c>
      <c r="J14" s="983"/>
      <c r="K14" s="983"/>
    </row>
    <row r="15" spans="1:11" ht="12" customHeight="1" collapsed="1">
      <c r="A15" s="982"/>
      <c r="B15" s="983"/>
      <c r="C15" s="768" t="s">
        <v>423</v>
      </c>
      <c r="D15" s="755">
        <f>SUM(D12:D14)</f>
        <v>0</v>
      </c>
      <c r="E15" s="755">
        <f>SUM(E12:E14)</f>
        <v>0</v>
      </c>
      <c r="F15" s="769">
        <f>ROUND(D15-E15,0)</f>
        <v>0</v>
      </c>
      <c r="G15" s="755">
        <f>SUM(G12:G14)</f>
        <v>0</v>
      </c>
      <c r="H15" s="755">
        <f>SUM(H12:H14)</f>
        <v>0</v>
      </c>
      <c r="I15" s="757">
        <f>ROUND(G15-H15,0)</f>
        <v>0</v>
      </c>
      <c r="J15" s="983"/>
      <c r="K15" s="983"/>
    </row>
    <row r="16" spans="1:11" ht="12" customHeight="1">
      <c r="A16" s="982"/>
      <c r="B16" s="983"/>
      <c r="C16" s="634" t="s">
        <v>424</v>
      </c>
      <c r="D16" s="7"/>
      <c r="E16" s="7"/>
      <c r="F16" s="753"/>
      <c r="G16" s="7"/>
      <c r="H16" s="7"/>
      <c r="I16" s="752"/>
      <c r="J16" s="983"/>
      <c r="K16" s="983"/>
    </row>
    <row r="17" spans="3:9" ht="12" customHeight="1">
      <c r="C17" s="635" t="s">
        <v>185</v>
      </c>
      <c r="D17" s="7">
        <f>BS_monthly!AQ17</f>
        <v>0</v>
      </c>
      <c r="E17" s="7"/>
      <c r="F17" s="753">
        <f t="shared" si="0"/>
        <v>0</v>
      </c>
      <c r="G17" s="7">
        <f>BS_monthly!AR17</f>
        <v>0</v>
      </c>
      <c r="H17" s="7"/>
      <c r="I17" s="752">
        <f t="shared" si="1"/>
        <v>0</v>
      </c>
    </row>
    <row r="18" spans="3:9" ht="12" hidden="1" customHeight="1" outlineLevel="1">
      <c r="C18" s="635" t="s">
        <v>427</v>
      </c>
      <c r="D18" s="7">
        <f>BS_monthly!AQ18</f>
        <v>0</v>
      </c>
      <c r="E18" s="7"/>
      <c r="F18" s="753">
        <f t="shared" ref="F18" si="2">ROUND(D18-E18,0)</f>
        <v>0</v>
      </c>
      <c r="G18" s="7">
        <f>BS_monthly!AR18</f>
        <v>0</v>
      </c>
      <c r="H18" s="7"/>
      <c r="I18" s="752">
        <f t="shared" ref="I18" si="3">ROUND(G18-H18,0)</f>
        <v>0</v>
      </c>
    </row>
    <row r="19" spans="3:9" ht="12" customHeight="1" collapsed="1">
      <c r="C19" s="635" t="s">
        <v>428</v>
      </c>
      <c r="D19" s="7">
        <f>BS_monthly!AQ19</f>
        <v>0</v>
      </c>
      <c r="E19" s="7"/>
      <c r="F19" s="753">
        <f t="shared" si="0"/>
        <v>0</v>
      </c>
      <c r="G19" s="7">
        <f>BS_monthly!AR19</f>
        <v>0</v>
      </c>
      <c r="H19" s="7"/>
      <c r="I19" s="752">
        <f t="shared" si="1"/>
        <v>0</v>
      </c>
    </row>
    <row r="20" spans="3:9" ht="12" hidden="1" customHeight="1" outlineLevel="1">
      <c r="C20" s="635" t="s">
        <v>430</v>
      </c>
      <c r="D20" s="7">
        <f>BS_monthly!AQ20</f>
        <v>0</v>
      </c>
      <c r="E20" s="7"/>
      <c r="F20" s="753">
        <f t="shared" si="0"/>
        <v>0</v>
      </c>
      <c r="G20" s="7">
        <f>BS_monthly!AR20</f>
        <v>0</v>
      </c>
      <c r="H20" s="7"/>
      <c r="I20" s="752">
        <f t="shared" si="1"/>
        <v>0</v>
      </c>
    </row>
    <row r="21" spans="3:9" ht="12" hidden="1" customHeight="1" outlineLevel="1">
      <c r="C21" s="637" t="s">
        <v>432</v>
      </c>
      <c r="D21" s="7">
        <f>BS_monthly!AQ21</f>
        <v>0</v>
      </c>
      <c r="E21" s="7"/>
      <c r="F21" s="753">
        <f t="shared" si="0"/>
        <v>0</v>
      </c>
      <c r="G21" s="7">
        <f>BS_monthly!AR21</f>
        <v>0</v>
      </c>
      <c r="H21" s="7"/>
      <c r="I21" s="752">
        <f t="shared" si="1"/>
        <v>0</v>
      </c>
    </row>
    <row r="22" spans="3:9" ht="12" customHeight="1" collapsed="1">
      <c r="C22" s="635" t="s">
        <v>267</v>
      </c>
      <c r="D22" s="7">
        <f>BS_monthly!AQ22</f>
        <v>0</v>
      </c>
      <c r="E22" s="7"/>
      <c r="F22" s="753">
        <f t="shared" ref="F22" si="4">ROUND(D22-E22,0)</f>
        <v>0</v>
      </c>
      <c r="G22" s="7">
        <f>BS_monthly!AR22</f>
        <v>0</v>
      </c>
      <c r="H22" s="7"/>
      <c r="I22" s="752">
        <f t="shared" ref="I22" si="5">ROUND(G22-H22,0)</f>
        <v>0</v>
      </c>
    </row>
    <row r="23" spans="3:9" ht="12" customHeight="1">
      <c r="C23" s="635" t="s">
        <v>578</v>
      </c>
      <c r="D23" s="7">
        <f>BS_monthly!AQ23</f>
        <v>0</v>
      </c>
      <c r="E23" s="7"/>
      <c r="F23" s="753">
        <f t="shared" si="0"/>
        <v>0</v>
      </c>
      <c r="G23" s="7">
        <f>BS_monthly!AR23</f>
        <v>0</v>
      </c>
      <c r="H23" s="7"/>
      <c r="I23" s="752">
        <f t="shared" si="1"/>
        <v>0</v>
      </c>
    </row>
    <row r="24" spans="3:9" ht="12" hidden="1" customHeight="1" outlineLevel="1">
      <c r="C24" s="637" t="s">
        <v>437</v>
      </c>
      <c r="D24" s="7">
        <f>BS_monthly!AQ24</f>
        <v>0</v>
      </c>
      <c r="E24" s="7"/>
      <c r="F24" s="753">
        <f t="shared" ref="F24" si="6">ROUND(D24-E24,0)</f>
        <v>0</v>
      </c>
      <c r="G24" s="7">
        <f>BS_monthly!AR24</f>
        <v>0</v>
      </c>
      <c r="H24" s="7"/>
      <c r="I24" s="752">
        <f t="shared" ref="I24" si="7">ROUND(G24-H24,0)</f>
        <v>0</v>
      </c>
    </row>
    <row r="25" spans="3:9" ht="12" customHeight="1" collapsed="1">
      <c r="C25" s="635" t="s">
        <v>439</v>
      </c>
      <c r="D25" s="7">
        <f>BS_monthly!AQ25</f>
        <v>0</v>
      </c>
      <c r="E25" s="7"/>
      <c r="F25" s="753">
        <f t="shared" si="0"/>
        <v>0</v>
      </c>
      <c r="G25" s="7">
        <f>BS_monthly!AR25</f>
        <v>0</v>
      </c>
      <c r="H25" s="7"/>
      <c r="I25" s="752">
        <f t="shared" si="1"/>
        <v>0</v>
      </c>
    </row>
    <row r="26" spans="3:9" ht="12" customHeight="1">
      <c r="C26" s="773" t="s">
        <v>440</v>
      </c>
      <c r="D26" s="758">
        <f>SUM(D17:D25)</f>
        <v>0</v>
      </c>
      <c r="E26" s="758">
        <f>SUM(E17:E25)</f>
        <v>0</v>
      </c>
      <c r="F26" s="774">
        <f t="shared" si="0"/>
        <v>0</v>
      </c>
      <c r="G26" s="758">
        <f>SUM(G17:G25)</f>
        <v>0</v>
      </c>
      <c r="H26" s="758">
        <f>SUM(H17:H25)</f>
        <v>0</v>
      </c>
      <c r="I26" s="759">
        <f t="shared" si="1"/>
        <v>0</v>
      </c>
    </row>
    <row r="27" spans="3:9" ht="12" customHeight="1" thickBot="1">
      <c r="C27" s="770" t="s">
        <v>441</v>
      </c>
      <c r="D27" s="771">
        <f>D15+D26</f>
        <v>0</v>
      </c>
      <c r="E27" s="771">
        <f>E15+E26</f>
        <v>0</v>
      </c>
      <c r="F27" s="772">
        <f t="shared" si="0"/>
        <v>0</v>
      </c>
      <c r="G27" s="771">
        <f>G15+G26</f>
        <v>0</v>
      </c>
      <c r="H27" s="771">
        <f>H15+H26</f>
        <v>0</v>
      </c>
      <c r="I27" s="771">
        <f t="shared" si="1"/>
        <v>0</v>
      </c>
    </row>
    <row r="28" spans="3:9" ht="12" customHeight="1">
      <c r="C28" s="638" t="s">
        <v>442</v>
      </c>
      <c r="D28" s="7"/>
      <c r="E28" s="7"/>
      <c r="F28" s="753"/>
      <c r="G28" s="7"/>
      <c r="H28" s="7"/>
      <c r="I28" s="752"/>
    </row>
    <row r="29" spans="3:9" ht="12" customHeight="1">
      <c r="C29" s="762" t="s">
        <v>444</v>
      </c>
      <c r="D29" s="7">
        <f>BS_monthly!AQ29</f>
        <v>0</v>
      </c>
      <c r="E29" s="7"/>
      <c r="F29" s="753">
        <f t="shared" si="0"/>
        <v>0</v>
      </c>
      <c r="G29" s="7">
        <f>BS_monthly!AR29</f>
        <v>0</v>
      </c>
      <c r="H29" s="7"/>
      <c r="I29" s="752">
        <f t="shared" si="1"/>
        <v>0</v>
      </c>
    </row>
    <row r="30" spans="3:9" ht="12" hidden="1" customHeight="1" outlineLevel="1">
      <c r="C30" s="762" t="s">
        <v>446</v>
      </c>
      <c r="D30" s="7">
        <f>BS_monthly!AQ30</f>
        <v>0</v>
      </c>
      <c r="E30" s="7"/>
      <c r="F30" s="753">
        <f t="shared" ref="F30" si="8">ROUND(D30-E30,0)</f>
        <v>0</v>
      </c>
      <c r="G30" s="7">
        <f>BS_monthly!AR30</f>
        <v>0</v>
      </c>
      <c r="H30" s="7"/>
      <c r="I30" s="752">
        <f t="shared" ref="I30" si="9">ROUND(G30-H30,0)</f>
        <v>0</v>
      </c>
    </row>
    <row r="31" spans="3:9" ht="12" customHeight="1" collapsed="1">
      <c r="C31" s="762" t="s">
        <v>448</v>
      </c>
      <c r="D31" s="7">
        <f>BS_monthly!AQ31</f>
        <v>0</v>
      </c>
      <c r="E31" s="7"/>
      <c r="F31" s="753">
        <f t="shared" si="0"/>
        <v>0</v>
      </c>
      <c r="G31" s="7">
        <f>BS_monthly!AR31</f>
        <v>0</v>
      </c>
      <c r="H31" s="7"/>
      <c r="I31" s="752">
        <f t="shared" si="1"/>
        <v>0</v>
      </c>
    </row>
    <row r="32" spans="3:9" ht="12" customHeight="1">
      <c r="C32" s="762" t="s">
        <v>450</v>
      </c>
      <c r="D32" s="7">
        <f>BS_monthly!AQ32</f>
        <v>0</v>
      </c>
      <c r="E32" s="7"/>
      <c r="F32" s="753">
        <f t="shared" si="0"/>
        <v>0</v>
      </c>
      <c r="G32" s="7">
        <f>BS_monthly!AR32</f>
        <v>0</v>
      </c>
      <c r="H32" s="7"/>
      <c r="I32" s="752">
        <f t="shared" si="1"/>
        <v>0</v>
      </c>
    </row>
    <row r="33" spans="1:10" ht="12" customHeight="1">
      <c r="A33" s="982"/>
      <c r="B33" s="983"/>
      <c r="C33" s="764" t="s">
        <v>451</v>
      </c>
      <c r="D33" s="755">
        <f>SUM(D29:D32)</f>
        <v>0</v>
      </c>
      <c r="E33" s="755">
        <f>SUM(E29:E32)</f>
        <v>0</v>
      </c>
      <c r="F33" s="769">
        <f t="shared" si="0"/>
        <v>0</v>
      </c>
      <c r="G33" s="755">
        <f>SUM(G29:G32)</f>
        <v>0</v>
      </c>
      <c r="H33" s="755">
        <f>SUM(H29:H32)</f>
        <v>0</v>
      </c>
      <c r="I33" s="757">
        <f t="shared" si="1"/>
        <v>0</v>
      </c>
      <c r="J33" s="983"/>
    </row>
    <row r="34" spans="1:10" ht="12" hidden="1" customHeight="1" outlineLevel="1">
      <c r="A34" s="982"/>
      <c r="B34" s="983"/>
      <c r="C34" s="764" t="s">
        <v>453</v>
      </c>
      <c r="D34" s="755">
        <f>BS_monthly!AQ34</f>
        <v>0</v>
      </c>
      <c r="E34" s="755"/>
      <c r="F34" s="769">
        <f t="shared" ref="F34" si="10">ROUND(D34-E34,0)</f>
        <v>0</v>
      </c>
      <c r="G34" s="755">
        <f>BS_monthly!AR34</f>
        <v>0</v>
      </c>
      <c r="H34" s="755"/>
      <c r="I34" s="757">
        <f t="shared" ref="I34" si="11">ROUND(G34-H34,0)</f>
        <v>0</v>
      </c>
      <c r="J34" s="983"/>
    </row>
    <row r="35" spans="1:10" ht="12" customHeight="1" collapsed="1">
      <c r="A35" s="982"/>
      <c r="B35" s="983"/>
      <c r="C35" s="763" t="s">
        <v>454</v>
      </c>
      <c r="D35" s="7"/>
      <c r="E35" s="7"/>
      <c r="F35" s="753"/>
      <c r="G35" s="7"/>
      <c r="H35" s="7"/>
      <c r="I35" s="752"/>
      <c r="J35" s="983"/>
    </row>
    <row r="36" spans="1:10" ht="12" customHeight="1">
      <c r="A36" s="982"/>
      <c r="B36" s="983"/>
      <c r="C36" s="762" t="s">
        <v>456</v>
      </c>
      <c r="D36" s="7">
        <f>BS_monthly!AQ36</f>
        <v>0</v>
      </c>
      <c r="E36" s="7"/>
      <c r="F36" s="753">
        <f t="shared" si="0"/>
        <v>0</v>
      </c>
      <c r="G36" s="7">
        <f>BS_monthly!AR36</f>
        <v>0</v>
      </c>
      <c r="H36" s="7"/>
      <c r="I36" s="752">
        <f t="shared" si="1"/>
        <v>0</v>
      </c>
      <c r="J36" s="983"/>
    </row>
    <row r="37" spans="1:10" ht="12" hidden="1" customHeight="1" outlineLevel="1">
      <c r="A37" s="982"/>
      <c r="B37" s="983"/>
      <c r="C37" s="762" t="s">
        <v>462</v>
      </c>
      <c r="D37" s="7">
        <f>BS_monthly!AQ39+BS_monthly!AQ38+BS_monthly!AQ37</f>
        <v>0</v>
      </c>
      <c r="E37" s="7"/>
      <c r="F37" s="753">
        <f t="shared" si="0"/>
        <v>0</v>
      </c>
      <c r="G37" s="7">
        <f>BS_monthly!AR39+BS_monthly!AR38+BS_monthly!AR37</f>
        <v>0</v>
      </c>
      <c r="H37" s="7"/>
      <c r="I37" s="752">
        <f t="shared" si="1"/>
        <v>0</v>
      </c>
      <c r="J37" s="983"/>
    </row>
    <row r="38" spans="1:10" ht="12" customHeight="1" collapsed="1">
      <c r="A38" s="982"/>
      <c r="B38" s="983"/>
      <c r="C38" s="763" t="s">
        <v>463</v>
      </c>
      <c r="D38" s="7"/>
      <c r="E38" s="7"/>
      <c r="F38" s="753"/>
      <c r="G38" s="7"/>
      <c r="H38" s="7"/>
      <c r="I38" s="752"/>
      <c r="J38" s="983"/>
    </row>
    <row r="39" spans="1:10" ht="12" customHeight="1">
      <c r="A39" s="982"/>
      <c r="B39" s="983"/>
      <c r="C39" s="762" t="s">
        <v>456</v>
      </c>
      <c r="D39" s="7">
        <f>BS_monthly!AQ41</f>
        <v>0</v>
      </c>
      <c r="E39" s="7"/>
      <c r="F39" s="753">
        <f t="shared" si="0"/>
        <v>0</v>
      </c>
      <c r="G39" s="7">
        <f>BS_monthly!AR41</f>
        <v>0</v>
      </c>
      <c r="H39" s="7"/>
      <c r="I39" s="752">
        <f t="shared" si="1"/>
        <v>0</v>
      </c>
      <c r="J39" s="983"/>
    </row>
    <row r="40" spans="1:10" ht="12" hidden="1" customHeight="1" outlineLevel="1">
      <c r="A40" s="982"/>
      <c r="B40" s="983"/>
      <c r="C40" s="639" t="s">
        <v>458</v>
      </c>
      <c r="D40" s="7">
        <f>BS_monthly!AQ42</f>
        <v>0</v>
      </c>
      <c r="E40" s="7"/>
      <c r="F40" s="753">
        <f t="shared" ref="F40:F41" si="12">ROUND(D40-E40,0)</f>
        <v>0</v>
      </c>
      <c r="G40" s="7">
        <f>BS_monthly!AR42</f>
        <v>0</v>
      </c>
      <c r="H40" s="7"/>
      <c r="I40" s="752">
        <f t="shared" ref="I40:I41" si="13">ROUND(G40-H40,0)</f>
        <v>0</v>
      </c>
      <c r="J40" s="983"/>
    </row>
    <row r="41" spans="1:10" ht="12" customHeight="1" collapsed="1">
      <c r="A41" s="982"/>
      <c r="B41" s="983"/>
      <c r="C41" s="639" t="s">
        <v>467</v>
      </c>
      <c r="D41" s="7">
        <f>BS_monthly!AQ43</f>
        <v>0</v>
      </c>
      <c r="E41" s="7"/>
      <c r="F41" s="753">
        <f t="shared" si="12"/>
        <v>0</v>
      </c>
      <c r="G41" s="7">
        <f>BS_monthly!AR43</f>
        <v>0</v>
      </c>
      <c r="H41" s="7"/>
      <c r="I41" s="752">
        <f t="shared" si="13"/>
        <v>0</v>
      </c>
      <c r="J41" s="983"/>
    </row>
    <row r="42" spans="1:10" ht="12" customHeight="1">
      <c r="A42" s="982"/>
      <c r="B42" s="983"/>
      <c r="C42" s="762" t="s">
        <v>468</v>
      </c>
      <c r="D42" s="7">
        <f>BS_monthly!AQ44</f>
        <v>0</v>
      </c>
      <c r="E42" s="7"/>
      <c r="F42" s="985">
        <f t="shared" si="0"/>
        <v>0</v>
      </c>
      <c r="G42" s="7">
        <f>BS_monthly!AR44</f>
        <v>0</v>
      </c>
      <c r="H42" s="7"/>
      <c r="I42" s="986">
        <f t="shared" si="1"/>
        <v>0</v>
      </c>
      <c r="J42" s="983"/>
    </row>
    <row r="43" spans="1:10" ht="12" hidden="1" customHeight="1" outlineLevel="1">
      <c r="A43" s="982"/>
      <c r="B43" s="983"/>
      <c r="C43" s="639" t="s">
        <v>470</v>
      </c>
      <c r="D43" s="7">
        <f>BS_monthly!AQ45</f>
        <v>0</v>
      </c>
      <c r="E43" s="7"/>
      <c r="F43" s="985">
        <f t="shared" ref="F43" si="14">ROUND(D43-E43,0)</f>
        <v>0</v>
      </c>
      <c r="G43" s="7">
        <f>BS_monthly!AR45</f>
        <v>0</v>
      </c>
      <c r="H43" s="7"/>
      <c r="I43" s="986">
        <f t="shared" ref="I43" si="15">ROUND(G43-H43,0)</f>
        <v>0</v>
      </c>
      <c r="J43" s="983"/>
    </row>
    <row r="44" spans="1:10" ht="12" customHeight="1" collapsed="1">
      <c r="A44" s="982"/>
      <c r="B44" s="983"/>
      <c r="C44" s="762" t="s">
        <v>472</v>
      </c>
      <c r="D44" s="7">
        <f>BS_monthly!AQ46</f>
        <v>0</v>
      </c>
      <c r="E44" s="7"/>
      <c r="F44" s="985">
        <f t="shared" si="0"/>
        <v>0</v>
      </c>
      <c r="G44" s="7">
        <f>BS_monthly!AR46</f>
        <v>0</v>
      </c>
      <c r="H44" s="7"/>
      <c r="I44" s="986">
        <f t="shared" si="1"/>
        <v>0</v>
      </c>
      <c r="J44" s="983"/>
    </row>
    <row r="45" spans="1:10" ht="12" customHeight="1">
      <c r="A45" s="982"/>
      <c r="B45" s="983"/>
      <c r="C45" s="762" t="s">
        <v>474</v>
      </c>
      <c r="D45" s="7">
        <f>BS_monthly!AQ47</f>
        <v>0</v>
      </c>
      <c r="E45" s="7"/>
      <c r="F45" s="985">
        <f>ROUND(D45-E45,0)</f>
        <v>0</v>
      </c>
      <c r="G45" s="7">
        <f>BS_monthly!AR47</f>
        <v>0</v>
      </c>
      <c r="H45" s="7"/>
      <c r="I45" s="986">
        <f>ROUND(G45-H45,0)</f>
        <v>0</v>
      </c>
      <c r="J45" s="983"/>
    </row>
    <row r="46" spans="1:10" ht="12" customHeight="1">
      <c r="A46" s="982"/>
      <c r="B46" s="983"/>
      <c r="C46" s="765" t="s">
        <v>475</v>
      </c>
      <c r="D46" s="779">
        <f>SUM(D36:D45)</f>
        <v>0</v>
      </c>
      <c r="E46" s="779">
        <f>SUM(E36:E45)</f>
        <v>0</v>
      </c>
      <c r="F46" s="780">
        <f>ROUND(D46-E46,0)</f>
        <v>0</v>
      </c>
      <c r="G46" s="779">
        <f>SUM(G36:G45)</f>
        <v>0</v>
      </c>
      <c r="H46" s="779">
        <f>SUM(H36:H45)</f>
        <v>0</v>
      </c>
      <c r="I46" s="766">
        <f>ROUND(G46-H46,0)</f>
        <v>0</v>
      </c>
      <c r="J46" s="983"/>
    </row>
    <row r="47" spans="1:10" ht="12" customHeight="1" thickBot="1">
      <c r="A47" s="982"/>
      <c r="B47" s="983"/>
      <c r="C47" s="775" t="s">
        <v>476</v>
      </c>
      <c r="D47" s="776">
        <f>D33+D34+D46</f>
        <v>0</v>
      </c>
      <c r="E47" s="776">
        <f>E33+E34+E46</f>
        <v>0</v>
      </c>
      <c r="F47" s="777">
        <f>ROUND(D47-E47,0)</f>
        <v>0</v>
      </c>
      <c r="G47" s="776">
        <f>G33+G34+G46</f>
        <v>0</v>
      </c>
      <c r="H47" s="776">
        <f>H33+H34+H46</f>
        <v>0</v>
      </c>
      <c r="I47" s="778">
        <f>ROUND(G47-H47,0)</f>
        <v>0</v>
      </c>
      <c r="J47" s="983"/>
    </row>
    <row r="48" spans="1:10" customFormat="1" ht="15">
      <c r="A48" s="390"/>
    </row>
    <row r="50" spans="3:9" ht="12.6" customHeight="1">
      <c r="C50" s="227" t="s">
        <v>579</v>
      </c>
      <c r="D50" s="987">
        <f>D27+D47</f>
        <v>0</v>
      </c>
      <c r="E50" s="987">
        <f>E27+E47</f>
        <v>0</v>
      </c>
      <c r="F50" s="987"/>
      <c r="G50" s="987">
        <f>G27+G47</f>
        <v>0</v>
      </c>
      <c r="H50" s="987">
        <f>H27+H47</f>
        <v>0</v>
      </c>
      <c r="I50" s="988"/>
    </row>
    <row r="51" spans="3:9">
      <c r="C51" s="9"/>
      <c r="D51" s="983"/>
      <c r="E51" s="983"/>
      <c r="F51" s="983"/>
      <c r="G51" s="983"/>
      <c r="H51" s="983"/>
      <c r="I51" s="983"/>
    </row>
  </sheetData>
  <mergeCells count="2">
    <mergeCell ref="D9:F9"/>
    <mergeCell ref="G9:I9"/>
  </mergeCells>
  <pageMargins left="0.7" right="0.7" top="0.75" bottom="0.75" header="0.3" footer="0.3"/>
  <pageSetup orientation="landscape" r:id="rId1"/>
  <headerFooter>
    <oddFooter>&amp;C&amp;7&amp;B&amp;"Arial"Document Classification: KPMG Confidential</oddFooter>
  </headerFooter>
  <ignoredErrors>
    <ignoredError sqref="F44:F47 F19:F39 F42 F15:F17" formula="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70E1-4935-4BD7-B528-328E072098BB}">
  <sheetPr>
    <tabColor indexed="11"/>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580</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15:G17"/>
    <mergeCell ref="C21:D22"/>
  </mergeCells>
  <pageMargins left="0.7" right="0.7" top="0.75" bottom="0.75" header="0.3" footer="0.3"/>
  <pageSetup paperSize="9" orientation="landscape" r:id="rId1"/>
  <headerFooter>
    <oddFooter>&amp;C&amp;7&amp;B&amp;"Arial"Document Classification: KPMG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9">
    <tabColor indexed="11"/>
    <pageSetUpPr fitToPage="1"/>
  </sheetPr>
  <dimension ref="A1:AT27"/>
  <sheetViews>
    <sheetView showGridLines="0" workbookViewId="0">
      <pane xSplit="3" ySplit="9" topLeftCell="D10" activePane="bottomRight" state="frozen"/>
      <selection pane="topRight"/>
      <selection pane="bottomLeft"/>
      <selection pane="bottomRight"/>
    </sheetView>
  </sheetViews>
  <sheetFormatPr defaultColWidth="9.140625" defaultRowHeight="12" customHeight="1" outlineLevelRow="1" outlineLevelCol="1"/>
  <cols>
    <col min="1" max="1" width="3.7109375" style="390" customWidth="1"/>
    <col min="2" max="2" width="9.140625" style="146" customWidth="1"/>
    <col min="3" max="3" width="27.7109375" style="146" customWidth="1"/>
    <col min="4" max="39" width="6.7109375" customWidth="1" outlineLevel="1"/>
    <col min="40" max="42" width="6.5703125" style="146" customWidth="1"/>
    <col min="43" max="43" width="1.7109375" style="146" customWidth="1"/>
    <col min="44" max="44" width="37.5703125" style="146" customWidth="1"/>
    <col min="45" max="16384" width="9.140625" style="146"/>
  </cols>
  <sheetData>
    <row r="1" spans="1:46" ht="23.1" customHeight="1">
      <c r="B1" s="609" t="str">
        <f>'Key information'!E7</f>
        <v>Project Test</v>
      </c>
    </row>
    <row r="2" spans="1:46" ht="11.45" customHeight="1">
      <c r="B2" s="612" t="str">
        <f>C8</f>
        <v>Seasonality of net sales and profitability</v>
      </c>
    </row>
    <row r="3" spans="1:46" ht="12" customHeight="1">
      <c r="B3" s="388" t="s">
        <v>245</v>
      </c>
    </row>
    <row r="4" spans="1:46" s="176" customFormat="1" ht="12" customHeight="1">
      <c r="A4" s="391"/>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row>
    <row r="5" spans="1:46" s="176" customFormat="1" ht="12" customHeight="1">
      <c r="A5" s="391"/>
      <c r="B5" s="123"/>
      <c r="C5" s="123"/>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row>
    <row r="6" spans="1:46" s="176" customFormat="1" ht="12" customHeight="1">
      <c r="A6" s="391"/>
      <c r="B6" s="123"/>
      <c r="C6" s="123"/>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row>
    <row r="7" spans="1:46" s="176" customFormat="1" ht="12" customHeight="1">
      <c r="A7" s="391"/>
      <c r="B7" s="123"/>
      <c r="C7" s="123"/>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46" s="174" customFormat="1" ht="19.5" customHeight="1">
      <c r="A8" s="392"/>
      <c r="C8" s="402" t="str">
        <f>"Seasonality of net sales and profitability"&amp;IF('Key information'!E59="",""," - "&amp;'Key information'!E59)</f>
        <v>Seasonality of net sales and profitability</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961"/>
      <c r="AR8" s="186" t="s">
        <v>285</v>
      </c>
      <c r="AT8" s="27"/>
    </row>
    <row r="9" spans="1:46" s="174" customFormat="1" ht="22.5" customHeight="1">
      <c r="A9" s="392"/>
      <c r="B9" s="175" t="s">
        <v>287</v>
      </c>
      <c r="C9" s="597" t="str">
        <f>'Key information'!F50</f>
        <v>€'000</v>
      </c>
      <c r="D9" s="598">
        <f>'Key information'!E28</f>
        <v>43861</v>
      </c>
      <c r="E9" s="598">
        <f>EOMONTH(D9,1)</f>
        <v>43890</v>
      </c>
      <c r="F9" s="598">
        <f t="shared" ref="F9:AM9" si="0">EOMONTH(E9,1)</f>
        <v>43921</v>
      </c>
      <c r="G9" s="598">
        <f t="shared" si="0"/>
        <v>43951</v>
      </c>
      <c r="H9" s="598">
        <f t="shared" si="0"/>
        <v>43982</v>
      </c>
      <c r="I9" s="598">
        <f t="shared" si="0"/>
        <v>44012</v>
      </c>
      <c r="J9" s="598">
        <f t="shared" si="0"/>
        <v>44043</v>
      </c>
      <c r="K9" s="598">
        <f t="shared" si="0"/>
        <v>44074</v>
      </c>
      <c r="L9" s="598">
        <f t="shared" si="0"/>
        <v>44104</v>
      </c>
      <c r="M9" s="598">
        <f t="shared" si="0"/>
        <v>44135</v>
      </c>
      <c r="N9" s="598">
        <f t="shared" si="0"/>
        <v>44165</v>
      </c>
      <c r="O9" s="598">
        <f t="shared" si="0"/>
        <v>44196</v>
      </c>
      <c r="P9" s="598">
        <f t="shared" si="0"/>
        <v>44227</v>
      </c>
      <c r="Q9" s="598">
        <f t="shared" si="0"/>
        <v>44255</v>
      </c>
      <c r="R9" s="598">
        <f t="shared" si="0"/>
        <v>44286</v>
      </c>
      <c r="S9" s="598">
        <f t="shared" si="0"/>
        <v>44316</v>
      </c>
      <c r="T9" s="598">
        <f t="shared" si="0"/>
        <v>44347</v>
      </c>
      <c r="U9" s="598">
        <f t="shared" si="0"/>
        <v>44377</v>
      </c>
      <c r="V9" s="598">
        <f t="shared" si="0"/>
        <v>44408</v>
      </c>
      <c r="W9" s="598">
        <f t="shared" si="0"/>
        <v>44439</v>
      </c>
      <c r="X9" s="598">
        <f t="shared" si="0"/>
        <v>44469</v>
      </c>
      <c r="Y9" s="598">
        <f t="shared" si="0"/>
        <v>44500</v>
      </c>
      <c r="Z9" s="598">
        <f t="shared" si="0"/>
        <v>44530</v>
      </c>
      <c r="AA9" s="598">
        <f t="shared" si="0"/>
        <v>44561</v>
      </c>
      <c r="AB9" s="598">
        <f t="shared" si="0"/>
        <v>44592</v>
      </c>
      <c r="AC9" s="598">
        <f t="shared" si="0"/>
        <v>44620</v>
      </c>
      <c r="AD9" s="598">
        <f t="shared" si="0"/>
        <v>44651</v>
      </c>
      <c r="AE9" s="598">
        <f t="shared" si="0"/>
        <v>44681</v>
      </c>
      <c r="AF9" s="598">
        <f t="shared" si="0"/>
        <v>44712</v>
      </c>
      <c r="AG9" s="598">
        <f t="shared" si="0"/>
        <v>44742</v>
      </c>
      <c r="AH9" s="598">
        <f t="shared" si="0"/>
        <v>44773</v>
      </c>
      <c r="AI9" s="598">
        <f t="shared" si="0"/>
        <v>44804</v>
      </c>
      <c r="AJ9" s="598">
        <f t="shared" si="0"/>
        <v>44834</v>
      </c>
      <c r="AK9" s="598">
        <f t="shared" si="0"/>
        <v>44865</v>
      </c>
      <c r="AL9" s="598">
        <f t="shared" si="0"/>
        <v>44895</v>
      </c>
      <c r="AM9" s="598">
        <f t="shared" si="0"/>
        <v>44926</v>
      </c>
      <c r="AN9" s="600" t="str">
        <f>'Key information'!E37</f>
        <v>FY20</v>
      </c>
      <c r="AO9" s="600" t="str">
        <f>'Key information'!F37</f>
        <v>FY21</v>
      </c>
      <c r="AP9" s="600" t="str">
        <f>'Key information'!G37</f>
        <v>LTM  Nov-22</v>
      </c>
      <c r="AQ9" s="961"/>
      <c r="AR9" s="962"/>
    </row>
    <row r="10" spans="1:46" s="174" customFormat="1" ht="11.25">
      <c r="A10" s="392"/>
      <c r="B10" s="175"/>
      <c r="C10" s="12"/>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330"/>
      <c r="AO10" s="330"/>
      <c r="AP10" s="330"/>
      <c r="AQ10" s="961"/>
      <c r="AR10" s="962"/>
    </row>
    <row r="11" spans="1:46" s="174" customFormat="1" ht="12" customHeight="1">
      <c r="A11" s="392"/>
      <c r="B11" s="178"/>
      <c r="C11" s="19" t="s">
        <v>247</v>
      </c>
      <c r="D11" s="213">
        <f>PL_monthly!D15</f>
        <v>0</v>
      </c>
      <c r="E11" s="213">
        <f>PL_monthly!E15</f>
        <v>0</v>
      </c>
      <c r="F11" s="213">
        <f>PL_monthly!F15</f>
        <v>0</v>
      </c>
      <c r="G11" s="213">
        <f>PL_monthly!G15</f>
        <v>0</v>
      </c>
      <c r="H11" s="213">
        <f>PL_monthly!H15</f>
        <v>0</v>
      </c>
      <c r="I11" s="213">
        <f>PL_monthly!I15</f>
        <v>0</v>
      </c>
      <c r="J11" s="213">
        <f>PL_monthly!J15</f>
        <v>0</v>
      </c>
      <c r="K11" s="213">
        <f>PL_monthly!K15</f>
        <v>0</v>
      </c>
      <c r="L11" s="213">
        <f>PL_monthly!L15</f>
        <v>0</v>
      </c>
      <c r="M11" s="213">
        <f>PL_monthly!M15</f>
        <v>0</v>
      </c>
      <c r="N11" s="213">
        <f>PL_monthly!N15</f>
        <v>0</v>
      </c>
      <c r="O11" s="213">
        <f>PL_monthly!O15</f>
        <v>0</v>
      </c>
      <c r="P11" s="213">
        <f>PL_monthly!P15</f>
        <v>0</v>
      </c>
      <c r="Q11" s="213">
        <f>PL_monthly!Q15</f>
        <v>0</v>
      </c>
      <c r="R11" s="213">
        <f>PL_monthly!R15</f>
        <v>0</v>
      </c>
      <c r="S11" s="213">
        <f>PL_monthly!S15</f>
        <v>0</v>
      </c>
      <c r="T11" s="213">
        <f>PL_monthly!T15</f>
        <v>0</v>
      </c>
      <c r="U11" s="213">
        <f>PL_monthly!U15</f>
        <v>0</v>
      </c>
      <c r="V11" s="213">
        <f>PL_monthly!V15</f>
        <v>0</v>
      </c>
      <c r="W11" s="213">
        <f>PL_monthly!W15</f>
        <v>0</v>
      </c>
      <c r="X11" s="213">
        <f>PL_monthly!X15</f>
        <v>0</v>
      </c>
      <c r="Y11" s="213">
        <f>PL_monthly!Y15</f>
        <v>0</v>
      </c>
      <c r="Z11" s="213">
        <f>PL_monthly!Z15</f>
        <v>0</v>
      </c>
      <c r="AA11" s="213">
        <f>PL_monthly!AA15</f>
        <v>0</v>
      </c>
      <c r="AB11" s="213">
        <f>PL_monthly!AB15</f>
        <v>0</v>
      </c>
      <c r="AC11" s="213">
        <f>PL_monthly!AC15</f>
        <v>0</v>
      </c>
      <c r="AD11" s="213">
        <f>PL_monthly!AD15</f>
        <v>0</v>
      </c>
      <c r="AE11" s="213">
        <f>PL_monthly!AE15</f>
        <v>0</v>
      </c>
      <c r="AF11" s="213">
        <f>PL_monthly!AF15</f>
        <v>0</v>
      </c>
      <c r="AG11" s="213">
        <f>PL_monthly!AG15</f>
        <v>0</v>
      </c>
      <c r="AH11" s="213">
        <f>PL_monthly!AH15</f>
        <v>0</v>
      </c>
      <c r="AI11" s="213">
        <f>PL_monthly!AI15</f>
        <v>0</v>
      </c>
      <c r="AJ11" s="213">
        <f>PL_monthly!AJ15</f>
        <v>0</v>
      </c>
      <c r="AK11" s="213">
        <f>PL_monthly!AK15</f>
        <v>0</v>
      </c>
      <c r="AL11" s="213">
        <f>PL_monthly!AL15</f>
        <v>0</v>
      </c>
      <c r="AM11" s="213">
        <f>PL_monthly!AM15</f>
        <v>0</v>
      </c>
      <c r="AN11" s="153">
        <f>SUM(D11:O11)</f>
        <v>0</v>
      </c>
      <c r="AO11" s="153">
        <f>SUM(P11:AA11)</f>
        <v>0</v>
      </c>
      <c r="AP11" s="153">
        <f ca="1">SUM(OFFSET(AM11,0,(-12+'Key information'!$E$34)):OFFSET(AA11,0,(-11+'Key information'!$E$34)))</f>
        <v>0</v>
      </c>
      <c r="AQ11" s="961"/>
      <c r="AR11" s="131"/>
    </row>
    <row r="12" spans="1:46" s="174" customFormat="1" ht="12" hidden="1" customHeight="1" outlineLevel="1">
      <c r="A12" s="392"/>
      <c r="B12" s="178"/>
      <c r="C12" s="19" t="s">
        <v>249</v>
      </c>
      <c r="D12" s="213">
        <f>QoE!E16</f>
        <v>0</v>
      </c>
      <c r="E12" s="213">
        <f>QoE!F16</f>
        <v>0</v>
      </c>
      <c r="F12" s="213">
        <f>QoE!G16</f>
        <v>0</v>
      </c>
      <c r="G12" s="213">
        <f>QoE!H16</f>
        <v>0</v>
      </c>
      <c r="H12" s="213">
        <f>QoE!I16</f>
        <v>0</v>
      </c>
      <c r="I12" s="213">
        <f>QoE!J16</f>
        <v>0</v>
      </c>
      <c r="J12" s="213">
        <f>QoE!K16</f>
        <v>0</v>
      </c>
      <c r="K12" s="213">
        <f>QoE!L16</f>
        <v>0</v>
      </c>
      <c r="L12" s="213">
        <f>QoE!M16</f>
        <v>0</v>
      </c>
      <c r="M12" s="213">
        <f>QoE!N16</f>
        <v>0</v>
      </c>
      <c r="N12" s="213">
        <f>QoE!O16</f>
        <v>0</v>
      </c>
      <c r="O12" s="213">
        <f>QoE!P16</f>
        <v>0</v>
      </c>
      <c r="P12" s="213">
        <f>QoE!Q16</f>
        <v>0</v>
      </c>
      <c r="Q12" s="213">
        <f>QoE!R16</f>
        <v>0</v>
      </c>
      <c r="R12" s="213">
        <f>QoE!S16</f>
        <v>0</v>
      </c>
      <c r="S12" s="213">
        <f>QoE!T16</f>
        <v>0</v>
      </c>
      <c r="T12" s="213">
        <f>QoE!U16</f>
        <v>0</v>
      </c>
      <c r="U12" s="213">
        <f>QoE!V16</f>
        <v>0</v>
      </c>
      <c r="V12" s="213">
        <f>QoE!W16</f>
        <v>0</v>
      </c>
      <c r="W12" s="213">
        <f>QoE!X16</f>
        <v>0</v>
      </c>
      <c r="X12" s="213">
        <f>QoE!Y16</f>
        <v>0</v>
      </c>
      <c r="Y12" s="213">
        <f>QoE!Z16</f>
        <v>0</v>
      </c>
      <c r="Z12" s="213">
        <f>QoE!AA16</f>
        <v>0</v>
      </c>
      <c r="AA12" s="213">
        <f>QoE!AB16</f>
        <v>0</v>
      </c>
      <c r="AB12" s="213">
        <f>QoE!AC16</f>
        <v>0</v>
      </c>
      <c r="AC12" s="213">
        <f>QoE!AD16</f>
        <v>0</v>
      </c>
      <c r="AD12" s="213">
        <f>QoE!AE16</f>
        <v>0</v>
      </c>
      <c r="AE12" s="213">
        <f>QoE!AF16</f>
        <v>0</v>
      </c>
      <c r="AF12" s="213">
        <f>QoE!AG16</f>
        <v>0</v>
      </c>
      <c r="AG12" s="213">
        <f>QoE!AH16</f>
        <v>0</v>
      </c>
      <c r="AH12" s="213">
        <f>QoE!AI16</f>
        <v>0</v>
      </c>
      <c r="AI12" s="213">
        <f>QoE!AJ16</f>
        <v>0</v>
      </c>
      <c r="AJ12" s="213">
        <f>QoE!AK16</f>
        <v>0</v>
      </c>
      <c r="AK12" s="213">
        <f>QoE!AL16</f>
        <v>0</v>
      </c>
      <c r="AL12" s="213">
        <f>QoE!AM16</f>
        <v>0</v>
      </c>
      <c r="AM12" s="213">
        <f>QoE!AN16</f>
        <v>0</v>
      </c>
      <c r="AN12" s="153">
        <f>SUM(D12:O12)</f>
        <v>0</v>
      </c>
      <c r="AO12" s="153">
        <f>SUM(P12:AA12)</f>
        <v>0</v>
      </c>
      <c r="AP12" s="153">
        <f ca="1">SUM(OFFSET(AM12,0,(-12+'Key information'!$E$34)):OFFSET(AA12,0,(-11+'Key information'!$E$34)))</f>
        <v>0</v>
      </c>
      <c r="AQ12" s="961"/>
      <c r="AR12" s="131"/>
    </row>
    <row r="13" spans="1:46" s="174" customFormat="1" ht="12" hidden="1" customHeight="1" outlineLevel="1">
      <c r="A13" s="392"/>
      <c r="B13" s="178"/>
      <c r="C13" s="19" t="s">
        <v>250</v>
      </c>
      <c r="D13" s="213">
        <f>PL_monthly!D50</f>
        <v>0</v>
      </c>
      <c r="E13" s="213">
        <f>PL_monthly!E50</f>
        <v>0</v>
      </c>
      <c r="F13" s="213">
        <f>PL_monthly!F50</f>
        <v>0</v>
      </c>
      <c r="G13" s="213">
        <f>PL_monthly!G50</f>
        <v>0</v>
      </c>
      <c r="H13" s="213">
        <f>PL_monthly!H50</f>
        <v>0</v>
      </c>
      <c r="I13" s="213">
        <f>PL_monthly!I50</f>
        <v>0</v>
      </c>
      <c r="J13" s="213">
        <f>PL_monthly!J50</f>
        <v>0</v>
      </c>
      <c r="K13" s="213">
        <f>PL_monthly!K50</f>
        <v>0</v>
      </c>
      <c r="L13" s="213">
        <f>PL_monthly!L50</f>
        <v>0</v>
      </c>
      <c r="M13" s="213">
        <f>PL_monthly!M50</f>
        <v>0</v>
      </c>
      <c r="N13" s="213">
        <f>PL_monthly!N50</f>
        <v>0</v>
      </c>
      <c r="O13" s="213">
        <f>PL_monthly!O50</f>
        <v>0</v>
      </c>
      <c r="P13" s="213">
        <f>PL_monthly!P50</f>
        <v>0</v>
      </c>
      <c r="Q13" s="213">
        <f>PL_monthly!Q50</f>
        <v>0</v>
      </c>
      <c r="R13" s="213">
        <f>PL_monthly!R50</f>
        <v>0</v>
      </c>
      <c r="S13" s="213">
        <f>PL_monthly!S50</f>
        <v>0</v>
      </c>
      <c r="T13" s="213">
        <f>PL_monthly!T50</f>
        <v>0</v>
      </c>
      <c r="U13" s="213">
        <f>PL_monthly!U50</f>
        <v>0</v>
      </c>
      <c r="V13" s="213">
        <f>PL_monthly!V50</f>
        <v>0</v>
      </c>
      <c r="W13" s="213">
        <f>PL_monthly!W50</f>
        <v>0</v>
      </c>
      <c r="X13" s="213">
        <f>PL_monthly!X50</f>
        <v>0</v>
      </c>
      <c r="Y13" s="213">
        <f>PL_monthly!Y50</f>
        <v>0</v>
      </c>
      <c r="Z13" s="213">
        <f>PL_monthly!Z50</f>
        <v>0</v>
      </c>
      <c r="AA13" s="213">
        <f>PL_monthly!AA50</f>
        <v>0</v>
      </c>
      <c r="AB13" s="213">
        <f>PL_monthly!AB50</f>
        <v>0</v>
      </c>
      <c r="AC13" s="213">
        <f>PL_monthly!AC50</f>
        <v>0</v>
      </c>
      <c r="AD13" s="213">
        <f>PL_monthly!AD50</f>
        <v>0</v>
      </c>
      <c r="AE13" s="213">
        <f>PL_monthly!AE50</f>
        <v>0</v>
      </c>
      <c r="AF13" s="213">
        <f>PL_monthly!AF50</f>
        <v>0</v>
      </c>
      <c r="AG13" s="213">
        <f>PL_monthly!AG50</f>
        <v>0</v>
      </c>
      <c r="AH13" s="213">
        <f>PL_monthly!AH50</f>
        <v>0</v>
      </c>
      <c r="AI13" s="213">
        <f>PL_monthly!AI50</f>
        <v>0</v>
      </c>
      <c r="AJ13" s="213">
        <f>PL_monthly!AJ50</f>
        <v>0</v>
      </c>
      <c r="AK13" s="213">
        <f>PL_monthly!AK50</f>
        <v>0</v>
      </c>
      <c r="AL13" s="213">
        <f>PL_monthly!AL50</f>
        <v>0</v>
      </c>
      <c r="AM13" s="213">
        <f>PL_monthly!AM50</f>
        <v>0</v>
      </c>
      <c r="AN13" s="153">
        <f>SUM(D13:O13)</f>
        <v>0</v>
      </c>
      <c r="AO13" s="153">
        <f>SUM(P13:AA13)</f>
        <v>0</v>
      </c>
      <c r="AP13" s="153">
        <f ca="1">SUM(OFFSET(AM13,0,(-12+'Key information'!$E$34)):OFFSET(AA13,0,(-11+'Key information'!$E$34)))</f>
        <v>0</v>
      </c>
      <c r="AR13" s="131"/>
    </row>
    <row r="14" spans="1:46" s="174" customFormat="1" ht="12" hidden="1" customHeight="1" outlineLevel="1">
      <c r="A14" s="392"/>
      <c r="B14" s="178"/>
      <c r="C14" s="19" t="s">
        <v>251</v>
      </c>
      <c r="D14" s="213">
        <f>QoE!E29</f>
        <v>0</v>
      </c>
      <c r="E14" s="213">
        <f>QoE!F29</f>
        <v>0</v>
      </c>
      <c r="F14" s="213">
        <f>QoE!G29</f>
        <v>0</v>
      </c>
      <c r="G14" s="213">
        <f>QoE!H29</f>
        <v>0</v>
      </c>
      <c r="H14" s="213">
        <f>QoE!I29</f>
        <v>0</v>
      </c>
      <c r="I14" s="213">
        <f>QoE!J29</f>
        <v>0</v>
      </c>
      <c r="J14" s="213">
        <f>QoE!K29</f>
        <v>0</v>
      </c>
      <c r="K14" s="213">
        <f>QoE!L29</f>
        <v>0</v>
      </c>
      <c r="L14" s="213">
        <f>QoE!M29</f>
        <v>0</v>
      </c>
      <c r="M14" s="213">
        <f>QoE!N29</f>
        <v>0</v>
      </c>
      <c r="N14" s="213">
        <f>QoE!O29</f>
        <v>0</v>
      </c>
      <c r="O14" s="213">
        <f>QoE!P29</f>
        <v>0</v>
      </c>
      <c r="P14" s="213">
        <f>QoE!Q29</f>
        <v>0</v>
      </c>
      <c r="Q14" s="213">
        <f>QoE!R29</f>
        <v>0</v>
      </c>
      <c r="R14" s="213">
        <f>QoE!S29</f>
        <v>0</v>
      </c>
      <c r="S14" s="213">
        <f>QoE!T29</f>
        <v>0</v>
      </c>
      <c r="T14" s="213">
        <f>QoE!U29</f>
        <v>0</v>
      </c>
      <c r="U14" s="213">
        <f>QoE!V29</f>
        <v>0</v>
      </c>
      <c r="V14" s="213">
        <f>QoE!W29</f>
        <v>0</v>
      </c>
      <c r="W14" s="213">
        <f>QoE!X29</f>
        <v>0</v>
      </c>
      <c r="X14" s="213">
        <f>QoE!Y29</f>
        <v>0</v>
      </c>
      <c r="Y14" s="213">
        <f>QoE!Z29</f>
        <v>0</v>
      </c>
      <c r="Z14" s="213">
        <f>QoE!AA29</f>
        <v>0</v>
      </c>
      <c r="AA14" s="213">
        <f>QoE!AB29</f>
        <v>0</v>
      </c>
      <c r="AB14" s="213">
        <f>QoE!AC29</f>
        <v>0</v>
      </c>
      <c r="AC14" s="213">
        <f>QoE!AD29</f>
        <v>0</v>
      </c>
      <c r="AD14" s="213">
        <f>QoE!AE29</f>
        <v>0</v>
      </c>
      <c r="AE14" s="213">
        <f>QoE!AF29</f>
        <v>0</v>
      </c>
      <c r="AF14" s="213">
        <f>QoE!AG29</f>
        <v>0</v>
      </c>
      <c r="AG14" s="213">
        <f>QoE!AH29</f>
        <v>0</v>
      </c>
      <c r="AH14" s="213">
        <f>QoE!AI29</f>
        <v>0</v>
      </c>
      <c r="AI14" s="213">
        <f>QoE!AJ29</f>
        <v>0</v>
      </c>
      <c r="AJ14" s="213">
        <f>QoE!AK29</f>
        <v>0</v>
      </c>
      <c r="AK14" s="213">
        <f>QoE!AL29</f>
        <v>0</v>
      </c>
      <c r="AL14" s="213">
        <f>QoE!AM29</f>
        <v>0</v>
      </c>
      <c r="AM14" s="213">
        <f>QoE!AN29</f>
        <v>0</v>
      </c>
      <c r="AN14" s="153">
        <f>SUM(D14:O14)</f>
        <v>0</v>
      </c>
      <c r="AO14" s="153">
        <f>SUM(P14:AA14)</f>
        <v>0</v>
      </c>
      <c r="AP14" s="153">
        <f ca="1">SUM(OFFSET(AM14,0,(-12+'Key information'!$E$34)):OFFSET(AA14,0,(-11+'Key information'!$E$34)))</f>
        <v>0</v>
      </c>
      <c r="AR14" s="131"/>
    </row>
    <row r="15" spans="1:46" s="174" customFormat="1" ht="12" customHeight="1" collapsed="1">
      <c r="A15" s="392"/>
      <c r="B15" s="178"/>
      <c r="C15" s="805" t="s">
        <v>253</v>
      </c>
      <c r="D15" s="126">
        <f>IFERROR(D13/D11,0)</f>
        <v>0</v>
      </c>
      <c r="E15" s="126">
        <f t="shared" ref="E15:AP15" si="1">IFERROR(E13/E11,0)</f>
        <v>0</v>
      </c>
      <c r="F15" s="126">
        <f t="shared" si="1"/>
        <v>0</v>
      </c>
      <c r="G15" s="126">
        <f t="shared" si="1"/>
        <v>0</v>
      </c>
      <c r="H15" s="126">
        <f t="shared" si="1"/>
        <v>0</v>
      </c>
      <c r="I15" s="126">
        <f t="shared" si="1"/>
        <v>0</v>
      </c>
      <c r="J15" s="126">
        <f t="shared" si="1"/>
        <v>0</v>
      </c>
      <c r="K15" s="126">
        <f t="shared" si="1"/>
        <v>0</v>
      </c>
      <c r="L15" s="126">
        <f t="shared" si="1"/>
        <v>0</v>
      </c>
      <c r="M15" s="126">
        <f t="shared" si="1"/>
        <v>0</v>
      </c>
      <c r="N15" s="126">
        <f t="shared" si="1"/>
        <v>0</v>
      </c>
      <c r="O15" s="126">
        <f t="shared" si="1"/>
        <v>0</v>
      </c>
      <c r="P15" s="126">
        <f t="shared" si="1"/>
        <v>0</v>
      </c>
      <c r="Q15" s="126">
        <f t="shared" si="1"/>
        <v>0</v>
      </c>
      <c r="R15" s="126">
        <f t="shared" si="1"/>
        <v>0</v>
      </c>
      <c r="S15" s="126">
        <f t="shared" si="1"/>
        <v>0</v>
      </c>
      <c r="T15" s="126">
        <f t="shared" si="1"/>
        <v>0</v>
      </c>
      <c r="U15" s="126">
        <f t="shared" si="1"/>
        <v>0</v>
      </c>
      <c r="V15" s="126">
        <f t="shared" si="1"/>
        <v>0</v>
      </c>
      <c r="W15" s="126">
        <f t="shared" si="1"/>
        <v>0</v>
      </c>
      <c r="X15" s="126">
        <f t="shared" si="1"/>
        <v>0</v>
      </c>
      <c r="Y15" s="126">
        <f t="shared" si="1"/>
        <v>0</v>
      </c>
      <c r="Z15" s="126">
        <f t="shared" si="1"/>
        <v>0</v>
      </c>
      <c r="AA15" s="126">
        <f t="shared" si="1"/>
        <v>0</v>
      </c>
      <c r="AB15" s="126">
        <f t="shared" si="1"/>
        <v>0</v>
      </c>
      <c r="AC15" s="126">
        <f t="shared" si="1"/>
        <v>0</v>
      </c>
      <c r="AD15" s="126">
        <f t="shared" si="1"/>
        <v>0</v>
      </c>
      <c r="AE15" s="126">
        <f t="shared" si="1"/>
        <v>0</v>
      </c>
      <c r="AF15" s="126">
        <f t="shared" si="1"/>
        <v>0</v>
      </c>
      <c r="AG15" s="126">
        <f t="shared" si="1"/>
        <v>0</v>
      </c>
      <c r="AH15" s="126">
        <f t="shared" si="1"/>
        <v>0</v>
      </c>
      <c r="AI15" s="126">
        <f t="shared" si="1"/>
        <v>0</v>
      </c>
      <c r="AJ15" s="126">
        <f t="shared" si="1"/>
        <v>0</v>
      </c>
      <c r="AK15" s="126">
        <f t="shared" si="1"/>
        <v>0</v>
      </c>
      <c r="AL15" s="126">
        <f t="shared" si="1"/>
        <v>0</v>
      </c>
      <c r="AM15" s="126">
        <f t="shared" si="1"/>
        <v>0</v>
      </c>
      <c r="AN15" s="179">
        <f t="shared" si="1"/>
        <v>0</v>
      </c>
      <c r="AO15" s="179">
        <f t="shared" si="1"/>
        <v>0</v>
      </c>
      <c r="AP15" s="179">
        <f t="shared" ca="1" si="1"/>
        <v>0</v>
      </c>
      <c r="AQ15" s="961"/>
      <c r="AR15" s="131"/>
    </row>
    <row r="16" spans="1:46" s="174" customFormat="1" ht="12" customHeight="1">
      <c r="A16" s="392"/>
      <c r="B16" s="178"/>
      <c r="C16" s="805" t="s">
        <v>254</v>
      </c>
      <c r="D16" s="126">
        <f>IFERROR(D14/D12,0)</f>
        <v>0</v>
      </c>
      <c r="E16" s="126">
        <f t="shared" ref="E16:AP16" si="2">IFERROR(E14/E12,0)</f>
        <v>0</v>
      </c>
      <c r="F16" s="126">
        <f t="shared" si="2"/>
        <v>0</v>
      </c>
      <c r="G16" s="126">
        <f t="shared" si="2"/>
        <v>0</v>
      </c>
      <c r="H16" s="126">
        <f t="shared" si="2"/>
        <v>0</v>
      </c>
      <c r="I16" s="126">
        <f t="shared" si="2"/>
        <v>0</v>
      </c>
      <c r="J16" s="126">
        <f t="shared" si="2"/>
        <v>0</v>
      </c>
      <c r="K16" s="126">
        <f t="shared" si="2"/>
        <v>0</v>
      </c>
      <c r="L16" s="126">
        <f t="shared" si="2"/>
        <v>0</v>
      </c>
      <c r="M16" s="126">
        <f t="shared" si="2"/>
        <v>0</v>
      </c>
      <c r="N16" s="126">
        <f t="shared" si="2"/>
        <v>0</v>
      </c>
      <c r="O16" s="126">
        <f t="shared" si="2"/>
        <v>0</v>
      </c>
      <c r="P16" s="126">
        <f t="shared" si="2"/>
        <v>0</v>
      </c>
      <c r="Q16" s="126">
        <f t="shared" si="2"/>
        <v>0</v>
      </c>
      <c r="R16" s="126">
        <f t="shared" si="2"/>
        <v>0</v>
      </c>
      <c r="S16" s="126">
        <f t="shared" si="2"/>
        <v>0</v>
      </c>
      <c r="T16" s="126">
        <f t="shared" si="2"/>
        <v>0</v>
      </c>
      <c r="U16" s="126">
        <f t="shared" si="2"/>
        <v>0</v>
      </c>
      <c r="V16" s="126">
        <f t="shared" si="2"/>
        <v>0</v>
      </c>
      <c r="W16" s="126">
        <f t="shared" si="2"/>
        <v>0</v>
      </c>
      <c r="X16" s="126">
        <f t="shared" si="2"/>
        <v>0</v>
      </c>
      <c r="Y16" s="126">
        <f t="shared" si="2"/>
        <v>0</v>
      </c>
      <c r="Z16" s="126">
        <f t="shared" si="2"/>
        <v>0</v>
      </c>
      <c r="AA16" s="126">
        <f t="shared" si="2"/>
        <v>0</v>
      </c>
      <c r="AB16" s="126">
        <f t="shared" si="2"/>
        <v>0</v>
      </c>
      <c r="AC16" s="126">
        <f t="shared" si="2"/>
        <v>0</v>
      </c>
      <c r="AD16" s="126">
        <f t="shared" si="2"/>
        <v>0</v>
      </c>
      <c r="AE16" s="126">
        <f t="shared" si="2"/>
        <v>0</v>
      </c>
      <c r="AF16" s="126">
        <f t="shared" si="2"/>
        <v>0</v>
      </c>
      <c r="AG16" s="126">
        <f t="shared" si="2"/>
        <v>0</v>
      </c>
      <c r="AH16" s="126">
        <f t="shared" si="2"/>
        <v>0</v>
      </c>
      <c r="AI16" s="126">
        <f t="shared" si="2"/>
        <v>0</v>
      </c>
      <c r="AJ16" s="126">
        <f t="shared" si="2"/>
        <v>0</v>
      </c>
      <c r="AK16" s="126">
        <f t="shared" si="2"/>
        <v>0</v>
      </c>
      <c r="AL16" s="126">
        <f t="shared" si="2"/>
        <v>0</v>
      </c>
      <c r="AM16" s="126">
        <f t="shared" si="2"/>
        <v>0</v>
      </c>
      <c r="AN16" s="180">
        <f t="shared" si="2"/>
        <v>0</v>
      </c>
      <c r="AO16" s="180">
        <f t="shared" si="2"/>
        <v>0</v>
      </c>
      <c r="AP16" s="180">
        <f t="shared" ca="1" si="2"/>
        <v>0</v>
      </c>
      <c r="AR16" s="131"/>
    </row>
    <row r="17" spans="1:44" s="174" customFormat="1" ht="12" customHeight="1">
      <c r="A17" s="392"/>
      <c r="C17" s="181"/>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184"/>
      <c r="AO17" s="184"/>
      <c r="AP17" s="184"/>
      <c r="AQ17" s="146"/>
      <c r="AR17" s="146"/>
    </row>
    <row r="18" spans="1:44" s="174" customFormat="1" ht="12" customHeight="1">
      <c r="A18" s="392"/>
      <c r="C18" s="181"/>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184"/>
      <c r="AO18" s="184"/>
      <c r="AP18" s="185"/>
      <c r="AQ18" s="146"/>
      <c r="AR18" s="146"/>
    </row>
    <row r="19" spans="1:44" s="174" customFormat="1" ht="19.5" customHeight="1">
      <c r="A19" s="392"/>
      <c r="C19" s="402" t="str">
        <f>"LTM net sales and EBITDA"&amp;IF('Key information'!E59="",""," - "&amp;'Key information'!E59)</f>
        <v>LTM net sales and EBITDA</v>
      </c>
      <c r="D19" s="402"/>
      <c r="E19" s="402"/>
      <c r="F19" s="402"/>
      <c r="G19" s="402"/>
      <c r="H19" s="402"/>
      <c r="I19" s="402"/>
      <c r="J19" s="402"/>
      <c r="K19" s="402"/>
      <c r="L19" s="402"/>
      <c r="M19" s="402"/>
      <c r="N19" s="402"/>
      <c r="O19" s="402"/>
      <c r="P19" s="402"/>
      <c r="Q19" s="402"/>
      <c r="R19" s="402"/>
      <c r="S19" s="402"/>
      <c r="T19" s="402"/>
      <c r="U19" s="402"/>
      <c r="V19" s="402"/>
      <c r="W19" s="402"/>
      <c r="X19" s="402"/>
      <c r="Y19" s="402"/>
      <c r="Z19" s="402"/>
      <c r="AA19" s="402"/>
      <c r="AB19" s="402"/>
      <c r="AC19" s="402"/>
      <c r="AD19" s="402"/>
      <c r="AE19" s="402"/>
      <c r="AF19" s="402"/>
      <c r="AG19" s="402"/>
      <c r="AH19" s="402"/>
      <c r="AI19" s="402"/>
      <c r="AJ19" s="402"/>
      <c r="AK19" s="402"/>
      <c r="AL19" s="402"/>
      <c r="AM19" s="402"/>
      <c r="AO19" s="27"/>
    </row>
    <row r="20" spans="1:44" s="174" customFormat="1" ht="11.25">
      <c r="A20" s="392"/>
      <c r="B20" s="175" t="s">
        <v>287</v>
      </c>
      <c r="C20" s="597" t="str">
        <f>C9</f>
        <v>€'000</v>
      </c>
      <c r="D20" s="598">
        <f>D9</f>
        <v>43861</v>
      </c>
      <c r="E20" s="598">
        <f>EOMONTH(D20,1)</f>
        <v>43890</v>
      </c>
      <c r="F20" s="598">
        <f t="shared" ref="F20" si="3">EOMONTH(E20,1)</f>
        <v>43921</v>
      </c>
      <c r="G20" s="598">
        <f t="shared" ref="G20" si="4">EOMONTH(F20,1)</f>
        <v>43951</v>
      </c>
      <c r="H20" s="598">
        <f t="shared" ref="H20" si="5">EOMONTH(G20,1)</f>
        <v>43982</v>
      </c>
      <c r="I20" s="598">
        <f t="shared" ref="I20" si="6">EOMONTH(H20,1)</f>
        <v>44012</v>
      </c>
      <c r="J20" s="598">
        <f t="shared" ref="J20" si="7">EOMONTH(I20,1)</f>
        <v>44043</v>
      </c>
      <c r="K20" s="598">
        <f t="shared" ref="K20" si="8">EOMONTH(J20,1)</f>
        <v>44074</v>
      </c>
      <c r="L20" s="598">
        <f t="shared" ref="L20" si="9">EOMONTH(K20,1)</f>
        <v>44104</v>
      </c>
      <c r="M20" s="598">
        <f t="shared" ref="M20" si="10">EOMONTH(L20,1)</f>
        <v>44135</v>
      </c>
      <c r="N20" s="598">
        <f t="shared" ref="N20" si="11">EOMONTH(M20,1)</f>
        <v>44165</v>
      </c>
      <c r="O20" s="598">
        <f t="shared" ref="O20" si="12">EOMONTH(N20,1)</f>
        <v>44196</v>
      </c>
      <c r="P20" s="598">
        <f t="shared" ref="P20" si="13">EOMONTH(O20,1)</f>
        <v>44227</v>
      </c>
      <c r="Q20" s="598">
        <f t="shared" ref="Q20" si="14">EOMONTH(P20,1)</f>
        <v>44255</v>
      </c>
      <c r="R20" s="598">
        <f t="shared" ref="R20" si="15">EOMONTH(Q20,1)</f>
        <v>44286</v>
      </c>
      <c r="S20" s="598">
        <f t="shared" ref="S20" si="16">EOMONTH(R20,1)</f>
        <v>44316</v>
      </c>
      <c r="T20" s="598">
        <f t="shared" ref="T20" si="17">EOMONTH(S20,1)</f>
        <v>44347</v>
      </c>
      <c r="U20" s="598">
        <f t="shared" ref="U20" si="18">EOMONTH(T20,1)</f>
        <v>44377</v>
      </c>
      <c r="V20" s="598">
        <f t="shared" ref="V20" si="19">EOMONTH(U20,1)</f>
        <v>44408</v>
      </c>
      <c r="W20" s="598">
        <f t="shared" ref="W20" si="20">EOMONTH(V20,1)</f>
        <v>44439</v>
      </c>
      <c r="X20" s="598">
        <f t="shared" ref="X20" si="21">EOMONTH(W20,1)</f>
        <v>44469</v>
      </c>
      <c r="Y20" s="598">
        <f t="shared" ref="Y20" si="22">EOMONTH(X20,1)</f>
        <v>44500</v>
      </c>
      <c r="Z20" s="598">
        <f t="shared" ref="Z20" si="23">EOMONTH(Y20,1)</f>
        <v>44530</v>
      </c>
      <c r="AA20" s="598">
        <f t="shared" ref="AA20" si="24">EOMONTH(Z20,1)</f>
        <v>44561</v>
      </c>
      <c r="AB20" s="598">
        <f t="shared" ref="AB20" si="25">EOMONTH(AA20,1)</f>
        <v>44592</v>
      </c>
      <c r="AC20" s="598">
        <f t="shared" ref="AC20" si="26">EOMONTH(AB20,1)</f>
        <v>44620</v>
      </c>
      <c r="AD20" s="598">
        <f t="shared" ref="AD20" si="27">EOMONTH(AC20,1)</f>
        <v>44651</v>
      </c>
      <c r="AE20" s="598">
        <f t="shared" ref="AE20" si="28">EOMONTH(AD20,1)</f>
        <v>44681</v>
      </c>
      <c r="AF20" s="598">
        <f t="shared" ref="AF20" si="29">EOMONTH(AE20,1)</f>
        <v>44712</v>
      </c>
      <c r="AG20" s="598">
        <f t="shared" ref="AG20" si="30">EOMONTH(AF20,1)</f>
        <v>44742</v>
      </c>
      <c r="AH20" s="598">
        <f t="shared" ref="AH20" si="31">EOMONTH(AG20,1)</f>
        <v>44773</v>
      </c>
      <c r="AI20" s="598">
        <f t="shared" ref="AI20" si="32">EOMONTH(AH20,1)</f>
        <v>44804</v>
      </c>
      <c r="AJ20" s="598">
        <f t="shared" ref="AJ20" si="33">EOMONTH(AI20,1)</f>
        <v>44834</v>
      </c>
      <c r="AK20" s="598">
        <f t="shared" ref="AK20" si="34">EOMONTH(AJ20,1)</f>
        <v>44865</v>
      </c>
      <c r="AL20" s="598">
        <f t="shared" ref="AL20" si="35">EOMONTH(AK20,1)</f>
        <v>44895</v>
      </c>
      <c r="AM20" s="598">
        <f t="shared" ref="AM20" si="36">EOMONTH(AL20,1)</f>
        <v>44926</v>
      </c>
    </row>
    <row r="21" spans="1:44" s="174" customFormat="1" ht="11.25">
      <c r="A21" s="392"/>
      <c r="B21" s="175"/>
      <c r="C21" s="12"/>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row>
    <row r="22" spans="1:44" s="174" customFormat="1" ht="12" customHeight="1">
      <c r="A22" s="392"/>
      <c r="B22" s="178"/>
      <c r="C22" s="19" t="s">
        <v>247</v>
      </c>
      <c r="D22" s="213" t="s">
        <v>550</v>
      </c>
      <c r="E22" s="213" t="s">
        <v>550</v>
      </c>
      <c r="F22" s="213" t="s">
        <v>550</v>
      </c>
      <c r="G22" s="213" t="s">
        <v>550</v>
      </c>
      <c r="H22" s="213" t="s">
        <v>550</v>
      </c>
      <c r="I22" s="213" t="s">
        <v>550</v>
      </c>
      <c r="J22" s="213" t="s">
        <v>550</v>
      </c>
      <c r="K22" s="213" t="s">
        <v>550</v>
      </c>
      <c r="L22" s="213" t="s">
        <v>550</v>
      </c>
      <c r="M22" s="213" t="s">
        <v>550</v>
      </c>
      <c r="N22" s="213" t="s">
        <v>550</v>
      </c>
      <c r="O22" s="213">
        <f t="shared" ref="O22:X25" si="37">SUM(D11:O11)</f>
        <v>0</v>
      </c>
      <c r="P22" s="213">
        <f t="shared" si="37"/>
        <v>0</v>
      </c>
      <c r="Q22" s="213">
        <f t="shared" si="37"/>
        <v>0</v>
      </c>
      <c r="R22" s="213">
        <f t="shared" si="37"/>
        <v>0</v>
      </c>
      <c r="S22" s="213">
        <f t="shared" si="37"/>
        <v>0</v>
      </c>
      <c r="T22" s="213">
        <f t="shared" si="37"/>
        <v>0</v>
      </c>
      <c r="U22" s="213">
        <f t="shared" si="37"/>
        <v>0</v>
      </c>
      <c r="V22" s="213">
        <f t="shared" si="37"/>
        <v>0</v>
      </c>
      <c r="W22" s="213">
        <f t="shared" si="37"/>
        <v>0</v>
      </c>
      <c r="X22" s="213">
        <f t="shared" si="37"/>
        <v>0</v>
      </c>
      <c r="Y22" s="213">
        <f t="shared" ref="Y22:AH25" si="38">SUM(N11:Y11)</f>
        <v>0</v>
      </c>
      <c r="Z22" s="213">
        <f t="shared" si="38"/>
        <v>0</v>
      </c>
      <c r="AA22" s="213">
        <f t="shared" si="38"/>
        <v>0</v>
      </c>
      <c r="AB22" s="213">
        <f t="shared" si="38"/>
        <v>0</v>
      </c>
      <c r="AC22" s="213">
        <f t="shared" si="38"/>
        <v>0</v>
      </c>
      <c r="AD22" s="213">
        <f t="shared" si="38"/>
        <v>0</v>
      </c>
      <c r="AE22" s="213">
        <f t="shared" si="38"/>
        <v>0</v>
      </c>
      <c r="AF22" s="213">
        <f t="shared" si="38"/>
        <v>0</v>
      </c>
      <c r="AG22" s="213">
        <f t="shared" si="38"/>
        <v>0</v>
      </c>
      <c r="AH22" s="213">
        <f t="shared" si="38"/>
        <v>0</v>
      </c>
      <c r="AI22" s="213">
        <f t="shared" ref="AI22:AM25" si="39">SUM(X11:AI11)</f>
        <v>0</v>
      </c>
      <c r="AJ22" s="213">
        <f t="shared" si="39"/>
        <v>0</v>
      </c>
      <c r="AK22" s="213">
        <f t="shared" si="39"/>
        <v>0</v>
      </c>
      <c r="AL22" s="213">
        <f t="shared" si="39"/>
        <v>0</v>
      </c>
      <c r="AM22" s="213">
        <f t="shared" si="39"/>
        <v>0</v>
      </c>
    </row>
    <row r="23" spans="1:44" s="174" customFormat="1" ht="12" hidden="1" customHeight="1" outlineLevel="1">
      <c r="A23" s="392"/>
      <c r="B23" s="178"/>
      <c r="C23" s="19" t="s">
        <v>249</v>
      </c>
      <c r="D23" s="213" t="s">
        <v>550</v>
      </c>
      <c r="E23" s="213" t="s">
        <v>550</v>
      </c>
      <c r="F23" s="213" t="s">
        <v>550</v>
      </c>
      <c r="G23" s="213" t="s">
        <v>550</v>
      </c>
      <c r="H23" s="213" t="s">
        <v>550</v>
      </c>
      <c r="I23" s="213" t="s">
        <v>550</v>
      </c>
      <c r="J23" s="213" t="s">
        <v>550</v>
      </c>
      <c r="K23" s="213" t="s">
        <v>550</v>
      </c>
      <c r="L23" s="213" t="s">
        <v>550</v>
      </c>
      <c r="M23" s="213" t="s">
        <v>550</v>
      </c>
      <c r="N23" s="213" t="s">
        <v>550</v>
      </c>
      <c r="O23" s="213">
        <f t="shared" si="37"/>
        <v>0</v>
      </c>
      <c r="P23" s="213">
        <f t="shared" si="37"/>
        <v>0</v>
      </c>
      <c r="Q23" s="213">
        <f t="shared" si="37"/>
        <v>0</v>
      </c>
      <c r="R23" s="213">
        <f t="shared" si="37"/>
        <v>0</v>
      </c>
      <c r="S23" s="213">
        <f t="shared" si="37"/>
        <v>0</v>
      </c>
      <c r="T23" s="213">
        <f t="shared" si="37"/>
        <v>0</v>
      </c>
      <c r="U23" s="213">
        <f t="shared" si="37"/>
        <v>0</v>
      </c>
      <c r="V23" s="213">
        <f t="shared" si="37"/>
        <v>0</v>
      </c>
      <c r="W23" s="213">
        <f t="shared" si="37"/>
        <v>0</v>
      </c>
      <c r="X23" s="213">
        <f t="shared" si="37"/>
        <v>0</v>
      </c>
      <c r="Y23" s="213">
        <f t="shared" si="38"/>
        <v>0</v>
      </c>
      <c r="Z23" s="213">
        <f t="shared" si="38"/>
        <v>0</v>
      </c>
      <c r="AA23" s="213">
        <f t="shared" si="38"/>
        <v>0</v>
      </c>
      <c r="AB23" s="213">
        <f t="shared" si="38"/>
        <v>0</v>
      </c>
      <c r="AC23" s="213">
        <f t="shared" si="38"/>
        <v>0</v>
      </c>
      <c r="AD23" s="213">
        <f t="shared" si="38"/>
        <v>0</v>
      </c>
      <c r="AE23" s="213">
        <f t="shared" si="38"/>
        <v>0</v>
      </c>
      <c r="AF23" s="213">
        <f t="shared" si="38"/>
        <v>0</v>
      </c>
      <c r="AG23" s="213">
        <f t="shared" si="38"/>
        <v>0</v>
      </c>
      <c r="AH23" s="213">
        <f t="shared" si="38"/>
        <v>0</v>
      </c>
      <c r="AI23" s="213">
        <f t="shared" si="39"/>
        <v>0</v>
      </c>
      <c r="AJ23" s="213">
        <f t="shared" si="39"/>
        <v>0</v>
      </c>
      <c r="AK23" s="213">
        <f t="shared" si="39"/>
        <v>0</v>
      </c>
      <c r="AL23" s="213">
        <f t="shared" si="39"/>
        <v>0</v>
      </c>
      <c r="AM23" s="213">
        <f t="shared" si="39"/>
        <v>0</v>
      </c>
    </row>
    <row r="24" spans="1:44" s="174" customFormat="1" ht="12" hidden="1" customHeight="1" outlineLevel="1">
      <c r="A24" s="392"/>
      <c r="B24" s="178"/>
      <c r="C24" s="19" t="s">
        <v>250</v>
      </c>
      <c r="D24" s="213" t="s">
        <v>550</v>
      </c>
      <c r="E24" s="213" t="s">
        <v>550</v>
      </c>
      <c r="F24" s="213" t="s">
        <v>550</v>
      </c>
      <c r="G24" s="213" t="s">
        <v>550</v>
      </c>
      <c r="H24" s="213" t="s">
        <v>550</v>
      </c>
      <c r="I24" s="213" t="s">
        <v>550</v>
      </c>
      <c r="J24" s="213" t="s">
        <v>550</v>
      </c>
      <c r="K24" s="213" t="s">
        <v>550</v>
      </c>
      <c r="L24" s="213" t="s">
        <v>550</v>
      </c>
      <c r="M24" s="213" t="s">
        <v>550</v>
      </c>
      <c r="N24" s="213" t="s">
        <v>550</v>
      </c>
      <c r="O24" s="213">
        <f t="shared" si="37"/>
        <v>0</v>
      </c>
      <c r="P24" s="213">
        <f t="shared" si="37"/>
        <v>0</v>
      </c>
      <c r="Q24" s="213">
        <f t="shared" si="37"/>
        <v>0</v>
      </c>
      <c r="R24" s="213">
        <f t="shared" si="37"/>
        <v>0</v>
      </c>
      <c r="S24" s="213">
        <f t="shared" si="37"/>
        <v>0</v>
      </c>
      <c r="T24" s="213">
        <f t="shared" si="37"/>
        <v>0</v>
      </c>
      <c r="U24" s="213">
        <f t="shared" si="37"/>
        <v>0</v>
      </c>
      <c r="V24" s="213">
        <f t="shared" si="37"/>
        <v>0</v>
      </c>
      <c r="W24" s="213">
        <f t="shared" si="37"/>
        <v>0</v>
      </c>
      <c r="X24" s="213">
        <f t="shared" si="37"/>
        <v>0</v>
      </c>
      <c r="Y24" s="213">
        <f t="shared" si="38"/>
        <v>0</v>
      </c>
      <c r="Z24" s="213">
        <f t="shared" si="38"/>
        <v>0</v>
      </c>
      <c r="AA24" s="213">
        <f t="shared" si="38"/>
        <v>0</v>
      </c>
      <c r="AB24" s="213">
        <f t="shared" si="38"/>
        <v>0</v>
      </c>
      <c r="AC24" s="213">
        <f t="shared" si="38"/>
        <v>0</v>
      </c>
      <c r="AD24" s="213">
        <f t="shared" si="38"/>
        <v>0</v>
      </c>
      <c r="AE24" s="213">
        <f t="shared" si="38"/>
        <v>0</v>
      </c>
      <c r="AF24" s="213">
        <f t="shared" si="38"/>
        <v>0</v>
      </c>
      <c r="AG24" s="213">
        <f t="shared" si="38"/>
        <v>0</v>
      </c>
      <c r="AH24" s="213">
        <f t="shared" si="38"/>
        <v>0</v>
      </c>
      <c r="AI24" s="213">
        <f t="shared" si="39"/>
        <v>0</v>
      </c>
      <c r="AJ24" s="213">
        <f t="shared" si="39"/>
        <v>0</v>
      </c>
      <c r="AK24" s="213">
        <f t="shared" si="39"/>
        <v>0</v>
      </c>
      <c r="AL24" s="213">
        <f t="shared" si="39"/>
        <v>0</v>
      </c>
      <c r="AM24" s="213">
        <f t="shared" si="39"/>
        <v>0</v>
      </c>
    </row>
    <row r="25" spans="1:44" s="174" customFormat="1" ht="12" hidden="1" customHeight="1" outlineLevel="1">
      <c r="A25" s="392"/>
      <c r="B25" s="178"/>
      <c r="C25" s="19" t="s">
        <v>251</v>
      </c>
      <c r="D25" s="213" t="s">
        <v>550</v>
      </c>
      <c r="E25" s="213" t="s">
        <v>550</v>
      </c>
      <c r="F25" s="213" t="s">
        <v>550</v>
      </c>
      <c r="G25" s="213" t="s">
        <v>550</v>
      </c>
      <c r="H25" s="213" t="s">
        <v>550</v>
      </c>
      <c r="I25" s="213" t="s">
        <v>550</v>
      </c>
      <c r="J25" s="213" t="s">
        <v>550</v>
      </c>
      <c r="K25" s="213" t="s">
        <v>550</v>
      </c>
      <c r="L25" s="213" t="s">
        <v>550</v>
      </c>
      <c r="M25" s="213" t="s">
        <v>550</v>
      </c>
      <c r="N25" s="213" t="s">
        <v>550</v>
      </c>
      <c r="O25" s="213">
        <f t="shared" si="37"/>
        <v>0</v>
      </c>
      <c r="P25" s="213">
        <f t="shared" si="37"/>
        <v>0</v>
      </c>
      <c r="Q25" s="213">
        <f t="shared" si="37"/>
        <v>0</v>
      </c>
      <c r="R25" s="213">
        <f t="shared" si="37"/>
        <v>0</v>
      </c>
      <c r="S25" s="213">
        <f t="shared" si="37"/>
        <v>0</v>
      </c>
      <c r="T25" s="213">
        <f t="shared" si="37"/>
        <v>0</v>
      </c>
      <c r="U25" s="213">
        <f t="shared" si="37"/>
        <v>0</v>
      </c>
      <c r="V25" s="213">
        <f t="shared" si="37"/>
        <v>0</v>
      </c>
      <c r="W25" s="213">
        <f t="shared" si="37"/>
        <v>0</v>
      </c>
      <c r="X25" s="213">
        <f t="shared" si="37"/>
        <v>0</v>
      </c>
      <c r="Y25" s="213">
        <f t="shared" si="38"/>
        <v>0</v>
      </c>
      <c r="Z25" s="213">
        <f t="shared" si="38"/>
        <v>0</v>
      </c>
      <c r="AA25" s="213">
        <f t="shared" si="38"/>
        <v>0</v>
      </c>
      <c r="AB25" s="213">
        <f t="shared" si="38"/>
        <v>0</v>
      </c>
      <c r="AC25" s="213">
        <f t="shared" si="38"/>
        <v>0</v>
      </c>
      <c r="AD25" s="213">
        <f t="shared" si="38"/>
        <v>0</v>
      </c>
      <c r="AE25" s="213">
        <f t="shared" si="38"/>
        <v>0</v>
      </c>
      <c r="AF25" s="213">
        <f t="shared" si="38"/>
        <v>0</v>
      </c>
      <c r="AG25" s="213">
        <f t="shared" si="38"/>
        <v>0</v>
      </c>
      <c r="AH25" s="213">
        <f t="shared" si="38"/>
        <v>0</v>
      </c>
      <c r="AI25" s="213">
        <f t="shared" si="39"/>
        <v>0</v>
      </c>
      <c r="AJ25" s="213">
        <f t="shared" si="39"/>
        <v>0</v>
      </c>
      <c r="AK25" s="213">
        <f t="shared" si="39"/>
        <v>0</v>
      </c>
      <c r="AL25" s="213">
        <f t="shared" si="39"/>
        <v>0</v>
      </c>
      <c r="AM25" s="213">
        <f t="shared" si="39"/>
        <v>0</v>
      </c>
    </row>
    <row r="26" spans="1:44" s="174" customFormat="1" ht="12" customHeight="1" collapsed="1">
      <c r="A26" s="392"/>
      <c r="B26" s="178"/>
      <c r="C26" s="805" t="s">
        <v>253</v>
      </c>
      <c r="D26" s="126" t="s">
        <v>550</v>
      </c>
      <c r="E26" s="126" t="s">
        <v>550</v>
      </c>
      <c r="F26" s="126" t="s">
        <v>550</v>
      </c>
      <c r="G26" s="126" t="s">
        <v>550</v>
      </c>
      <c r="H26" s="126" t="s">
        <v>550</v>
      </c>
      <c r="I26" s="126" t="s">
        <v>550</v>
      </c>
      <c r="J26" s="126" t="s">
        <v>550</v>
      </c>
      <c r="K26" s="126" t="s">
        <v>550</v>
      </c>
      <c r="L26" s="126" t="s">
        <v>550</v>
      </c>
      <c r="M26" s="126" t="s">
        <v>550</v>
      </c>
      <c r="N26" s="126" t="s">
        <v>550</v>
      </c>
      <c r="O26" s="126">
        <f>IFERROR(O24/O22,0)</f>
        <v>0</v>
      </c>
      <c r="P26" s="126">
        <f t="shared" ref="P26:AM26" si="40">IFERROR(P24/P22,0)</f>
        <v>0</v>
      </c>
      <c r="Q26" s="126">
        <f t="shared" si="40"/>
        <v>0</v>
      </c>
      <c r="R26" s="126">
        <f t="shared" si="40"/>
        <v>0</v>
      </c>
      <c r="S26" s="126">
        <f t="shared" si="40"/>
        <v>0</v>
      </c>
      <c r="T26" s="126">
        <f t="shared" si="40"/>
        <v>0</v>
      </c>
      <c r="U26" s="126">
        <f t="shared" si="40"/>
        <v>0</v>
      </c>
      <c r="V26" s="126">
        <f t="shared" si="40"/>
        <v>0</v>
      </c>
      <c r="W26" s="126">
        <f t="shared" si="40"/>
        <v>0</v>
      </c>
      <c r="X26" s="126">
        <f t="shared" si="40"/>
        <v>0</v>
      </c>
      <c r="Y26" s="126">
        <f t="shared" si="40"/>
        <v>0</v>
      </c>
      <c r="Z26" s="126">
        <f t="shared" si="40"/>
        <v>0</v>
      </c>
      <c r="AA26" s="126">
        <f t="shared" si="40"/>
        <v>0</v>
      </c>
      <c r="AB26" s="126">
        <f t="shared" si="40"/>
        <v>0</v>
      </c>
      <c r="AC26" s="126">
        <f t="shared" si="40"/>
        <v>0</v>
      </c>
      <c r="AD26" s="126">
        <f t="shared" si="40"/>
        <v>0</v>
      </c>
      <c r="AE26" s="126">
        <f t="shared" si="40"/>
        <v>0</v>
      </c>
      <c r="AF26" s="126">
        <f t="shared" si="40"/>
        <v>0</v>
      </c>
      <c r="AG26" s="126">
        <f t="shared" si="40"/>
        <v>0</v>
      </c>
      <c r="AH26" s="126">
        <f t="shared" si="40"/>
        <v>0</v>
      </c>
      <c r="AI26" s="126">
        <f t="shared" si="40"/>
        <v>0</v>
      </c>
      <c r="AJ26" s="126">
        <f t="shared" si="40"/>
        <v>0</v>
      </c>
      <c r="AK26" s="126">
        <f t="shared" si="40"/>
        <v>0</v>
      </c>
      <c r="AL26" s="126">
        <f t="shared" si="40"/>
        <v>0</v>
      </c>
      <c r="AM26" s="126">
        <f t="shared" si="40"/>
        <v>0</v>
      </c>
    </row>
    <row r="27" spans="1:44" s="174" customFormat="1" ht="12" customHeight="1">
      <c r="A27" s="392"/>
      <c r="B27" s="178"/>
      <c r="C27" s="805" t="s">
        <v>254</v>
      </c>
      <c r="D27" s="126" t="s">
        <v>550</v>
      </c>
      <c r="E27" s="126" t="s">
        <v>550</v>
      </c>
      <c r="F27" s="126" t="s">
        <v>550</v>
      </c>
      <c r="G27" s="126" t="s">
        <v>550</v>
      </c>
      <c r="H27" s="126" t="s">
        <v>550</v>
      </c>
      <c r="I27" s="126" t="s">
        <v>550</v>
      </c>
      <c r="J27" s="126" t="s">
        <v>550</v>
      </c>
      <c r="K27" s="126" t="s">
        <v>550</v>
      </c>
      <c r="L27" s="126" t="s">
        <v>550</v>
      </c>
      <c r="M27" s="126" t="s">
        <v>550</v>
      </c>
      <c r="N27" s="126" t="s">
        <v>550</v>
      </c>
      <c r="O27" s="126">
        <f>IFERROR(O25/O23,0)</f>
        <v>0</v>
      </c>
      <c r="P27" s="126">
        <f t="shared" ref="P27:AM27" si="41">IFERROR(P25/P23,0)</f>
        <v>0</v>
      </c>
      <c r="Q27" s="126">
        <f t="shared" si="41"/>
        <v>0</v>
      </c>
      <c r="R27" s="126">
        <f t="shared" si="41"/>
        <v>0</v>
      </c>
      <c r="S27" s="126">
        <f t="shared" si="41"/>
        <v>0</v>
      </c>
      <c r="T27" s="126">
        <f t="shared" si="41"/>
        <v>0</v>
      </c>
      <c r="U27" s="126">
        <f t="shared" si="41"/>
        <v>0</v>
      </c>
      <c r="V27" s="126">
        <f t="shared" si="41"/>
        <v>0</v>
      </c>
      <c r="W27" s="126">
        <f t="shared" si="41"/>
        <v>0</v>
      </c>
      <c r="X27" s="126">
        <f t="shared" si="41"/>
        <v>0</v>
      </c>
      <c r="Y27" s="126">
        <f t="shared" si="41"/>
        <v>0</v>
      </c>
      <c r="Z27" s="126">
        <f t="shared" si="41"/>
        <v>0</v>
      </c>
      <c r="AA27" s="126">
        <f t="shared" si="41"/>
        <v>0</v>
      </c>
      <c r="AB27" s="126">
        <f t="shared" si="41"/>
        <v>0</v>
      </c>
      <c r="AC27" s="126">
        <f t="shared" si="41"/>
        <v>0</v>
      </c>
      <c r="AD27" s="126">
        <f t="shared" si="41"/>
        <v>0</v>
      </c>
      <c r="AE27" s="126">
        <f t="shared" si="41"/>
        <v>0</v>
      </c>
      <c r="AF27" s="126">
        <f t="shared" si="41"/>
        <v>0</v>
      </c>
      <c r="AG27" s="126">
        <f t="shared" si="41"/>
        <v>0</v>
      </c>
      <c r="AH27" s="126">
        <f t="shared" si="41"/>
        <v>0</v>
      </c>
      <c r="AI27" s="126">
        <f t="shared" si="41"/>
        <v>0</v>
      </c>
      <c r="AJ27" s="126">
        <f t="shared" si="41"/>
        <v>0</v>
      </c>
      <c r="AK27" s="126">
        <f t="shared" si="41"/>
        <v>0</v>
      </c>
      <c r="AL27" s="126">
        <f t="shared" si="41"/>
        <v>0</v>
      </c>
      <c r="AM27" s="126">
        <f t="shared" si="41"/>
        <v>0</v>
      </c>
    </row>
  </sheetData>
  <pageMargins left="0.7" right="0.7" top="0.75" bottom="0.75" header="0.3" footer="0.3"/>
  <pageSetup scale="93" orientation="landscape" r:id="rId1"/>
  <headerFooter>
    <oddFooter>&amp;C&amp;7&amp;B&amp;"Arial"Document Classification: KPMG Confidential</oddFooter>
  </headerFooter>
  <ignoredErrors>
    <ignoredError sqref="C20 C9" unlockedFormula="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1">
    <tabColor indexed="11"/>
    <pageSetUpPr fitToPage="1"/>
  </sheetPr>
  <dimension ref="A1:L203"/>
  <sheetViews>
    <sheetView showGridLines="0" workbookViewId="0"/>
  </sheetViews>
  <sheetFormatPr defaultRowHeight="15"/>
  <cols>
    <col min="1" max="1" width="3.7109375" style="390" customWidth="1"/>
    <col min="2" max="2" width="9.140625" customWidth="1"/>
    <col min="3" max="3" width="20.140625" customWidth="1"/>
    <col min="4" max="12" width="6.140625" customWidth="1"/>
  </cols>
  <sheetData>
    <row r="1" spans="2:12" ht="23.1" customHeight="1">
      <c r="B1" s="608" t="str">
        <f>'Key information'!E7</f>
        <v>Project Test</v>
      </c>
    </row>
    <row r="2" spans="2:12" ht="11.45" customHeight="1">
      <c r="B2" s="610" t="str">
        <f>C8</f>
        <v>Top 10 customers</v>
      </c>
    </row>
    <row r="3" spans="2:12" ht="12" customHeight="1">
      <c r="B3" s="388" t="s">
        <v>245</v>
      </c>
    </row>
    <row r="4" spans="2:12" ht="11.25" customHeight="1"/>
    <row r="5" spans="2:12" ht="11.25" customHeight="1"/>
    <row r="6" spans="2:12" ht="11.25" customHeight="1"/>
    <row r="7" spans="2:12" ht="11.25" customHeight="1"/>
    <row r="8" spans="2:12" ht="19.5" customHeight="1">
      <c r="C8" s="402" t="str">
        <f>"Top 10 customers"&amp;IF('Key information'!E59="",""," - "&amp;'Key information'!E59)</f>
        <v>Top 10 customers</v>
      </c>
      <c r="D8" s="807"/>
      <c r="E8" s="807"/>
      <c r="F8" s="807"/>
      <c r="G8" s="808"/>
      <c r="H8" s="808"/>
      <c r="I8" s="808"/>
      <c r="J8" s="808"/>
      <c r="K8" s="808"/>
      <c r="L8" s="808"/>
    </row>
    <row r="9" spans="2:12" ht="12" customHeight="1">
      <c r="C9" s="633"/>
      <c r="D9" s="1103" t="str">
        <f>'Key information'!F50</f>
        <v>€'000</v>
      </c>
      <c r="E9" s="1104"/>
      <c r="F9" s="1104"/>
      <c r="G9" s="1105" t="s">
        <v>276</v>
      </c>
      <c r="H9" s="1106"/>
      <c r="I9" s="1106"/>
      <c r="J9" s="1108" t="s">
        <v>581</v>
      </c>
      <c r="K9" s="1109"/>
      <c r="L9" s="1109"/>
    </row>
    <row r="10" spans="2:12" ht="22.5" customHeight="1">
      <c r="B10" s="806"/>
      <c r="C10" s="626" t="s">
        <v>582</v>
      </c>
      <c r="D10" s="699" t="str">
        <f>'Key information'!E37</f>
        <v>FY20</v>
      </c>
      <c r="E10" s="699" t="str">
        <f>'Key information'!F37</f>
        <v>FY21</v>
      </c>
      <c r="F10" s="815" t="str">
        <f>'Key information'!G41</f>
        <v>YTD  Nov-22</v>
      </c>
      <c r="G10" s="814" t="str">
        <f>D10</f>
        <v>FY20</v>
      </c>
      <c r="H10" s="814" t="str">
        <f t="shared" ref="H10:I10" si="0">E10</f>
        <v>FY21</v>
      </c>
      <c r="I10" s="629" t="str">
        <f t="shared" si="0"/>
        <v>YTD  Nov-22</v>
      </c>
      <c r="J10" s="813" t="str">
        <f>G10</f>
        <v>FY20</v>
      </c>
      <c r="K10" s="813" t="str">
        <f t="shared" ref="K10" si="1">H10</f>
        <v>FY21</v>
      </c>
      <c r="L10" s="812" t="str">
        <f t="shared" ref="L10" si="2">I10</f>
        <v>YTD  Nov-22</v>
      </c>
    </row>
    <row r="11" spans="2:12" ht="12" customHeight="1">
      <c r="B11" s="178"/>
      <c r="C11" s="593"/>
      <c r="D11" s="32"/>
      <c r="E11" s="32"/>
      <c r="F11" s="261"/>
      <c r="G11" s="497">
        <f>IFERROR(D11/$D$28,0)</f>
        <v>0</v>
      </c>
      <c r="H11" s="260">
        <f>IFERROR(E11/$E$28,0)</f>
        <v>0</v>
      </c>
      <c r="I11" s="498">
        <f ca="1">IFERROR(F11/$F$28,0)</f>
        <v>0</v>
      </c>
      <c r="J11" s="179"/>
      <c r="K11" s="179"/>
      <c r="L11" s="809"/>
    </row>
    <row r="12" spans="2:12" ht="12" customHeight="1">
      <c r="B12" s="178"/>
      <c r="C12" s="593"/>
      <c r="D12" s="32"/>
      <c r="E12" s="32"/>
      <c r="F12" s="261"/>
      <c r="G12" s="497">
        <f t="shared" ref="G12:G28" si="3">IFERROR(D12/$D$28,0)</f>
        <v>0</v>
      </c>
      <c r="H12" s="260">
        <f t="shared" ref="H12:H28" si="4">IFERROR(E12/$E$28,0)</f>
        <v>0</v>
      </c>
      <c r="I12" s="498">
        <f t="shared" ref="I12:I28" ca="1" si="5">IFERROR(F12/$F$28,0)</f>
        <v>0</v>
      </c>
      <c r="J12" s="179"/>
      <c r="K12" s="179"/>
      <c r="L12" s="179"/>
    </row>
    <row r="13" spans="2:12" ht="12" customHeight="1">
      <c r="B13" s="178"/>
      <c r="C13" s="593"/>
      <c r="D13" s="32"/>
      <c r="E13" s="32"/>
      <c r="F13" s="261"/>
      <c r="G13" s="497">
        <f t="shared" si="3"/>
        <v>0</v>
      </c>
      <c r="H13" s="260">
        <f t="shared" si="4"/>
        <v>0</v>
      </c>
      <c r="I13" s="498">
        <f t="shared" ca="1" si="5"/>
        <v>0</v>
      </c>
      <c r="J13" s="179"/>
      <c r="K13" s="179"/>
      <c r="L13" s="179"/>
    </row>
    <row r="14" spans="2:12" ht="12" customHeight="1">
      <c r="B14" s="178"/>
      <c r="C14" s="593"/>
      <c r="D14" s="32"/>
      <c r="E14" s="32"/>
      <c r="F14" s="261"/>
      <c r="G14" s="497">
        <f t="shared" si="3"/>
        <v>0</v>
      </c>
      <c r="H14" s="260">
        <f t="shared" si="4"/>
        <v>0</v>
      </c>
      <c r="I14" s="498">
        <f t="shared" ca="1" si="5"/>
        <v>0</v>
      </c>
      <c r="J14" s="179"/>
      <c r="K14" s="179"/>
      <c r="L14" s="179"/>
    </row>
    <row r="15" spans="2:12" ht="12" customHeight="1">
      <c r="B15" s="178"/>
      <c r="C15" s="593"/>
      <c r="D15" s="32"/>
      <c r="E15" s="32"/>
      <c r="F15" s="261"/>
      <c r="G15" s="497">
        <f t="shared" si="3"/>
        <v>0</v>
      </c>
      <c r="H15" s="260">
        <f t="shared" si="4"/>
        <v>0</v>
      </c>
      <c r="I15" s="498">
        <f t="shared" ca="1" si="5"/>
        <v>0</v>
      </c>
      <c r="J15" s="179"/>
      <c r="K15" s="179"/>
      <c r="L15" s="179"/>
    </row>
    <row r="16" spans="2:12" ht="12" customHeight="1">
      <c r="B16" s="178"/>
      <c r="C16" s="593"/>
      <c r="D16" s="32"/>
      <c r="E16" s="32"/>
      <c r="F16" s="261"/>
      <c r="G16" s="497">
        <f t="shared" si="3"/>
        <v>0</v>
      </c>
      <c r="H16" s="260">
        <f t="shared" si="4"/>
        <v>0</v>
      </c>
      <c r="I16" s="498">
        <f t="shared" ca="1" si="5"/>
        <v>0</v>
      </c>
      <c r="J16" s="179"/>
      <c r="K16" s="179"/>
      <c r="L16" s="179"/>
    </row>
    <row r="17" spans="2:12" ht="12" customHeight="1">
      <c r="B17" s="178"/>
      <c r="C17" s="593"/>
      <c r="D17" s="32"/>
      <c r="E17" s="32"/>
      <c r="F17" s="261"/>
      <c r="G17" s="497">
        <f t="shared" si="3"/>
        <v>0</v>
      </c>
      <c r="H17" s="260">
        <f t="shared" si="4"/>
        <v>0</v>
      </c>
      <c r="I17" s="498">
        <f t="shared" ca="1" si="5"/>
        <v>0</v>
      </c>
      <c r="J17" s="179"/>
      <c r="K17" s="179"/>
      <c r="L17" s="179"/>
    </row>
    <row r="18" spans="2:12" ht="12" customHeight="1">
      <c r="B18" s="178"/>
      <c r="C18" s="593"/>
      <c r="D18" s="32"/>
      <c r="E18" s="32"/>
      <c r="F18" s="261"/>
      <c r="G18" s="497">
        <f t="shared" si="3"/>
        <v>0</v>
      </c>
      <c r="H18" s="260">
        <f t="shared" si="4"/>
        <v>0</v>
      </c>
      <c r="I18" s="498">
        <f t="shared" ca="1" si="5"/>
        <v>0</v>
      </c>
      <c r="J18" s="179"/>
      <c r="K18" s="179"/>
      <c r="L18" s="179"/>
    </row>
    <row r="19" spans="2:12" ht="12" customHeight="1">
      <c r="B19" s="178"/>
      <c r="C19" s="593"/>
      <c r="D19" s="32"/>
      <c r="E19" s="32"/>
      <c r="F19" s="261"/>
      <c r="G19" s="497">
        <f t="shared" si="3"/>
        <v>0</v>
      </c>
      <c r="H19" s="260">
        <f t="shared" si="4"/>
        <v>0</v>
      </c>
      <c r="I19" s="498">
        <f t="shared" ca="1" si="5"/>
        <v>0</v>
      </c>
      <c r="J19" s="179"/>
      <c r="K19" s="179"/>
      <c r="L19" s="179"/>
    </row>
    <row r="20" spans="2:12" ht="12" customHeight="1">
      <c r="B20" s="178"/>
      <c r="C20" s="593"/>
      <c r="D20" s="32"/>
      <c r="E20" s="32"/>
      <c r="F20" s="261"/>
      <c r="G20" s="497">
        <f t="shared" si="3"/>
        <v>0</v>
      </c>
      <c r="H20" s="260">
        <f t="shared" si="4"/>
        <v>0</v>
      </c>
      <c r="I20" s="498">
        <f t="shared" ca="1" si="5"/>
        <v>0</v>
      </c>
      <c r="J20" s="179"/>
      <c r="K20" s="179"/>
      <c r="L20" s="179"/>
    </row>
    <row r="21" spans="2:12" ht="12" customHeight="1">
      <c r="B21" s="178"/>
      <c r="C21" s="593"/>
      <c r="D21" s="32"/>
      <c r="E21" s="32"/>
      <c r="F21" s="261"/>
      <c r="G21" s="497">
        <f t="shared" si="3"/>
        <v>0</v>
      </c>
      <c r="H21" s="260">
        <f t="shared" si="4"/>
        <v>0</v>
      </c>
      <c r="I21" s="498">
        <f t="shared" ca="1" si="5"/>
        <v>0</v>
      </c>
      <c r="J21" s="179"/>
      <c r="K21" s="179"/>
      <c r="L21" s="179"/>
    </row>
    <row r="22" spans="2:12" ht="12" customHeight="1">
      <c r="B22" s="178"/>
      <c r="C22" s="593"/>
      <c r="D22" s="32"/>
      <c r="E22" s="32"/>
      <c r="F22" s="261"/>
      <c r="G22" s="497">
        <f t="shared" si="3"/>
        <v>0</v>
      </c>
      <c r="H22" s="260">
        <f t="shared" si="4"/>
        <v>0</v>
      </c>
      <c r="I22" s="498">
        <f t="shared" ca="1" si="5"/>
        <v>0</v>
      </c>
      <c r="J22" s="179"/>
      <c r="K22" s="179"/>
      <c r="L22" s="179"/>
    </row>
    <row r="23" spans="2:12" ht="12" customHeight="1">
      <c r="B23" s="178"/>
      <c r="C23" s="593"/>
      <c r="D23" s="32"/>
      <c r="E23" s="32"/>
      <c r="F23" s="261"/>
      <c r="G23" s="497">
        <f t="shared" si="3"/>
        <v>0</v>
      </c>
      <c r="H23" s="260">
        <f t="shared" si="4"/>
        <v>0</v>
      </c>
      <c r="I23" s="498">
        <f t="shared" ca="1" si="5"/>
        <v>0</v>
      </c>
      <c r="J23" s="179"/>
      <c r="K23" s="179"/>
      <c r="L23" s="179"/>
    </row>
    <row r="24" spans="2:12" ht="12" customHeight="1">
      <c r="B24" s="178"/>
      <c r="C24" s="593"/>
      <c r="D24" s="32"/>
      <c r="E24" s="32"/>
      <c r="F24" s="261"/>
      <c r="G24" s="497">
        <f t="shared" si="3"/>
        <v>0</v>
      </c>
      <c r="H24" s="260">
        <f t="shared" si="4"/>
        <v>0</v>
      </c>
      <c r="I24" s="498">
        <f t="shared" ca="1" si="5"/>
        <v>0</v>
      </c>
      <c r="J24" s="179"/>
      <c r="K24" s="179"/>
      <c r="L24" s="179"/>
    </row>
    <row r="25" spans="2:12" ht="12" customHeight="1">
      <c r="C25" s="593"/>
      <c r="D25" s="32"/>
      <c r="E25" s="32"/>
      <c r="F25" s="261"/>
      <c r="G25" s="497">
        <f t="shared" si="3"/>
        <v>0</v>
      </c>
      <c r="H25" s="260">
        <f t="shared" si="4"/>
        <v>0</v>
      </c>
      <c r="I25" s="498">
        <f t="shared" ca="1" si="5"/>
        <v>0</v>
      </c>
      <c r="J25" s="179"/>
      <c r="K25" s="179"/>
      <c r="L25" s="179"/>
    </row>
    <row r="26" spans="2:12" ht="12" customHeight="1">
      <c r="C26" s="602" t="s">
        <v>583</v>
      </c>
      <c r="D26" s="666">
        <f>SUM(D11:D16)+SUM(D21:D23)+D25</f>
        <v>0</v>
      </c>
      <c r="E26" s="666">
        <f>SUM(E11:E16)+SUM(E21:E24)</f>
        <v>0</v>
      </c>
      <c r="F26" s="666">
        <f>SUM(F11:F20)</f>
        <v>0</v>
      </c>
      <c r="G26" s="823">
        <f t="shared" si="3"/>
        <v>0</v>
      </c>
      <c r="H26" s="816">
        <f t="shared" si="4"/>
        <v>0</v>
      </c>
      <c r="I26" s="820">
        <f t="shared" ca="1" si="5"/>
        <v>0</v>
      </c>
      <c r="J26" s="817"/>
      <c r="K26" s="817"/>
      <c r="L26" s="817"/>
    </row>
    <row r="27" spans="2:12" ht="12" customHeight="1">
      <c r="C27" s="846" t="s">
        <v>282</v>
      </c>
      <c r="D27" s="33">
        <f>D28-D26</f>
        <v>0</v>
      </c>
      <c r="E27" s="33">
        <f t="shared" ref="E27:F27" si="6">E28-E26</f>
        <v>0</v>
      </c>
      <c r="F27" s="652">
        <f t="shared" ca="1" si="6"/>
        <v>0</v>
      </c>
      <c r="G27" s="824">
        <f t="shared" si="3"/>
        <v>0</v>
      </c>
      <c r="H27" s="810">
        <f t="shared" si="4"/>
        <v>0</v>
      </c>
      <c r="I27" s="821">
        <f t="shared" ca="1" si="5"/>
        <v>0</v>
      </c>
      <c r="J27" s="811"/>
      <c r="K27" s="811"/>
      <c r="L27" s="811"/>
    </row>
    <row r="28" spans="2:12" ht="12" customHeight="1" thickBot="1">
      <c r="C28" s="818" t="s">
        <v>584</v>
      </c>
      <c r="D28" s="719">
        <f>PL_monthly!AN15</f>
        <v>0</v>
      </c>
      <c r="E28" s="719">
        <f>PL_monthly!AO15</f>
        <v>0</v>
      </c>
      <c r="F28" s="719">
        <f ca="1">'Current trading'!AP11</f>
        <v>0</v>
      </c>
      <c r="G28" s="825">
        <f t="shared" si="3"/>
        <v>0</v>
      </c>
      <c r="H28" s="819">
        <f t="shared" si="4"/>
        <v>0</v>
      </c>
      <c r="I28" s="822">
        <f t="shared" ca="1" si="5"/>
        <v>0</v>
      </c>
      <c r="J28" s="819"/>
      <c r="K28" s="819"/>
      <c r="L28" s="819"/>
    </row>
    <row r="29" spans="2:12" ht="11.25" customHeight="1"/>
    <row r="30" spans="2:12" ht="11.25" customHeight="1"/>
    <row r="31" spans="2:12" ht="11.25" customHeight="1"/>
    <row r="32" spans="2:12"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sheetData>
  <mergeCells count="3">
    <mergeCell ref="D9:F9"/>
    <mergeCell ref="G9:I9"/>
    <mergeCell ref="J9:L9"/>
  </mergeCells>
  <pageMargins left="0.7" right="0.7" top="0.75" bottom="0.75" header="0.3" footer="0.3"/>
  <pageSetup orientation="landscape" r:id="rId1"/>
  <headerFooter>
    <oddFooter>&amp;C&amp;7&amp;B&amp;"Arial"Document Classification: KPMG Confidential</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3">
    <tabColor indexed="11"/>
    <pageSetUpPr fitToPage="1"/>
  </sheetPr>
  <dimension ref="A1:CK41"/>
  <sheetViews>
    <sheetView showGridLines="0" workbookViewId="0">
      <pane xSplit="3" ySplit="10" topLeftCell="D11" activePane="bottomRight" state="frozen"/>
      <selection pane="topRight"/>
      <selection pane="bottomLeft"/>
      <selection pane="bottomRight"/>
    </sheetView>
  </sheetViews>
  <sheetFormatPr defaultColWidth="9.140625" defaultRowHeight="12" customHeight="1" outlineLevelRow="1" outlineLevelCol="1"/>
  <cols>
    <col min="1" max="1" width="3.7109375" style="390" customWidth="1"/>
    <col min="2" max="2" width="9.140625" style="146" customWidth="1"/>
    <col min="3" max="3" width="33.42578125" style="146" customWidth="1"/>
    <col min="4" max="4" width="6" hidden="1" customWidth="1" outlineLevel="1"/>
    <col min="5" max="5" width="6.140625" hidden="1" customWidth="1" outlineLevel="1"/>
    <col min="6" max="6" width="6.28515625" hidden="1" customWidth="1" outlineLevel="1"/>
    <col min="7" max="7" width="6.140625" hidden="1" customWidth="1" outlineLevel="1"/>
    <col min="8" max="8" width="6.42578125" hidden="1" customWidth="1" outlineLevel="1"/>
    <col min="9" max="9" width="6.140625" hidden="1" customWidth="1" outlineLevel="1"/>
    <col min="10" max="10" width="5.7109375" hidden="1" customWidth="1" outlineLevel="1"/>
    <col min="11" max="11" width="6.42578125" hidden="1" customWidth="1" outlineLevel="1"/>
    <col min="12" max="12" width="6.28515625" hidden="1" customWidth="1" outlineLevel="1"/>
    <col min="13" max="13" width="5.85546875" hidden="1" customWidth="1" outlineLevel="1"/>
    <col min="14" max="15" width="6.140625" hidden="1" customWidth="1" outlineLevel="1"/>
    <col min="16" max="16" width="6" hidden="1" customWidth="1" outlineLevel="1"/>
    <col min="17" max="17" width="6.140625" hidden="1" customWidth="1" outlineLevel="1"/>
    <col min="18" max="18" width="6.28515625" hidden="1" customWidth="1" outlineLevel="1"/>
    <col min="19" max="19" width="6.140625" hidden="1" customWidth="1" outlineLevel="1"/>
    <col min="20" max="20" width="6.42578125" hidden="1" customWidth="1" outlineLevel="1"/>
    <col min="21" max="21" width="6.140625" hidden="1" customWidth="1" outlineLevel="1"/>
    <col min="22" max="22" width="5.7109375" hidden="1" customWidth="1" outlineLevel="1"/>
    <col min="23" max="23" width="6.42578125" hidden="1" customWidth="1" outlineLevel="1"/>
    <col min="24" max="24" width="6.28515625" hidden="1" customWidth="1" outlineLevel="1"/>
    <col min="25" max="25" width="5.85546875" hidden="1" customWidth="1" outlineLevel="1"/>
    <col min="26" max="27" width="6.140625" hidden="1" customWidth="1" outlineLevel="1"/>
    <col min="28" max="28" width="6" hidden="1" customWidth="1" outlineLevel="1"/>
    <col min="29" max="29" width="6.140625" hidden="1" customWidth="1" outlineLevel="1"/>
    <col min="30" max="30" width="6.28515625" hidden="1" customWidth="1" outlineLevel="1"/>
    <col min="31" max="31" width="6.140625" hidden="1" customWidth="1" outlineLevel="1"/>
    <col min="32" max="32" width="6.42578125" hidden="1" customWidth="1" outlineLevel="1"/>
    <col min="33" max="33" width="6.140625" hidden="1" customWidth="1" outlineLevel="1"/>
    <col min="34" max="34" width="5.7109375" hidden="1" customWidth="1" outlineLevel="1"/>
    <col min="35" max="35" width="6.42578125" hidden="1" customWidth="1" outlineLevel="1"/>
    <col min="36" max="36" width="6.28515625" hidden="1" customWidth="1" outlineLevel="1"/>
    <col min="37" max="37" width="5.85546875" hidden="1" customWidth="1" outlineLevel="1"/>
    <col min="38" max="39" width="6.140625" hidden="1" customWidth="1" outlineLevel="1"/>
    <col min="40" max="40" width="7" style="146" customWidth="1" collapsed="1"/>
    <col min="41" max="45" width="7" style="146" customWidth="1"/>
    <col min="46" max="46" width="9.140625" style="146"/>
    <col min="47" max="47" width="33.42578125" style="146" customWidth="1"/>
    <col min="48" max="83" width="7.140625" style="146" hidden="1" customWidth="1" outlineLevel="1"/>
    <col min="84" max="84" width="7" style="146" customWidth="1" collapsed="1"/>
    <col min="85" max="89" width="7" style="146" customWidth="1"/>
    <col min="90" max="16384" width="9.140625" style="146"/>
  </cols>
  <sheetData>
    <row r="1" spans="2:89" ht="23.1" customHeight="1">
      <c r="B1" s="609" t="str">
        <f>'Key information'!E7</f>
        <v>Project Test</v>
      </c>
    </row>
    <row r="2" spans="2:89" ht="11.45" customHeight="1">
      <c r="B2" s="612" t="str">
        <f>C8</f>
        <v>Cost base</v>
      </c>
    </row>
    <row r="3" spans="2:89" ht="12" customHeight="1">
      <c r="B3" s="388" t="s">
        <v>245</v>
      </c>
    </row>
    <row r="4" spans="2:89" ht="12" customHeight="1">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row>
    <row r="5" spans="2:89" ht="12" customHeight="1">
      <c r="B5" s="123"/>
      <c r="C5" s="123"/>
    </row>
    <row r="6" spans="2:89" ht="12" customHeight="1">
      <c r="B6" s="123"/>
      <c r="C6" s="123"/>
    </row>
    <row r="7" spans="2:89" ht="12" customHeight="1">
      <c r="B7" s="123"/>
      <c r="C7" s="123"/>
    </row>
    <row r="8" spans="2:89" ht="19.5" customHeight="1">
      <c r="C8" s="402" t="str">
        <f>"Cost base"&amp;IF('Key information'!E59="",""," - "&amp;'Key information'!E59)</f>
        <v>Cost base</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U8" s="402" t="str">
        <f>"Cost base, adjusted"&amp;IF('Key information'!E59="",""," - "&amp;'Key information'!E59)</f>
        <v>Cost base, adjusted</v>
      </c>
      <c r="AV8" s="402"/>
      <c r="AW8" s="402"/>
      <c r="AX8" s="402"/>
      <c r="AY8" s="402"/>
      <c r="AZ8" s="402"/>
      <c r="BA8" s="402"/>
      <c r="BB8" s="402"/>
      <c r="BC8" s="402"/>
      <c r="BD8" s="402"/>
      <c r="BE8" s="402"/>
      <c r="BF8" s="402"/>
      <c r="BG8" s="402"/>
      <c r="BH8" s="402"/>
      <c r="BI8" s="402"/>
      <c r="BJ8" s="402"/>
      <c r="BK8" s="402"/>
      <c r="BL8" s="402"/>
      <c r="BM8" s="402"/>
      <c r="BN8" s="402"/>
      <c r="BO8" s="402"/>
      <c r="BP8" s="402"/>
      <c r="BQ8" s="402"/>
      <c r="BR8" s="402"/>
      <c r="BS8" s="402"/>
      <c r="BT8" s="402"/>
      <c r="BU8" s="402"/>
      <c r="BV8" s="402"/>
      <c r="BW8" s="402"/>
      <c r="BX8" s="402"/>
      <c r="BY8" s="402"/>
      <c r="BZ8" s="402"/>
      <c r="CA8" s="402"/>
      <c r="CB8" s="402"/>
      <c r="CC8" s="402"/>
      <c r="CD8" s="402"/>
      <c r="CE8" s="402"/>
      <c r="CF8" s="402"/>
      <c r="CG8" s="402"/>
      <c r="CH8" s="402"/>
      <c r="CI8" s="402"/>
      <c r="CJ8" s="402"/>
      <c r="CK8" s="402"/>
    </row>
    <row r="9" spans="2:89" ht="12" customHeight="1">
      <c r="C9" s="633"/>
      <c r="D9" s="598"/>
      <c r="E9" s="598"/>
      <c r="F9" s="598"/>
      <c r="G9" s="598"/>
      <c r="H9" s="598"/>
      <c r="I9" s="598"/>
      <c r="J9" s="598"/>
      <c r="K9" s="598"/>
      <c r="L9" s="598"/>
      <c r="M9" s="598"/>
      <c r="N9" s="598"/>
      <c r="O9" s="598"/>
      <c r="P9" s="598"/>
      <c r="Q9" s="598"/>
      <c r="R9" s="598"/>
      <c r="S9" s="598"/>
      <c r="T9" s="598"/>
      <c r="U9" s="598"/>
      <c r="V9" s="598"/>
      <c r="W9" s="598"/>
      <c r="X9" s="598"/>
      <c r="Y9" s="598"/>
      <c r="Z9" s="598"/>
      <c r="AA9" s="598"/>
      <c r="AB9" s="598"/>
      <c r="AC9" s="598"/>
      <c r="AD9" s="598"/>
      <c r="AE9" s="598"/>
      <c r="AF9" s="598"/>
      <c r="AG9" s="598"/>
      <c r="AH9" s="598"/>
      <c r="AI9" s="598"/>
      <c r="AJ9" s="598"/>
      <c r="AK9" s="598"/>
      <c r="AL9" s="598"/>
      <c r="AM9" s="598"/>
      <c r="AN9" s="1103" t="str">
        <f>'Key information'!F50</f>
        <v>€'000</v>
      </c>
      <c r="AO9" s="1104"/>
      <c r="AP9" s="1104"/>
      <c r="AQ9" s="1105" t="s">
        <v>585</v>
      </c>
      <c r="AR9" s="1106"/>
      <c r="AS9" s="1106"/>
      <c r="AU9" s="633"/>
      <c r="AV9" s="598"/>
      <c r="AW9" s="598"/>
      <c r="AX9" s="598"/>
      <c r="AY9" s="598"/>
      <c r="AZ9" s="598"/>
      <c r="BA9" s="598"/>
      <c r="BB9" s="598"/>
      <c r="BC9" s="598"/>
      <c r="BD9" s="598"/>
      <c r="BE9" s="598"/>
      <c r="BF9" s="598"/>
      <c r="BG9" s="598"/>
      <c r="BH9" s="598"/>
      <c r="BI9" s="598"/>
      <c r="BJ9" s="598"/>
      <c r="BK9" s="598"/>
      <c r="BL9" s="598"/>
      <c r="BM9" s="598"/>
      <c r="BN9" s="598"/>
      <c r="BO9" s="598"/>
      <c r="BP9" s="598"/>
      <c r="BQ9" s="598"/>
      <c r="BR9" s="598"/>
      <c r="BS9" s="598"/>
      <c r="BT9" s="598"/>
      <c r="BU9" s="598"/>
      <c r="BV9" s="598"/>
      <c r="BW9" s="598"/>
      <c r="BX9" s="598"/>
      <c r="BY9" s="598"/>
      <c r="BZ9" s="598"/>
      <c r="CA9" s="598"/>
      <c r="CB9" s="598"/>
      <c r="CC9" s="598"/>
      <c r="CD9" s="598"/>
      <c r="CE9" s="598"/>
      <c r="CF9" s="1103" t="str">
        <f>AN9</f>
        <v>€'000</v>
      </c>
      <c r="CG9" s="1104"/>
      <c r="CH9" s="1104"/>
      <c r="CI9" s="1105" t="s">
        <v>586</v>
      </c>
      <c r="CJ9" s="1106"/>
      <c r="CK9" s="1106"/>
    </row>
    <row r="10" spans="2:89" ht="22.5" customHeight="1">
      <c r="C10" s="626"/>
      <c r="D10" s="598">
        <f>'Key information'!E28</f>
        <v>43861</v>
      </c>
      <c r="E10" s="598">
        <f>EOMONTH(D10,1)</f>
        <v>43890</v>
      </c>
      <c r="F10" s="598">
        <f t="shared" ref="F10:AM10" si="0">EOMONTH(E10,1)</f>
        <v>43921</v>
      </c>
      <c r="G10" s="598">
        <f t="shared" si="0"/>
        <v>43951</v>
      </c>
      <c r="H10" s="598">
        <f t="shared" si="0"/>
        <v>43982</v>
      </c>
      <c r="I10" s="598">
        <f t="shared" si="0"/>
        <v>44012</v>
      </c>
      <c r="J10" s="598">
        <f t="shared" si="0"/>
        <v>44043</v>
      </c>
      <c r="K10" s="598">
        <f t="shared" si="0"/>
        <v>44074</v>
      </c>
      <c r="L10" s="598">
        <f t="shared" si="0"/>
        <v>44104</v>
      </c>
      <c r="M10" s="598">
        <f t="shared" si="0"/>
        <v>44135</v>
      </c>
      <c r="N10" s="598">
        <f t="shared" si="0"/>
        <v>44165</v>
      </c>
      <c r="O10" s="598">
        <f t="shared" si="0"/>
        <v>44196</v>
      </c>
      <c r="P10" s="598">
        <f t="shared" si="0"/>
        <v>44227</v>
      </c>
      <c r="Q10" s="598">
        <f t="shared" si="0"/>
        <v>44255</v>
      </c>
      <c r="R10" s="598">
        <f t="shared" si="0"/>
        <v>44286</v>
      </c>
      <c r="S10" s="598">
        <f t="shared" si="0"/>
        <v>44316</v>
      </c>
      <c r="T10" s="598">
        <f t="shared" si="0"/>
        <v>44347</v>
      </c>
      <c r="U10" s="598">
        <f t="shared" si="0"/>
        <v>44377</v>
      </c>
      <c r="V10" s="598">
        <f t="shared" si="0"/>
        <v>44408</v>
      </c>
      <c r="W10" s="598">
        <f t="shared" si="0"/>
        <v>44439</v>
      </c>
      <c r="X10" s="598">
        <f t="shared" si="0"/>
        <v>44469</v>
      </c>
      <c r="Y10" s="598">
        <f t="shared" si="0"/>
        <v>44500</v>
      </c>
      <c r="Z10" s="598">
        <f t="shared" si="0"/>
        <v>44530</v>
      </c>
      <c r="AA10" s="598">
        <f t="shared" si="0"/>
        <v>44561</v>
      </c>
      <c r="AB10" s="598">
        <f t="shared" si="0"/>
        <v>44592</v>
      </c>
      <c r="AC10" s="598">
        <f t="shared" si="0"/>
        <v>44620</v>
      </c>
      <c r="AD10" s="598">
        <f t="shared" si="0"/>
        <v>44651</v>
      </c>
      <c r="AE10" s="598">
        <f t="shared" si="0"/>
        <v>44681</v>
      </c>
      <c r="AF10" s="598">
        <f t="shared" si="0"/>
        <v>44712</v>
      </c>
      <c r="AG10" s="598">
        <f t="shared" si="0"/>
        <v>44742</v>
      </c>
      <c r="AH10" s="598">
        <f t="shared" si="0"/>
        <v>44773</v>
      </c>
      <c r="AI10" s="598">
        <f t="shared" si="0"/>
        <v>44804</v>
      </c>
      <c r="AJ10" s="598">
        <f t="shared" si="0"/>
        <v>44834</v>
      </c>
      <c r="AK10" s="598">
        <f t="shared" si="0"/>
        <v>44865</v>
      </c>
      <c r="AL10" s="598">
        <f t="shared" si="0"/>
        <v>44895</v>
      </c>
      <c r="AM10" s="598">
        <f t="shared" si="0"/>
        <v>44926</v>
      </c>
      <c r="AN10" s="699" t="str">
        <f>'Key information'!E37</f>
        <v>FY20</v>
      </c>
      <c r="AO10" s="699" t="str">
        <f>'Key information'!F37</f>
        <v>FY21</v>
      </c>
      <c r="AP10" s="815" t="str">
        <f>'Key information'!G37</f>
        <v>LTM  Nov-22</v>
      </c>
      <c r="AQ10" s="814" t="str">
        <f>AN10</f>
        <v>FY20</v>
      </c>
      <c r="AR10" s="814" t="str">
        <f>AO10</f>
        <v>FY21</v>
      </c>
      <c r="AS10" s="629" t="str">
        <f>AP10</f>
        <v>LTM  Nov-22</v>
      </c>
      <c r="AU10" s="626"/>
      <c r="AV10" s="598">
        <f>D10</f>
        <v>43861</v>
      </c>
      <c r="AW10" s="598">
        <f t="shared" ref="AW10:CE10" si="1">E10</f>
        <v>43890</v>
      </c>
      <c r="AX10" s="598">
        <f t="shared" si="1"/>
        <v>43921</v>
      </c>
      <c r="AY10" s="598">
        <f t="shared" si="1"/>
        <v>43951</v>
      </c>
      <c r="AZ10" s="598">
        <f t="shared" si="1"/>
        <v>43982</v>
      </c>
      <c r="BA10" s="598">
        <f t="shared" si="1"/>
        <v>44012</v>
      </c>
      <c r="BB10" s="598">
        <f t="shared" si="1"/>
        <v>44043</v>
      </c>
      <c r="BC10" s="598">
        <f t="shared" si="1"/>
        <v>44074</v>
      </c>
      <c r="BD10" s="598">
        <f t="shared" si="1"/>
        <v>44104</v>
      </c>
      <c r="BE10" s="598">
        <f t="shared" si="1"/>
        <v>44135</v>
      </c>
      <c r="BF10" s="598">
        <f t="shared" si="1"/>
        <v>44165</v>
      </c>
      <c r="BG10" s="598">
        <f t="shared" si="1"/>
        <v>44196</v>
      </c>
      <c r="BH10" s="598">
        <f t="shared" si="1"/>
        <v>44227</v>
      </c>
      <c r="BI10" s="598">
        <f t="shared" si="1"/>
        <v>44255</v>
      </c>
      <c r="BJ10" s="598">
        <f t="shared" si="1"/>
        <v>44286</v>
      </c>
      <c r="BK10" s="598">
        <f t="shared" si="1"/>
        <v>44316</v>
      </c>
      <c r="BL10" s="598">
        <f t="shared" si="1"/>
        <v>44347</v>
      </c>
      <c r="BM10" s="598">
        <f t="shared" si="1"/>
        <v>44377</v>
      </c>
      <c r="BN10" s="598">
        <f t="shared" si="1"/>
        <v>44408</v>
      </c>
      <c r="BO10" s="598">
        <f t="shared" si="1"/>
        <v>44439</v>
      </c>
      <c r="BP10" s="598">
        <f t="shared" si="1"/>
        <v>44469</v>
      </c>
      <c r="BQ10" s="598">
        <f t="shared" si="1"/>
        <v>44500</v>
      </c>
      <c r="BR10" s="598">
        <f t="shared" si="1"/>
        <v>44530</v>
      </c>
      <c r="BS10" s="598">
        <f t="shared" si="1"/>
        <v>44561</v>
      </c>
      <c r="BT10" s="598">
        <f t="shared" si="1"/>
        <v>44592</v>
      </c>
      <c r="BU10" s="598">
        <f t="shared" si="1"/>
        <v>44620</v>
      </c>
      <c r="BV10" s="598">
        <f t="shared" si="1"/>
        <v>44651</v>
      </c>
      <c r="BW10" s="598">
        <f t="shared" si="1"/>
        <v>44681</v>
      </c>
      <c r="BX10" s="598">
        <f t="shared" si="1"/>
        <v>44712</v>
      </c>
      <c r="BY10" s="598">
        <f t="shared" si="1"/>
        <v>44742</v>
      </c>
      <c r="BZ10" s="598">
        <f t="shared" si="1"/>
        <v>44773</v>
      </c>
      <c r="CA10" s="598">
        <f t="shared" si="1"/>
        <v>44804</v>
      </c>
      <c r="CB10" s="598">
        <f t="shared" si="1"/>
        <v>44834</v>
      </c>
      <c r="CC10" s="598">
        <f t="shared" si="1"/>
        <v>44865</v>
      </c>
      <c r="CD10" s="598">
        <f t="shared" si="1"/>
        <v>44895</v>
      </c>
      <c r="CE10" s="598">
        <f t="shared" si="1"/>
        <v>44926</v>
      </c>
      <c r="CF10" s="699" t="str">
        <f>AN10</f>
        <v>FY20</v>
      </c>
      <c r="CG10" s="699" t="str">
        <f t="shared" ref="CG10:CK10" si="2">AO10</f>
        <v>FY21</v>
      </c>
      <c r="CH10" s="815" t="str">
        <f t="shared" si="2"/>
        <v>LTM  Nov-22</v>
      </c>
      <c r="CI10" s="814" t="str">
        <f t="shared" si="2"/>
        <v>FY20</v>
      </c>
      <c r="CJ10" s="814" t="str">
        <f t="shared" si="2"/>
        <v>FY21</v>
      </c>
      <c r="CK10" s="629" t="str">
        <f t="shared" si="2"/>
        <v>LTM  Nov-22</v>
      </c>
    </row>
    <row r="11" spans="2:89" ht="12" customHeight="1">
      <c r="C11" s="22" t="s">
        <v>319</v>
      </c>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9"/>
      <c r="AO11" s="39"/>
      <c r="AP11" s="887"/>
      <c r="AQ11" s="258"/>
      <c r="AR11" s="258"/>
      <c r="AS11" s="258"/>
      <c r="AU11" s="22" t="s">
        <v>319</v>
      </c>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9"/>
      <c r="CG11" s="39"/>
      <c r="CH11" s="887"/>
      <c r="CI11" s="258"/>
      <c r="CJ11" s="258"/>
      <c r="CK11" s="258"/>
    </row>
    <row r="12" spans="2:89" ht="12" customHeight="1">
      <c r="B12" s="128" t="s">
        <v>310</v>
      </c>
      <c r="C12" s="30" t="str">
        <f>PL_monthly!C22</f>
        <v>Material purchases</v>
      </c>
      <c r="D12" s="153">
        <f>PL_monthly!D22</f>
        <v>0</v>
      </c>
      <c r="E12" s="153">
        <f>PL_monthly!E22</f>
        <v>0</v>
      </c>
      <c r="F12" s="153">
        <f>PL_monthly!F22</f>
        <v>0</v>
      </c>
      <c r="G12" s="153">
        <f>PL_monthly!G22</f>
        <v>0</v>
      </c>
      <c r="H12" s="153">
        <f>PL_monthly!H22</f>
        <v>0</v>
      </c>
      <c r="I12" s="153">
        <f>PL_monthly!I22</f>
        <v>0</v>
      </c>
      <c r="J12" s="153">
        <f>PL_monthly!J22</f>
        <v>0</v>
      </c>
      <c r="K12" s="153">
        <f>PL_monthly!K22</f>
        <v>0</v>
      </c>
      <c r="L12" s="153">
        <f>PL_monthly!L22</f>
        <v>0</v>
      </c>
      <c r="M12" s="153">
        <f>PL_monthly!M22</f>
        <v>0</v>
      </c>
      <c r="N12" s="153">
        <f>PL_monthly!N22</f>
        <v>0</v>
      </c>
      <c r="O12" s="153">
        <f>PL_monthly!O22</f>
        <v>0</v>
      </c>
      <c r="P12" s="153">
        <f>PL_monthly!P22</f>
        <v>0</v>
      </c>
      <c r="Q12" s="153">
        <f>PL_monthly!Q22</f>
        <v>0</v>
      </c>
      <c r="R12" s="153">
        <f>PL_monthly!R22</f>
        <v>0</v>
      </c>
      <c r="S12" s="153">
        <f>PL_monthly!S22</f>
        <v>0</v>
      </c>
      <c r="T12" s="153">
        <f>PL_monthly!T22</f>
        <v>0</v>
      </c>
      <c r="U12" s="153">
        <f>PL_monthly!U22</f>
        <v>0</v>
      </c>
      <c r="V12" s="153">
        <f>PL_monthly!V22</f>
        <v>0</v>
      </c>
      <c r="W12" s="153">
        <f>PL_monthly!W22</f>
        <v>0</v>
      </c>
      <c r="X12" s="153">
        <f>PL_monthly!X22</f>
        <v>0</v>
      </c>
      <c r="Y12" s="153">
        <f>PL_monthly!Y22</f>
        <v>0</v>
      </c>
      <c r="Z12" s="153">
        <f>PL_monthly!Z22</f>
        <v>0</v>
      </c>
      <c r="AA12" s="153">
        <f>PL_monthly!AA22</f>
        <v>0</v>
      </c>
      <c r="AB12" s="153">
        <f>PL_monthly!AB22</f>
        <v>0</v>
      </c>
      <c r="AC12" s="153">
        <f>PL_monthly!AC22</f>
        <v>0</v>
      </c>
      <c r="AD12" s="153">
        <f>PL_monthly!AD22</f>
        <v>0</v>
      </c>
      <c r="AE12" s="153">
        <f>PL_monthly!AE22</f>
        <v>0</v>
      </c>
      <c r="AF12" s="153">
        <f>PL_monthly!AF22</f>
        <v>0</v>
      </c>
      <c r="AG12" s="153">
        <f>PL_monthly!AG22</f>
        <v>0</v>
      </c>
      <c r="AH12" s="153">
        <f>PL_monthly!AH22</f>
        <v>0</v>
      </c>
      <c r="AI12" s="153">
        <f>PL_monthly!AI22</f>
        <v>0</v>
      </c>
      <c r="AJ12" s="153">
        <f>PL_monthly!AJ22</f>
        <v>0</v>
      </c>
      <c r="AK12" s="153">
        <f>PL_monthly!AK22</f>
        <v>0</v>
      </c>
      <c r="AL12" s="153">
        <f>PL_monthly!AL22</f>
        <v>0</v>
      </c>
      <c r="AM12" s="153">
        <f>PL_monthly!AM22</f>
        <v>0</v>
      </c>
      <c r="AN12" s="47">
        <f>SUM(D12:O12)</f>
        <v>0</v>
      </c>
      <c r="AO12" s="47">
        <f>SUM(P12:AA12)</f>
        <v>0</v>
      </c>
      <c r="AP12" s="348">
        <f ca="1">SUM(OFFSET(AM12,0,(-12+'Key information'!$E$34)):OFFSET(AA12,0,(-11+'Key information'!$E$34)))</f>
        <v>0</v>
      </c>
      <c r="AQ12" s="258">
        <f>IFERROR(AN12/AN$36,0)</f>
        <v>0</v>
      </c>
      <c r="AR12" s="258">
        <f>IFERROR(AO12/AO$36,0)</f>
        <v>0</v>
      </c>
      <c r="AS12" s="258">
        <f ca="1">IFERROR(AP12/AP$36,0)</f>
        <v>0</v>
      </c>
      <c r="AU12" s="30" t="str">
        <f>C12</f>
        <v>Material purchases</v>
      </c>
      <c r="AV12" s="153">
        <f>D12+SUMIFS(QoE!E:E,QoE!$B:$B,$B12)</f>
        <v>0</v>
      </c>
      <c r="AW12" s="153">
        <f>E12+SUMIFS(QoE!F:F,QoE!$B:$B,$B12)</f>
        <v>0</v>
      </c>
      <c r="AX12" s="153">
        <f>F12+SUMIFS(QoE!G:G,QoE!$B:$B,$B12)</f>
        <v>0</v>
      </c>
      <c r="AY12" s="153">
        <f>G12+SUMIFS(QoE!H:H,QoE!$B:$B,$B12)</f>
        <v>0</v>
      </c>
      <c r="AZ12" s="153">
        <f>H12+SUMIFS(QoE!I:I,QoE!$B:$B,$B12)</f>
        <v>0</v>
      </c>
      <c r="BA12" s="153">
        <f>I12+SUMIFS(QoE!J:J,QoE!$B:$B,$B12)</f>
        <v>0</v>
      </c>
      <c r="BB12" s="153">
        <f>J12+SUMIFS(QoE!K:K,QoE!$B:$B,$B12)</f>
        <v>0</v>
      </c>
      <c r="BC12" s="153">
        <f>K12+SUMIFS(QoE!L:L,QoE!$B:$B,$B12)</f>
        <v>0</v>
      </c>
      <c r="BD12" s="153">
        <f>L12+SUMIFS(QoE!M:M,QoE!$B:$B,$B12)</f>
        <v>0</v>
      </c>
      <c r="BE12" s="153">
        <f>M12+SUMIFS(QoE!N:N,QoE!$B:$B,$B12)</f>
        <v>0</v>
      </c>
      <c r="BF12" s="153">
        <f>N12+SUMIFS(QoE!O:O,QoE!$B:$B,$B12)</f>
        <v>0</v>
      </c>
      <c r="BG12" s="153">
        <f>O12+SUMIFS(QoE!P:P,QoE!$B:$B,$B12)</f>
        <v>0</v>
      </c>
      <c r="BH12" s="153">
        <f>P12+SUMIFS(QoE!Q:Q,QoE!$B:$B,$B12)</f>
        <v>0</v>
      </c>
      <c r="BI12" s="153">
        <f>Q12+SUMIFS(QoE!R:R,QoE!$B:$B,$B12)</f>
        <v>0</v>
      </c>
      <c r="BJ12" s="153">
        <f>R12+SUMIFS(QoE!S:S,QoE!$B:$B,$B12)</f>
        <v>0</v>
      </c>
      <c r="BK12" s="153">
        <f>S12+SUMIFS(QoE!T:T,QoE!$B:$B,$B12)</f>
        <v>0</v>
      </c>
      <c r="BL12" s="153">
        <f>T12+SUMIFS(QoE!U:U,QoE!$B:$B,$B12)</f>
        <v>0</v>
      </c>
      <c r="BM12" s="153">
        <f>U12+SUMIFS(QoE!V:V,QoE!$B:$B,$B12)</f>
        <v>0</v>
      </c>
      <c r="BN12" s="153">
        <f>V12+SUMIFS(QoE!W:W,QoE!$B:$B,$B12)</f>
        <v>0</v>
      </c>
      <c r="BO12" s="153">
        <f>W12+SUMIFS(QoE!X:X,QoE!$B:$B,$B12)</f>
        <v>0</v>
      </c>
      <c r="BP12" s="153">
        <f>X12+SUMIFS(QoE!Y:Y,QoE!$B:$B,$B12)</f>
        <v>0</v>
      </c>
      <c r="BQ12" s="153">
        <f>Y12+SUMIFS(QoE!Z:Z,QoE!$B:$B,$B12)</f>
        <v>0</v>
      </c>
      <c r="BR12" s="153">
        <f>Z12+SUMIFS(QoE!AA:AA,QoE!$B:$B,$B12)</f>
        <v>0</v>
      </c>
      <c r="BS12" s="153">
        <f>AA12+SUMIFS(QoE!AB:AB,QoE!$B:$B,$B12)</f>
        <v>0</v>
      </c>
      <c r="BT12" s="153">
        <f>AB12+SUMIFS(QoE!AC:AC,QoE!$B:$B,$B12)</f>
        <v>0</v>
      </c>
      <c r="BU12" s="153">
        <f>AC12+SUMIFS(QoE!AD:AD,QoE!$B:$B,$B12)</f>
        <v>0</v>
      </c>
      <c r="BV12" s="153">
        <f>AD12+SUMIFS(QoE!AE:AE,QoE!$B:$B,$B12)</f>
        <v>0</v>
      </c>
      <c r="BW12" s="153">
        <f>AE12+SUMIFS(QoE!AF:AF,QoE!$B:$B,$B12)</f>
        <v>0</v>
      </c>
      <c r="BX12" s="153">
        <f>AF12+SUMIFS(QoE!AG:AG,QoE!$B:$B,$B12)</f>
        <v>0</v>
      </c>
      <c r="BY12" s="153">
        <f>AG12+SUMIFS(QoE!AH:AH,QoE!$B:$B,$B12)</f>
        <v>0</v>
      </c>
      <c r="BZ12" s="153">
        <f>AH12+SUMIFS(QoE!AI:AI,QoE!$B:$B,$B12)</f>
        <v>0</v>
      </c>
      <c r="CA12" s="153">
        <f>AI12+SUMIFS(QoE!AJ:AJ,QoE!$B:$B,$B12)</f>
        <v>0</v>
      </c>
      <c r="CB12" s="153">
        <f>AJ12+SUMIFS(QoE!AK:AK,QoE!$B:$B,$B12)</f>
        <v>0</v>
      </c>
      <c r="CC12" s="153">
        <f>AK12+SUMIFS(QoE!AL:AL,QoE!$B:$B,$B12)</f>
        <v>0</v>
      </c>
      <c r="CD12" s="153">
        <f>AL12+SUMIFS(QoE!AM:AM,QoE!$B:$B,$B12)</f>
        <v>0</v>
      </c>
      <c r="CE12" s="153">
        <f>AM12+SUMIFS(QoE!AN:AN,QoE!$B:$B,$B12)</f>
        <v>0</v>
      </c>
      <c r="CF12" s="47">
        <f>SUM(AV12:BG12)</f>
        <v>0</v>
      </c>
      <c r="CG12" s="47">
        <f>SUM(BH12:BS12)</f>
        <v>0</v>
      </c>
      <c r="CH12" s="348">
        <f ca="1">SUM(OFFSET(CE12,0,(-12+'Key information'!$E$34)):OFFSET(BS12,0,(-11+'Key information'!$E$34)))</f>
        <v>0</v>
      </c>
      <c r="CI12" s="258">
        <f>IFERROR(CF12/CF$36,0)</f>
        <v>0</v>
      </c>
      <c r="CJ12" s="258">
        <f>IFERROR(CG12/CG$36,0)</f>
        <v>0</v>
      </c>
      <c r="CK12" s="258">
        <f ca="1">IFERROR(CH12/CH$36,0)</f>
        <v>0</v>
      </c>
    </row>
    <row r="13" spans="2:89" ht="12" customHeight="1">
      <c r="B13" s="128" t="s">
        <v>313</v>
      </c>
      <c r="C13" s="30" t="str">
        <f>PL_monthly!C24</f>
        <v>External services</v>
      </c>
      <c r="D13" s="153">
        <f>PL_monthly!D24</f>
        <v>0</v>
      </c>
      <c r="E13" s="153">
        <f>PL_monthly!E24</f>
        <v>0</v>
      </c>
      <c r="F13" s="153">
        <f>PL_monthly!F24</f>
        <v>0</v>
      </c>
      <c r="G13" s="153">
        <f>PL_monthly!G24</f>
        <v>0</v>
      </c>
      <c r="H13" s="153">
        <f>PL_monthly!H24</f>
        <v>0</v>
      </c>
      <c r="I13" s="153">
        <f>PL_monthly!I24</f>
        <v>0</v>
      </c>
      <c r="J13" s="153">
        <f>PL_monthly!J24</f>
        <v>0</v>
      </c>
      <c r="K13" s="153">
        <f>PL_monthly!K24</f>
        <v>0</v>
      </c>
      <c r="L13" s="153">
        <f>PL_monthly!L24</f>
        <v>0</v>
      </c>
      <c r="M13" s="153">
        <f>PL_monthly!M24</f>
        <v>0</v>
      </c>
      <c r="N13" s="153">
        <f>PL_monthly!N24</f>
        <v>0</v>
      </c>
      <c r="O13" s="153">
        <f>PL_monthly!O24</f>
        <v>0</v>
      </c>
      <c r="P13" s="153">
        <f>PL_monthly!P24</f>
        <v>0</v>
      </c>
      <c r="Q13" s="153">
        <f>PL_monthly!Q24</f>
        <v>0</v>
      </c>
      <c r="R13" s="153">
        <f>PL_monthly!R24</f>
        <v>0</v>
      </c>
      <c r="S13" s="153">
        <f>PL_monthly!S24</f>
        <v>0</v>
      </c>
      <c r="T13" s="153">
        <f>PL_monthly!T24</f>
        <v>0</v>
      </c>
      <c r="U13" s="153">
        <f>PL_monthly!U24</f>
        <v>0</v>
      </c>
      <c r="V13" s="153">
        <f>PL_monthly!V24</f>
        <v>0</v>
      </c>
      <c r="W13" s="153">
        <f>PL_monthly!W24</f>
        <v>0</v>
      </c>
      <c r="X13" s="153">
        <f>PL_monthly!X24</f>
        <v>0</v>
      </c>
      <c r="Y13" s="153">
        <f>PL_monthly!Y24</f>
        <v>0</v>
      </c>
      <c r="Z13" s="153">
        <f>PL_monthly!Z24</f>
        <v>0</v>
      </c>
      <c r="AA13" s="153">
        <f>PL_monthly!AA24</f>
        <v>0</v>
      </c>
      <c r="AB13" s="153">
        <f>PL_monthly!AB24</f>
        <v>0</v>
      </c>
      <c r="AC13" s="153">
        <f>PL_monthly!AC24</f>
        <v>0</v>
      </c>
      <c r="AD13" s="153">
        <f>PL_monthly!AD24</f>
        <v>0</v>
      </c>
      <c r="AE13" s="153">
        <f>PL_monthly!AE24</f>
        <v>0</v>
      </c>
      <c r="AF13" s="153">
        <f>PL_monthly!AF24</f>
        <v>0</v>
      </c>
      <c r="AG13" s="153">
        <f>PL_monthly!AG24</f>
        <v>0</v>
      </c>
      <c r="AH13" s="153">
        <f>PL_monthly!AH24</f>
        <v>0</v>
      </c>
      <c r="AI13" s="153">
        <f>PL_monthly!AI24</f>
        <v>0</v>
      </c>
      <c r="AJ13" s="153">
        <f>PL_monthly!AJ24</f>
        <v>0</v>
      </c>
      <c r="AK13" s="153">
        <f>PL_monthly!AK24</f>
        <v>0</v>
      </c>
      <c r="AL13" s="153">
        <f>PL_monthly!AL24</f>
        <v>0</v>
      </c>
      <c r="AM13" s="153">
        <f>PL_monthly!AM24</f>
        <v>0</v>
      </c>
      <c r="AN13" s="47">
        <f t="shared" ref="AN13:AN17" si="3">SUM(D13:O13)</f>
        <v>0</v>
      </c>
      <c r="AO13" s="47">
        <f t="shared" ref="AO13:AO17" si="4">SUM(P13:AA13)</f>
        <v>0</v>
      </c>
      <c r="AP13" s="348">
        <f ca="1">SUM(OFFSET(AM13,0,(-12+'Key information'!$E$34)):OFFSET(AA13,0,(-11+'Key information'!$E$34)))</f>
        <v>0</v>
      </c>
      <c r="AQ13" s="258">
        <f t="shared" ref="AQ13:AQ18" si="5">IFERROR(AN13/AN$36,0)</f>
        <v>0</v>
      </c>
      <c r="AR13" s="258">
        <f t="shared" ref="AR13:AR18" si="6">IFERROR(AO13/AO$36,0)</f>
        <v>0</v>
      </c>
      <c r="AS13" s="258">
        <f t="shared" ref="AS13:AS18" ca="1" si="7">IFERROR(AP13/AP$36,0)</f>
        <v>0</v>
      </c>
      <c r="AU13" s="30" t="str">
        <f t="shared" ref="AU13:AU32" si="8">C13</f>
        <v>External services</v>
      </c>
      <c r="AV13" s="153">
        <f>D13+SUMIFS(QoE!E:E,QoE!$B:$B,$B13)</f>
        <v>0</v>
      </c>
      <c r="AW13" s="153">
        <f>E13+SUMIFS(QoE!F:F,QoE!$B:$B,$B13)</f>
        <v>0</v>
      </c>
      <c r="AX13" s="153">
        <f>F13+SUMIFS(QoE!G:G,QoE!$B:$B,$B13)</f>
        <v>0</v>
      </c>
      <c r="AY13" s="153">
        <f>G13+SUMIFS(QoE!H:H,QoE!$B:$B,$B13)</f>
        <v>0</v>
      </c>
      <c r="AZ13" s="153">
        <f>H13+SUMIFS(QoE!I:I,QoE!$B:$B,$B13)</f>
        <v>0</v>
      </c>
      <c r="BA13" s="153">
        <f>I13+SUMIFS(QoE!J:J,QoE!$B:$B,$B13)</f>
        <v>0</v>
      </c>
      <c r="BB13" s="153">
        <f>J13+SUMIFS(QoE!K:K,QoE!$B:$B,$B13)</f>
        <v>0</v>
      </c>
      <c r="BC13" s="153">
        <f>K13+SUMIFS(QoE!L:L,QoE!$B:$B,$B13)</f>
        <v>0</v>
      </c>
      <c r="BD13" s="153">
        <f>L13+SUMIFS(QoE!M:M,QoE!$B:$B,$B13)</f>
        <v>0</v>
      </c>
      <c r="BE13" s="153">
        <f>M13+SUMIFS(QoE!N:N,QoE!$B:$B,$B13)</f>
        <v>0</v>
      </c>
      <c r="BF13" s="153">
        <f>N13+SUMIFS(QoE!O:O,QoE!$B:$B,$B13)</f>
        <v>0</v>
      </c>
      <c r="BG13" s="153">
        <f>O13+SUMIFS(QoE!P:P,QoE!$B:$B,$B13)</f>
        <v>0</v>
      </c>
      <c r="BH13" s="153">
        <f>P13+SUMIFS(QoE!Q:Q,QoE!$B:$B,$B13)</f>
        <v>0</v>
      </c>
      <c r="BI13" s="153">
        <f>Q13+SUMIFS(QoE!R:R,QoE!$B:$B,$B13)</f>
        <v>0</v>
      </c>
      <c r="BJ13" s="153">
        <f>R13+SUMIFS(QoE!S:S,QoE!$B:$B,$B13)</f>
        <v>0</v>
      </c>
      <c r="BK13" s="153">
        <f>S13+SUMIFS(QoE!T:T,QoE!$B:$B,$B13)</f>
        <v>0</v>
      </c>
      <c r="BL13" s="153">
        <f>T13+SUMIFS(QoE!U:U,QoE!$B:$B,$B13)</f>
        <v>0</v>
      </c>
      <c r="BM13" s="153">
        <f>U13+SUMIFS(QoE!V:V,QoE!$B:$B,$B13)</f>
        <v>0</v>
      </c>
      <c r="BN13" s="153">
        <f>V13+SUMIFS(QoE!W:W,QoE!$B:$B,$B13)</f>
        <v>0</v>
      </c>
      <c r="BO13" s="153">
        <f>W13+SUMIFS(QoE!X:X,QoE!$B:$B,$B13)</f>
        <v>0</v>
      </c>
      <c r="BP13" s="153">
        <f>X13+SUMIFS(QoE!Y:Y,QoE!$B:$B,$B13)</f>
        <v>0</v>
      </c>
      <c r="BQ13" s="153">
        <f>Y13+SUMIFS(QoE!Z:Z,QoE!$B:$B,$B13)</f>
        <v>0</v>
      </c>
      <c r="BR13" s="153">
        <f>Z13+SUMIFS(QoE!AA:AA,QoE!$B:$B,$B13)</f>
        <v>0</v>
      </c>
      <c r="BS13" s="153">
        <f>AA13+SUMIFS(QoE!AB:AB,QoE!$B:$B,$B13)</f>
        <v>0</v>
      </c>
      <c r="BT13" s="153">
        <f>AB13+SUMIFS(QoE!AC:AC,QoE!$B:$B,$B13)</f>
        <v>0</v>
      </c>
      <c r="BU13" s="153">
        <f>AC13+SUMIFS(QoE!AD:AD,QoE!$B:$B,$B13)</f>
        <v>0</v>
      </c>
      <c r="BV13" s="153">
        <f>AD13+SUMIFS(QoE!AE:AE,QoE!$B:$B,$B13)</f>
        <v>0</v>
      </c>
      <c r="BW13" s="153">
        <f>AE13+SUMIFS(QoE!AF:AF,QoE!$B:$B,$B13)</f>
        <v>0</v>
      </c>
      <c r="BX13" s="153">
        <f>AF13+SUMIFS(QoE!AG:AG,QoE!$B:$B,$B13)</f>
        <v>0</v>
      </c>
      <c r="BY13" s="153">
        <f>AG13+SUMIFS(QoE!AH:AH,QoE!$B:$B,$B13)</f>
        <v>0</v>
      </c>
      <c r="BZ13" s="153">
        <f>AH13+SUMIFS(QoE!AI:AI,QoE!$B:$B,$B13)</f>
        <v>0</v>
      </c>
      <c r="CA13" s="153">
        <f>AI13+SUMIFS(QoE!AJ:AJ,QoE!$B:$B,$B13)</f>
        <v>0</v>
      </c>
      <c r="CB13" s="153">
        <f>AJ13+SUMIFS(QoE!AK:AK,QoE!$B:$B,$B13)</f>
        <v>0</v>
      </c>
      <c r="CC13" s="153">
        <f>AK13+SUMIFS(QoE!AL:AL,QoE!$B:$B,$B13)</f>
        <v>0</v>
      </c>
      <c r="CD13" s="153">
        <f>AL13+SUMIFS(QoE!AM:AM,QoE!$B:$B,$B13)</f>
        <v>0</v>
      </c>
      <c r="CE13" s="153">
        <f>AM13+SUMIFS(QoE!AN:AN,QoE!$B:$B,$B13)</f>
        <v>0</v>
      </c>
      <c r="CF13" s="47">
        <f t="shared" ref="CF13:CF17" si="9">SUM(AV13:BG13)</f>
        <v>0</v>
      </c>
      <c r="CG13" s="47">
        <f t="shared" ref="CG13:CG17" si="10">SUM(BH13:BS13)</f>
        <v>0</v>
      </c>
      <c r="CH13" s="348">
        <f ca="1">SUM(OFFSET(CE13,0,(-12+'Key information'!$E$34)):OFFSET(BS13,0,(-11+'Key information'!$E$34)))</f>
        <v>0</v>
      </c>
      <c r="CI13" s="258">
        <f t="shared" ref="CI13:CI18" si="11">IFERROR(CF13/CF$36,0)</f>
        <v>0</v>
      </c>
      <c r="CJ13" s="258">
        <f t="shared" ref="CJ13:CJ18" si="12">IFERROR(CG13/CG$36,0)</f>
        <v>0</v>
      </c>
      <c r="CK13" s="258">
        <f t="shared" ref="CK13:CK18" ca="1" si="13">IFERROR(CH13/CH$36,0)</f>
        <v>0</v>
      </c>
    </row>
    <row r="14" spans="2:89" ht="12" customHeight="1">
      <c r="B14" s="128" t="s">
        <v>311</v>
      </c>
      <c r="C14" s="30" t="str">
        <f>PL_monthly!C23</f>
        <v>Change in inventories</v>
      </c>
      <c r="D14" s="153">
        <f>PL_monthly!D23</f>
        <v>0</v>
      </c>
      <c r="E14" s="153">
        <f>PL_monthly!E23</f>
        <v>0</v>
      </c>
      <c r="F14" s="153">
        <f>PL_monthly!F23</f>
        <v>0</v>
      </c>
      <c r="G14" s="153">
        <f>PL_monthly!G23</f>
        <v>0</v>
      </c>
      <c r="H14" s="153">
        <f>PL_monthly!H23</f>
        <v>0</v>
      </c>
      <c r="I14" s="153">
        <f>PL_monthly!I23</f>
        <v>0</v>
      </c>
      <c r="J14" s="153">
        <f>PL_monthly!J23</f>
        <v>0</v>
      </c>
      <c r="K14" s="153">
        <f>PL_monthly!K23</f>
        <v>0</v>
      </c>
      <c r="L14" s="153">
        <f>PL_monthly!L23</f>
        <v>0</v>
      </c>
      <c r="M14" s="153">
        <f>PL_monthly!M23</f>
        <v>0</v>
      </c>
      <c r="N14" s="153">
        <f>PL_monthly!N23</f>
        <v>0</v>
      </c>
      <c r="O14" s="153">
        <f>PL_monthly!O23</f>
        <v>0</v>
      </c>
      <c r="P14" s="153">
        <f>PL_monthly!P23</f>
        <v>0</v>
      </c>
      <c r="Q14" s="153">
        <f>PL_monthly!Q23</f>
        <v>0</v>
      </c>
      <c r="R14" s="153">
        <f>PL_monthly!R23</f>
        <v>0</v>
      </c>
      <c r="S14" s="153">
        <f>PL_monthly!S23</f>
        <v>0</v>
      </c>
      <c r="T14" s="153">
        <f>PL_monthly!T23</f>
        <v>0</v>
      </c>
      <c r="U14" s="153">
        <f>PL_monthly!U23</f>
        <v>0</v>
      </c>
      <c r="V14" s="153">
        <f>PL_monthly!V23</f>
        <v>0</v>
      </c>
      <c r="W14" s="153">
        <f>PL_monthly!W23</f>
        <v>0</v>
      </c>
      <c r="X14" s="153">
        <f>PL_monthly!X23</f>
        <v>0</v>
      </c>
      <c r="Y14" s="153">
        <f>PL_monthly!Y23</f>
        <v>0</v>
      </c>
      <c r="Z14" s="153">
        <f>PL_monthly!Z23</f>
        <v>0</v>
      </c>
      <c r="AA14" s="153">
        <f>PL_monthly!AA23</f>
        <v>0</v>
      </c>
      <c r="AB14" s="153">
        <f>PL_monthly!AB23</f>
        <v>0</v>
      </c>
      <c r="AC14" s="153">
        <f>PL_monthly!AC23</f>
        <v>0</v>
      </c>
      <c r="AD14" s="153">
        <f>PL_monthly!AD23</f>
        <v>0</v>
      </c>
      <c r="AE14" s="153">
        <f>PL_monthly!AE23</f>
        <v>0</v>
      </c>
      <c r="AF14" s="153">
        <f>PL_monthly!AF23</f>
        <v>0</v>
      </c>
      <c r="AG14" s="153">
        <f>PL_monthly!AG23</f>
        <v>0</v>
      </c>
      <c r="AH14" s="153">
        <f>PL_monthly!AH23</f>
        <v>0</v>
      </c>
      <c r="AI14" s="153">
        <f>PL_monthly!AI23</f>
        <v>0</v>
      </c>
      <c r="AJ14" s="153">
        <f>PL_monthly!AJ23</f>
        <v>0</v>
      </c>
      <c r="AK14" s="153">
        <f>PL_monthly!AK23</f>
        <v>0</v>
      </c>
      <c r="AL14" s="153">
        <f>PL_monthly!AL23</f>
        <v>0</v>
      </c>
      <c r="AM14" s="153">
        <f>PL_monthly!AM23</f>
        <v>0</v>
      </c>
      <c r="AN14" s="47">
        <f t="shared" si="3"/>
        <v>0</v>
      </c>
      <c r="AO14" s="47">
        <f t="shared" si="4"/>
        <v>0</v>
      </c>
      <c r="AP14" s="348">
        <f ca="1">SUM(OFFSET(AM14,0,(-12+'Key information'!$E$34)):OFFSET(AA14,0,(-11+'Key information'!$E$34)))</f>
        <v>0</v>
      </c>
      <c r="AQ14" s="258">
        <f t="shared" si="5"/>
        <v>0</v>
      </c>
      <c r="AR14" s="258">
        <f t="shared" si="6"/>
        <v>0</v>
      </c>
      <c r="AS14" s="258">
        <f t="shared" ca="1" si="7"/>
        <v>0</v>
      </c>
      <c r="AU14" s="30" t="str">
        <f t="shared" si="8"/>
        <v>Change in inventories</v>
      </c>
      <c r="AV14" s="153">
        <f>D14+SUMIFS(QoE!E:E,QoE!$B:$B,$B14)</f>
        <v>0</v>
      </c>
      <c r="AW14" s="153">
        <f>E14+SUMIFS(QoE!F:F,QoE!$B:$B,$B14)</f>
        <v>0</v>
      </c>
      <c r="AX14" s="153">
        <f>F14+SUMIFS(QoE!G:G,QoE!$B:$B,$B14)</f>
        <v>0</v>
      </c>
      <c r="AY14" s="153">
        <f>G14+SUMIFS(QoE!H:H,QoE!$B:$B,$B14)</f>
        <v>0</v>
      </c>
      <c r="AZ14" s="153">
        <f>H14+SUMIFS(QoE!I:I,QoE!$B:$B,$B14)</f>
        <v>0</v>
      </c>
      <c r="BA14" s="153">
        <f>I14+SUMIFS(QoE!J:J,QoE!$B:$B,$B14)</f>
        <v>0</v>
      </c>
      <c r="BB14" s="153">
        <f>J14+SUMIFS(QoE!K:K,QoE!$B:$B,$B14)</f>
        <v>0</v>
      </c>
      <c r="BC14" s="153">
        <f>K14+SUMIFS(QoE!L:L,QoE!$B:$B,$B14)</f>
        <v>0</v>
      </c>
      <c r="BD14" s="153">
        <f>L14+SUMIFS(QoE!M:M,QoE!$B:$B,$B14)</f>
        <v>0</v>
      </c>
      <c r="BE14" s="153">
        <f>M14+SUMIFS(QoE!N:N,QoE!$B:$B,$B14)</f>
        <v>0</v>
      </c>
      <c r="BF14" s="153">
        <f>N14+SUMIFS(QoE!O:O,QoE!$B:$B,$B14)</f>
        <v>0</v>
      </c>
      <c r="BG14" s="153">
        <f>O14+SUMIFS(QoE!P:P,QoE!$B:$B,$B14)</f>
        <v>0</v>
      </c>
      <c r="BH14" s="153">
        <f>P14+SUMIFS(QoE!Q:Q,QoE!$B:$B,$B14)</f>
        <v>0</v>
      </c>
      <c r="BI14" s="153">
        <f>Q14+SUMIFS(QoE!R:R,QoE!$B:$B,$B14)</f>
        <v>0</v>
      </c>
      <c r="BJ14" s="153">
        <f>R14+SUMIFS(QoE!S:S,QoE!$B:$B,$B14)</f>
        <v>0</v>
      </c>
      <c r="BK14" s="153">
        <f>S14+SUMIFS(QoE!T:T,QoE!$B:$B,$B14)</f>
        <v>0</v>
      </c>
      <c r="BL14" s="153">
        <f>T14+SUMIFS(QoE!U:U,QoE!$B:$B,$B14)</f>
        <v>0</v>
      </c>
      <c r="BM14" s="153">
        <f>U14+SUMIFS(QoE!V:V,QoE!$B:$B,$B14)</f>
        <v>0</v>
      </c>
      <c r="BN14" s="153">
        <f>V14+SUMIFS(QoE!W:W,QoE!$B:$B,$B14)</f>
        <v>0</v>
      </c>
      <c r="BO14" s="153">
        <f>W14+SUMIFS(QoE!X:X,QoE!$B:$B,$B14)</f>
        <v>0</v>
      </c>
      <c r="BP14" s="153">
        <f>X14+SUMIFS(QoE!Y:Y,QoE!$B:$B,$B14)</f>
        <v>0</v>
      </c>
      <c r="BQ14" s="153">
        <f>Y14+SUMIFS(QoE!Z:Z,QoE!$B:$B,$B14)</f>
        <v>0</v>
      </c>
      <c r="BR14" s="153">
        <f>Z14+SUMIFS(QoE!AA:AA,QoE!$B:$B,$B14)</f>
        <v>0</v>
      </c>
      <c r="BS14" s="153">
        <f>AA14+SUMIFS(QoE!AB:AB,QoE!$B:$B,$B14)</f>
        <v>0</v>
      </c>
      <c r="BT14" s="153">
        <f>AB14+SUMIFS(QoE!AC:AC,QoE!$B:$B,$B14)</f>
        <v>0</v>
      </c>
      <c r="BU14" s="153">
        <f>AC14+SUMIFS(QoE!AD:AD,QoE!$B:$B,$B14)</f>
        <v>0</v>
      </c>
      <c r="BV14" s="153">
        <f>AD14+SUMIFS(QoE!AE:AE,QoE!$B:$B,$B14)</f>
        <v>0</v>
      </c>
      <c r="BW14" s="153">
        <f>AE14+SUMIFS(QoE!AF:AF,QoE!$B:$B,$B14)</f>
        <v>0</v>
      </c>
      <c r="BX14" s="153">
        <f>AF14+SUMIFS(QoE!AG:AG,QoE!$B:$B,$B14)</f>
        <v>0</v>
      </c>
      <c r="BY14" s="153">
        <f>AG14+SUMIFS(QoE!AH:AH,QoE!$B:$B,$B14)</f>
        <v>0</v>
      </c>
      <c r="BZ14" s="153">
        <f>AH14+SUMIFS(QoE!AI:AI,QoE!$B:$B,$B14)</f>
        <v>0</v>
      </c>
      <c r="CA14" s="153">
        <f>AI14+SUMIFS(QoE!AJ:AJ,QoE!$B:$B,$B14)</f>
        <v>0</v>
      </c>
      <c r="CB14" s="153">
        <f>AJ14+SUMIFS(QoE!AK:AK,QoE!$B:$B,$B14)</f>
        <v>0</v>
      </c>
      <c r="CC14" s="153">
        <f>AK14+SUMIFS(QoE!AL:AL,QoE!$B:$B,$B14)</f>
        <v>0</v>
      </c>
      <c r="CD14" s="153">
        <f>AL14+SUMIFS(QoE!AM:AM,QoE!$B:$B,$B14)</f>
        <v>0</v>
      </c>
      <c r="CE14" s="153">
        <f>AM14+SUMIFS(QoE!AN:AN,QoE!$B:$B,$B14)</f>
        <v>0</v>
      </c>
      <c r="CF14" s="47">
        <f t="shared" si="9"/>
        <v>0</v>
      </c>
      <c r="CG14" s="47">
        <f t="shared" si="10"/>
        <v>0</v>
      </c>
      <c r="CH14" s="348">
        <f ca="1">SUM(OFFSET(CE14,0,(-12+'Key information'!$E$34)):OFFSET(BS14,0,(-11+'Key information'!$E$34)))</f>
        <v>0</v>
      </c>
      <c r="CI14" s="258">
        <f t="shared" si="11"/>
        <v>0</v>
      </c>
      <c r="CJ14" s="258">
        <f t="shared" si="12"/>
        <v>0</v>
      </c>
      <c r="CK14" s="258">
        <f t="shared" ca="1" si="13"/>
        <v>0</v>
      </c>
    </row>
    <row r="15" spans="2:89" ht="12" customHeight="1">
      <c r="B15" s="128" t="s">
        <v>315</v>
      </c>
      <c r="C15" s="30" t="str">
        <f>PL_monthly!C25</f>
        <v>Variable personnel costs</v>
      </c>
      <c r="D15" s="153">
        <f>PL_monthly!D25</f>
        <v>0</v>
      </c>
      <c r="E15" s="153">
        <f>PL_monthly!E25</f>
        <v>0</v>
      </c>
      <c r="F15" s="153">
        <f>PL_monthly!F25</f>
        <v>0</v>
      </c>
      <c r="G15" s="153">
        <f>PL_monthly!G25</f>
        <v>0</v>
      </c>
      <c r="H15" s="153">
        <f>PL_monthly!H25</f>
        <v>0</v>
      </c>
      <c r="I15" s="153">
        <f>PL_monthly!I25</f>
        <v>0</v>
      </c>
      <c r="J15" s="153">
        <f>PL_monthly!J25</f>
        <v>0</v>
      </c>
      <c r="K15" s="153">
        <f>PL_monthly!K25</f>
        <v>0</v>
      </c>
      <c r="L15" s="153">
        <f>PL_monthly!L25</f>
        <v>0</v>
      </c>
      <c r="M15" s="153">
        <f>PL_monthly!M25</f>
        <v>0</v>
      </c>
      <c r="N15" s="153">
        <f>PL_monthly!N25</f>
        <v>0</v>
      </c>
      <c r="O15" s="153">
        <f>PL_monthly!O25</f>
        <v>0</v>
      </c>
      <c r="P15" s="153">
        <f>PL_monthly!P25</f>
        <v>0</v>
      </c>
      <c r="Q15" s="153">
        <f>PL_monthly!Q25</f>
        <v>0</v>
      </c>
      <c r="R15" s="153">
        <f>PL_monthly!R25</f>
        <v>0</v>
      </c>
      <c r="S15" s="153">
        <f>PL_monthly!S25</f>
        <v>0</v>
      </c>
      <c r="T15" s="153">
        <f>PL_monthly!T25</f>
        <v>0</v>
      </c>
      <c r="U15" s="153">
        <f>PL_monthly!U25</f>
        <v>0</v>
      </c>
      <c r="V15" s="153">
        <f>PL_monthly!V25</f>
        <v>0</v>
      </c>
      <c r="W15" s="153">
        <f>PL_monthly!W25</f>
        <v>0</v>
      </c>
      <c r="X15" s="153">
        <f>PL_monthly!X25</f>
        <v>0</v>
      </c>
      <c r="Y15" s="153">
        <f>PL_monthly!Y25</f>
        <v>0</v>
      </c>
      <c r="Z15" s="153">
        <f>PL_monthly!Z25</f>
        <v>0</v>
      </c>
      <c r="AA15" s="153">
        <f>PL_monthly!AA25</f>
        <v>0</v>
      </c>
      <c r="AB15" s="153">
        <f>PL_monthly!AB25</f>
        <v>0</v>
      </c>
      <c r="AC15" s="153">
        <f>PL_monthly!AC25</f>
        <v>0</v>
      </c>
      <c r="AD15" s="153">
        <f>PL_monthly!AD25</f>
        <v>0</v>
      </c>
      <c r="AE15" s="153">
        <f>PL_monthly!AE25</f>
        <v>0</v>
      </c>
      <c r="AF15" s="153">
        <f>PL_monthly!AF25</f>
        <v>0</v>
      </c>
      <c r="AG15" s="153">
        <f>PL_monthly!AG25</f>
        <v>0</v>
      </c>
      <c r="AH15" s="153">
        <f>PL_monthly!AH25</f>
        <v>0</v>
      </c>
      <c r="AI15" s="153">
        <f>PL_monthly!AI25</f>
        <v>0</v>
      </c>
      <c r="AJ15" s="153">
        <f>PL_monthly!AJ25</f>
        <v>0</v>
      </c>
      <c r="AK15" s="153">
        <f>PL_monthly!AK25</f>
        <v>0</v>
      </c>
      <c r="AL15" s="153">
        <f>PL_monthly!AL25</f>
        <v>0</v>
      </c>
      <c r="AM15" s="153">
        <f>PL_monthly!AM25</f>
        <v>0</v>
      </c>
      <c r="AN15" s="47">
        <f t="shared" si="3"/>
        <v>0</v>
      </c>
      <c r="AO15" s="47">
        <f t="shared" si="4"/>
        <v>0</v>
      </c>
      <c r="AP15" s="348">
        <f ca="1">SUM(OFFSET(AM15,0,(-12+'Key information'!$E$34)):OFFSET(AA15,0,(-11+'Key information'!$E$34)))</f>
        <v>0</v>
      </c>
      <c r="AQ15" s="258">
        <f t="shared" si="5"/>
        <v>0</v>
      </c>
      <c r="AR15" s="258">
        <f t="shared" si="6"/>
        <v>0</v>
      </c>
      <c r="AS15" s="258">
        <f t="shared" ca="1" si="7"/>
        <v>0</v>
      </c>
      <c r="AU15" s="30" t="str">
        <f t="shared" si="8"/>
        <v>Variable personnel costs</v>
      </c>
      <c r="AV15" s="153">
        <f>D15+SUMIFS(QoE!E:E,QoE!$B:$B,$B15)</f>
        <v>0</v>
      </c>
      <c r="AW15" s="153">
        <f>E15+SUMIFS(QoE!F:F,QoE!$B:$B,$B15)</f>
        <v>0</v>
      </c>
      <c r="AX15" s="153">
        <f>F15+SUMIFS(QoE!G:G,QoE!$B:$B,$B15)</f>
        <v>0</v>
      </c>
      <c r="AY15" s="153">
        <f>G15+SUMIFS(QoE!H:H,QoE!$B:$B,$B15)</f>
        <v>0</v>
      </c>
      <c r="AZ15" s="153">
        <f>H15+SUMIFS(QoE!I:I,QoE!$B:$B,$B15)</f>
        <v>0</v>
      </c>
      <c r="BA15" s="153">
        <f>I15+SUMIFS(QoE!J:J,QoE!$B:$B,$B15)</f>
        <v>0</v>
      </c>
      <c r="BB15" s="153">
        <f>J15+SUMIFS(QoE!K:K,QoE!$B:$B,$B15)</f>
        <v>0</v>
      </c>
      <c r="BC15" s="153">
        <f>K15+SUMIFS(QoE!L:L,QoE!$B:$B,$B15)</f>
        <v>0</v>
      </c>
      <c r="BD15" s="153">
        <f>L15+SUMIFS(QoE!M:M,QoE!$B:$B,$B15)</f>
        <v>0</v>
      </c>
      <c r="BE15" s="153">
        <f>M15+SUMIFS(QoE!N:N,QoE!$B:$B,$B15)</f>
        <v>0</v>
      </c>
      <c r="BF15" s="153">
        <f>N15+SUMIFS(QoE!O:O,QoE!$B:$B,$B15)</f>
        <v>0</v>
      </c>
      <c r="BG15" s="153">
        <f>O15+SUMIFS(QoE!P:P,QoE!$B:$B,$B15)</f>
        <v>0</v>
      </c>
      <c r="BH15" s="153">
        <f>P15+SUMIFS(QoE!Q:Q,QoE!$B:$B,$B15)</f>
        <v>0</v>
      </c>
      <c r="BI15" s="153">
        <f>Q15+SUMIFS(QoE!R:R,QoE!$B:$B,$B15)</f>
        <v>0</v>
      </c>
      <c r="BJ15" s="153">
        <f>R15+SUMIFS(QoE!S:S,QoE!$B:$B,$B15)</f>
        <v>0</v>
      </c>
      <c r="BK15" s="153">
        <f>S15+SUMIFS(QoE!T:T,QoE!$B:$B,$B15)</f>
        <v>0</v>
      </c>
      <c r="BL15" s="153">
        <f>T15+SUMIFS(QoE!U:U,QoE!$B:$B,$B15)</f>
        <v>0</v>
      </c>
      <c r="BM15" s="153">
        <f>U15+SUMIFS(QoE!V:V,QoE!$B:$B,$B15)</f>
        <v>0</v>
      </c>
      <c r="BN15" s="153">
        <f>V15+SUMIFS(QoE!W:W,QoE!$B:$B,$B15)</f>
        <v>0</v>
      </c>
      <c r="BO15" s="153">
        <f>W15+SUMIFS(QoE!X:X,QoE!$B:$B,$B15)</f>
        <v>0</v>
      </c>
      <c r="BP15" s="153">
        <f>X15+SUMIFS(QoE!Y:Y,QoE!$B:$B,$B15)</f>
        <v>0</v>
      </c>
      <c r="BQ15" s="153">
        <f>Y15+SUMIFS(QoE!Z:Z,QoE!$B:$B,$B15)</f>
        <v>0</v>
      </c>
      <c r="BR15" s="153">
        <f>Z15+SUMIFS(QoE!AA:AA,QoE!$B:$B,$B15)</f>
        <v>0</v>
      </c>
      <c r="BS15" s="153">
        <f>AA15+SUMIFS(QoE!AB:AB,QoE!$B:$B,$B15)</f>
        <v>0</v>
      </c>
      <c r="BT15" s="153">
        <f>AB15+SUMIFS(QoE!AC:AC,QoE!$B:$B,$B15)</f>
        <v>0</v>
      </c>
      <c r="BU15" s="153">
        <f>AC15+SUMIFS(QoE!AD:AD,QoE!$B:$B,$B15)</f>
        <v>0</v>
      </c>
      <c r="BV15" s="153">
        <f>AD15+SUMIFS(QoE!AE:AE,QoE!$B:$B,$B15)</f>
        <v>0</v>
      </c>
      <c r="BW15" s="153">
        <f>AE15+SUMIFS(QoE!AF:AF,QoE!$B:$B,$B15)</f>
        <v>0</v>
      </c>
      <c r="BX15" s="153">
        <f>AF15+SUMIFS(QoE!AG:AG,QoE!$B:$B,$B15)</f>
        <v>0</v>
      </c>
      <c r="BY15" s="153">
        <f>AG15+SUMIFS(QoE!AH:AH,QoE!$B:$B,$B15)</f>
        <v>0</v>
      </c>
      <c r="BZ15" s="153">
        <f>AH15+SUMIFS(QoE!AI:AI,QoE!$B:$B,$B15)</f>
        <v>0</v>
      </c>
      <c r="CA15" s="153">
        <f>AI15+SUMIFS(QoE!AJ:AJ,QoE!$B:$B,$B15)</f>
        <v>0</v>
      </c>
      <c r="CB15" s="153">
        <f>AJ15+SUMIFS(QoE!AK:AK,QoE!$B:$B,$B15)</f>
        <v>0</v>
      </c>
      <c r="CC15" s="153">
        <f>AK15+SUMIFS(QoE!AL:AL,QoE!$B:$B,$B15)</f>
        <v>0</v>
      </c>
      <c r="CD15" s="153">
        <f>AL15+SUMIFS(QoE!AM:AM,QoE!$B:$B,$B15)</f>
        <v>0</v>
      </c>
      <c r="CE15" s="153">
        <f>AM15+SUMIFS(QoE!AN:AN,QoE!$B:$B,$B15)</f>
        <v>0</v>
      </c>
      <c r="CF15" s="47">
        <f t="shared" si="9"/>
        <v>0</v>
      </c>
      <c r="CG15" s="47">
        <f t="shared" si="10"/>
        <v>0</v>
      </c>
      <c r="CH15" s="348">
        <f ca="1">SUM(OFFSET(CE15,0,(-12+'Key information'!$E$34)):OFFSET(BS15,0,(-11+'Key information'!$E$34)))</f>
        <v>0</v>
      </c>
      <c r="CI15" s="258">
        <f t="shared" si="11"/>
        <v>0</v>
      </c>
      <c r="CJ15" s="258">
        <f t="shared" si="12"/>
        <v>0</v>
      </c>
      <c r="CK15" s="258">
        <f t="shared" ca="1" si="13"/>
        <v>0</v>
      </c>
    </row>
    <row r="16" spans="2:89" ht="12" customHeight="1">
      <c r="B16" s="128" t="s">
        <v>587</v>
      </c>
      <c r="C16" s="30" t="str">
        <f>PL_monthly!C26</f>
        <v>Other variable costs</v>
      </c>
      <c r="D16" s="153">
        <f>PL_monthly!D26</f>
        <v>0</v>
      </c>
      <c r="E16" s="153">
        <f>PL_monthly!E26</f>
        <v>0</v>
      </c>
      <c r="F16" s="153">
        <f>PL_monthly!F26</f>
        <v>0</v>
      </c>
      <c r="G16" s="153">
        <f>PL_monthly!G26</f>
        <v>0</v>
      </c>
      <c r="H16" s="153">
        <f>PL_monthly!H26</f>
        <v>0</v>
      </c>
      <c r="I16" s="153">
        <f>PL_monthly!I26</f>
        <v>0</v>
      </c>
      <c r="J16" s="153">
        <f>PL_monthly!J26</f>
        <v>0</v>
      </c>
      <c r="K16" s="153">
        <f>PL_monthly!K26</f>
        <v>0</v>
      </c>
      <c r="L16" s="153">
        <f>PL_monthly!L26</f>
        <v>0</v>
      </c>
      <c r="M16" s="153">
        <f>PL_monthly!M26</f>
        <v>0</v>
      </c>
      <c r="N16" s="153">
        <f>PL_monthly!N26</f>
        <v>0</v>
      </c>
      <c r="O16" s="153">
        <f>PL_monthly!O26</f>
        <v>0</v>
      </c>
      <c r="P16" s="153">
        <f>PL_monthly!P26</f>
        <v>0</v>
      </c>
      <c r="Q16" s="153">
        <f>PL_monthly!Q26</f>
        <v>0</v>
      </c>
      <c r="R16" s="153">
        <f>PL_monthly!R26</f>
        <v>0</v>
      </c>
      <c r="S16" s="153">
        <f>PL_monthly!S26</f>
        <v>0</v>
      </c>
      <c r="T16" s="153">
        <f>PL_monthly!T26</f>
        <v>0</v>
      </c>
      <c r="U16" s="153">
        <f>PL_monthly!U26</f>
        <v>0</v>
      </c>
      <c r="V16" s="153">
        <f>PL_monthly!V26</f>
        <v>0</v>
      </c>
      <c r="W16" s="153">
        <f>PL_monthly!W26</f>
        <v>0</v>
      </c>
      <c r="X16" s="153">
        <f>PL_monthly!X26</f>
        <v>0</v>
      </c>
      <c r="Y16" s="153">
        <f>PL_monthly!Y26</f>
        <v>0</v>
      </c>
      <c r="Z16" s="153">
        <f>PL_monthly!Z26</f>
        <v>0</v>
      </c>
      <c r="AA16" s="153">
        <f>PL_monthly!AA26</f>
        <v>0</v>
      </c>
      <c r="AB16" s="153">
        <f>PL_monthly!AB26</f>
        <v>0</v>
      </c>
      <c r="AC16" s="153">
        <f>PL_monthly!AC26</f>
        <v>0</v>
      </c>
      <c r="AD16" s="153">
        <f>PL_monthly!AD26</f>
        <v>0</v>
      </c>
      <c r="AE16" s="153">
        <f>PL_monthly!AE26</f>
        <v>0</v>
      </c>
      <c r="AF16" s="153">
        <f>PL_monthly!AF26</f>
        <v>0</v>
      </c>
      <c r="AG16" s="153">
        <f>PL_monthly!AG26</f>
        <v>0</v>
      </c>
      <c r="AH16" s="153">
        <f>PL_monthly!AH26</f>
        <v>0</v>
      </c>
      <c r="AI16" s="153">
        <f>PL_monthly!AI26</f>
        <v>0</v>
      </c>
      <c r="AJ16" s="153">
        <f>PL_monthly!AJ26</f>
        <v>0</v>
      </c>
      <c r="AK16" s="153">
        <f>PL_monthly!AK26</f>
        <v>0</v>
      </c>
      <c r="AL16" s="153">
        <f>PL_monthly!AL26</f>
        <v>0</v>
      </c>
      <c r="AM16" s="153">
        <f>PL_monthly!AM26</f>
        <v>0</v>
      </c>
      <c r="AN16" s="47">
        <f t="shared" si="3"/>
        <v>0</v>
      </c>
      <c r="AO16" s="47">
        <f t="shared" si="4"/>
        <v>0</v>
      </c>
      <c r="AP16" s="348">
        <f ca="1">SUM(OFFSET(AM16,0,(-12+'Key information'!$E$34)):OFFSET(AA16,0,(-11+'Key information'!$E$34)))</f>
        <v>0</v>
      </c>
      <c r="AQ16" s="258">
        <f t="shared" si="5"/>
        <v>0</v>
      </c>
      <c r="AR16" s="258">
        <f t="shared" si="6"/>
        <v>0</v>
      </c>
      <c r="AS16" s="258">
        <f t="shared" ca="1" si="7"/>
        <v>0</v>
      </c>
      <c r="AU16" s="30" t="str">
        <f t="shared" si="8"/>
        <v>Other variable costs</v>
      </c>
      <c r="AV16" s="153">
        <f>D16+SUMIFS(QoE!E:E,QoE!$B:$B,$B16)</f>
        <v>0</v>
      </c>
      <c r="AW16" s="153">
        <f>E16+SUMIFS(QoE!F:F,QoE!$B:$B,$B16)</f>
        <v>0</v>
      </c>
      <c r="AX16" s="153">
        <f>F16+SUMIFS(QoE!G:G,QoE!$B:$B,$B16)</f>
        <v>0</v>
      </c>
      <c r="AY16" s="153">
        <f>G16+SUMIFS(QoE!H:H,QoE!$B:$B,$B16)</f>
        <v>0</v>
      </c>
      <c r="AZ16" s="153">
        <f>H16+SUMIFS(QoE!I:I,QoE!$B:$B,$B16)</f>
        <v>0</v>
      </c>
      <c r="BA16" s="153">
        <f>I16+SUMIFS(QoE!J:J,QoE!$B:$B,$B16)</f>
        <v>0</v>
      </c>
      <c r="BB16" s="153">
        <f>J16+SUMIFS(QoE!K:K,QoE!$B:$B,$B16)</f>
        <v>0</v>
      </c>
      <c r="BC16" s="153">
        <f>K16+SUMIFS(QoE!L:L,QoE!$B:$B,$B16)</f>
        <v>0</v>
      </c>
      <c r="BD16" s="153">
        <f>L16+SUMIFS(QoE!M:M,QoE!$B:$B,$B16)</f>
        <v>0</v>
      </c>
      <c r="BE16" s="153">
        <f>M16+SUMIFS(QoE!N:N,QoE!$B:$B,$B16)</f>
        <v>0</v>
      </c>
      <c r="BF16" s="153">
        <f>N16+SUMIFS(QoE!O:O,QoE!$B:$B,$B16)</f>
        <v>0</v>
      </c>
      <c r="BG16" s="153">
        <f>O16+SUMIFS(QoE!P:P,QoE!$B:$B,$B16)</f>
        <v>0</v>
      </c>
      <c r="BH16" s="153">
        <f>P16+SUMIFS(QoE!Q:Q,QoE!$B:$B,$B16)</f>
        <v>0</v>
      </c>
      <c r="BI16" s="153">
        <f>Q16+SUMIFS(QoE!R:R,QoE!$B:$B,$B16)</f>
        <v>0</v>
      </c>
      <c r="BJ16" s="153">
        <f>R16+SUMIFS(QoE!S:S,QoE!$B:$B,$B16)</f>
        <v>0</v>
      </c>
      <c r="BK16" s="153">
        <f>S16+SUMIFS(QoE!T:T,QoE!$B:$B,$B16)</f>
        <v>0</v>
      </c>
      <c r="BL16" s="153">
        <f>T16+SUMIFS(QoE!U:U,QoE!$B:$B,$B16)</f>
        <v>0</v>
      </c>
      <c r="BM16" s="153">
        <f>U16+SUMIFS(QoE!V:V,QoE!$B:$B,$B16)</f>
        <v>0</v>
      </c>
      <c r="BN16" s="153">
        <f>V16+SUMIFS(QoE!W:W,QoE!$B:$B,$B16)</f>
        <v>0</v>
      </c>
      <c r="BO16" s="153">
        <f>W16+SUMIFS(QoE!X:X,QoE!$B:$B,$B16)</f>
        <v>0</v>
      </c>
      <c r="BP16" s="153">
        <f>X16+SUMIFS(QoE!Y:Y,QoE!$B:$B,$B16)</f>
        <v>0</v>
      </c>
      <c r="BQ16" s="153">
        <f>Y16+SUMIFS(QoE!Z:Z,QoE!$B:$B,$B16)</f>
        <v>0</v>
      </c>
      <c r="BR16" s="153">
        <f>Z16+SUMIFS(QoE!AA:AA,QoE!$B:$B,$B16)</f>
        <v>0</v>
      </c>
      <c r="BS16" s="153">
        <f>AA16+SUMIFS(QoE!AB:AB,QoE!$B:$B,$B16)</f>
        <v>0</v>
      </c>
      <c r="BT16" s="153">
        <f>AB16+SUMIFS(QoE!AC:AC,QoE!$B:$B,$B16)</f>
        <v>0</v>
      </c>
      <c r="BU16" s="153">
        <f>AC16+SUMIFS(QoE!AD:AD,QoE!$B:$B,$B16)</f>
        <v>0</v>
      </c>
      <c r="BV16" s="153">
        <f>AD16+SUMIFS(QoE!AE:AE,QoE!$B:$B,$B16)</f>
        <v>0</v>
      </c>
      <c r="BW16" s="153">
        <f>AE16+SUMIFS(QoE!AF:AF,QoE!$B:$B,$B16)</f>
        <v>0</v>
      </c>
      <c r="BX16" s="153">
        <f>AF16+SUMIFS(QoE!AG:AG,QoE!$B:$B,$B16)</f>
        <v>0</v>
      </c>
      <c r="BY16" s="153">
        <f>AG16+SUMIFS(QoE!AH:AH,QoE!$B:$B,$B16)</f>
        <v>0</v>
      </c>
      <c r="BZ16" s="153">
        <f>AH16+SUMIFS(QoE!AI:AI,QoE!$B:$B,$B16)</f>
        <v>0</v>
      </c>
      <c r="CA16" s="153">
        <f>AI16+SUMIFS(QoE!AJ:AJ,QoE!$B:$B,$B16)</f>
        <v>0</v>
      </c>
      <c r="CB16" s="153">
        <f>AJ16+SUMIFS(QoE!AK:AK,QoE!$B:$B,$B16)</f>
        <v>0</v>
      </c>
      <c r="CC16" s="153">
        <f>AK16+SUMIFS(QoE!AL:AL,QoE!$B:$B,$B16)</f>
        <v>0</v>
      </c>
      <c r="CD16" s="153">
        <f>AL16+SUMIFS(QoE!AM:AM,QoE!$B:$B,$B16)</f>
        <v>0</v>
      </c>
      <c r="CE16" s="153">
        <f>AM16+SUMIFS(QoE!AN:AN,QoE!$B:$B,$B16)</f>
        <v>0</v>
      </c>
      <c r="CF16" s="47">
        <f t="shared" si="9"/>
        <v>0</v>
      </c>
      <c r="CG16" s="47">
        <f t="shared" si="10"/>
        <v>0</v>
      </c>
      <c r="CH16" s="348">
        <f ca="1">SUM(OFFSET(CE16,0,(-12+'Key information'!$E$34)):OFFSET(BS16,0,(-11+'Key information'!$E$34)))</f>
        <v>0</v>
      </c>
      <c r="CI16" s="258">
        <f t="shared" si="11"/>
        <v>0</v>
      </c>
      <c r="CJ16" s="258">
        <f t="shared" si="12"/>
        <v>0</v>
      </c>
      <c r="CK16" s="258">
        <f t="shared" ca="1" si="13"/>
        <v>0</v>
      </c>
    </row>
    <row r="17" spans="2:89" ht="12" customHeight="1">
      <c r="B17" s="128" t="s">
        <v>587</v>
      </c>
      <c r="C17" s="30" t="str">
        <f>PL_monthly!C27</f>
        <v>[Other COGS]</v>
      </c>
      <c r="D17" s="153">
        <f>PL_monthly!D27</f>
        <v>0</v>
      </c>
      <c r="E17" s="153">
        <f>PL_monthly!E27</f>
        <v>0</v>
      </c>
      <c r="F17" s="153">
        <f>PL_monthly!F27</f>
        <v>0</v>
      </c>
      <c r="G17" s="153">
        <f>PL_monthly!G27</f>
        <v>0</v>
      </c>
      <c r="H17" s="153">
        <f>PL_monthly!H27</f>
        <v>0</v>
      </c>
      <c r="I17" s="153">
        <f>PL_monthly!I27</f>
        <v>0</v>
      </c>
      <c r="J17" s="153">
        <f>PL_monthly!J27</f>
        <v>0</v>
      </c>
      <c r="K17" s="153">
        <f>PL_monthly!K27</f>
        <v>0</v>
      </c>
      <c r="L17" s="153">
        <f>PL_monthly!L27</f>
        <v>0</v>
      </c>
      <c r="M17" s="153">
        <f>PL_monthly!M27</f>
        <v>0</v>
      </c>
      <c r="N17" s="153">
        <f>PL_monthly!N27</f>
        <v>0</v>
      </c>
      <c r="O17" s="153">
        <f>PL_monthly!O27</f>
        <v>0</v>
      </c>
      <c r="P17" s="153">
        <f>PL_monthly!P27</f>
        <v>0</v>
      </c>
      <c r="Q17" s="153">
        <f>PL_monthly!Q27</f>
        <v>0</v>
      </c>
      <c r="R17" s="153">
        <f>PL_monthly!R27</f>
        <v>0</v>
      </c>
      <c r="S17" s="153">
        <f>PL_monthly!S27</f>
        <v>0</v>
      </c>
      <c r="T17" s="153">
        <f>PL_monthly!T27</f>
        <v>0</v>
      </c>
      <c r="U17" s="153">
        <f>PL_monthly!U27</f>
        <v>0</v>
      </c>
      <c r="V17" s="153">
        <f>PL_monthly!V27</f>
        <v>0</v>
      </c>
      <c r="W17" s="153">
        <f>PL_monthly!W27</f>
        <v>0</v>
      </c>
      <c r="X17" s="153">
        <f>PL_monthly!X27</f>
        <v>0</v>
      </c>
      <c r="Y17" s="153">
        <f>PL_monthly!Y27</f>
        <v>0</v>
      </c>
      <c r="Z17" s="153">
        <f>PL_monthly!Z27</f>
        <v>0</v>
      </c>
      <c r="AA17" s="153">
        <f>PL_monthly!AA27</f>
        <v>0</v>
      </c>
      <c r="AB17" s="153">
        <f>PL_monthly!AB27</f>
        <v>0</v>
      </c>
      <c r="AC17" s="153">
        <f>PL_monthly!AC27</f>
        <v>0</v>
      </c>
      <c r="AD17" s="153">
        <f>PL_monthly!AD27</f>
        <v>0</v>
      </c>
      <c r="AE17" s="153">
        <f>PL_monthly!AE27</f>
        <v>0</v>
      </c>
      <c r="AF17" s="153">
        <f>PL_monthly!AF27</f>
        <v>0</v>
      </c>
      <c r="AG17" s="153">
        <f>PL_monthly!AG27</f>
        <v>0</v>
      </c>
      <c r="AH17" s="153">
        <f>PL_monthly!AH27</f>
        <v>0</v>
      </c>
      <c r="AI17" s="153">
        <f>PL_monthly!AI27</f>
        <v>0</v>
      </c>
      <c r="AJ17" s="153">
        <f>PL_monthly!AJ27</f>
        <v>0</v>
      </c>
      <c r="AK17" s="153">
        <f>PL_monthly!AK27</f>
        <v>0</v>
      </c>
      <c r="AL17" s="153">
        <f>PL_monthly!AL27</f>
        <v>0</v>
      </c>
      <c r="AM17" s="153">
        <f>PL_monthly!AM27</f>
        <v>0</v>
      </c>
      <c r="AN17" s="47">
        <f t="shared" si="3"/>
        <v>0</v>
      </c>
      <c r="AO17" s="47">
        <f t="shared" si="4"/>
        <v>0</v>
      </c>
      <c r="AP17" s="348">
        <f ca="1">SUM(OFFSET(AM17,0,(-12+'Key information'!$E$34)):OFFSET(AA17,0,(-11+'Key information'!$E$34)))</f>
        <v>0</v>
      </c>
      <c r="AQ17" s="258">
        <f t="shared" si="5"/>
        <v>0</v>
      </c>
      <c r="AR17" s="258">
        <f t="shared" si="6"/>
        <v>0</v>
      </c>
      <c r="AS17" s="258">
        <f t="shared" ca="1" si="7"/>
        <v>0</v>
      </c>
      <c r="AU17" s="30" t="str">
        <f t="shared" si="8"/>
        <v>[Other COGS]</v>
      </c>
      <c r="AV17" s="153">
        <f>D17+SUMIFS(QoE!E:E,QoE!$B:$B,$B17)</f>
        <v>0</v>
      </c>
      <c r="AW17" s="153">
        <f>E17+SUMIFS(QoE!F:F,QoE!$B:$B,$B17)</f>
        <v>0</v>
      </c>
      <c r="AX17" s="153">
        <f>F17+SUMIFS(QoE!G:G,QoE!$B:$B,$B17)</f>
        <v>0</v>
      </c>
      <c r="AY17" s="153">
        <f>G17+SUMIFS(QoE!H:H,QoE!$B:$B,$B17)</f>
        <v>0</v>
      </c>
      <c r="AZ17" s="153">
        <f>H17+SUMIFS(QoE!I:I,QoE!$B:$B,$B17)</f>
        <v>0</v>
      </c>
      <c r="BA17" s="153">
        <f>I17+SUMIFS(QoE!J:J,QoE!$B:$B,$B17)</f>
        <v>0</v>
      </c>
      <c r="BB17" s="153">
        <f>J17+SUMIFS(QoE!K:K,QoE!$B:$B,$B17)</f>
        <v>0</v>
      </c>
      <c r="BC17" s="153">
        <f>K17+SUMIFS(QoE!L:L,QoE!$B:$B,$B17)</f>
        <v>0</v>
      </c>
      <c r="BD17" s="153">
        <f>L17+SUMIFS(QoE!M:M,QoE!$B:$B,$B17)</f>
        <v>0</v>
      </c>
      <c r="BE17" s="153">
        <f>M17+SUMIFS(QoE!N:N,QoE!$B:$B,$B17)</f>
        <v>0</v>
      </c>
      <c r="BF17" s="153">
        <f>N17+SUMIFS(QoE!O:O,QoE!$B:$B,$B17)</f>
        <v>0</v>
      </c>
      <c r="BG17" s="153">
        <f>O17+SUMIFS(QoE!P:P,QoE!$B:$B,$B17)</f>
        <v>0</v>
      </c>
      <c r="BH17" s="153">
        <f>P17+SUMIFS(QoE!Q:Q,QoE!$B:$B,$B17)</f>
        <v>0</v>
      </c>
      <c r="BI17" s="153">
        <f>Q17+SUMIFS(QoE!R:R,QoE!$B:$B,$B17)</f>
        <v>0</v>
      </c>
      <c r="BJ17" s="153">
        <f>R17+SUMIFS(QoE!S:S,QoE!$B:$B,$B17)</f>
        <v>0</v>
      </c>
      <c r="BK17" s="153">
        <f>S17+SUMIFS(QoE!T:T,QoE!$B:$B,$B17)</f>
        <v>0</v>
      </c>
      <c r="BL17" s="153">
        <f>T17+SUMIFS(QoE!U:U,QoE!$B:$B,$B17)</f>
        <v>0</v>
      </c>
      <c r="BM17" s="153">
        <f>U17+SUMIFS(QoE!V:V,QoE!$B:$B,$B17)</f>
        <v>0</v>
      </c>
      <c r="BN17" s="153">
        <f>V17+SUMIFS(QoE!W:W,QoE!$B:$B,$B17)</f>
        <v>0</v>
      </c>
      <c r="BO17" s="153">
        <f>W17+SUMIFS(QoE!X:X,QoE!$B:$B,$B17)</f>
        <v>0</v>
      </c>
      <c r="BP17" s="153">
        <f>X17+SUMIFS(QoE!Y:Y,QoE!$B:$B,$B17)</f>
        <v>0</v>
      </c>
      <c r="BQ17" s="153">
        <f>Y17+SUMIFS(QoE!Z:Z,QoE!$B:$B,$B17)</f>
        <v>0</v>
      </c>
      <c r="BR17" s="153">
        <f>Z17+SUMIFS(QoE!AA:AA,QoE!$B:$B,$B17)</f>
        <v>0</v>
      </c>
      <c r="BS17" s="153">
        <f>AA17+SUMIFS(QoE!AB:AB,QoE!$B:$B,$B17)</f>
        <v>0</v>
      </c>
      <c r="BT17" s="153">
        <f>AB17+SUMIFS(QoE!AC:AC,QoE!$B:$B,$B17)</f>
        <v>0</v>
      </c>
      <c r="BU17" s="153">
        <f>AC17+SUMIFS(QoE!AD:AD,QoE!$B:$B,$B17)</f>
        <v>0</v>
      </c>
      <c r="BV17" s="153">
        <f>AD17+SUMIFS(QoE!AE:AE,QoE!$B:$B,$B17)</f>
        <v>0</v>
      </c>
      <c r="BW17" s="153">
        <f>AE17+SUMIFS(QoE!AF:AF,QoE!$B:$B,$B17)</f>
        <v>0</v>
      </c>
      <c r="BX17" s="153">
        <f>AF17+SUMIFS(QoE!AG:AG,QoE!$B:$B,$B17)</f>
        <v>0</v>
      </c>
      <c r="BY17" s="153">
        <f>AG17+SUMIFS(QoE!AH:AH,QoE!$B:$B,$B17)</f>
        <v>0</v>
      </c>
      <c r="BZ17" s="153">
        <f>AH17+SUMIFS(QoE!AI:AI,QoE!$B:$B,$B17)</f>
        <v>0</v>
      </c>
      <c r="CA17" s="153">
        <f>AI17+SUMIFS(QoE!AJ:AJ,QoE!$B:$B,$B17)</f>
        <v>0</v>
      </c>
      <c r="CB17" s="153">
        <f>AJ17+SUMIFS(QoE!AK:AK,QoE!$B:$B,$B17)</f>
        <v>0</v>
      </c>
      <c r="CC17" s="153">
        <f>AK17+SUMIFS(QoE!AL:AL,QoE!$B:$B,$B17)</f>
        <v>0</v>
      </c>
      <c r="CD17" s="153">
        <f>AL17+SUMIFS(QoE!AM:AM,QoE!$B:$B,$B17)</f>
        <v>0</v>
      </c>
      <c r="CE17" s="153">
        <f>AM17+SUMIFS(QoE!AN:AN,QoE!$B:$B,$B17)</f>
        <v>0</v>
      </c>
      <c r="CF17" s="47">
        <f t="shared" si="9"/>
        <v>0</v>
      </c>
      <c r="CG17" s="47">
        <f t="shared" si="10"/>
        <v>0</v>
      </c>
      <c r="CH17" s="348">
        <f ca="1">SUM(OFFSET(CE17,0,(-12+'Key information'!$E$34)):OFFSET(BS17,0,(-11+'Key information'!$E$34)))</f>
        <v>0</v>
      </c>
      <c r="CI17" s="258">
        <f t="shared" si="11"/>
        <v>0</v>
      </c>
      <c r="CJ17" s="258">
        <f t="shared" si="12"/>
        <v>0</v>
      </c>
      <c r="CK17" s="258">
        <f t="shared" ca="1" si="13"/>
        <v>0</v>
      </c>
    </row>
    <row r="18" spans="2:89" ht="12" customHeight="1" thickBot="1">
      <c r="B18" s="183"/>
      <c r="C18" s="682" t="s">
        <v>275</v>
      </c>
      <c r="D18" s="684">
        <f>SUM(D12:D17)</f>
        <v>0</v>
      </c>
      <c r="E18" s="684">
        <f t="shared" ref="E18:AM18" si="14">SUM(E12:E17)</f>
        <v>0</v>
      </c>
      <c r="F18" s="684">
        <f t="shared" si="14"/>
        <v>0</v>
      </c>
      <c r="G18" s="684">
        <f t="shared" si="14"/>
        <v>0</v>
      </c>
      <c r="H18" s="684">
        <f t="shared" si="14"/>
        <v>0</v>
      </c>
      <c r="I18" s="684">
        <f t="shared" si="14"/>
        <v>0</v>
      </c>
      <c r="J18" s="684">
        <f t="shared" si="14"/>
        <v>0</v>
      </c>
      <c r="K18" s="684">
        <f t="shared" si="14"/>
        <v>0</v>
      </c>
      <c r="L18" s="684">
        <f t="shared" si="14"/>
        <v>0</v>
      </c>
      <c r="M18" s="684">
        <f t="shared" si="14"/>
        <v>0</v>
      </c>
      <c r="N18" s="684">
        <f t="shared" si="14"/>
        <v>0</v>
      </c>
      <c r="O18" s="684">
        <f t="shared" si="14"/>
        <v>0</v>
      </c>
      <c r="P18" s="684">
        <f t="shared" si="14"/>
        <v>0</v>
      </c>
      <c r="Q18" s="684">
        <f t="shared" si="14"/>
        <v>0</v>
      </c>
      <c r="R18" s="684">
        <f t="shared" si="14"/>
        <v>0</v>
      </c>
      <c r="S18" s="684">
        <f t="shared" si="14"/>
        <v>0</v>
      </c>
      <c r="T18" s="684">
        <f t="shared" si="14"/>
        <v>0</v>
      </c>
      <c r="U18" s="684">
        <f t="shared" si="14"/>
        <v>0</v>
      </c>
      <c r="V18" s="684">
        <f t="shared" si="14"/>
        <v>0</v>
      </c>
      <c r="W18" s="684">
        <f t="shared" si="14"/>
        <v>0</v>
      </c>
      <c r="X18" s="684">
        <f t="shared" si="14"/>
        <v>0</v>
      </c>
      <c r="Y18" s="684">
        <f t="shared" si="14"/>
        <v>0</v>
      </c>
      <c r="Z18" s="684">
        <f t="shared" si="14"/>
        <v>0</v>
      </c>
      <c r="AA18" s="684">
        <f t="shared" si="14"/>
        <v>0</v>
      </c>
      <c r="AB18" s="684">
        <f t="shared" si="14"/>
        <v>0</v>
      </c>
      <c r="AC18" s="684">
        <f t="shared" si="14"/>
        <v>0</v>
      </c>
      <c r="AD18" s="684">
        <f t="shared" si="14"/>
        <v>0</v>
      </c>
      <c r="AE18" s="684">
        <f t="shared" si="14"/>
        <v>0</v>
      </c>
      <c r="AF18" s="684">
        <f t="shared" si="14"/>
        <v>0</v>
      </c>
      <c r="AG18" s="684">
        <f t="shared" si="14"/>
        <v>0</v>
      </c>
      <c r="AH18" s="684">
        <f t="shared" si="14"/>
        <v>0</v>
      </c>
      <c r="AI18" s="684">
        <f t="shared" si="14"/>
        <v>0</v>
      </c>
      <c r="AJ18" s="684">
        <f t="shared" si="14"/>
        <v>0</v>
      </c>
      <c r="AK18" s="684">
        <f t="shared" si="14"/>
        <v>0</v>
      </c>
      <c r="AL18" s="684">
        <f t="shared" si="14"/>
        <v>0</v>
      </c>
      <c r="AM18" s="684">
        <f t="shared" si="14"/>
        <v>0</v>
      </c>
      <c r="AN18" s="747">
        <f t="shared" ref="AN18:AP18" si="15">SUM(AN12:AN17)</f>
        <v>0</v>
      </c>
      <c r="AO18" s="747">
        <f t="shared" si="15"/>
        <v>0</v>
      </c>
      <c r="AP18" s="888">
        <f t="shared" ca="1" si="15"/>
        <v>0</v>
      </c>
      <c r="AQ18" s="826">
        <f t="shared" si="5"/>
        <v>0</v>
      </c>
      <c r="AR18" s="826">
        <f t="shared" si="6"/>
        <v>0</v>
      </c>
      <c r="AS18" s="826">
        <f t="shared" ca="1" si="7"/>
        <v>0</v>
      </c>
      <c r="AU18" s="682" t="str">
        <f t="shared" si="8"/>
        <v>Total</v>
      </c>
      <c r="AV18" s="684">
        <f>SUM(AV12:AV17)</f>
        <v>0</v>
      </c>
      <c r="AW18" s="684">
        <f t="shared" ref="AW18:CH18" si="16">SUM(AW12:AW17)</f>
        <v>0</v>
      </c>
      <c r="AX18" s="684">
        <f t="shared" si="16"/>
        <v>0</v>
      </c>
      <c r="AY18" s="684">
        <f t="shared" si="16"/>
        <v>0</v>
      </c>
      <c r="AZ18" s="684">
        <f t="shared" si="16"/>
        <v>0</v>
      </c>
      <c r="BA18" s="684">
        <f t="shared" si="16"/>
        <v>0</v>
      </c>
      <c r="BB18" s="684">
        <f t="shared" si="16"/>
        <v>0</v>
      </c>
      <c r="BC18" s="684">
        <f t="shared" si="16"/>
        <v>0</v>
      </c>
      <c r="BD18" s="684">
        <f t="shared" si="16"/>
        <v>0</v>
      </c>
      <c r="BE18" s="684">
        <f t="shared" si="16"/>
        <v>0</v>
      </c>
      <c r="BF18" s="684">
        <f t="shared" si="16"/>
        <v>0</v>
      </c>
      <c r="BG18" s="684">
        <f t="shared" si="16"/>
        <v>0</v>
      </c>
      <c r="BH18" s="684">
        <f t="shared" si="16"/>
        <v>0</v>
      </c>
      <c r="BI18" s="684">
        <f t="shared" si="16"/>
        <v>0</v>
      </c>
      <c r="BJ18" s="684">
        <f t="shared" si="16"/>
        <v>0</v>
      </c>
      <c r="BK18" s="684">
        <f t="shared" si="16"/>
        <v>0</v>
      </c>
      <c r="BL18" s="684">
        <f t="shared" si="16"/>
        <v>0</v>
      </c>
      <c r="BM18" s="684">
        <f t="shared" si="16"/>
        <v>0</v>
      </c>
      <c r="BN18" s="684">
        <f t="shared" si="16"/>
        <v>0</v>
      </c>
      <c r="BO18" s="684">
        <f t="shared" si="16"/>
        <v>0</v>
      </c>
      <c r="BP18" s="684">
        <f t="shared" si="16"/>
        <v>0</v>
      </c>
      <c r="BQ18" s="684">
        <f t="shared" si="16"/>
        <v>0</v>
      </c>
      <c r="BR18" s="684">
        <f t="shared" si="16"/>
        <v>0</v>
      </c>
      <c r="BS18" s="684">
        <f t="shared" si="16"/>
        <v>0</v>
      </c>
      <c r="BT18" s="684">
        <f t="shared" si="16"/>
        <v>0</v>
      </c>
      <c r="BU18" s="684">
        <f t="shared" si="16"/>
        <v>0</v>
      </c>
      <c r="BV18" s="684">
        <f t="shared" si="16"/>
        <v>0</v>
      </c>
      <c r="BW18" s="684">
        <f t="shared" si="16"/>
        <v>0</v>
      </c>
      <c r="BX18" s="684">
        <f t="shared" si="16"/>
        <v>0</v>
      </c>
      <c r="BY18" s="684">
        <f t="shared" si="16"/>
        <v>0</v>
      </c>
      <c r="BZ18" s="684">
        <f t="shared" si="16"/>
        <v>0</v>
      </c>
      <c r="CA18" s="684">
        <f t="shared" si="16"/>
        <v>0</v>
      </c>
      <c r="CB18" s="684">
        <f t="shared" si="16"/>
        <v>0</v>
      </c>
      <c r="CC18" s="684">
        <f t="shared" si="16"/>
        <v>0</v>
      </c>
      <c r="CD18" s="684">
        <f t="shared" si="16"/>
        <v>0</v>
      </c>
      <c r="CE18" s="684">
        <f t="shared" si="16"/>
        <v>0</v>
      </c>
      <c r="CF18" s="747">
        <f t="shared" si="16"/>
        <v>0</v>
      </c>
      <c r="CG18" s="747">
        <f t="shared" si="16"/>
        <v>0</v>
      </c>
      <c r="CH18" s="888">
        <f t="shared" ca="1" si="16"/>
        <v>0</v>
      </c>
      <c r="CI18" s="826">
        <f t="shared" si="11"/>
        <v>0</v>
      </c>
      <c r="CJ18" s="826">
        <f t="shared" si="12"/>
        <v>0</v>
      </c>
      <c r="CK18" s="826">
        <f t="shared" ca="1" si="13"/>
        <v>0</v>
      </c>
    </row>
    <row r="19" spans="2:89" ht="12" customHeight="1">
      <c r="B19" s="174"/>
      <c r="C19" s="22" t="s">
        <v>357</v>
      </c>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9"/>
      <c r="AO19" s="39"/>
      <c r="AP19" s="887"/>
      <c r="AQ19" s="258"/>
      <c r="AR19" s="258"/>
      <c r="AS19" s="258"/>
      <c r="AU19" s="22" t="str">
        <f t="shared" si="8"/>
        <v>Other operating expenses</v>
      </c>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9"/>
      <c r="CG19" s="39"/>
      <c r="CH19" s="887"/>
      <c r="CI19" s="258"/>
      <c r="CJ19" s="258"/>
      <c r="CK19" s="258"/>
    </row>
    <row r="20" spans="2:89" ht="12" customHeight="1">
      <c r="B20" s="128" t="s">
        <v>332</v>
      </c>
      <c r="C20" s="30" t="str">
        <f>PL_monthly!C36</f>
        <v>Voluntary personnel expenses</v>
      </c>
      <c r="D20" s="153">
        <f>PL_monthly!D36</f>
        <v>0</v>
      </c>
      <c r="E20" s="153">
        <f>PL_monthly!E36</f>
        <v>0</v>
      </c>
      <c r="F20" s="153">
        <f>PL_monthly!F36</f>
        <v>0</v>
      </c>
      <c r="G20" s="153">
        <f>PL_monthly!G36</f>
        <v>0</v>
      </c>
      <c r="H20" s="153">
        <f>PL_monthly!H36</f>
        <v>0</v>
      </c>
      <c r="I20" s="153">
        <f>PL_monthly!I36</f>
        <v>0</v>
      </c>
      <c r="J20" s="153">
        <f>PL_monthly!J36</f>
        <v>0</v>
      </c>
      <c r="K20" s="153">
        <f>PL_monthly!K36</f>
        <v>0</v>
      </c>
      <c r="L20" s="153">
        <f>PL_monthly!L36</f>
        <v>0</v>
      </c>
      <c r="M20" s="153">
        <f>PL_monthly!M36</f>
        <v>0</v>
      </c>
      <c r="N20" s="153">
        <f>PL_monthly!N36</f>
        <v>0</v>
      </c>
      <c r="O20" s="153">
        <f>PL_monthly!O36</f>
        <v>0</v>
      </c>
      <c r="P20" s="153">
        <f>PL_monthly!P36</f>
        <v>0</v>
      </c>
      <c r="Q20" s="153">
        <f>PL_monthly!Q36</f>
        <v>0</v>
      </c>
      <c r="R20" s="153">
        <f>PL_monthly!R36</f>
        <v>0</v>
      </c>
      <c r="S20" s="153">
        <f>PL_monthly!S36</f>
        <v>0</v>
      </c>
      <c r="T20" s="153">
        <f>PL_monthly!T36</f>
        <v>0</v>
      </c>
      <c r="U20" s="153">
        <f>PL_monthly!U36</f>
        <v>0</v>
      </c>
      <c r="V20" s="153">
        <f>PL_monthly!V36</f>
        <v>0</v>
      </c>
      <c r="W20" s="153">
        <f>PL_monthly!W36</f>
        <v>0</v>
      </c>
      <c r="X20" s="153">
        <f>PL_monthly!X36</f>
        <v>0</v>
      </c>
      <c r="Y20" s="153">
        <f>PL_monthly!Y36</f>
        <v>0</v>
      </c>
      <c r="Z20" s="153">
        <f>PL_monthly!Z36</f>
        <v>0</v>
      </c>
      <c r="AA20" s="153">
        <f>PL_monthly!AA36</f>
        <v>0</v>
      </c>
      <c r="AB20" s="153">
        <f>PL_monthly!AB36</f>
        <v>0</v>
      </c>
      <c r="AC20" s="153">
        <f>PL_monthly!AC36</f>
        <v>0</v>
      </c>
      <c r="AD20" s="153">
        <f>PL_monthly!AD36</f>
        <v>0</v>
      </c>
      <c r="AE20" s="153">
        <f>PL_monthly!AE36</f>
        <v>0</v>
      </c>
      <c r="AF20" s="153">
        <f>PL_monthly!AF36</f>
        <v>0</v>
      </c>
      <c r="AG20" s="153">
        <f>PL_monthly!AG36</f>
        <v>0</v>
      </c>
      <c r="AH20" s="153">
        <f>PL_monthly!AH36</f>
        <v>0</v>
      </c>
      <c r="AI20" s="153">
        <f>PL_monthly!AI36</f>
        <v>0</v>
      </c>
      <c r="AJ20" s="153">
        <f>PL_monthly!AJ36</f>
        <v>0</v>
      </c>
      <c r="AK20" s="153">
        <f>PL_monthly!AK36</f>
        <v>0</v>
      </c>
      <c r="AL20" s="153">
        <f>PL_monthly!AL36</f>
        <v>0</v>
      </c>
      <c r="AM20" s="153">
        <f>PL_monthly!AM36</f>
        <v>0</v>
      </c>
      <c r="AN20" s="47">
        <f>SUM(D20:O20)</f>
        <v>0</v>
      </c>
      <c r="AO20" s="47">
        <f>SUM(P20:AA20)</f>
        <v>0</v>
      </c>
      <c r="AP20" s="348">
        <f ca="1">SUM(OFFSET(AM20,0,(-12+'Key information'!$E$34)):OFFSET(AA20,0,(-11+'Key information'!$E$34)))</f>
        <v>0</v>
      </c>
      <c r="AQ20" s="258">
        <f>IFERROR(AN20/AN$36,0)</f>
        <v>0</v>
      </c>
      <c r="AR20" s="258">
        <f>IFERROR(AO20/AO$36,0)</f>
        <v>0</v>
      </c>
      <c r="AS20" s="258">
        <f ca="1">IFERROR(AP20/AP$36,0)</f>
        <v>0</v>
      </c>
      <c r="AU20" s="30" t="str">
        <f t="shared" si="8"/>
        <v>Voluntary personnel expenses</v>
      </c>
      <c r="AV20" s="153">
        <f>D20+SUMIFS(QoE!E:E,QoE!$B:$B,$B20)</f>
        <v>0</v>
      </c>
      <c r="AW20" s="153">
        <f>E20+SUMIFS(QoE!F:F,QoE!$B:$B,$B20)</f>
        <v>0</v>
      </c>
      <c r="AX20" s="153">
        <f>F20+SUMIFS(QoE!G:G,QoE!$B:$B,$B20)</f>
        <v>0</v>
      </c>
      <c r="AY20" s="153">
        <f>G20+SUMIFS(QoE!H:H,QoE!$B:$B,$B20)</f>
        <v>0</v>
      </c>
      <c r="AZ20" s="153">
        <f>H20+SUMIFS(QoE!I:I,QoE!$B:$B,$B20)</f>
        <v>0</v>
      </c>
      <c r="BA20" s="153">
        <f>I20+SUMIFS(QoE!J:J,QoE!$B:$B,$B20)</f>
        <v>0</v>
      </c>
      <c r="BB20" s="153">
        <f>J20+SUMIFS(QoE!K:K,QoE!$B:$B,$B20)</f>
        <v>0</v>
      </c>
      <c r="BC20" s="153">
        <f>K20+SUMIFS(QoE!L:L,QoE!$B:$B,$B20)</f>
        <v>0</v>
      </c>
      <c r="BD20" s="153">
        <f>L20+SUMIFS(QoE!M:M,QoE!$B:$B,$B20)</f>
        <v>0</v>
      </c>
      <c r="BE20" s="153">
        <f>M20+SUMIFS(QoE!N:N,QoE!$B:$B,$B20)</f>
        <v>0</v>
      </c>
      <c r="BF20" s="153">
        <f>N20+SUMIFS(QoE!O:O,QoE!$B:$B,$B20)</f>
        <v>0</v>
      </c>
      <c r="BG20" s="153">
        <f>O20+SUMIFS(QoE!P:P,QoE!$B:$B,$B20)</f>
        <v>0</v>
      </c>
      <c r="BH20" s="153">
        <f>P20+SUMIFS(QoE!Q:Q,QoE!$B:$B,$B20)</f>
        <v>0</v>
      </c>
      <c r="BI20" s="153">
        <f>Q20+SUMIFS(QoE!R:R,QoE!$B:$B,$B20)</f>
        <v>0</v>
      </c>
      <c r="BJ20" s="153">
        <f>R20+SUMIFS(QoE!S:S,QoE!$B:$B,$B20)</f>
        <v>0</v>
      </c>
      <c r="BK20" s="153">
        <f>S20+SUMIFS(QoE!T:T,QoE!$B:$B,$B20)</f>
        <v>0</v>
      </c>
      <c r="BL20" s="153">
        <f>T20+SUMIFS(QoE!U:U,QoE!$B:$B,$B20)</f>
        <v>0</v>
      </c>
      <c r="BM20" s="153">
        <f>U20+SUMIFS(QoE!V:V,QoE!$B:$B,$B20)</f>
        <v>0</v>
      </c>
      <c r="BN20" s="153">
        <f>V20+SUMIFS(QoE!W:W,QoE!$B:$B,$B20)</f>
        <v>0</v>
      </c>
      <c r="BO20" s="153">
        <f>W20+SUMIFS(QoE!X:X,QoE!$B:$B,$B20)</f>
        <v>0</v>
      </c>
      <c r="BP20" s="153">
        <f>X20+SUMIFS(QoE!Y:Y,QoE!$B:$B,$B20)</f>
        <v>0</v>
      </c>
      <c r="BQ20" s="153">
        <f>Y20+SUMIFS(QoE!Z:Z,QoE!$B:$B,$B20)</f>
        <v>0</v>
      </c>
      <c r="BR20" s="153">
        <f>Z20+SUMIFS(QoE!AA:AA,QoE!$B:$B,$B20)</f>
        <v>0</v>
      </c>
      <c r="BS20" s="153">
        <f>AA20+SUMIFS(QoE!AB:AB,QoE!$B:$B,$B20)</f>
        <v>0</v>
      </c>
      <c r="BT20" s="153">
        <f>AB20+SUMIFS(QoE!AC:AC,QoE!$B:$B,$B20)</f>
        <v>0</v>
      </c>
      <c r="BU20" s="153">
        <f>AC20+SUMIFS(QoE!AD:AD,QoE!$B:$B,$B20)</f>
        <v>0</v>
      </c>
      <c r="BV20" s="153">
        <f>AD20+SUMIFS(QoE!AE:AE,QoE!$B:$B,$B20)</f>
        <v>0</v>
      </c>
      <c r="BW20" s="153">
        <f>AE20+SUMIFS(QoE!AF:AF,QoE!$B:$B,$B20)</f>
        <v>0</v>
      </c>
      <c r="BX20" s="153">
        <f>AF20+SUMIFS(QoE!AG:AG,QoE!$B:$B,$B20)</f>
        <v>0</v>
      </c>
      <c r="BY20" s="153">
        <f>AG20+SUMIFS(QoE!AH:AH,QoE!$B:$B,$B20)</f>
        <v>0</v>
      </c>
      <c r="BZ20" s="153">
        <f>AH20+SUMIFS(QoE!AI:AI,QoE!$B:$B,$B20)</f>
        <v>0</v>
      </c>
      <c r="CA20" s="153">
        <f>AI20+SUMIFS(QoE!AJ:AJ,QoE!$B:$B,$B20)</f>
        <v>0</v>
      </c>
      <c r="CB20" s="153">
        <f>AJ20+SUMIFS(QoE!AK:AK,QoE!$B:$B,$B20)</f>
        <v>0</v>
      </c>
      <c r="CC20" s="153">
        <f>AK20+SUMIFS(QoE!AL:AL,QoE!$B:$B,$B20)</f>
        <v>0</v>
      </c>
      <c r="CD20" s="153">
        <f>AL20+SUMIFS(QoE!AM:AM,QoE!$B:$B,$B20)</f>
        <v>0</v>
      </c>
      <c r="CE20" s="153">
        <f>AM20+SUMIFS(QoE!AN:AN,QoE!$B:$B,$B20)</f>
        <v>0</v>
      </c>
      <c r="CF20" s="47">
        <f>SUM(AV20:BG20)</f>
        <v>0</v>
      </c>
      <c r="CG20" s="47">
        <f>SUM(BH20:BS20)</f>
        <v>0</v>
      </c>
      <c r="CH20" s="348">
        <f ca="1">SUM(OFFSET(CE20,0,(-12+'Key information'!$E$34)):OFFSET(BS20,0,(-11+'Key information'!$E$34)))</f>
        <v>0</v>
      </c>
      <c r="CI20" s="258">
        <f>IFERROR(CF20/CF$36,0)</f>
        <v>0</v>
      </c>
      <c r="CJ20" s="258">
        <f>IFERROR(CG20/CG$36,0)</f>
        <v>0</v>
      </c>
      <c r="CK20" s="258">
        <f ca="1">IFERROR(CH20/CH$36,0)</f>
        <v>0</v>
      </c>
    </row>
    <row r="21" spans="2:89" ht="12" customHeight="1">
      <c r="B21" s="128" t="s">
        <v>334</v>
      </c>
      <c r="C21" s="30" t="str">
        <f>PL_monthly!C37</f>
        <v>Premises</v>
      </c>
      <c r="D21" s="153">
        <f>PL_monthly!D37</f>
        <v>0</v>
      </c>
      <c r="E21" s="153">
        <f>PL_monthly!E37</f>
        <v>0</v>
      </c>
      <c r="F21" s="153">
        <f>PL_monthly!F37</f>
        <v>0</v>
      </c>
      <c r="G21" s="153">
        <f>PL_monthly!G37</f>
        <v>0</v>
      </c>
      <c r="H21" s="153">
        <f>PL_monthly!H37</f>
        <v>0</v>
      </c>
      <c r="I21" s="153">
        <f>PL_monthly!I37</f>
        <v>0</v>
      </c>
      <c r="J21" s="153">
        <f>PL_monthly!J37</f>
        <v>0</v>
      </c>
      <c r="K21" s="153">
        <f>PL_monthly!K37</f>
        <v>0</v>
      </c>
      <c r="L21" s="153">
        <f>PL_monthly!L37</f>
        <v>0</v>
      </c>
      <c r="M21" s="153">
        <f>PL_monthly!M37</f>
        <v>0</v>
      </c>
      <c r="N21" s="153">
        <f>PL_monthly!N37</f>
        <v>0</v>
      </c>
      <c r="O21" s="153">
        <f>PL_monthly!O37</f>
        <v>0</v>
      </c>
      <c r="P21" s="153">
        <f>PL_monthly!P37</f>
        <v>0</v>
      </c>
      <c r="Q21" s="153">
        <f>PL_monthly!Q37</f>
        <v>0</v>
      </c>
      <c r="R21" s="153">
        <f>PL_monthly!R37</f>
        <v>0</v>
      </c>
      <c r="S21" s="153">
        <f>PL_monthly!S37</f>
        <v>0</v>
      </c>
      <c r="T21" s="153">
        <f>PL_monthly!T37</f>
        <v>0</v>
      </c>
      <c r="U21" s="153">
        <f>PL_monthly!U37</f>
        <v>0</v>
      </c>
      <c r="V21" s="153">
        <f>PL_monthly!V37</f>
        <v>0</v>
      </c>
      <c r="W21" s="153">
        <f>PL_monthly!W37</f>
        <v>0</v>
      </c>
      <c r="X21" s="153">
        <f>PL_monthly!X37</f>
        <v>0</v>
      </c>
      <c r="Y21" s="153">
        <f>PL_monthly!Y37</f>
        <v>0</v>
      </c>
      <c r="Z21" s="153">
        <f>PL_monthly!Z37</f>
        <v>0</v>
      </c>
      <c r="AA21" s="153">
        <f>PL_monthly!AA37</f>
        <v>0</v>
      </c>
      <c r="AB21" s="153">
        <f>PL_monthly!AB37</f>
        <v>0</v>
      </c>
      <c r="AC21" s="153">
        <f>PL_monthly!AC37</f>
        <v>0</v>
      </c>
      <c r="AD21" s="153">
        <f>PL_monthly!AD37</f>
        <v>0</v>
      </c>
      <c r="AE21" s="153">
        <f>PL_monthly!AE37</f>
        <v>0</v>
      </c>
      <c r="AF21" s="153">
        <f>PL_monthly!AF37</f>
        <v>0</v>
      </c>
      <c r="AG21" s="153">
        <f>PL_monthly!AG37</f>
        <v>0</v>
      </c>
      <c r="AH21" s="153">
        <f>PL_monthly!AH37</f>
        <v>0</v>
      </c>
      <c r="AI21" s="153">
        <f>PL_monthly!AI37</f>
        <v>0</v>
      </c>
      <c r="AJ21" s="153">
        <f>PL_monthly!AJ37</f>
        <v>0</v>
      </c>
      <c r="AK21" s="153">
        <f>PL_monthly!AK37</f>
        <v>0</v>
      </c>
      <c r="AL21" s="153">
        <f>PL_monthly!AL37</f>
        <v>0</v>
      </c>
      <c r="AM21" s="153">
        <f>PL_monthly!AM37</f>
        <v>0</v>
      </c>
      <c r="AN21" s="47">
        <f>SUM(D21:O21)</f>
        <v>0</v>
      </c>
      <c r="AO21" s="47">
        <f>SUM(P21:AA21)</f>
        <v>0</v>
      </c>
      <c r="AP21" s="348">
        <f ca="1">SUM(OFFSET(AM21,0,(-12+'Key information'!$E$34)):OFFSET(AA21,0,(-11+'Key information'!$E$34)))</f>
        <v>0</v>
      </c>
      <c r="AQ21" s="258">
        <f t="shared" ref="AQ21:AQ33" si="17">IFERROR(AN21/AN$36,0)</f>
        <v>0</v>
      </c>
      <c r="AR21" s="258">
        <f t="shared" ref="AR21:AR33" si="18">IFERROR(AO21/AO$36,0)</f>
        <v>0</v>
      </c>
      <c r="AS21" s="258">
        <f t="shared" ref="AS21:AS33" ca="1" si="19">IFERROR(AP21/AP$36,0)</f>
        <v>0</v>
      </c>
      <c r="AU21" s="30" t="str">
        <f t="shared" si="8"/>
        <v>Premises</v>
      </c>
      <c r="AV21" s="153">
        <f>D21+SUMIFS(QoE!E:E,QoE!$B:$B,$B21)</f>
        <v>0</v>
      </c>
      <c r="AW21" s="153">
        <f>E21+SUMIFS(QoE!F:F,QoE!$B:$B,$B21)</f>
        <v>0</v>
      </c>
      <c r="AX21" s="153">
        <f>F21+SUMIFS(QoE!G:G,QoE!$B:$B,$B21)</f>
        <v>0</v>
      </c>
      <c r="AY21" s="153">
        <f>G21+SUMIFS(QoE!H:H,QoE!$B:$B,$B21)</f>
        <v>0</v>
      </c>
      <c r="AZ21" s="153">
        <f>H21+SUMIFS(QoE!I:I,QoE!$B:$B,$B21)</f>
        <v>0</v>
      </c>
      <c r="BA21" s="153">
        <f>I21+SUMIFS(QoE!J:J,QoE!$B:$B,$B21)</f>
        <v>0</v>
      </c>
      <c r="BB21" s="153">
        <f>J21+SUMIFS(QoE!K:K,QoE!$B:$B,$B21)</f>
        <v>0</v>
      </c>
      <c r="BC21" s="153">
        <f>K21+SUMIFS(QoE!L:L,QoE!$B:$B,$B21)</f>
        <v>0</v>
      </c>
      <c r="BD21" s="153">
        <f>L21+SUMIFS(QoE!M:M,QoE!$B:$B,$B21)</f>
        <v>0</v>
      </c>
      <c r="BE21" s="153">
        <f>M21+SUMIFS(QoE!N:N,QoE!$B:$B,$B21)</f>
        <v>0</v>
      </c>
      <c r="BF21" s="153">
        <f>N21+SUMIFS(QoE!O:O,QoE!$B:$B,$B21)</f>
        <v>0</v>
      </c>
      <c r="BG21" s="153">
        <f>O21+SUMIFS(QoE!P:P,QoE!$B:$B,$B21)</f>
        <v>0</v>
      </c>
      <c r="BH21" s="153">
        <f>P21+SUMIFS(QoE!Q:Q,QoE!$B:$B,$B21)</f>
        <v>0</v>
      </c>
      <c r="BI21" s="153">
        <f>Q21+SUMIFS(QoE!R:R,QoE!$B:$B,$B21)</f>
        <v>0</v>
      </c>
      <c r="BJ21" s="153">
        <f>R21+SUMIFS(QoE!S:S,QoE!$B:$B,$B21)</f>
        <v>0</v>
      </c>
      <c r="BK21" s="153">
        <f>S21+SUMIFS(QoE!T:T,QoE!$B:$B,$B21)</f>
        <v>0</v>
      </c>
      <c r="BL21" s="153">
        <f>T21+SUMIFS(QoE!U:U,QoE!$B:$B,$B21)</f>
        <v>0</v>
      </c>
      <c r="BM21" s="153">
        <f>U21+SUMIFS(QoE!V:V,QoE!$B:$B,$B21)</f>
        <v>0</v>
      </c>
      <c r="BN21" s="153">
        <f>V21+SUMIFS(QoE!W:W,QoE!$B:$B,$B21)</f>
        <v>0</v>
      </c>
      <c r="BO21" s="153">
        <f>W21+SUMIFS(QoE!X:X,QoE!$B:$B,$B21)</f>
        <v>0</v>
      </c>
      <c r="BP21" s="153">
        <f>X21+SUMIFS(QoE!Y:Y,QoE!$B:$B,$B21)</f>
        <v>0</v>
      </c>
      <c r="BQ21" s="153">
        <f>Y21+SUMIFS(QoE!Z:Z,QoE!$B:$B,$B21)</f>
        <v>0</v>
      </c>
      <c r="BR21" s="153">
        <f>Z21+SUMIFS(QoE!AA:AA,QoE!$B:$B,$B21)</f>
        <v>0</v>
      </c>
      <c r="BS21" s="153">
        <f>AA21+SUMIFS(QoE!AB:AB,QoE!$B:$B,$B21)</f>
        <v>0</v>
      </c>
      <c r="BT21" s="153">
        <f>AB21+SUMIFS(QoE!AC:AC,QoE!$B:$B,$B21)</f>
        <v>0</v>
      </c>
      <c r="BU21" s="153">
        <f>AC21+SUMIFS(QoE!AD:AD,QoE!$B:$B,$B21)</f>
        <v>0</v>
      </c>
      <c r="BV21" s="153">
        <f>AD21+SUMIFS(QoE!AE:AE,QoE!$B:$B,$B21)</f>
        <v>0</v>
      </c>
      <c r="BW21" s="153">
        <f>AE21+SUMIFS(QoE!AF:AF,QoE!$B:$B,$B21)</f>
        <v>0</v>
      </c>
      <c r="BX21" s="153">
        <f>AF21+SUMIFS(QoE!AG:AG,QoE!$B:$B,$B21)</f>
        <v>0</v>
      </c>
      <c r="BY21" s="153">
        <f>AG21+SUMIFS(QoE!AH:AH,QoE!$B:$B,$B21)</f>
        <v>0</v>
      </c>
      <c r="BZ21" s="153">
        <f>AH21+SUMIFS(QoE!AI:AI,QoE!$B:$B,$B21)</f>
        <v>0</v>
      </c>
      <c r="CA21" s="153">
        <f>AI21+SUMIFS(QoE!AJ:AJ,QoE!$B:$B,$B21)</f>
        <v>0</v>
      </c>
      <c r="CB21" s="153">
        <f>AJ21+SUMIFS(QoE!AK:AK,QoE!$B:$B,$B21)</f>
        <v>0</v>
      </c>
      <c r="CC21" s="153">
        <f>AK21+SUMIFS(QoE!AL:AL,QoE!$B:$B,$B21)</f>
        <v>0</v>
      </c>
      <c r="CD21" s="153">
        <f>AL21+SUMIFS(QoE!AM:AM,QoE!$B:$B,$B21)</f>
        <v>0</v>
      </c>
      <c r="CE21" s="153">
        <f>AM21+SUMIFS(QoE!AN:AN,QoE!$B:$B,$B21)</f>
        <v>0</v>
      </c>
      <c r="CF21" s="47">
        <f>SUM(AV21:BG21)</f>
        <v>0</v>
      </c>
      <c r="CG21" s="47">
        <f>SUM(BH21:BS21)</f>
        <v>0</v>
      </c>
      <c r="CH21" s="348">
        <f ca="1">SUM(OFFSET(CE21,0,(-12+'Key information'!$E$34)):OFFSET(BS21,0,(-11+'Key information'!$E$34)))</f>
        <v>0</v>
      </c>
      <c r="CI21" s="258">
        <f t="shared" ref="CI21:CI33" si="20">IFERROR(CF21/CF$36,0)</f>
        <v>0</v>
      </c>
      <c r="CJ21" s="258">
        <f t="shared" ref="CJ21:CJ33" si="21">IFERROR(CG21/CG$36,0)</f>
        <v>0</v>
      </c>
      <c r="CK21" s="258">
        <f t="shared" ref="CK21:CK33" ca="1" si="22">IFERROR(CH21/CH$36,0)</f>
        <v>0</v>
      </c>
    </row>
    <row r="22" spans="2:89" ht="12" customHeight="1">
      <c r="B22" s="128" t="s">
        <v>336</v>
      </c>
      <c r="C22" s="30" t="str">
        <f>PL_monthly!C38</f>
        <v>Vehicles</v>
      </c>
      <c r="D22" s="153">
        <f>PL_monthly!D38</f>
        <v>0</v>
      </c>
      <c r="E22" s="153">
        <f>PL_monthly!E38</f>
        <v>0</v>
      </c>
      <c r="F22" s="153">
        <f>PL_monthly!F38</f>
        <v>0</v>
      </c>
      <c r="G22" s="153">
        <f>PL_monthly!G38</f>
        <v>0</v>
      </c>
      <c r="H22" s="153">
        <f>PL_monthly!H38</f>
        <v>0</v>
      </c>
      <c r="I22" s="153">
        <f>PL_monthly!I38</f>
        <v>0</v>
      </c>
      <c r="J22" s="153">
        <f>PL_monthly!J38</f>
        <v>0</v>
      </c>
      <c r="K22" s="153">
        <f>PL_monthly!K38</f>
        <v>0</v>
      </c>
      <c r="L22" s="153">
        <f>PL_monthly!L38</f>
        <v>0</v>
      </c>
      <c r="M22" s="153">
        <f>PL_monthly!M38</f>
        <v>0</v>
      </c>
      <c r="N22" s="153">
        <f>PL_monthly!N38</f>
        <v>0</v>
      </c>
      <c r="O22" s="153">
        <f>PL_monthly!O38</f>
        <v>0</v>
      </c>
      <c r="P22" s="153">
        <f>PL_monthly!P38</f>
        <v>0</v>
      </c>
      <c r="Q22" s="153">
        <f>PL_monthly!Q38</f>
        <v>0</v>
      </c>
      <c r="R22" s="153">
        <f>PL_monthly!R38</f>
        <v>0</v>
      </c>
      <c r="S22" s="153">
        <f>PL_monthly!S38</f>
        <v>0</v>
      </c>
      <c r="T22" s="153">
        <f>PL_monthly!T38</f>
        <v>0</v>
      </c>
      <c r="U22" s="153">
        <f>PL_monthly!U38</f>
        <v>0</v>
      </c>
      <c r="V22" s="153">
        <f>PL_monthly!V38</f>
        <v>0</v>
      </c>
      <c r="W22" s="153">
        <f>PL_monthly!W38</f>
        <v>0</v>
      </c>
      <c r="X22" s="153">
        <f>PL_monthly!X38</f>
        <v>0</v>
      </c>
      <c r="Y22" s="153">
        <f>PL_monthly!Y38</f>
        <v>0</v>
      </c>
      <c r="Z22" s="153">
        <f>PL_monthly!Z38</f>
        <v>0</v>
      </c>
      <c r="AA22" s="153">
        <f>PL_monthly!AA38</f>
        <v>0</v>
      </c>
      <c r="AB22" s="153">
        <f>PL_monthly!AB38</f>
        <v>0</v>
      </c>
      <c r="AC22" s="153">
        <f>PL_monthly!AC38</f>
        <v>0</v>
      </c>
      <c r="AD22" s="153">
        <f>PL_monthly!AD38</f>
        <v>0</v>
      </c>
      <c r="AE22" s="153">
        <f>PL_monthly!AE38</f>
        <v>0</v>
      </c>
      <c r="AF22" s="153">
        <f>PL_monthly!AF38</f>
        <v>0</v>
      </c>
      <c r="AG22" s="153">
        <f>PL_monthly!AG38</f>
        <v>0</v>
      </c>
      <c r="AH22" s="153">
        <f>PL_monthly!AH38</f>
        <v>0</v>
      </c>
      <c r="AI22" s="153">
        <f>PL_monthly!AI38</f>
        <v>0</v>
      </c>
      <c r="AJ22" s="153">
        <f>PL_monthly!AJ38</f>
        <v>0</v>
      </c>
      <c r="AK22" s="153">
        <f>PL_monthly!AK38</f>
        <v>0</v>
      </c>
      <c r="AL22" s="153">
        <f>PL_monthly!AL38</f>
        <v>0</v>
      </c>
      <c r="AM22" s="153">
        <f>PL_monthly!AM38</f>
        <v>0</v>
      </c>
      <c r="AN22" s="47">
        <f>SUM(D22:O22)</f>
        <v>0</v>
      </c>
      <c r="AO22" s="47">
        <f>SUM(P22:AA22)</f>
        <v>0</v>
      </c>
      <c r="AP22" s="348">
        <f ca="1">SUM(OFFSET(AM22,0,(-12+'Key information'!$E$34)):OFFSET(AA22,0,(-11+'Key information'!$E$34)))</f>
        <v>0</v>
      </c>
      <c r="AQ22" s="258">
        <f t="shared" si="17"/>
        <v>0</v>
      </c>
      <c r="AR22" s="258">
        <f t="shared" si="18"/>
        <v>0</v>
      </c>
      <c r="AS22" s="258">
        <f t="shared" ca="1" si="19"/>
        <v>0</v>
      </c>
      <c r="AU22" s="30" t="str">
        <f t="shared" si="8"/>
        <v>Vehicles</v>
      </c>
      <c r="AV22" s="153">
        <f>D22+SUMIFS(QoE!E:E,QoE!$B:$B,$B22)</f>
        <v>0</v>
      </c>
      <c r="AW22" s="153">
        <f>E22+SUMIFS(QoE!F:F,QoE!$B:$B,$B22)</f>
        <v>0</v>
      </c>
      <c r="AX22" s="153">
        <f>F22+SUMIFS(QoE!G:G,QoE!$B:$B,$B22)</f>
        <v>0</v>
      </c>
      <c r="AY22" s="153">
        <f>G22+SUMIFS(QoE!H:H,QoE!$B:$B,$B22)</f>
        <v>0</v>
      </c>
      <c r="AZ22" s="153">
        <f>H22+SUMIFS(QoE!I:I,QoE!$B:$B,$B22)</f>
        <v>0</v>
      </c>
      <c r="BA22" s="153">
        <f>I22+SUMIFS(QoE!J:J,QoE!$B:$B,$B22)</f>
        <v>0</v>
      </c>
      <c r="BB22" s="153">
        <f>J22+SUMIFS(QoE!K:K,QoE!$B:$B,$B22)</f>
        <v>0</v>
      </c>
      <c r="BC22" s="153">
        <f>K22+SUMIFS(QoE!L:L,QoE!$B:$B,$B22)</f>
        <v>0</v>
      </c>
      <c r="BD22" s="153">
        <f>L22+SUMIFS(QoE!M:M,QoE!$B:$B,$B22)</f>
        <v>0</v>
      </c>
      <c r="BE22" s="153">
        <f>M22+SUMIFS(QoE!N:N,QoE!$B:$B,$B22)</f>
        <v>0</v>
      </c>
      <c r="BF22" s="153">
        <f>N22+SUMIFS(QoE!O:O,QoE!$B:$B,$B22)</f>
        <v>0</v>
      </c>
      <c r="BG22" s="153">
        <f>O22+SUMIFS(QoE!P:P,QoE!$B:$B,$B22)</f>
        <v>0</v>
      </c>
      <c r="BH22" s="153">
        <f>P22+SUMIFS(QoE!Q:Q,QoE!$B:$B,$B22)</f>
        <v>0</v>
      </c>
      <c r="BI22" s="153">
        <f>Q22+SUMIFS(QoE!R:R,QoE!$B:$B,$B22)</f>
        <v>0</v>
      </c>
      <c r="BJ22" s="153">
        <f>R22+SUMIFS(QoE!S:S,QoE!$B:$B,$B22)</f>
        <v>0</v>
      </c>
      <c r="BK22" s="153">
        <f>S22+SUMIFS(QoE!T:T,QoE!$B:$B,$B22)</f>
        <v>0</v>
      </c>
      <c r="BL22" s="153">
        <f>T22+SUMIFS(QoE!U:U,QoE!$B:$B,$B22)</f>
        <v>0</v>
      </c>
      <c r="BM22" s="153">
        <f>U22+SUMIFS(QoE!V:V,QoE!$B:$B,$B22)</f>
        <v>0</v>
      </c>
      <c r="BN22" s="153">
        <f>V22+SUMIFS(QoE!W:W,QoE!$B:$B,$B22)</f>
        <v>0</v>
      </c>
      <c r="BO22" s="153">
        <f>W22+SUMIFS(QoE!X:X,QoE!$B:$B,$B22)</f>
        <v>0</v>
      </c>
      <c r="BP22" s="153">
        <f>X22+SUMIFS(QoE!Y:Y,QoE!$B:$B,$B22)</f>
        <v>0</v>
      </c>
      <c r="BQ22" s="153">
        <f>Y22+SUMIFS(QoE!Z:Z,QoE!$B:$B,$B22)</f>
        <v>0</v>
      </c>
      <c r="BR22" s="153">
        <f>Z22+SUMIFS(QoE!AA:AA,QoE!$B:$B,$B22)</f>
        <v>0</v>
      </c>
      <c r="BS22" s="153">
        <f>AA22+SUMIFS(QoE!AB:AB,QoE!$B:$B,$B22)</f>
        <v>0</v>
      </c>
      <c r="BT22" s="153">
        <f>AB22+SUMIFS(QoE!AC:AC,QoE!$B:$B,$B22)</f>
        <v>0</v>
      </c>
      <c r="BU22" s="153">
        <f>AC22+SUMIFS(QoE!AD:AD,QoE!$B:$B,$B22)</f>
        <v>0</v>
      </c>
      <c r="BV22" s="153">
        <f>AD22+SUMIFS(QoE!AE:AE,QoE!$B:$B,$B22)</f>
        <v>0</v>
      </c>
      <c r="BW22" s="153">
        <f>AE22+SUMIFS(QoE!AF:AF,QoE!$B:$B,$B22)</f>
        <v>0</v>
      </c>
      <c r="BX22" s="153">
        <f>AF22+SUMIFS(QoE!AG:AG,QoE!$B:$B,$B22)</f>
        <v>0</v>
      </c>
      <c r="BY22" s="153">
        <f>AG22+SUMIFS(QoE!AH:AH,QoE!$B:$B,$B22)</f>
        <v>0</v>
      </c>
      <c r="BZ22" s="153">
        <f>AH22+SUMIFS(QoE!AI:AI,QoE!$B:$B,$B22)</f>
        <v>0</v>
      </c>
      <c r="CA22" s="153">
        <f>AI22+SUMIFS(QoE!AJ:AJ,QoE!$B:$B,$B22)</f>
        <v>0</v>
      </c>
      <c r="CB22" s="153">
        <f>AJ22+SUMIFS(QoE!AK:AK,QoE!$B:$B,$B22)</f>
        <v>0</v>
      </c>
      <c r="CC22" s="153">
        <f>AK22+SUMIFS(QoE!AL:AL,QoE!$B:$B,$B22)</f>
        <v>0</v>
      </c>
      <c r="CD22" s="153">
        <f>AL22+SUMIFS(QoE!AM:AM,QoE!$B:$B,$B22)</f>
        <v>0</v>
      </c>
      <c r="CE22" s="153">
        <f>AM22+SUMIFS(QoE!AN:AN,QoE!$B:$B,$B22)</f>
        <v>0</v>
      </c>
      <c r="CF22" s="47">
        <f>SUM(AV22:BG22)</f>
        <v>0</v>
      </c>
      <c r="CG22" s="47">
        <f>SUM(BH22:BS22)</f>
        <v>0</v>
      </c>
      <c r="CH22" s="348">
        <f ca="1">SUM(OFFSET(CE22,0,(-12+'Key information'!$E$34)):OFFSET(BS22,0,(-11+'Key information'!$E$34)))</f>
        <v>0</v>
      </c>
      <c r="CI22" s="258">
        <f t="shared" si="20"/>
        <v>0</v>
      </c>
      <c r="CJ22" s="258">
        <f t="shared" si="21"/>
        <v>0</v>
      </c>
      <c r="CK22" s="258">
        <f t="shared" ca="1" si="22"/>
        <v>0</v>
      </c>
    </row>
    <row r="23" spans="2:89" ht="12" customHeight="1">
      <c r="B23" s="128" t="s">
        <v>338</v>
      </c>
      <c r="C23" s="30" t="str">
        <f>PL_monthly!C39</f>
        <v>IT and software expenses</v>
      </c>
      <c r="D23" s="153">
        <f>PL_monthly!D39</f>
        <v>0</v>
      </c>
      <c r="E23" s="153">
        <f>PL_monthly!E39</f>
        <v>0</v>
      </c>
      <c r="F23" s="153">
        <f>PL_monthly!F39</f>
        <v>0</v>
      </c>
      <c r="G23" s="153">
        <f>PL_monthly!G39</f>
        <v>0</v>
      </c>
      <c r="H23" s="153">
        <f>PL_monthly!H39</f>
        <v>0</v>
      </c>
      <c r="I23" s="153">
        <f>PL_monthly!I39</f>
        <v>0</v>
      </c>
      <c r="J23" s="153">
        <f>PL_monthly!J39</f>
        <v>0</v>
      </c>
      <c r="K23" s="153">
        <f>PL_monthly!K39</f>
        <v>0</v>
      </c>
      <c r="L23" s="153">
        <f>PL_monthly!L39</f>
        <v>0</v>
      </c>
      <c r="M23" s="153">
        <f>PL_monthly!M39</f>
        <v>0</v>
      </c>
      <c r="N23" s="153">
        <f>PL_monthly!N39</f>
        <v>0</v>
      </c>
      <c r="O23" s="153">
        <f>PL_monthly!O39</f>
        <v>0</v>
      </c>
      <c r="P23" s="153">
        <f>PL_monthly!P39</f>
        <v>0</v>
      </c>
      <c r="Q23" s="153">
        <f>PL_monthly!Q39</f>
        <v>0</v>
      </c>
      <c r="R23" s="153">
        <f>PL_monthly!R39</f>
        <v>0</v>
      </c>
      <c r="S23" s="153">
        <f>PL_monthly!S39</f>
        <v>0</v>
      </c>
      <c r="T23" s="153">
        <f>PL_monthly!T39</f>
        <v>0</v>
      </c>
      <c r="U23" s="153">
        <f>PL_monthly!U39</f>
        <v>0</v>
      </c>
      <c r="V23" s="153">
        <f>PL_monthly!V39</f>
        <v>0</v>
      </c>
      <c r="W23" s="153">
        <f>PL_monthly!W39</f>
        <v>0</v>
      </c>
      <c r="X23" s="153">
        <f>PL_monthly!X39</f>
        <v>0</v>
      </c>
      <c r="Y23" s="153">
        <f>PL_monthly!Y39</f>
        <v>0</v>
      </c>
      <c r="Z23" s="153">
        <f>PL_monthly!Z39</f>
        <v>0</v>
      </c>
      <c r="AA23" s="153">
        <f>PL_monthly!AA39</f>
        <v>0</v>
      </c>
      <c r="AB23" s="153">
        <f>PL_monthly!AB39</f>
        <v>0</v>
      </c>
      <c r="AC23" s="153">
        <f>PL_monthly!AC39</f>
        <v>0</v>
      </c>
      <c r="AD23" s="153">
        <f>PL_monthly!AD39</f>
        <v>0</v>
      </c>
      <c r="AE23" s="153">
        <f>PL_monthly!AE39</f>
        <v>0</v>
      </c>
      <c r="AF23" s="153">
        <f>PL_monthly!AF39</f>
        <v>0</v>
      </c>
      <c r="AG23" s="153">
        <f>PL_monthly!AG39</f>
        <v>0</v>
      </c>
      <c r="AH23" s="153">
        <f>PL_monthly!AH39</f>
        <v>0</v>
      </c>
      <c r="AI23" s="153">
        <f>PL_monthly!AI39</f>
        <v>0</v>
      </c>
      <c r="AJ23" s="153">
        <f>PL_monthly!AJ39</f>
        <v>0</v>
      </c>
      <c r="AK23" s="153">
        <f>PL_monthly!AK39</f>
        <v>0</v>
      </c>
      <c r="AL23" s="153">
        <f>PL_monthly!AL39</f>
        <v>0</v>
      </c>
      <c r="AM23" s="153">
        <f>PL_monthly!AM39</f>
        <v>0</v>
      </c>
      <c r="AN23" s="47">
        <f>SUM(D23:O23)</f>
        <v>0</v>
      </c>
      <c r="AO23" s="47">
        <f>SUM(P23:AA23)</f>
        <v>0</v>
      </c>
      <c r="AP23" s="348">
        <f ca="1">SUM(OFFSET(AM23,0,(-12+'Key information'!$E$34)):OFFSET(AA23,0,(-11+'Key information'!$E$34)))</f>
        <v>0</v>
      </c>
      <c r="AQ23" s="258">
        <f t="shared" si="17"/>
        <v>0</v>
      </c>
      <c r="AR23" s="258">
        <f t="shared" si="18"/>
        <v>0</v>
      </c>
      <c r="AS23" s="258">
        <f t="shared" ca="1" si="19"/>
        <v>0</v>
      </c>
      <c r="AU23" s="30" t="str">
        <f t="shared" si="8"/>
        <v>IT and software expenses</v>
      </c>
      <c r="AV23" s="153">
        <f>D23+SUMIFS(QoE!E:E,QoE!$B:$B,$B23)</f>
        <v>0</v>
      </c>
      <c r="AW23" s="153">
        <f>E23+SUMIFS(QoE!F:F,QoE!$B:$B,$B23)</f>
        <v>0</v>
      </c>
      <c r="AX23" s="153">
        <f>F23+SUMIFS(QoE!G:G,QoE!$B:$B,$B23)</f>
        <v>0</v>
      </c>
      <c r="AY23" s="153">
        <f>G23+SUMIFS(QoE!H:H,QoE!$B:$B,$B23)</f>
        <v>0</v>
      </c>
      <c r="AZ23" s="153">
        <f>H23+SUMIFS(QoE!I:I,QoE!$B:$B,$B23)</f>
        <v>0</v>
      </c>
      <c r="BA23" s="153">
        <f>I23+SUMIFS(QoE!J:J,QoE!$B:$B,$B23)</f>
        <v>0</v>
      </c>
      <c r="BB23" s="153">
        <f>J23+SUMIFS(QoE!K:K,QoE!$B:$B,$B23)</f>
        <v>0</v>
      </c>
      <c r="BC23" s="153">
        <f>K23+SUMIFS(QoE!L:L,QoE!$B:$B,$B23)</f>
        <v>0</v>
      </c>
      <c r="BD23" s="153">
        <f>L23+SUMIFS(QoE!M:M,QoE!$B:$B,$B23)</f>
        <v>0</v>
      </c>
      <c r="BE23" s="153">
        <f>M23+SUMIFS(QoE!N:N,QoE!$B:$B,$B23)</f>
        <v>0</v>
      </c>
      <c r="BF23" s="153">
        <f>N23+SUMIFS(QoE!O:O,QoE!$B:$B,$B23)</f>
        <v>0</v>
      </c>
      <c r="BG23" s="153">
        <f>O23+SUMIFS(QoE!P:P,QoE!$B:$B,$B23)</f>
        <v>0</v>
      </c>
      <c r="BH23" s="153">
        <f>P23+SUMIFS(QoE!Q:Q,QoE!$B:$B,$B23)</f>
        <v>0</v>
      </c>
      <c r="BI23" s="153">
        <f>Q23+SUMIFS(QoE!R:R,QoE!$B:$B,$B23)</f>
        <v>0</v>
      </c>
      <c r="BJ23" s="153">
        <f>R23+SUMIFS(QoE!S:S,QoE!$B:$B,$B23)</f>
        <v>0</v>
      </c>
      <c r="BK23" s="153">
        <f>S23+SUMIFS(QoE!T:T,QoE!$B:$B,$B23)</f>
        <v>0</v>
      </c>
      <c r="BL23" s="153">
        <f>T23+SUMIFS(QoE!U:U,QoE!$B:$B,$B23)</f>
        <v>0</v>
      </c>
      <c r="BM23" s="153">
        <f>U23+SUMIFS(QoE!V:V,QoE!$B:$B,$B23)</f>
        <v>0</v>
      </c>
      <c r="BN23" s="153">
        <f>V23+SUMIFS(QoE!W:W,QoE!$B:$B,$B23)</f>
        <v>0</v>
      </c>
      <c r="BO23" s="153">
        <f>W23+SUMIFS(QoE!X:X,QoE!$B:$B,$B23)</f>
        <v>0</v>
      </c>
      <c r="BP23" s="153">
        <f>X23+SUMIFS(QoE!Y:Y,QoE!$B:$B,$B23)</f>
        <v>0</v>
      </c>
      <c r="BQ23" s="153">
        <f>Y23+SUMIFS(QoE!Z:Z,QoE!$B:$B,$B23)</f>
        <v>0</v>
      </c>
      <c r="BR23" s="153">
        <f>Z23+SUMIFS(QoE!AA:AA,QoE!$B:$B,$B23)</f>
        <v>0</v>
      </c>
      <c r="BS23" s="153">
        <f>AA23+SUMIFS(QoE!AB:AB,QoE!$B:$B,$B23)</f>
        <v>0</v>
      </c>
      <c r="BT23" s="153">
        <f>AB23+SUMIFS(QoE!AC:AC,QoE!$B:$B,$B23)</f>
        <v>0</v>
      </c>
      <c r="BU23" s="153">
        <f>AC23+SUMIFS(QoE!AD:AD,QoE!$B:$B,$B23)</f>
        <v>0</v>
      </c>
      <c r="BV23" s="153">
        <f>AD23+SUMIFS(QoE!AE:AE,QoE!$B:$B,$B23)</f>
        <v>0</v>
      </c>
      <c r="BW23" s="153">
        <f>AE23+SUMIFS(QoE!AF:AF,QoE!$B:$B,$B23)</f>
        <v>0</v>
      </c>
      <c r="BX23" s="153">
        <f>AF23+SUMIFS(QoE!AG:AG,QoE!$B:$B,$B23)</f>
        <v>0</v>
      </c>
      <c r="BY23" s="153">
        <f>AG23+SUMIFS(QoE!AH:AH,QoE!$B:$B,$B23)</f>
        <v>0</v>
      </c>
      <c r="BZ23" s="153">
        <f>AH23+SUMIFS(QoE!AI:AI,QoE!$B:$B,$B23)</f>
        <v>0</v>
      </c>
      <c r="CA23" s="153">
        <f>AI23+SUMIFS(QoE!AJ:AJ,QoE!$B:$B,$B23)</f>
        <v>0</v>
      </c>
      <c r="CB23" s="153">
        <f>AJ23+SUMIFS(QoE!AK:AK,QoE!$B:$B,$B23)</f>
        <v>0</v>
      </c>
      <c r="CC23" s="153">
        <f>AK23+SUMIFS(QoE!AL:AL,QoE!$B:$B,$B23)</f>
        <v>0</v>
      </c>
      <c r="CD23" s="153">
        <f>AL23+SUMIFS(QoE!AM:AM,QoE!$B:$B,$B23)</f>
        <v>0</v>
      </c>
      <c r="CE23" s="153">
        <f>AM23+SUMIFS(QoE!AN:AN,QoE!$B:$B,$B23)</f>
        <v>0</v>
      </c>
      <c r="CF23" s="47">
        <f>SUM(AV23:BG23)</f>
        <v>0</v>
      </c>
      <c r="CG23" s="47">
        <f>SUM(BH23:BS23)</f>
        <v>0</v>
      </c>
      <c r="CH23" s="348">
        <f ca="1">SUM(OFFSET(CE23,0,(-12+'Key information'!$E$34)):OFFSET(BS23,0,(-11+'Key information'!$E$34)))</f>
        <v>0</v>
      </c>
      <c r="CI23" s="258">
        <f t="shared" si="20"/>
        <v>0</v>
      </c>
      <c r="CJ23" s="258">
        <f t="shared" si="21"/>
        <v>0</v>
      </c>
      <c r="CK23" s="258">
        <f t="shared" ca="1" si="22"/>
        <v>0</v>
      </c>
    </row>
    <row r="24" spans="2:89" ht="12" customHeight="1">
      <c r="B24" s="128" t="s">
        <v>340</v>
      </c>
      <c r="C24" s="30" t="str">
        <f>PL_monthly!C40</f>
        <v>Machinery and equipment</v>
      </c>
      <c r="D24" s="153">
        <f>PL_monthly!D40</f>
        <v>0</v>
      </c>
      <c r="E24" s="153">
        <f>PL_monthly!E40</f>
        <v>0</v>
      </c>
      <c r="F24" s="153">
        <f>PL_monthly!F40</f>
        <v>0</v>
      </c>
      <c r="G24" s="153">
        <f>PL_monthly!G40</f>
        <v>0</v>
      </c>
      <c r="H24" s="153">
        <f>PL_monthly!H40</f>
        <v>0</v>
      </c>
      <c r="I24" s="153">
        <f>PL_monthly!I40</f>
        <v>0</v>
      </c>
      <c r="J24" s="153">
        <f>PL_monthly!J40</f>
        <v>0</v>
      </c>
      <c r="K24" s="153">
        <f>PL_monthly!K40</f>
        <v>0</v>
      </c>
      <c r="L24" s="153">
        <f>PL_monthly!L40</f>
        <v>0</v>
      </c>
      <c r="M24" s="153">
        <f>PL_monthly!M40</f>
        <v>0</v>
      </c>
      <c r="N24" s="153">
        <f>PL_monthly!N40</f>
        <v>0</v>
      </c>
      <c r="O24" s="153">
        <f>PL_monthly!O40</f>
        <v>0</v>
      </c>
      <c r="P24" s="153">
        <f>PL_monthly!P40</f>
        <v>0</v>
      </c>
      <c r="Q24" s="153">
        <f>PL_monthly!Q40</f>
        <v>0</v>
      </c>
      <c r="R24" s="153">
        <f>PL_monthly!R40</f>
        <v>0</v>
      </c>
      <c r="S24" s="153">
        <f>PL_monthly!S40</f>
        <v>0</v>
      </c>
      <c r="T24" s="153">
        <f>PL_monthly!T40</f>
        <v>0</v>
      </c>
      <c r="U24" s="153">
        <f>PL_monthly!U40</f>
        <v>0</v>
      </c>
      <c r="V24" s="153">
        <f>PL_monthly!V40</f>
        <v>0</v>
      </c>
      <c r="W24" s="153">
        <f>PL_monthly!W40</f>
        <v>0</v>
      </c>
      <c r="X24" s="153">
        <f>PL_monthly!X40</f>
        <v>0</v>
      </c>
      <c r="Y24" s="153">
        <f>PL_monthly!Y40</f>
        <v>0</v>
      </c>
      <c r="Z24" s="153">
        <f>PL_monthly!Z40</f>
        <v>0</v>
      </c>
      <c r="AA24" s="153">
        <f>PL_monthly!AA40</f>
        <v>0</v>
      </c>
      <c r="AB24" s="153">
        <f>PL_monthly!AB40</f>
        <v>0</v>
      </c>
      <c r="AC24" s="153">
        <f>PL_monthly!AC40</f>
        <v>0</v>
      </c>
      <c r="AD24" s="153">
        <f>PL_monthly!AD40</f>
        <v>0</v>
      </c>
      <c r="AE24" s="153">
        <f>PL_monthly!AE40</f>
        <v>0</v>
      </c>
      <c r="AF24" s="153">
        <f>PL_monthly!AF40</f>
        <v>0</v>
      </c>
      <c r="AG24" s="153">
        <f>PL_monthly!AG40</f>
        <v>0</v>
      </c>
      <c r="AH24" s="153">
        <f>PL_monthly!AH40</f>
        <v>0</v>
      </c>
      <c r="AI24" s="153">
        <f>PL_monthly!AI40</f>
        <v>0</v>
      </c>
      <c r="AJ24" s="153">
        <f>PL_monthly!AJ40</f>
        <v>0</v>
      </c>
      <c r="AK24" s="153">
        <f>PL_monthly!AK40</f>
        <v>0</v>
      </c>
      <c r="AL24" s="153">
        <f>PL_monthly!AL40</f>
        <v>0</v>
      </c>
      <c r="AM24" s="153">
        <f>PL_monthly!AM40</f>
        <v>0</v>
      </c>
      <c r="AN24" s="47">
        <f>SUM(D24:O24)</f>
        <v>0</v>
      </c>
      <c r="AO24" s="47">
        <f>SUM(P24:AA24)</f>
        <v>0</v>
      </c>
      <c r="AP24" s="348">
        <f ca="1">SUM(OFFSET(AM24,0,(-12+'Key information'!$E$34)):OFFSET(AA24,0,(-11+'Key information'!$E$34)))</f>
        <v>0</v>
      </c>
      <c r="AQ24" s="258">
        <f t="shared" si="17"/>
        <v>0</v>
      </c>
      <c r="AR24" s="258">
        <f t="shared" si="18"/>
        <v>0</v>
      </c>
      <c r="AS24" s="258">
        <f t="shared" ca="1" si="19"/>
        <v>0</v>
      </c>
      <c r="AU24" s="30" t="str">
        <f t="shared" si="8"/>
        <v>Machinery and equipment</v>
      </c>
      <c r="AV24" s="153">
        <f>D24+SUMIFS(QoE!E:E,QoE!$B:$B,$B24)</f>
        <v>0</v>
      </c>
      <c r="AW24" s="153">
        <f>E24+SUMIFS(QoE!F:F,QoE!$B:$B,$B24)</f>
        <v>0</v>
      </c>
      <c r="AX24" s="153">
        <f>F24+SUMIFS(QoE!G:G,QoE!$B:$B,$B24)</f>
        <v>0</v>
      </c>
      <c r="AY24" s="153">
        <f>G24+SUMIFS(QoE!H:H,QoE!$B:$B,$B24)</f>
        <v>0</v>
      </c>
      <c r="AZ24" s="153">
        <f>H24+SUMIFS(QoE!I:I,QoE!$B:$B,$B24)</f>
        <v>0</v>
      </c>
      <c r="BA24" s="153">
        <f>I24+SUMIFS(QoE!J:J,QoE!$B:$B,$B24)</f>
        <v>0</v>
      </c>
      <c r="BB24" s="153">
        <f>J24+SUMIFS(QoE!K:K,QoE!$B:$B,$B24)</f>
        <v>0</v>
      </c>
      <c r="BC24" s="153">
        <f>K24+SUMIFS(QoE!L:L,QoE!$B:$B,$B24)</f>
        <v>0</v>
      </c>
      <c r="BD24" s="153">
        <f>L24+SUMIFS(QoE!M:M,QoE!$B:$B,$B24)</f>
        <v>0</v>
      </c>
      <c r="BE24" s="153">
        <f>M24+SUMIFS(QoE!N:N,QoE!$B:$B,$B24)</f>
        <v>0</v>
      </c>
      <c r="BF24" s="153">
        <f>N24+SUMIFS(QoE!O:O,QoE!$B:$B,$B24)</f>
        <v>0</v>
      </c>
      <c r="BG24" s="153">
        <f>O24+SUMIFS(QoE!P:P,QoE!$B:$B,$B24)</f>
        <v>0</v>
      </c>
      <c r="BH24" s="153">
        <f>P24+SUMIFS(QoE!Q:Q,QoE!$B:$B,$B24)</f>
        <v>0</v>
      </c>
      <c r="BI24" s="153">
        <f>Q24+SUMIFS(QoE!R:R,QoE!$B:$B,$B24)</f>
        <v>0</v>
      </c>
      <c r="BJ24" s="153">
        <f>R24+SUMIFS(QoE!S:S,QoE!$B:$B,$B24)</f>
        <v>0</v>
      </c>
      <c r="BK24" s="153">
        <f>S24+SUMIFS(QoE!T:T,QoE!$B:$B,$B24)</f>
        <v>0</v>
      </c>
      <c r="BL24" s="153">
        <f>T24+SUMIFS(QoE!U:U,QoE!$B:$B,$B24)</f>
        <v>0</v>
      </c>
      <c r="BM24" s="153">
        <f>U24+SUMIFS(QoE!V:V,QoE!$B:$B,$B24)</f>
        <v>0</v>
      </c>
      <c r="BN24" s="153">
        <f>V24+SUMIFS(QoE!W:W,QoE!$B:$B,$B24)</f>
        <v>0</v>
      </c>
      <c r="BO24" s="153">
        <f>W24+SUMIFS(QoE!X:X,QoE!$B:$B,$B24)</f>
        <v>0</v>
      </c>
      <c r="BP24" s="153">
        <f>X24+SUMIFS(QoE!Y:Y,QoE!$B:$B,$B24)</f>
        <v>0</v>
      </c>
      <c r="BQ24" s="153">
        <f>Y24+SUMIFS(QoE!Z:Z,QoE!$B:$B,$B24)</f>
        <v>0</v>
      </c>
      <c r="BR24" s="153">
        <f>Z24+SUMIFS(QoE!AA:AA,QoE!$B:$B,$B24)</f>
        <v>0</v>
      </c>
      <c r="BS24" s="153">
        <f>AA24+SUMIFS(QoE!AB:AB,QoE!$B:$B,$B24)</f>
        <v>0</v>
      </c>
      <c r="BT24" s="153">
        <f>AB24+SUMIFS(QoE!AC:AC,QoE!$B:$B,$B24)</f>
        <v>0</v>
      </c>
      <c r="BU24" s="153">
        <f>AC24+SUMIFS(QoE!AD:AD,QoE!$B:$B,$B24)</f>
        <v>0</v>
      </c>
      <c r="BV24" s="153">
        <f>AD24+SUMIFS(QoE!AE:AE,QoE!$B:$B,$B24)</f>
        <v>0</v>
      </c>
      <c r="BW24" s="153">
        <f>AE24+SUMIFS(QoE!AF:AF,QoE!$B:$B,$B24)</f>
        <v>0</v>
      </c>
      <c r="BX24" s="153">
        <f>AF24+SUMIFS(QoE!AG:AG,QoE!$B:$B,$B24)</f>
        <v>0</v>
      </c>
      <c r="BY24" s="153">
        <f>AG24+SUMIFS(QoE!AH:AH,QoE!$B:$B,$B24)</f>
        <v>0</v>
      </c>
      <c r="BZ24" s="153">
        <f>AH24+SUMIFS(QoE!AI:AI,QoE!$B:$B,$B24)</f>
        <v>0</v>
      </c>
      <c r="CA24" s="153">
        <f>AI24+SUMIFS(QoE!AJ:AJ,QoE!$B:$B,$B24)</f>
        <v>0</v>
      </c>
      <c r="CB24" s="153">
        <f>AJ24+SUMIFS(QoE!AK:AK,QoE!$B:$B,$B24)</f>
        <v>0</v>
      </c>
      <c r="CC24" s="153">
        <f>AK24+SUMIFS(QoE!AL:AL,QoE!$B:$B,$B24)</f>
        <v>0</v>
      </c>
      <c r="CD24" s="153">
        <f>AL24+SUMIFS(QoE!AM:AM,QoE!$B:$B,$B24)</f>
        <v>0</v>
      </c>
      <c r="CE24" s="153">
        <f>AM24+SUMIFS(QoE!AN:AN,QoE!$B:$B,$B24)</f>
        <v>0</v>
      </c>
      <c r="CF24" s="47">
        <f>SUM(AV24:BG24)</f>
        <v>0</v>
      </c>
      <c r="CG24" s="47">
        <f>SUM(BH24:BS24)</f>
        <v>0</v>
      </c>
      <c r="CH24" s="348">
        <f ca="1">SUM(OFFSET(CE24,0,(-12+'Key information'!$E$34)):OFFSET(BS24,0,(-11+'Key information'!$E$34)))</f>
        <v>0</v>
      </c>
      <c r="CI24" s="258">
        <f t="shared" si="20"/>
        <v>0</v>
      </c>
      <c r="CJ24" s="258">
        <f t="shared" si="21"/>
        <v>0</v>
      </c>
      <c r="CK24" s="258">
        <f t="shared" ca="1" si="22"/>
        <v>0</v>
      </c>
    </row>
    <row r="25" spans="2:89" ht="12" customHeight="1">
      <c r="B25" s="128" t="s">
        <v>342</v>
      </c>
      <c r="C25" s="30" t="str">
        <f>PL_monthly!C41</f>
        <v>Travelling expenses</v>
      </c>
      <c r="D25" s="153">
        <f>PL_monthly!D41</f>
        <v>0</v>
      </c>
      <c r="E25" s="153">
        <f>PL_monthly!E41</f>
        <v>0</v>
      </c>
      <c r="F25" s="153">
        <f>PL_monthly!F41</f>
        <v>0</v>
      </c>
      <c r="G25" s="153">
        <f>PL_monthly!G41</f>
        <v>0</v>
      </c>
      <c r="H25" s="153">
        <f>PL_monthly!H41</f>
        <v>0</v>
      </c>
      <c r="I25" s="153">
        <f>PL_monthly!I41</f>
        <v>0</v>
      </c>
      <c r="J25" s="153">
        <f>PL_monthly!J41</f>
        <v>0</v>
      </c>
      <c r="K25" s="153">
        <f>PL_monthly!K41</f>
        <v>0</v>
      </c>
      <c r="L25" s="153">
        <f>PL_monthly!L41</f>
        <v>0</v>
      </c>
      <c r="M25" s="153">
        <f>PL_monthly!M41</f>
        <v>0</v>
      </c>
      <c r="N25" s="153">
        <f>PL_monthly!N41</f>
        <v>0</v>
      </c>
      <c r="O25" s="153">
        <f>PL_monthly!O41</f>
        <v>0</v>
      </c>
      <c r="P25" s="153">
        <f>PL_monthly!P41</f>
        <v>0</v>
      </c>
      <c r="Q25" s="153">
        <f>PL_monthly!Q41</f>
        <v>0</v>
      </c>
      <c r="R25" s="153">
        <f>PL_monthly!R41</f>
        <v>0</v>
      </c>
      <c r="S25" s="153">
        <f>PL_monthly!S41</f>
        <v>0</v>
      </c>
      <c r="T25" s="153">
        <f>PL_monthly!T41</f>
        <v>0</v>
      </c>
      <c r="U25" s="153">
        <f>PL_monthly!U41</f>
        <v>0</v>
      </c>
      <c r="V25" s="153">
        <f>PL_monthly!V41</f>
        <v>0</v>
      </c>
      <c r="W25" s="153">
        <f>PL_monthly!W41</f>
        <v>0</v>
      </c>
      <c r="X25" s="153">
        <f>PL_monthly!X41</f>
        <v>0</v>
      </c>
      <c r="Y25" s="153">
        <f>PL_monthly!Y41</f>
        <v>0</v>
      </c>
      <c r="Z25" s="153">
        <f>PL_monthly!Z41</f>
        <v>0</v>
      </c>
      <c r="AA25" s="153">
        <f>PL_monthly!AA41</f>
        <v>0</v>
      </c>
      <c r="AB25" s="153">
        <f>PL_monthly!AB41</f>
        <v>0</v>
      </c>
      <c r="AC25" s="153">
        <f>PL_monthly!AC41</f>
        <v>0</v>
      </c>
      <c r="AD25" s="153">
        <f>PL_monthly!AD41</f>
        <v>0</v>
      </c>
      <c r="AE25" s="153">
        <f>PL_monthly!AE41</f>
        <v>0</v>
      </c>
      <c r="AF25" s="153">
        <f>PL_monthly!AF41</f>
        <v>0</v>
      </c>
      <c r="AG25" s="153">
        <f>PL_monthly!AG41</f>
        <v>0</v>
      </c>
      <c r="AH25" s="153">
        <f>PL_monthly!AH41</f>
        <v>0</v>
      </c>
      <c r="AI25" s="153">
        <f>PL_monthly!AI41</f>
        <v>0</v>
      </c>
      <c r="AJ25" s="153">
        <f>PL_monthly!AJ41</f>
        <v>0</v>
      </c>
      <c r="AK25" s="153">
        <f>PL_monthly!AK41</f>
        <v>0</v>
      </c>
      <c r="AL25" s="153">
        <f>PL_monthly!AL41</f>
        <v>0</v>
      </c>
      <c r="AM25" s="153">
        <f>PL_monthly!AM41</f>
        <v>0</v>
      </c>
      <c r="AN25" s="47">
        <f t="shared" ref="AN25:AN32" si="23">SUM(D25:O25)</f>
        <v>0</v>
      </c>
      <c r="AO25" s="47">
        <f t="shared" ref="AO25:AO32" si="24">SUM(P25:AA25)</f>
        <v>0</v>
      </c>
      <c r="AP25" s="348">
        <f ca="1">SUM(OFFSET(AM25,0,(-12+'Key information'!$E$34)):OFFSET(AA25,0,(-11+'Key information'!$E$34)))</f>
        <v>0</v>
      </c>
      <c r="AQ25" s="258">
        <f t="shared" si="17"/>
        <v>0</v>
      </c>
      <c r="AR25" s="258">
        <f t="shared" si="18"/>
        <v>0</v>
      </c>
      <c r="AS25" s="258">
        <f t="shared" ca="1" si="19"/>
        <v>0</v>
      </c>
      <c r="AU25" s="30" t="str">
        <f t="shared" si="8"/>
        <v>Travelling expenses</v>
      </c>
      <c r="AV25" s="153">
        <f>D25+SUMIFS(QoE!E:E,QoE!$B:$B,$B25)</f>
        <v>0</v>
      </c>
      <c r="AW25" s="153">
        <f>E25+SUMIFS(QoE!F:F,QoE!$B:$B,$B25)</f>
        <v>0</v>
      </c>
      <c r="AX25" s="153">
        <f>F25+SUMIFS(QoE!G:G,QoE!$B:$B,$B25)</f>
        <v>0</v>
      </c>
      <c r="AY25" s="153">
        <f>G25+SUMIFS(QoE!H:H,QoE!$B:$B,$B25)</f>
        <v>0</v>
      </c>
      <c r="AZ25" s="153">
        <f>H25+SUMIFS(QoE!I:I,QoE!$B:$B,$B25)</f>
        <v>0</v>
      </c>
      <c r="BA25" s="153">
        <f>I25+SUMIFS(QoE!J:J,QoE!$B:$B,$B25)</f>
        <v>0</v>
      </c>
      <c r="BB25" s="153">
        <f>J25+SUMIFS(QoE!K:K,QoE!$B:$B,$B25)</f>
        <v>0</v>
      </c>
      <c r="BC25" s="153">
        <f>K25+SUMIFS(QoE!L:L,QoE!$B:$B,$B25)</f>
        <v>0</v>
      </c>
      <c r="BD25" s="153">
        <f>L25+SUMIFS(QoE!M:M,QoE!$B:$B,$B25)</f>
        <v>0</v>
      </c>
      <c r="BE25" s="153">
        <f>M25+SUMIFS(QoE!N:N,QoE!$B:$B,$B25)</f>
        <v>0</v>
      </c>
      <c r="BF25" s="153">
        <f>N25+SUMIFS(QoE!O:O,QoE!$B:$B,$B25)</f>
        <v>0</v>
      </c>
      <c r="BG25" s="153">
        <f>O25+SUMIFS(QoE!P:P,QoE!$B:$B,$B25)</f>
        <v>0</v>
      </c>
      <c r="BH25" s="153">
        <f>P25+SUMIFS(QoE!Q:Q,QoE!$B:$B,$B25)</f>
        <v>0</v>
      </c>
      <c r="BI25" s="153">
        <f>Q25+SUMIFS(QoE!R:R,QoE!$B:$B,$B25)</f>
        <v>0</v>
      </c>
      <c r="BJ25" s="153">
        <f>R25+SUMIFS(QoE!S:S,QoE!$B:$B,$B25)</f>
        <v>0</v>
      </c>
      <c r="BK25" s="153">
        <f>S25+SUMIFS(QoE!T:T,QoE!$B:$B,$B25)</f>
        <v>0</v>
      </c>
      <c r="BL25" s="153">
        <f>T25+SUMIFS(QoE!U:U,QoE!$B:$B,$B25)</f>
        <v>0</v>
      </c>
      <c r="BM25" s="153">
        <f>U25+SUMIFS(QoE!V:V,QoE!$B:$B,$B25)</f>
        <v>0</v>
      </c>
      <c r="BN25" s="153">
        <f>V25+SUMIFS(QoE!W:W,QoE!$B:$B,$B25)</f>
        <v>0</v>
      </c>
      <c r="BO25" s="153">
        <f>W25+SUMIFS(QoE!X:X,QoE!$B:$B,$B25)</f>
        <v>0</v>
      </c>
      <c r="BP25" s="153">
        <f>X25+SUMIFS(QoE!Y:Y,QoE!$B:$B,$B25)</f>
        <v>0</v>
      </c>
      <c r="BQ25" s="153">
        <f>Y25+SUMIFS(QoE!Z:Z,QoE!$B:$B,$B25)</f>
        <v>0</v>
      </c>
      <c r="BR25" s="153">
        <f>Z25+SUMIFS(QoE!AA:AA,QoE!$B:$B,$B25)</f>
        <v>0</v>
      </c>
      <c r="BS25" s="153">
        <f>AA25+SUMIFS(QoE!AB:AB,QoE!$B:$B,$B25)</f>
        <v>0</v>
      </c>
      <c r="BT25" s="153">
        <f>AB25+SUMIFS(QoE!AC:AC,QoE!$B:$B,$B25)</f>
        <v>0</v>
      </c>
      <c r="BU25" s="153">
        <f>AC25+SUMIFS(QoE!AD:AD,QoE!$B:$B,$B25)</f>
        <v>0</v>
      </c>
      <c r="BV25" s="153">
        <f>AD25+SUMIFS(QoE!AE:AE,QoE!$B:$B,$B25)</f>
        <v>0</v>
      </c>
      <c r="BW25" s="153">
        <f>AE25+SUMIFS(QoE!AF:AF,QoE!$B:$B,$B25)</f>
        <v>0</v>
      </c>
      <c r="BX25" s="153">
        <f>AF25+SUMIFS(QoE!AG:AG,QoE!$B:$B,$B25)</f>
        <v>0</v>
      </c>
      <c r="BY25" s="153">
        <f>AG25+SUMIFS(QoE!AH:AH,QoE!$B:$B,$B25)</f>
        <v>0</v>
      </c>
      <c r="BZ25" s="153">
        <f>AH25+SUMIFS(QoE!AI:AI,QoE!$B:$B,$B25)</f>
        <v>0</v>
      </c>
      <c r="CA25" s="153">
        <f>AI25+SUMIFS(QoE!AJ:AJ,QoE!$B:$B,$B25)</f>
        <v>0</v>
      </c>
      <c r="CB25" s="153">
        <f>AJ25+SUMIFS(QoE!AK:AK,QoE!$B:$B,$B25)</f>
        <v>0</v>
      </c>
      <c r="CC25" s="153">
        <f>AK25+SUMIFS(QoE!AL:AL,QoE!$B:$B,$B25)</f>
        <v>0</v>
      </c>
      <c r="CD25" s="153">
        <f>AL25+SUMIFS(QoE!AM:AM,QoE!$B:$B,$B25)</f>
        <v>0</v>
      </c>
      <c r="CE25" s="153">
        <f>AM25+SUMIFS(QoE!AN:AN,QoE!$B:$B,$B25)</f>
        <v>0</v>
      </c>
      <c r="CF25" s="47">
        <f t="shared" ref="CF25:CF26" si="25">SUM(AV25:BG25)</f>
        <v>0</v>
      </c>
      <c r="CG25" s="47">
        <f t="shared" ref="CG25:CG26" si="26">SUM(BH25:BS25)</f>
        <v>0</v>
      </c>
      <c r="CH25" s="348">
        <f ca="1">SUM(OFFSET(CE25,0,(-12+'Key information'!$E$34)):OFFSET(BS25,0,(-11+'Key information'!$E$34)))</f>
        <v>0</v>
      </c>
      <c r="CI25" s="258">
        <f t="shared" si="20"/>
        <v>0</v>
      </c>
      <c r="CJ25" s="258">
        <f t="shared" si="21"/>
        <v>0</v>
      </c>
      <c r="CK25" s="258">
        <f t="shared" ca="1" si="22"/>
        <v>0</v>
      </c>
    </row>
    <row r="26" spans="2:89" ht="12" customHeight="1">
      <c r="B26" s="128" t="s">
        <v>344</v>
      </c>
      <c r="C26" s="593" t="s">
        <v>345</v>
      </c>
      <c r="D26" s="153">
        <f>PL_monthly!D42</f>
        <v>0</v>
      </c>
      <c r="E26" s="153">
        <f>PL_monthly!E42</f>
        <v>0</v>
      </c>
      <c r="F26" s="153">
        <f>PL_monthly!F42</f>
        <v>0</v>
      </c>
      <c r="G26" s="153">
        <f>PL_monthly!G42</f>
        <v>0</v>
      </c>
      <c r="H26" s="153">
        <f>PL_monthly!H42</f>
        <v>0</v>
      </c>
      <c r="I26" s="153">
        <f>PL_monthly!I42</f>
        <v>0</v>
      </c>
      <c r="J26" s="153">
        <f>PL_monthly!J42</f>
        <v>0</v>
      </c>
      <c r="K26" s="153">
        <f>PL_monthly!K42</f>
        <v>0</v>
      </c>
      <c r="L26" s="153">
        <f>PL_monthly!L42</f>
        <v>0</v>
      </c>
      <c r="M26" s="153">
        <f>PL_monthly!M42</f>
        <v>0</v>
      </c>
      <c r="N26" s="153">
        <f>PL_monthly!N42</f>
        <v>0</v>
      </c>
      <c r="O26" s="153">
        <f>PL_monthly!O42</f>
        <v>0</v>
      </c>
      <c r="P26" s="153">
        <f>PL_monthly!P42</f>
        <v>0</v>
      </c>
      <c r="Q26" s="153">
        <f>PL_monthly!Q42</f>
        <v>0</v>
      </c>
      <c r="R26" s="153">
        <f>PL_monthly!R42</f>
        <v>0</v>
      </c>
      <c r="S26" s="153">
        <f>PL_monthly!S42</f>
        <v>0</v>
      </c>
      <c r="T26" s="153">
        <f>PL_monthly!T42</f>
        <v>0</v>
      </c>
      <c r="U26" s="153">
        <f>PL_monthly!U42</f>
        <v>0</v>
      </c>
      <c r="V26" s="153">
        <f>PL_monthly!V42</f>
        <v>0</v>
      </c>
      <c r="W26" s="153">
        <f>PL_monthly!W42</f>
        <v>0</v>
      </c>
      <c r="X26" s="153">
        <f>PL_monthly!X42</f>
        <v>0</v>
      </c>
      <c r="Y26" s="153">
        <f>PL_monthly!Y42</f>
        <v>0</v>
      </c>
      <c r="Z26" s="153">
        <f>PL_monthly!Z42</f>
        <v>0</v>
      </c>
      <c r="AA26" s="153">
        <f>PL_monthly!AA42</f>
        <v>0</v>
      </c>
      <c r="AB26" s="153">
        <f>PL_monthly!AB42</f>
        <v>0</v>
      </c>
      <c r="AC26" s="153">
        <f>PL_monthly!AC42</f>
        <v>0</v>
      </c>
      <c r="AD26" s="153">
        <f>PL_monthly!AD42</f>
        <v>0</v>
      </c>
      <c r="AE26" s="153">
        <f>PL_monthly!AE42</f>
        <v>0</v>
      </c>
      <c r="AF26" s="153">
        <f>PL_monthly!AF42</f>
        <v>0</v>
      </c>
      <c r="AG26" s="153">
        <f>PL_monthly!AG42</f>
        <v>0</v>
      </c>
      <c r="AH26" s="153">
        <f>PL_monthly!AH42</f>
        <v>0</v>
      </c>
      <c r="AI26" s="153">
        <f>PL_monthly!AI42</f>
        <v>0</v>
      </c>
      <c r="AJ26" s="153">
        <f>PL_monthly!AJ42</f>
        <v>0</v>
      </c>
      <c r="AK26" s="153">
        <f>PL_monthly!AK42</f>
        <v>0</v>
      </c>
      <c r="AL26" s="153">
        <f>PL_monthly!AL42</f>
        <v>0</v>
      </c>
      <c r="AM26" s="153">
        <f>PL_monthly!AM42</f>
        <v>0</v>
      </c>
      <c r="AN26" s="47">
        <f t="shared" ref="AN26" si="27">SUM(D26:O26)</f>
        <v>0</v>
      </c>
      <c r="AO26" s="47">
        <f t="shared" ref="AO26" si="28">SUM(P26:AA26)</f>
        <v>0</v>
      </c>
      <c r="AP26" s="348">
        <f ca="1">SUM(OFFSET(AM26,0,(-12+'Key information'!$E$34)):OFFSET(AA26,0,(-11+'Key information'!$E$34)))</f>
        <v>0</v>
      </c>
      <c r="AQ26" s="258">
        <f t="shared" si="17"/>
        <v>0</v>
      </c>
      <c r="AR26" s="258">
        <f t="shared" si="18"/>
        <v>0</v>
      </c>
      <c r="AS26" s="258">
        <f t="shared" ca="1" si="19"/>
        <v>0</v>
      </c>
      <c r="AU26" s="593" t="str">
        <f t="shared" si="8"/>
        <v>Representation expenses</v>
      </c>
      <c r="AV26" s="153">
        <f>D26+SUMIFS(QoE!E:E,QoE!$B:$B,$B26)</f>
        <v>0</v>
      </c>
      <c r="AW26" s="153">
        <f>E26+SUMIFS(QoE!F:F,QoE!$B:$B,$B26)</f>
        <v>0</v>
      </c>
      <c r="AX26" s="153">
        <f>F26+SUMIFS(QoE!G:G,QoE!$B:$B,$B26)</f>
        <v>0</v>
      </c>
      <c r="AY26" s="153">
        <f>G26+SUMIFS(QoE!H:H,QoE!$B:$B,$B26)</f>
        <v>0</v>
      </c>
      <c r="AZ26" s="153">
        <f>H26+SUMIFS(QoE!I:I,QoE!$B:$B,$B26)</f>
        <v>0</v>
      </c>
      <c r="BA26" s="153">
        <f>I26+SUMIFS(QoE!J:J,QoE!$B:$B,$B26)</f>
        <v>0</v>
      </c>
      <c r="BB26" s="153">
        <f>J26+SUMIFS(QoE!K:K,QoE!$B:$B,$B26)</f>
        <v>0</v>
      </c>
      <c r="BC26" s="153">
        <f>K26+SUMIFS(QoE!L:L,QoE!$B:$B,$B26)</f>
        <v>0</v>
      </c>
      <c r="BD26" s="153">
        <f>L26+SUMIFS(QoE!M:M,QoE!$B:$B,$B26)</f>
        <v>0</v>
      </c>
      <c r="BE26" s="153">
        <f>M26+SUMIFS(QoE!N:N,QoE!$B:$B,$B26)</f>
        <v>0</v>
      </c>
      <c r="BF26" s="153">
        <f>N26+SUMIFS(QoE!O:O,QoE!$B:$B,$B26)</f>
        <v>0</v>
      </c>
      <c r="BG26" s="153">
        <f>O26+SUMIFS(QoE!P:P,QoE!$B:$B,$B26)</f>
        <v>0</v>
      </c>
      <c r="BH26" s="153">
        <f>P26+SUMIFS(QoE!Q:Q,QoE!$B:$B,$B26)</f>
        <v>0</v>
      </c>
      <c r="BI26" s="153">
        <f>Q26+SUMIFS(QoE!R:R,QoE!$B:$B,$B26)</f>
        <v>0</v>
      </c>
      <c r="BJ26" s="153">
        <f>R26+SUMIFS(QoE!S:S,QoE!$B:$B,$B26)</f>
        <v>0</v>
      </c>
      <c r="BK26" s="153">
        <f>S26+SUMIFS(QoE!T:T,QoE!$B:$B,$B26)</f>
        <v>0</v>
      </c>
      <c r="BL26" s="153">
        <f>T26+SUMIFS(QoE!U:U,QoE!$B:$B,$B26)</f>
        <v>0</v>
      </c>
      <c r="BM26" s="153">
        <f>U26+SUMIFS(QoE!V:V,QoE!$B:$B,$B26)</f>
        <v>0</v>
      </c>
      <c r="BN26" s="153">
        <f>V26+SUMIFS(QoE!W:W,QoE!$B:$B,$B26)</f>
        <v>0</v>
      </c>
      <c r="BO26" s="153">
        <f>W26+SUMIFS(QoE!X:X,QoE!$B:$B,$B26)</f>
        <v>0</v>
      </c>
      <c r="BP26" s="153">
        <f>X26+SUMIFS(QoE!Y:Y,QoE!$B:$B,$B26)</f>
        <v>0</v>
      </c>
      <c r="BQ26" s="153">
        <f>Y26+SUMIFS(QoE!Z:Z,QoE!$B:$B,$B26)</f>
        <v>0</v>
      </c>
      <c r="BR26" s="153">
        <f>Z26+SUMIFS(QoE!AA:AA,QoE!$B:$B,$B26)</f>
        <v>0</v>
      </c>
      <c r="BS26" s="153">
        <f>AA26+SUMIFS(QoE!AB:AB,QoE!$B:$B,$B26)</f>
        <v>0</v>
      </c>
      <c r="BT26" s="153">
        <f>AB26+SUMIFS(QoE!AC:AC,QoE!$B:$B,$B26)</f>
        <v>0</v>
      </c>
      <c r="BU26" s="153">
        <f>AC26+SUMIFS(QoE!AD:AD,QoE!$B:$B,$B26)</f>
        <v>0</v>
      </c>
      <c r="BV26" s="153">
        <f>AD26+SUMIFS(QoE!AE:AE,QoE!$B:$B,$B26)</f>
        <v>0</v>
      </c>
      <c r="BW26" s="153">
        <f>AE26+SUMIFS(QoE!AF:AF,QoE!$B:$B,$B26)</f>
        <v>0</v>
      </c>
      <c r="BX26" s="153">
        <f>AF26+SUMIFS(QoE!AG:AG,QoE!$B:$B,$B26)</f>
        <v>0</v>
      </c>
      <c r="BY26" s="153">
        <f>AG26+SUMIFS(QoE!AH:AH,QoE!$B:$B,$B26)</f>
        <v>0</v>
      </c>
      <c r="BZ26" s="153">
        <f>AH26+SUMIFS(QoE!AI:AI,QoE!$B:$B,$B26)</f>
        <v>0</v>
      </c>
      <c r="CA26" s="153">
        <f>AI26+SUMIFS(QoE!AJ:AJ,QoE!$B:$B,$B26)</f>
        <v>0</v>
      </c>
      <c r="CB26" s="153">
        <f>AJ26+SUMIFS(QoE!AK:AK,QoE!$B:$B,$B26)</f>
        <v>0</v>
      </c>
      <c r="CC26" s="153">
        <f>AK26+SUMIFS(QoE!AL:AL,QoE!$B:$B,$B26)</f>
        <v>0</v>
      </c>
      <c r="CD26" s="153">
        <f>AL26+SUMIFS(QoE!AM:AM,QoE!$B:$B,$B26)</f>
        <v>0</v>
      </c>
      <c r="CE26" s="153">
        <f>AM26+SUMIFS(QoE!AN:AN,QoE!$B:$B,$B26)</f>
        <v>0</v>
      </c>
      <c r="CF26" s="47">
        <f t="shared" si="25"/>
        <v>0</v>
      </c>
      <c r="CG26" s="47">
        <f t="shared" si="26"/>
        <v>0</v>
      </c>
      <c r="CH26" s="348">
        <f ca="1">SUM(OFFSET(CE26,0,(-12+'Key information'!$E$34)):OFFSET(BS26,0,(-11+'Key information'!$E$34)))</f>
        <v>0</v>
      </c>
      <c r="CI26" s="258">
        <f t="shared" si="20"/>
        <v>0</v>
      </c>
      <c r="CJ26" s="258">
        <f t="shared" si="21"/>
        <v>0</v>
      </c>
      <c r="CK26" s="258">
        <f t="shared" ca="1" si="22"/>
        <v>0</v>
      </c>
    </row>
    <row r="27" spans="2:89" ht="12" customHeight="1">
      <c r="B27" s="128" t="s">
        <v>346</v>
      </c>
      <c r="C27" s="30" t="s">
        <v>588</v>
      </c>
      <c r="D27" s="153">
        <f>PL_monthly!D43</f>
        <v>0</v>
      </c>
      <c r="E27" s="153">
        <f>PL_monthly!E43</f>
        <v>0</v>
      </c>
      <c r="F27" s="153">
        <f>PL_monthly!F43</f>
        <v>0</v>
      </c>
      <c r="G27" s="153">
        <f>PL_monthly!G43</f>
        <v>0</v>
      </c>
      <c r="H27" s="153">
        <f>PL_monthly!H43</f>
        <v>0</v>
      </c>
      <c r="I27" s="153">
        <f>PL_monthly!I43</f>
        <v>0</v>
      </c>
      <c r="J27" s="153">
        <f>PL_monthly!J43</f>
        <v>0</v>
      </c>
      <c r="K27" s="153">
        <f>PL_monthly!K43</f>
        <v>0</v>
      </c>
      <c r="L27" s="153">
        <f>PL_monthly!L43</f>
        <v>0</v>
      </c>
      <c r="M27" s="153">
        <f>PL_monthly!M43</f>
        <v>0</v>
      </c>
      <c r="N27" s="153">
        <f>PL_monthly!N43</f>
        <v>0</v>
      </c>
      <c r="O27" s="153">
        <f>PL_monthly!O43</f>
        <v>0</v>
      </c>
      <c r="P27" s="153">
        <f>PL_monthly!P43</f>
        <v>0</v>
      </c>
      <c r="Q27" s="153">
        <f>PL_monthly!Q43</f>
        <v>0</v>
      </c>
      <c r="R27" s="153">
        <f>PL_monthly!R43</f>
        <v>0</v>
      </c>
      <c r="S27" s="153">
        <f>PL_monthly!S43</f>
        <v>0</v>
      </c>
      <c r="T27" s="153">
        <f>PL_monthly!T43</f>
        <v>0</v>
      </c>
      <c r="U27" s="153">
        <f>PL_monthly!U43</f>
        <v>0</v>
      </c>
      <c r="V27" s="153">
        <f>PL_monthly!V43</f>
        <v>0</v>
      </c>
      <c r="W27" s="153">
        <f>PL_monthly!W43</f>
        <v>0</v>
      </c>
      <c r="X27" s="153">
        <f>PL_monthly!X43</f>
        <v>0</v>
      </c>
      <c r="Y27" s="153">
        <f>PL_monthly!Y43</f>
        <v>0</v>
      </c>
      <c r="Z27" s="153">
        <f>PL_monthly!Z43</f>
        <v>0</v>
      </c>
      <c r="AA27" s="153">
        <f>PL_monthly!AA43</f>
        <v>0</v>
      </c>
      <c r="AB27" s="153">
        <f>PL_monthly!AB43</f>
        <v>0</v>
      </c>
      <c r="AC27" s="153">
        <f>PL_monthly!AC43</f>
        <v>0</v>
      </c>
      <c r="AD27" s="153">
        <f>PL_monthly!AD43</f>
        <v>0</v>
      </c>
      <c r="AE27" s="153">
        <f>PL_monthly!AE43</f>
        <v>0</v>
      </c>
      <c r="AF27" s="153">
        <f>PL_monthly!AF43</f>
        <v>0</v>
      </c>
      <c r="AG27" s="153">
        <f>PL_monthly!AG43</f>
        <v>0</v>
      </c>
      <c r="AH27" s="153">
        <f>PL_monthly!AH43</f>
        <v>0</v>
      </c>
      <c r="AI27" s="153">
        <f>PL_monthly!AI43</f>
        <v>0</v>
      </c>
      <c r="AJ27" s="153">
        <f>PL_monthly!AJ43</f>
        <v>0</v>
      </c>
      <c r="AK27" s="153">
        <f>PL_monthly!AK43</f>
        <v>0</v>
      </c>
      <c r="AL27" s="153">
        <f>PL_monthly!AL43</f>
        <v>0</v>
      </c>
      <c r="AM27" s="153">
        <f>PL_monthly!AM43</f>
        <v>0</v>
      </c>
      <c r="AN27" s="47">
        <f>SUM(D27:O27)</f>
        <v>0</v>
      </c>
      <c r="AO27" s="47">
        <f>SUM(P27:AA27)</f>
        <v>0</v>
      </c>
      <c r="AP27" s="348">
        <f ca="1">SUM(OFFSET(AM27,0,(-12+'Key information'!$E$34)):OFFSET(AA27,0,(-11+'Key information'!$E$34)))</f>
        <v>0</v>
      </c>
      <c r="AQ27" s="258">
        <f t="shared" si="17"/>
        <v>0</v>
      </c>
      <c r="AR27" s="258">
        <f t="shared" si="18"/>
        <v>0</v>
      </c>
      <c r="AS27" s="258">
        <f t="shared" ca="1" si="19"/>
        <v>0</v>
      </c>
      <c r="AU27" s="30" t="str">
        <f t="shared" si="8"/>
        <v>Selling expenses</v>
      </c>
      <c r="AV27" s="153">
        <f>D27+SUMIFS(QoE!E:E,QoE!$B:$B,$B27)</f>
        <v>0</v>
      </c>
      <c r="AW27" s="153">
        <f>E27+SUMIFS(QoE!F:F,QoE!$B:$B,$B27)</f>
        <v>0</v>
      </c>
      <c r="AX27" s="153">
        <f>F27+SUMIFS(QoE!G:G,QoE!$B:$B,$B27)</f>
        <v>0</v>
      </c>
      <c r="AY27" s="153">
        <f>G27+SUMIFS(QoE!H:H,QoE!$B:$B,$B27)</f>
        <v>0</v>
      </c>
      <c r="AZ27" s="153">
        <f>H27+SUMIFS(QoE!I:I,QoE!$B:$B,$B27)</f>
        <v>0</v>
      </c>
      <c r="BA27" s="153">
        <f>I27+SUMIFS(QoE!J:J,QoE!$B:$B,$B27)</f>
        <v>0</v>
      </c>
      <c r="BB27" s="153">
        <f>J27+SUMIFS(QoE!K:K,QoE!$B:$B,$B27)</f>
        <v>0</v>
      </c>
      <c r="BC27" s="153">
        <f>K27+SUMIFS(QoE!L:L,QoE!$B:$B,$B27)</f>
        <v>0</v>
      </c>
      <c r="BD27" s="153">
        <f>L27+SUMIFS(QoE!M:M,QoE!$B:$B,$B27)</f>
        <v>0</v>
      </c>
      <c r="BE27" s="153">
        <f>M27+SUMIFS(QoE!N:N,QoE!$B:$B,$B27)</f>
        <v>0</v>
      </c>
      <c r="BF27" s="153">
        <f>N27+SUMIFS(QoE!O:O,QoE!$B:$B,$B27)</f>
        <v>0</v>
      </c>
      <c r="BG27" s="153">
        <f>O27+SUMIFS(QoE!P:P,QoE!$B:$B,$B27)</f>
        <v>0</v>
      </c>
      <c r="BH27" s="153">
        <f>P27+SUMIFS(QoE!Q:Q,QoE!$B:$B,$B27)</f>
        <v>0</v>
      </c>
      <c r="BI27" s="153">
        <f>Q27+SUMIFS(QoE!R:R,QoE!$B:$B,$B27)</f>
        <v>0</v>
      </c>
      <c r="BJ27" s="153">
        <f>R27+SUMIFS(QoE!S:S,QoE!$B:$B,$B27)</f>
        <v>0</v>
      </c>
      <c r="BK27" s="153">
        <f>S27+SUMIFS(QoE!T:T,QoE!$B:$B,$B27)</f>
        <v>0</v>
      </c>
      <c r="BL27" s="153">
        <f>T27+SUMIFS(QoE!U:U,QoE!$B:$B,$B27)</f>
        <v>0</v>
      </c>
      <c r="BM27" s="153">
        <f>U27+SUMIFS(QoE!V:V,QoE!$B:$B,$B27)</f>
        <v>0</v>
      </c>
      <c r="BN27" s="153">
        <f>V27+SUMIFS(QoE!W:W,QoE!$B:$B,$B27)</f>
        <v>0</v>
      </c>
      <c r="BO27" s="153">
        <f>W27+SUMIFS(QoE!X:X,QoE!$B:$B,$B27)</f>
        <v>0</v>
      </c>
      <c r="BP27" s="153">
        <f>X27+SUMIFS(QoE!Y:Y,QoE!$B:$B,$B27)</f>
        <v>0</v>
      </c>
      <c r="BQ27" s="153">
        <f>Y27+SUMIFS(QoE!Z:Z,QoE!$B:$B,$B27)</f>
        <v>0</v>
      </c>
      <c r="BR27" s="153">
        <f>Z27+SUMIFS(QoE!AA:AA,QoE!$B:$B,$B27)</f>
        <v>0</v>
      </c>
      <c r="BS27" s="153">
        <f>AA27+SUMIFS(QoE!AB:AB,QoE!$B:$B,$B27)</f>
        <v>0</v>
      </c>
      <c r="BT27" s="153">
        <f>AB27+SUMIFS(QoE!AC:AC,QoE!$B:$B,$B27)</f>
        <v>0</v>
      </c>
      <c r="BU27" s="153">
        <f>AC27+SUMIFS(QoE!AD:AD,QoE!$B:$B,$B27)</f>
        <v>0</v>
      </c>
      <c r="BV27" s="153">
        <f>AD27+SUMIFS(QoE!AE:AE,QoE!$B:$B,$B27)</f>
        <v>0</v>
      </c>
      <c r="BW27" s="153">
        <f>AE27+SUMIFS(QoE!AF:AF,QoE!$B:$B,$B27)</f>
        <v>0</v>
      </c>
      <c r="BX27" s="153">
        <f>AF27+SUMIFS(QoE!AG:AG,QoE!$B:$B,$B27)</f>
        <v>0</v>
      </c>
      <c r="BY27" s="153">
        <f>AG27+SUMIFS(QoE!AH:AH,QoE!$B:$B,$B27)</f>
        <v>0</v>
      </c>
      <c r="BZ27" s="153">
        <f>AH27+SUMIFS(QoE!AI:AI,QoE!$B:$B,$B27)</f>
        <v>0</v>
      </c>
      <c r="CA27" s="153">
        <f>AI27+SUMIFS(QoE!AJ:AJ,QoE!$B:$B,$B27)</f>
        <v>0</v>
      </c>
      <c r="CB27" s="153">
        <f>AJ27+SUMIFS(QoE!AK:AK,QoE!$B:$B,$B27)</f>
        <v>0</v>
      </c>
      <c r="CC27" s="153">
        <f>AK27+SUMIFS(QoE!AL:AL,QoE!$B:$B,$B27)</f>
        <v>0</v>
      </c>
      <c r="CD27" s="153">
        <f>AL27+SUMIFS(QoE!AM:AM,QoE!$B:$B,$B27)</f>
        <v>0</v>
      </c>
      <c r="CE27" s="153">
        <f>AM27+SUMIFS(QoE!AN:AN,QoE!$B:$B,$B27)</f>
        <v>0</v>
      </c>
      <c r="CF27" s="47">
        <f>SUM(AV27:BG27)</f>
        <v>0</v>
      </c>
      <c r="CG27" s="47">
        <f>SUM(BH27:BS27)</f>
        <v>0</v>
      </c>
      <c r="CH27" s="348">
        <f ca="1">SUM(OFFSET(CE27,0,(-12+'Key information'!$E$34)):OFFSET(BS27,0,(-11+'Key information'!$E$34)))</f>
        <v>0</v>
      </c>
      <c r="CI27" s="258">
        <f t="shared" si="20"/>
        <v>0</v>
      </c>
      <c r="CJ27" s="258">
        <f t="shared" si="21"/>
        <v>0</v>
      </c>
      <c r="CK27" s="258">
        <f t="shared" ca="1" si="22"/>
        <v>0</v>
      </c>
    </row>
    <row r="28" spans="2:89" ht="12" customHeight="1">
      <c r="B28" s="128" t="s">
        <v>348</v>
      </c>
      <c r="C28" s="30" t="s">
        <v>349</v>
      </c>
      <c r="D28" s="153">
        <f>PL_monthly!D44</f>
        <v>0</v>
      </c>
      <c r="E28" s="153">
        <f>PL_monthly!E44</f>
        <v>0</v>
      </c>
      <c r="F28" s="153">
        <f>PL_monthly!F44</f>
        <v>0</v>
      </c>
      <c r="G28" s="153">
        <f>PL_monthly!G44</f>
        <v>0</v>
      </c>
      <c r="H28" s="153">
        <f>PL_monthly!H44</f>
        <v>0</v>
      </c>
      <c r="I28" s="153">
        <f>PL_monthly!I44</f>
        <v>0</v>
      </c>
      <c r="J28" s="153">
        <f>PL_monthly!J44</f>
        <v>0</v>
      </c>
      <c r="K28" s="153">
        <f>PL_monthly!K44</f>
        <v>0</v>
      </c>
      <c r="L28" s="153">
        <f>PL_monthly!L44</f>
        <v>0</v>
      </c>
      <c r="M28" s="153">
        <f>PL_monthly!M44</f>
        <v>0</v>
      </c>
      <c r="N28" s="153">
        <f>PL_monthly!N44</f>
        <v>0</v>
      </c>
      <c r="O28" s="153">
        <f>PL_monthly!O44</f>
        <v>0</v>
      </c>
      <c r="P28" s="153">
        <f>PL_monthly!P44</f>
        <v>0</v>
      </c>
      <c r="Q28" s="153">
        <f>PL_monthly!Q44</f>
        <v>0</v>
      </c>
      <c r="R28" s="153">
        <f>PL_monthly!R44</f>
        <v>0</v>
      </c>
      <c r="S28" s="153">
        <f>PL_monthly!S44</f>
        <v>0</v>
      </c>
      <c r="T28" s="153">
        <f>PL_monthly!T44</f>
        <v>0</v>
      </c>
      <c r="U28" s="153">
        <f>PL_monthly!U44</f>
        <v>0</v>
      </c>
      <c r="V28" s="153">
        <f>PL_monthly!V44</f>
        <v>0</v>
      </c>
      <c r="W28" s="153">
        <f>PL_monthly!W44</f>
        <v>0</v>
      </c>
      <c r="X28" s="153">
        <f>PL_monthly!X44</f>
        <v>0</v>
      </c>
      <c r="Y28" s="153">
        <f>PL_monthly!Y44</f>
        <v>0</v>
      </c>
      <c r="Z28" s="153">
        <f>PL_monthly!Z44</f>
        <v>0</v>
      </c>
      <c r="AA28" s="153">
        <f>PL_monthly!AA44</f>
        <v>0</v>
      </c>
      <c r="AB28" s="153">
        <f>PL_monthly!AB44</f>
        <v>0</v>
      </c>
      <c r="AC28" s="153">
        <f>PL_monthly!AC44</f>
        <v>0</v>
      </c>
      <c r="AD28" s="153">
        <f>PL_monthly!AD44</f>
        <v>0</v>
      </c>
      <c r="AE28" s="153">
        <f>PL_monthly!AE44</f>
        <v>0</v>
      </c>
      <c r="AF28" s="153">
        <f>PL_monthly!AF44</f>
        <v>0</v>
      </c>
      <c r="AG28" s="153">
        <f>PL_monthly!AG44</f>
        <v>0</v>
      </c>
      <c r="AH28" s="153">
        <f>PL_monthly!AH44</f>
        <v>0</v>
      </c>
      <c r="AI28" s="153">
        <f>PL_monthly!AI44</f>
        <v>0</v>
      </c>
      <c r="AJ28" s="153">
        <f>PL_monthly!AJ44</f>
        <v>0</v>
      </c>
      <c r="AK28" s="153">
        <f>PL_monthly!AK44</f>
        <v>0</v>
      </c>
      <c r="AL28" s="153">
        <f>PL_monthly!AL44</f>
        <v>0</v>
      </c>
      <c r="AM28" s="153">
        <f>PL_monthly!AM44</f>
        <v>0</v>
      </c>
      <c r="AN28" s="47">
        <f>SUM(D28:O28)</f>
        <v>0</v>
      </c>
      <c r="AO28" s="47">
        <f>SUM(P28:AA28)</f>
        <v>0</v>
      </c>
      <c r="AP28" s="348">
        <f ca="1">SUM(OFFSET(AM28,0,(-12+'Key information'!$E$34)):OFFSET(AA28,0,(-11+'Key information'!$E$34)))</f>
        <v>0</v>
      </c>
      <c r="AQ28" s="258">
        <f>IFERROR(AN28/AN$36,0)</f>
        <v>0</v>
      </c>
      <c r="AR28" s="258">
        <f>IFERROR(AO28/AO$36,0)</f>
        <v>0</v>
      </c>
      <c r="AS28" s="258">
        <f ca="1">IFERROR(AP28/AP$36,0)</f>
        <v>0</v>
      </c>
      <c r="AU28" s="30" t="str">
        <f t="shared" si="8"/>
        <v>Marketing expenses</v>
      </c>
      <c r="AV28" s="153">
        <f>D28+SUMIFS(QoE!E:E,QoE!$B:$B,$B28)</f>
        <v>0</v>
      </c>
      <c r="AW28" s="153">
        <f>E28+SUMIFS(QoE!F:F,QoE!$B:$B,$B28)</f>
        <v>0</v>
      </c>
      <c r="AX28" s="153">
        <f>F28+SUMIFS(QoE!G:G,QoE!$B:$B,$B28)</f>
        <v>0</v>
      </c>
      <c r="AY28" s="153">
        <f>G28+SUMIFS(QoE!H:H,QoE!$B:$B,$B28)</f>
        <v>0</v>
      </c>
      <c r="AZ28" s="153">
        <f>H28+SUMIFS(QoE!I:I,QoE!$B:$B,$B28)</f>
        <v>0</v>
      </c>
      <c r="BA28" s="153">
        <f>I28+SUMIFS(QoE!J:J,QoE!$B:$B,$B28)</f>
        <v>0</v>
      </c>
      <c r="BB28" s="153">
        <f>J28+SUMIFS(QoE!K:K,QoE!$B:$B,$B28)</f>
        <v>0</v>
      </c>
      <c r="BC28" s="153">
        <f>K28+SUMIFS(QoE!L:L,QoE!$B:$B,$B28)</f>
        <v>0</v>
      </c>
      <c r="BD28" s="153">
        <f>L28+SUMIFS(QoE!M:M,QoE!$B:$B,$B28)</f>
        <v>0</v>
      </c>
      <c r="BE28" s="153">
        <f>M28+SUMIFS(QoE!N:N,QoE!$B:$B,$B28)</f>
        <v>0</v>
      </c>
      <c r="BF28" s="153">
        <f>N28+SUMIFS(QoE!O:O,QoE!$B:$B,$B28)</f>
        <v>0</v>
      </c>
      <c r="BG28" s="153">
        <f>O28+SUMIFS(QoE!P:P,QoE!$B:$B,$B28)</f>
        <v>0</v>
      </c>
      <c r="BH28" s="153">
        <f>P28+SUMIFS(QoE!Q:Q,QoE!$B:$B,$B28)</f>
        <v>0</v>
      </c>
      <c r="BI28" s="153">
        <f>Q28+SUMIFS(QoE!R:R,QoE!$B:$B,$B28)</f>
        <v>0</v>
      </c>
      <c r="BJ28" s="153">
        <f>R28+SUMIFS(QoE!S:S,QoE!$B:$B,$B28)</f>
        <v>0</v>
      </c>
      <c r="BK28" s="153">
        <f>S28+SUMIFS(QoE!T:T,QoE!$B:$B,$B28)</f>
        <v>0</v>
      </c>
      <c r="BL28" s="153">
        <f>T28+SUMIFS(QoE!U:U,QoE!$B:$B,$B28)</f>
        <v>0</v>
      </c>
      <c r="BM28" s="153">
        <f>U28+SUMIFS(QoE!V:V,QoE!$B:$B,$B28)</f>
        <v>0</v>
      </c>
      <c r="BN28" s="153">
        <f>V28+SUMIFS(QoE!W:W,QoE!$B:$B,$B28)</f>
        <v>0</v>
      </c>
      <c r="BO28" s="153">
        <f>W28+SUMIFS(QoE!X:X,QoE!$B:$B,$B28)</f>
        <v>0</v>
      </c>
      <c r="BP28" s="153">
        <f>X28+SUMIFS(QoE!Y:Y,QoE!$B:$B,$B28)</f>
        <v>0</v>
      </c>
      <c r="BQ28" s="153">
        <f>Y28+SUMIFS(QoE!Z:Z,QoE!$B:$B,$B28)</f>
        <v>0</v>
      </c>
      <c r="BR28" s="153">
        <f>Z28+SUMIFS(QoE!AA:AA,QoE!$B:$B,$B28)</f>
        <v>0</v>
      </c>
      <c r="BS28" s="153">
        <f>AA28+SUMIFS(QoE!AB:AB,QoE!$B:$B,$B28)</f>
        <v>0</v>
      </c>
      <c r="BT28" s="153">
        <f>AB28+SUMIFS(QoE!AC:AC,QoE!$B:$B,$B28)</f>
        <v>0</v>
      </c>
      <c r="BU28" s="153">
        <f>AC28+SUMIFS(QoE!AD:AD,QoE!$B:$B,$B28)</f>
        <v>0</v>
      </c>
      <c r="BV28" s="153">
        <f>AD28+SUMIFS(QoE!AE:AE,QoE!$B:$B,$B28)</f>
        <v>0</v>
      </c>
      <c r="BW28" s="153">
        <f>AE28+SUMIFS(QoE!AF:AF,QoE!$B:$B,$B28)</f>
        <v>0</v>
      </c>
      <c r="BX28" s="153">
        <f>AF28+SUMIFS(QoE!AG:AG,QoE!$B:$B,$B28)</f>
        <v>0</v>
      </c>
      <c r="BY28" s="153">
        <f>AG28+SUMIFS(QoE!AH:AH,QoE!$B:$B,$B28)</f>
        <v>0</v>
      </c>
      <c r="BZ28" s="153">
        <f>AH28+SUMIFS(QoE!AI:AI,QoE!$B:$B,$B28)</f>
        <v>0</v>
      </c>
      <c r="CA28" s="153">
        <f>AI28+SUMIFS(QoE!AJ:AJ,QoE!$B:$B,$B28)</f>
        <v>0</v>
      </c>
      <c r="CB28" s="153">
        <f>AJ28+SUMIFS(QoE!AK:AK,QoE!$B:$B,$B28)</f>
        <v>0</v>
      </c>
      <c r="CC28" s="153">
        <f>AK28+SUMIFS(QoE!AL:AL,QoE!$B:$B,$B28)</f>
        <v>0</v>
      </c>
      <c r="CD28" s="153">
        <f>AL28+SUMIFS(QoE!AM:AM,QoE!$B:$B,$B28)</f>
        <v>0</v>
      </c>
      <c r="CE28" s="153">
        <f>AM28+SUMIFS(QoE!AN:AN,QoE!$B:$B,$B28)</f>
        <v>0</v>
      </c>
      <c r="CF28" s="47">
        <f>SUM(AV28:BG28)</f>
        <v>0</v>
      </c>
      <c r="CG28" s="47">
        <f>SUM(BH28:BS28)</f>
        <v>0</v>
      </c>
      <c r="CH28" s="348">
        <f ca="1">SUM(OFFSET(CE28,0,(-12+'Key information'!$E$34)):OFFSET(BS28,0,(-11+'Key information'!$E$34)))</f>
        <v>0</v>
      </c>
      <c r="CI28" s="258">
        <f t="shared" si="20"/>
        <v>0</v>
      </c>
      <c r="CJ28" s="258">
        <f t="shared" si="21"/>
        <v>0</v>
      </c>
      <c r="CK28" s="258">
        <f t="shared" ca="1" si="22"/>
        <v>0</v>
      </c>
    </row>
    <row r="29" spans="2:89" ht="12" customHeight="1">
      <c r="B29" s="128" t="s">
        <v>350</v>
      </c>
      <c r="C29" s="593" t="s">
        <v>351</v>
      </c>
      <c r="D29" s="153">
        <f>PL_monthly!D45</f>
        <v>0</v>
      </c>
      <c r="E29" s="153">
        <f>PL_monthly!E45</f>
        <v>0</v>
      </c>
      <c r="F29" s="153">
        <f>PL_monthly!F45</f>
        <v>0</v>
      </c>
      <c r="G29" s="153">
        <f>PL_monthly!G45</f>
        <v>0</v>
      </c>
      <c r="H29" s="153">
        <f>PL_monthly!H45</f>
        <v>0</v>
      </c>
      <c r="I29" s="153">
        <f>PL_monthly!I45</f>
        <v>0</v>
      </c>
      <c r="J29" s="153">
        <f>PL_monthly!J45</f>
        <v>0</v>
      </c>
      <c r="K29" s="153">
        <f>PL_monthly!K45</f>
        <v>0</v>
      </c>
      <c r="L29" s="153">
        <f>PL_monthly!L45</f>
        <v>0</v>
      </c>
      <c r="M29" s="153">
        <f>PL_monthly!M45</f>
        <v>0</v>
      </c>
      <c r="N29" s="153">
        <f>PL_monthly!N45</f>
        <v>0</v>
      </c>
      <c r="O29" s="153">
        <f>PL_monthly!O45</f>
        <v>0</v>
      </c>
      <c r="P29" s="153">
        <f>PL_monthly!P45</f>
        <v>0</v>
      </c>
      <c r="Q29" s="153">
        <f>PL_monthly!Q45</f>
        <v>0</v>
      </c>
      <c r="R29" s="153">
        <f>PL_monthly!R45</f>
        <v>0</v>
      </c>
      <c r="S29" s="153">
        <f>PL_monthly!S45</f>
        <v>0</v>
      </c>
      <c r="T29" s="153">
        <f>PL_monthly!T45</f>
        <v>0</v>
      </c>
      <c r="U29" s="153">
        <f>PL_monthly!U45</f>
        <v>0</v>
      </c>
      <c r="V29" s="153">
        <f>PL_monthly!V45</f>
        <v>0</v>
      </c>
      <c r="W29" s="153">
        <f>PL_monthly!W45</f>
        <v>0</v>
      </c>
      <c r="X29" s="153">
        <f>PL_monthly!X45</f>
        <v>0</v>
      </c>
      <c r="Y29" s="153">
        <f>PL_monthly!Y45</f>
        <v>0</v>
      </c>
      <c r="Z29" s="153">
        <f>PL_monthly!Z45</f>
        <v>0</v>
      </c>
      <c r="AA29" s="153">
        <f>PL_monthly!AA45</f>
        <v>0</v>
      </c>
      <c r="AB29" s="153">
        <f>PL_monthly!AB45</f>
        <v>0</v>
      </c>
      <c r="AC29" s="153">
        <f>PL_monthly!AC45</f>
        <v>0</v>
      </c>
      <c r="AD29" s="153">
        <f>PL_monthly!AD45</f>
        <v>0</v>
      </c>
      <c r="AE29" s="153">
        <f>PL_monthly!AE45</f>
        <v>0</v>
      </c>
      <c r="AF29" s="153">
        <f>PL_monthly!AF45</f>
        <v>0</v>
      </c>
      <c r="AG29" s="153">
        <f>PL_monthly!AG45</f>
        <v>0</v>
      </c>
      <c r="AH29" s="153">
        <f>PL_monthly!AH45</f>
        <v>0</v>
      </c>
      <c r="AI29" s="153">
        <f>PL_monthly!AI45</f>
        <v>0</v>
      </c>
      <c r="AJ29" s="153">
        <f>PL_monthly!AJ45</f>
        <v>0</v>
      </c>
      <c r="AK29" s="153">
        <f>PL_monthly!AK45</f>
        <v>0</v>
      </c>
      <c r="AL29" s="153">
        <f>PL_monthly!AL45</f>
        <v>0</v>
      </c>
      <c r="AM29" s="153">
        <f>PL_monthly!AM45</f>
        <v>0</v>
      </c>
      <c r="AN29" s="47">
        <f>SUM(D29:O29)</f>
        <v>0</v>
      </c>
      <c r="AO29" s="47">
        <f>SUM(P29:AA29)</f>
        <v>0</v>
      </c>
      <c r="AP29" s="348">
        <f ca="1">SUM(OFFSET(AM29,0,(-12+'Key information'!$E$34)):OFFSET(AA29,0,(-11+'Key information'!$E$34)))</f>
        <v>0</v>
      </c>
      <c r="AQ29" s="258">
        <f t="shared" si="17"/>
        <v>0</v>
      </c>
      <c r="AR29" s="258">
        <f t="shared" si="18"/>
        <v>0</v>
      </c>
      <c r="AS29" s="258">
        <f t="shared" ca="1" si="19"/>
        <v>0</v>
      </c>
      <c r="AU29" s="593" t="str">
        <f t="shared" si="8"/>
        <v>Research and development expenses</v>
      </c>
      <c r="AV29" s="153">
        <f>D29+SUMIFS(QoE!E:E,QoE!$B:$B,$B29)</f>
        <v>0</v>
      </c>
      <c r="AW29" s="153">
        <f>E29+SUMIFS(QoE!F:F,QoE!$B:$B,$B29)</f>
        <v>0</v>
      </c>
      <c r="AX29" s="153">
        <f>F29+SUMIFS(QoE!G:G,QoE!$B:$B,$B29)</f>
        <v>0</v>
      </c>
      <c r="AY29" s="153">
        <f>G29+SUMIFS(QoE!H:H,QoE!$B:$B,$B29)</f>
        <v>0</v>
      </c>
      <c r="AZ29" s="153">
        <f>H29+SUMIFS(QoE!I:I,QoE!$B:$B,$B29)</f>
        <v>0</v>
      </c>
      <c r="BA29" s="153">
        <f>I29+SUMIFS(QoE!J:J,QoE!$B:$B,$B29)</f>
        <v>0</v>
      </c>
      <c r="BB29" s="153">
        <f>J29+SUMIFS(QoE!K:K,QoE!$B:$B,$B29)</f>
        <v>0</v>
      </c>
      <c r="BC29" s="153">
        <f>K29+SUMIFS(QoE!L:L,QoE!$B:$B,$B29)</f>
        <v>0</v>
      </c>
      <c r="BD29" s="153">
        <f>L29+SUMIFS(QoE!M:M,QoE!$B:$B,$B29)</f>
        <v>0</v>
      </c>
      <c r="BE29" s="153">
        <f>M29+SUMIFS(QoE!N:N,QoE!$B:$B,$B29)</f>
        <v>0</v>
      </c>
      <c r="BF29" s="153">
        <f>N29+SUMIFS(QoE!O:O,QoE!$B:$B,$B29)</f>
        <v>0</v>
      </c>
      <c r="BG29" s="153">
        <f>O29+SUMIFS(QoE!P:P,QoE!$B:$B,$B29)</f>
        <v>0</v>
      </c>
      <c r="BH29" s="153">
        <f>P29+SUMIFS(QoE!Q:Q,QoE!$B:$B,$B29)</f>
        <v>0</v>
      </c>
      <c r="BI29" s="153">
        <f>Q29+SUMIFS(QoE!R:R,QoE!$B:$B,$B29)</f>
        <v>0</v>
      </c>
      <c r="BJ29" s="153">
        <f>R29+SUMIFS(QoE!S:S,QoE!$B:$B,$B29)</f>
        <v>0</v>
      </c>
      <c r="BK29" s="153">
        <f>S29+SUMIFS(QoE!T:T,QoE!$B:$B,$B29)</f>
        <v>0</v>
      </c>
      <c r="BL29" s="153">
        <f>T29+SUMIFS(QoE!U:U,QoE!$B:$B,$B29)</f>
        <v>0</v>
      </c>
      <c r="BM29" s="153">
        <f>U29+SUMIFS(QoE!V:V,QoE!$B:$B,$B29)</f>
        <v>0</v>
      </c>
      <c r="BN29" s="153">
        <f>V29+SUMIFS(QoE!W:W,QoE!$B:$B,$B29)</f>
        <v>0</v>
      </c>
      <c r="BO29" s="153">
        <f>W29+SUMIFS(QoE!X:X,QoE!$B:$B,$B29)</f>
        <v>0</v>
      </c>
      <c r="BP29" s="153">
        <f>X29+SUMIFS(QoE!Y:Y,QoE!$B:$B,$B29)</f>
        <v>0</v>
      </c>
      <c r="BQ29" s="153">
        <f>Y29+SUMIFS(QoE!Z:Z,QoE!$B:$B,$B29)</f>
        <v>0</v>
      </c>
      <c r="BR29" s="153">
        <f>Z29+SUMIFS(QoE!AA:AA,QoE!$B:$B,$B29)</f>
        <v>0</v>
      </c>
      <c r="BS29" s="153">
        <f>AA29+SUMIFS(QoE!AB:AB,QoE!$B:$B,$B29)</f>
        <v>0</v>
      </c>
      <c r="BT29" s="153">
        <f>AB29+SUMIFS(QoE!AC:AC,QoE!$B:$B,$B29)</f>
        <v>0</v>
      </c>
      <c r="BU29" s="153">
        <f>AC29+SUMIFS(QoE!AD:AD,QoE!$B:$B,$B29)</f>
        <v>0</v>
      </c>
      <c r="BV29" s="153">
        <f>AD29+SUMIFS(QoE!AE:AE,QoE!$B:$B,$B29)</f>
        <v>0</v>
      </c>
      <c r="BW29" s="153">
        <f>AE29+SUMIFS(QoE!AF:AF,QoE!$B:$B,$B29)</f>
        <v>0</v>
      </c>
      <c r="BX29" s="153">
        <f>AF29+SUMIFS(QoE!AG:AG,QoE!$B:$B,$B29)</f>
        <v>0</v>
      </c>
      <c r="BY29" s="153">
        <f>AG29+SUMIFS(QoE!AH:AH,QoE!$B:$B,$B29)</f>
        <v>0</v>
      </c>
      <c r="BZ29" s="153">
        <f>AH29+SUMIFS(QoE!AI:AI,QoE!$B:$B,$B29)</f>
        <v>0</v>
      </c>
      <c r="CA29" s="153">
        <f>AI29+SUMIFS(QoE!AJ:AJ,QoE!$B:$B,$B29)</f>
        <v>0</v>
      </c>
      <c r="CB29" s="153">
        <f>AJ29+SUMIFS(QoE!AK:AK,QoE!$B:$B,$B29)</f>
        <v>0</v>
      </c>
      <c r="CC29" s="153">
        <f>AK29+SUMIFS(QoE!AL:AL,QoE!$B:$B,$B29)</f>
        <v>0</v>
      </c>
      <c r="CD29" s="153">
        <f>AL29+SUMIFS(QoE!AM:AM,QoE!$B:$B,$B29)</f>
        <v>0</v>
      </c>
      <c r="CE29" s="153">
        <f>AM29+SUMIFS(QoE!AN:AN,QoE!$B:$B,$B29)</f>
        <v>0</v>
      </c>
      <c r="CF29" s="47">
        <f>SUM(AV29:BG29)</f>
        <v>0</v>
      </c>
      <c r="CG29" s="47">
        <f>SUM(BH29:BS29)</f>
        <v>0</v>
      </c>
      <c r="CH29" s="348">
        <f ca="1">SUM(OFFSET(CE29,0,(-12+'Key information'!$E$34)):OFFSET(BS29,0,(-11+'Key information'!$E$34)))</f>
        <v>0</v>
      </c>
      <c r="CI29" s="258">
        <f t="shared" si="20"/>
        <v>0</v>
      </c>
      <c r="CJ29" s="258">
        <f t="shared" si="21"/>
        <v>0</v>
      </c>
      <c r="CK29" s="258">
        <f t="shared" ca="1" si="22"/>
        <v>0</v>
      </c>
    </row>
    <row r="30" spans="2:89" ht="12" customHeight="1">
      <c r="B30" s="128" t="s">
        <v>352</v>
      </c>
      <c r="C30" s="30" t="str">
        <f>PL_monthly!C46</f>
        <v>External administrative services</v>
      </c>
      <c r="D30" s="153">
        <f>PL_monthly!D46</f>
        <v>0</v>
      </c>
      <c r="E30" s="153">
        <f>PL_monthly!E46</f>
        <v>0</v>
      </c>
      <c r="F30" s="153">
        <f>PL_monthly!F46</f>
        <v>0</v>
      </c>
      <c r="G30" s="153">
        <f>PL_monthly!G46</f>
        <v>0</v>
      </c>
      <c r="H30" s="153">
        <f>PL_monthly!H46</f>
        <v>0</v>
      </c>
      <c r="I30" s="153">
        <f>PL_monthly!I46</f>
        <v>0</v>
      </c>
      <c r="J30" s="153">
        <f>PL_monthly!J46</f>
        <v>0</v>
      </c>
      <c r="K30" s="153">
        <f>PL_monthly!K46</f>
        <v>0</v>
      </c>
      <c r="L30" s="153">
        <f>PL_monthly!L46</f>
        <v>0</v>
      </c>
      <c r="M30" s="153">
        <f>PL_monthly!M46</f>
        <v>0</v>
      </c>
      <c r="N30" s="153">
        <f>PL_monthly!N46</f>
        <v>0</v>
      </c>
      <c r="O30" s="153">
        <f>PL_monthly!O46</f>
        <v>0</v>
      </c>
      <c r="P30" s="153">
        <f>PL_monthly!P46</f>
        <v>0</v>
      </c>
      <c r="Q30" s="153">
        <f>PL_monthly!Q46</f>
        <v>0</v>
      </c>
      <c r="R30" s="153">
        <f>PL_monthly!R46</f>
        <v>0</v>
      </c>
      <c r="S30" s="153">
        <f>PL_monthly!S46</f>
        <v>0</v>
      </c>
      <c r="T30" s="153">
        <f>PL_monthly!T46</f>
        <v>0</v>
      </c>
      <c r="U30" s="153">
        <f>PL_monthly!U46</f>
        <v>0</v>
      </c>
      <c r="V30" s="153">
        <f>PL_monthly!V46</f>
        <v>0</v>
      </c>
      <c r="W30" s="153">
        <f>PL_monthly!W46</f>
        <v>0</v>
      </c>
      <c r="X30" s="153">
        <f>PL_monthly!X46</f>
        <v>0</v>
      </c>
      <c r="Y30" s="153">
        <f>PL_monthly!Y46</f>
        <v>0</v>
      </c>
      <c r="Z30" s="153">
        <f>PL_monthly!Z46</f>
        <v>0</v>
      </c>
      <c r="AA30" s="153">
        <f>PL_monthly!AA46</f>
        <v>0</v>
      </c>
      <c r="AB30" s="153">
        <f>PL_monthly!AB46</f>
        <v>0</v>
      </c>
      <c r="AC30" s="153">
        <f>PL_monthly!AC46</f>
        <v>0</v>
      </c>
      <c r="AD30" s="153">
        <f>PL_monthly!AD46</f>
        <v>0</v>
      </c>
      <c r="AE30" s="153">
        <f>PL_monthly!AE46</f>
        <v>0</v>
      </c>
      <c r="AF30" s="153">
        <f>PL_monthly!AF46</f>
        <v>0</v>
      </c>
      <c r="AG30" s="153">
        <f>PL_monthly!AG46</f>
        <v>0</v>
      </c>
      <c r="AH30" s="153">
        <f>PL_monthly!AH46</f>
        <v>0</v>
      </c>
      <c r="AI30" s="153">
        <f>PL_monthly!AI46</f>
        <v>0</v>
      </c>
      <c r="AJ30" s="153">
        <f>PL_monthly!AJ46</f>
        <v>0</v>
      </c>
      <c r="AK30" s="153">
        <f>PL_monthly!AK46</f>
        <v>0</v>
      </c>
      <c r="AL30" s="153">
        <f>PL_monthly!AL46</f>
        <v>0</v>
      </c>
      <c r="AM30" s="153">
        <f>PL_monthly!AM46</f>
        <v>0</v>
      </c>
      <c r="AN30" s="47">
        <f>SUM(D30:O30)</f>
        <v>0</v>
      </c>
      <c r="AO30" s="47">
        <f>SUM(P30:AA30)</f>
        <v>0</v>
      </c>
      <c r="AP30" s="348">
        <f ca="1">SUM(OFFSET(AM30,0,(-12+'Key information'!$E$34)):OFFSET(AA30,0,(-11+'Key information'!$E$34)))</f>
        <v>0</v>
      </c>
      <c r="AQ30" s="258">
        <f t="shared" si="17"/>
        <v>0</v>
      </c>
      <c r="AR30" s="258">
        <f t="shared" si="18"/>
        <v>0</v>
      </c>
      <c r="AS30" s="258">
        <f t="shared" ca="1" si="19"/>
        <v>0</v>
      </c>
      <c r="AU30" s="30" t="str">
        <f t="shared" si="8"/>
        <v>External administrative services</v>
      </c>
      <c r="AV30" s="153">
        <f>D30+SUMIFS(QoE!E:E,QoE!$B:$B,$B30)</f>
        <v>0</v>
      </c>
      <c r="AW30" s="153">
        <f>E30+SUMIFS(QoE!F:F,QoE!$B:$B,$B30)</f>
        <v>0</v>
      </c>
      <c r="AX30" s="153">
        <f>F30+SUMIFS(QoE!G:G,QoE!$B:$B,$B30)</f>
        <v>0</v>
      </c>
      <c r="AY30" s="153">
        <f>G30+SUMIFS(QoE!H:H,QoE!$B:$B,$B30)</f>
        <v>0</v>
      </c>
      <c r="AZ30" s="153">
        <f>H30+SUMIFS(QoE!I:I,QoE!$B:$B,$B30)</f>
        <v>0</v>
      </c>
      <c r="BA30" s="153">
        <f>I30+SUMIFS(QoE!J:J,QoE!$B:$B,$B30)</f>
        <v>0</v>
      </c>
      <c r="BB30" s="153">
        <f>J30+SUMIFS(QoE!K:K,QoE!$B:$B,$B30)</f>
        <v>0</v>
      </c>
      <c r="BC30" s="153">
        <f>K30+SUMIFS(QoE!L:L,QoE!$B:$B,$B30)</f>
        <v>0</v>
      </c>
      <c r="BD30" s="153">
        <f>L30+SUMIFS(QoE!M:M,QoE!$B:$B,$B30)</f>
        <v>0</v>
      </c>
      <c r="BE30" s="153">
        <f>M30+SUMIFS(QoE!N:N,QoE!$B:$B,$B30)</f>
        <v>0</v>
      </c>
      <c r="BF30" s="153">
        <f>N30+SUMIFS(QoE!O:O,QoE!$B:$B,$B30)</f>
        <v>0</v>
      </c>
      <c r="BG30" s="153">
        <f>O30+SUMIFS(QoE!P:P,QoE!$B:$B,$B30)</f>
        <v>0</v>
      </c>
      <c r="BH30" s="153">
        <f>P30+SUMIFS(QoE!Q:Q,QoE!$B:$B,$B30)</f>
        <v>0</v>
      </c>
      <c r="BI30" s="153">
        <f>Q30+SUMIFS(QoE!R:R,QoE!$B:$B,$B30)</f>
        <v>0</v>
      </c>
      <c r="BJ30" s="153">
        <f>R30+SUMIFS(QoE!S:S,QoE!$B:$B,$B30)</f>
        <v>0</v>
      </c>
      <c r="BK30" s="153">
        <f>S30+SUMIFS(QoE!T:T,QoE!$B:$B,$B30)</f>
        <v>0</v>
      </c>
      <c r="BL30" s="153">
        <f>T30+SUMIFS(QoE!U:U,QoE!$B:$B,$B30)</f>
        <v>0</v>
      </c>
      <c r="BM30" s="153">
        <f>U30+SUMIFS(QoE!V:V,QoE!$B:$B,$B30)</f>
        <v>0</v>
      </c>
      <c r="BN30" s="153">
        <f>V30+SUMIFS(QoE!W:W,QoE!$B:$B,$B30)</f>
        <v>0</v>
      </c>
      <c r="BO30" s="153">
        <f>W30+SUMIFS(QoE!X:X,QoE!$B:$B,$B30)</f>
        <v>0</v>
      </c>
      <c r="BP30" s="153">
        <f>X30+SUMIFS(QoE!Y:Y,QoE!$B:$B,$B30)</f>
        <v>0</v>
      </c>
      <c r="BQ30" s="153">
        <f>Y30+SUMIFS(QoE!Z:Z,QoE!$B:$B,$B30)</f>
        <v>0</v>
      </c>
      <c r="BR30" s="153">
        <f>Z30+SUMIFS(QoE!AA:AA,QoE!$B:$B,$B30)</f>
        <v>0</v>
      </c>
      <c r="BS30" s="153">
        <f>AA30+SUMIFS(QoE!AB:AB,QoE!$B:$B,$B30)</f>
        <v>0</v>
      </c>
      <c r="BT30" s="153">
        <f>AB30+SUMIFS(QoE!AC:AC,QoE!$B:$B,$B30)</f>
        <v>0</v>
      </c>
      <c r="BU30" s="153">
        <f>AC30+SUMIFS(QoE!AD:AD,QoE!$B:$B,$B30)</f>
        <v>0</v>
      </c>
      <c r="BV30" s="153">
        <f>AD30+SUMIFS(QoE!AE:AE,QoE!$B:$B,$B30)</f>
        <v>0</v>
      </c>
      <c r="BW30" s="153">
        <f>AE30+SUMIFS(QoE!AF:AF,QoE!$B:$B,$B30)</f>
        <v>0</v>
      </c>
      <c r="BX30" s="153">
        <f>AF30+SUMIFS(QoE!AG:AG,QoE!$B:$B,$B30)</f>
        <v>0</v>
      </c>
      <c r="BY30" s="153">
        <f>AG30+SUMIFS(QoE!AH:AH,QoE!$B:$B,$B30)</f>
        <v>0</v>
      </c>
      <c r="BZ30" s="153">
        <f>AH30+SUMIFS(QoE!AI:AI,QoE!$B:$B,$B30)</f>
        <v>0</v>
      </c>
      <c r="CA30" s="153">
        <f>AI30+SUMIFS(QoE!AJ:AJ,QoE!$B:$B,$B30)</f>
        <v>0</v>
      </c>
      <c r="CB30" s="153">
        <f>AJ30+SUMIFS(QoE!AK:AK,QoE!$B:$B,$B30)</f>
        <v>0</v>
      </c>
      <c r="CC30" s="153">
        <f>AK30+SUMIFS(QoE!AL:AL,QoE!$B:$B,$B30)</f>
        <v>0</v>
      </c>
      <c r="CD30" s="153">
        <f>AL30+SUMIFS(QoE!AM:AM,QoE!$B:$B,$B30)</f>
        <v>0</v>
      </c>
      <c r="CE30" s="153">
        <f>AM30+SUMIFS(QoE!AN:AN,QoE!$B:$B,$B30)</f>
        <v>0</v>
      </c>
      <c r="CF30" s="47">
        <f>SUM(AV30:BG30)</f>
        <v>0</v>
      </c>
      <c r="CG30" s="47">
        <f>SUM(BH30:BS30)</f>
        <v>0</v>
      </c>
      <c r="CH30" s="348">
        <f ca="1">SUM(OFFSET(CE30,0,(-12+'Key information'!$E$34)):OFFSET(BS30,0,(-11+'Key information'!$E$34)))</f>
        <v>0</v>
      </c>
      <c r="CI30" s="258">
        <f t="shared" si="20"/>
        <v>0</v>
      </c>
      <c r="CJ30" s="258">
        <f t="shared" si="21"/>
        <v>0</v>
      </c>
      <c r="CK30" s="258">
        <f t="shared" ca="1" si="22"/>
        <v>0</v>
      </c>
    </row>
    <row r="31" spans="2:89" ht="12" customHeight="1">
      <c r="B31" s="128" t="s">
        <v>354</v>
      </c>
      <c r="C31" s="30" t="str">
        <f>PL_monthly!C47</f>
        <v>Other administrative expenses</v>
      </c>
      <c r="D31" s="153">
        <f>PL_monthly!D47</f>
        <v>0</v>
      </c>
      <c r="E31" s="153">
        <f>PL_monthly!E47</f>
        <v>0</v>
      </c>
      <c r="F31" s="153">
        <f>PL_monthly!F47</f>
        <v>0</v>
      </c>
      <c r="G31" s="153">
        <f>PL_monthly!G47</f>
        <v>0</v>
      </c>
      <c r="H31" s="153">
        <f>PL_monthly!H47</f>
        <v>0</v>
      </c>
      <c r="I31" s="153">
        <f>PL_monthly!I47</f>
        <v>0</v>
      </c>
      <c r="J31" s="153">
        <f>PL_monthly!J47</f>
        <v>0</v>
      </c>
      <c r="K31" s="153">
        <f>PL_monthly!K47</f>
        <v>0</v>
      </c>
      <c r="L31" s="153">
        <f>PL_monthly!L47</f>
        <v>0</v>
      </c>
      <c r="M31" s="153">
        <f>PL_monthly!M47</f>
        <v>0</v>
      </c>
      <c r="N31" s="153">
        <f>PL_monthly!N47</f>
        <v>0</v>
      </c>
      <c r="O31" s="153">
        <f>PL_monthly!O47</f>
        <v>0</v>
      </c>
      <c r="P31" s="153">
        <f>PL_monthly!P47</f>
        <v>0</v>
      </c>
      <c r="Q31" s="153">
        <f>PL_monthly!Q47</f>
        <v>0</v>
      </c>
      <c r="R31" s="153">
        <f>PL_monthly!R47</f>
        <v>0</v>
      </c>
      <c r="S31" s="153">
        <f>PL_monthly!S47</f>
        <v>0</v>
      </c>
      <c r="T31" s="153">
        <f>PL_monthly!T47</f>
        <v>0</v>
      </c>
      <c r="U31" s="153">
        <f>PL_monthly!U47</f>
        <v>0</v>
      </c>
      <c r="V31" s="153">
        <f>PL_monthly!V47</f>
        <v>0</v>
      </c>
      <c r="W31" s="153">
        <f>PL_monthly!W47</f>
        <v>0</v>
      </c>
      <c r="X31" s="153">
        <f>PL_monthly!X47</f>
        <v>0</v>
      </c>
      <c r="Y31" s="153">
        <f>PL_monthly!Y47</f>
        <v>0</v>
      </c>
      <c r="Z31" s="153">
        <f>PL_monthly!Z47</f>
        <v>0</v>
      </c>
      <c r="AA31" s="153">
        <f>PL_monthly!AA47</f>
        <v>0</v>
      </c>
      <c r="AB31" s="153">
        <f>PL_monthly!AB47</f>
        <v>0</v>
      </c>
      <c r="AC31" s="153">
        <f>PL_monthly!AC47</f>
        <v>0</v>
      </c>
      <c r="AD31" s="153">
        <f>PL_monthly!AD47</f>
        <v>0</v>
      </c>
      <c r="AE31" s="153">
        <f>PL_monthly!AE47</f>
        <v>0</v>
      </c>
      <c r="AF31" s="153">
        <f>PL_monthly!AF47</f>
        <v>0</v>
      </c>
      <c r="AG31" s="153">
        <f>PL_monthly!AG47</f>
        <v>0</v>
      </c>
      <c r="AH31" s="153">
        <f>PL_monthly!AH47</f>
        <v>0</v>
      </c>
      <c r="AI31" s="153">
        <f>PL_monthly!AI47</f>
        <v>0</v>
      </c>
      <c r="AJ31" s="153">
        <f>PL_monthly!AJ47</f>
        <v>0</v>
      </c>
      <c r="AK31" s="153">
        <f>PL_monthly!AK47</f>
        <v>0</v>
      </c>
      <c r="AL31" s="153">
        <f>PL_monthly!AL47</f>
        <v>0</v>
      </c>
      <c r="AM31" s="153">
        <f>PL_monthly!AM47</f>
        <v>0</v>
      </c>
      <c r="AN31" s="47">
        <f t="shared" si="23"/>
        <v>0</v>
      </c>
      <c r="AO31" s="47">
        <f t="shared" si="24"/>
        <v>0</v>
      </c>
      <c r="AP31" s="348">
        <f ca="1">SUM(OFFSET(AM31,0,(-12+'Key information'!$E$34)):OFFSET(AA31,0,(-11+'Key information'!$E$34)))</f>
        <v>0</v>
      </c>
      <c r="AQ31" s="258">
        <f t="shared" si="17"/>
        <v>0</v>
      </c>
      <c r="AR31" s="258">
        <f t="shared" si="18"/>
        <v>0</v>
      </c>
      <c r="AS31" s="258">
        <f t="shared" ca="1" si="19"/>
        <v>0</v>
      </c>
      <c r="AU31" s="30" t="str">
        <f t="shared" si="8"/>
        <v>Other administrative expenses</v>
      </c>
      <c r="AV31" s="153">
        <f>D31+SUMIFS(QoE!E:E,QoE!$B:$B,$B31)</f>
        <v>0</v>
      </c>
      <c r="AW31" s="153">
        <f>E31+SUMIFS(QoE!F:F,QoE!$B:$B,$B31)</f>
        <v>0</v>
      </c>
      <c r="AX31" s="153">
        <f>F31+SUMIFS(QoE!G:G,QoE!$B:$B,$B31)</f>
        <v>0</v>
      </c>
      <c r="AY31" s="153">
        <f>G31+SUMIFS(QoE!H:H,QoE!$B:$B,$B31)</f>
        <v>0</v>
      </c>
      <c r="AZ31" s="153">
        <f>H31+SUMIFS(QoE!I:I,QoE!$B:$B,$B31)</f>
        <v>0</v>
      </c>
      <c r="BA31" s="153">
        <f>I31+SUMIFS(QoE!J:J,QoE!$B:$B,$B31)</f>
        <v>0</v>
      </c>
      <c r="BB31" s="153">
        <f>J31+SUMIFS(QoE!K:K,QoE!$B:$B,$B31)</f>
        <v>0</v>
      </c>
      <c r="BC31" s="153">
        <f>K31+SUMIFS(QoE!L:L,QoE!$B:$B,$B31)</f>
        <v>0</v>
      </c>
      <c r="BD31" s="153">
        <f>L31+SUMIFS(QoE!M:M,QoE!$B:$B,$B31)</f>
        <v>0</v>
      </c>
      <c r="BE31" s="153">
        <f>M31+SUMIFS(QoE!N:N,QoE!$B:$B,$B31)</f>
        <v>0</v>
      </c>
      <c r="BF31" s="153">
        <f>N31+SUMIFS(QoE!O:O,QoE!$B:$B,$B31)</f>
        <v>0</v>
      </c>
      <c r="BG31" s="153">
        <f>O31+SUMIFS(QoE!P:P,QoE!$B:$B,$B31)</f>
        <v>0</v>
      </c>
      <c r="BH31" s="153">
        <f>P31+SUMIFS(QoE!Q:Q,QoE!$B:$B,$B31)</f>
        <v>0</v>
      </c>
      <c r="BI31" s="153">
        <f>Q31+SUMIFS(QoE!R:R,QoE!$B:$B,$B31)</f>
        <v>0</v>
      </c>
      <c r="BJ31" s="153">
        <f>R31+SUMIFS(QoE!S:S,QoE!$B:$B,$B31)</f>
        <v>0</v>
      </c>
      <c r="BK31" s="153">
        <f>S31+SUMIFS(QoE!T:T,QoE!$B:$B,$B31)</f>
        <v>0</v>
      </c>
      <c r="BL31" s="153">
        <f>T31+SUMIFS(QoE!U:U,QoE!$B:$B,$B31)</f>
        <v>0</v>
      </c>
      <c r="BM31" s="153">
        <f>U31+SUMIFS(QoE!V:V,QoE!$B:$B,$B31)</f>
        <v>0</v>
      </c>
      <c r="BN31" s="153">
        <f>V31+SUMIFS(QoE!W:W,QoE!$B:$B,$B31)</f>
        <v>0</v>
      </c>
      <c r="BO31" s="153">
        <f>W31+SUMIFS(QoE!X:X,QoE!$B:$B,$B31)</f>
        <v>0</v>
      </c>
      <c r="BP31" s="153">
        <f>X31+SUMIFS(QoE!Y:Y,QoE!$B:$B,$B31)</f>
        <v>0</v>
      </c>
      <c r="BQ31" s="153">
        <f>Y31+SUMIFS(QoE!Z:Z,QoE!$B:$B,$B31)</f>
        <v>0</v>
      </c>
      <c r="BR31" s="153">
        <f>Z31+SUMIFS(QoE!AA:AA,QoE!$B:$B,$B31)</f>
        <v>0</v>
      </c>
      <c r="BS31" s="153">
        <f>AA31+SUMIFS(QoE!AB:AB,QoE!$B:$B,$B31)</f>
        <v>0</v>
      </c>
      <c r="BT31" s="153">
        <f>AB31+SUMIFS(QoE!AC:AC,QoE!$B:$B,$B31)</f>
        <v>0</v>
      </c>
      <c r="BU31" s="153">
        <f>AC31+SUMIFS(QoE!AD:AD,QoE!$B:$B,$B31)</f>
        <v>0</v>
      </c>
      <c r="BV31" s="153">
        <f>AD31+SUMIFS(QoE!AE:AE,QoE!$B:$B,$B31)</f>
        <v>0</v>
      </c>
      <c r="BW31" s="153">
        <f>AE31+SUMIFS(QoE!AF:AF,QoE!$B:$B,$B31)</f>
        <v>0</v>
      </c>
      <c r="BX31" s="153">
        <f>AF31+SUMIFS(QoE!AG:AG,QoE!$B:$B,$B31)</f>
        <v>0</v>
      </c>
      <c r="BY31" s="153">
        <f>AG31+SUMIFS(QoE!AH:AH,QoE!$B:$B,$B31)</f>
        <v>0</v>
      </c>
      <c r="BZ31" s="153">
        <f>AH31+SUMIFS(QoE!AI:AI,QoE!$B:$B,$B31)</f>
        <v>0</v>
      </c>
      <c r="CA31" s="153">
        <f>AI31+SUMIFS(QoE!AJ:AJ,QoE!$B:$B,$B31)</f>
        <v>0</v>
      </c>
      <c r="CB31" s="153">
        <f>AJ31+SUMIFS(QoE!AK:AK,QoE!$B:$B,$B31)</f>
        <v>0</v>
      </c>
      <c r="CC31" s="153">
        <f>AK31+SUMIFS(QoE!AL:AL,QoE!$B:$B,$B31)</f>
        <v>0</v>
      </c>
      <c r="CD31" s="153">
        <f>AL31+SUMIFS(QoE!AM:AM,QoE!$B:$B,$B31)</f>
        <v>0</v>
      </c>
      <c r="CE31" s="153">
        <f>AM31+SUMIFS(QoE!AN:AN,QoE!$B:$B,$B31)</f>
        <v>0</v>
      </c>
      <c r="CF31" s="47">
        <f t="shared" ref="CF31:CF32" si="29">SUM(AV31:BG31)</f>
        <v>0</v>
      </c>
      <c r="CG31" s="47">
        <f t="shared" ref="CG31:CG32" si="30">SUM(BH31:BS31)</f>
        <v>0</v>
      </c>
      <c r="CH31" s="348">
        <f ca="1">SUM(OFFSET(CE31,0,(-12+'Key information'!$E$34)):OFFSET(BS31,0,(-11+'Key information'!$E$34)))</f>
        <v>0</v>
      </c>
      <c r="CI31" s="258">
        <f t="shared" si="20"/>
        <v>0</v>
      </c>
      <c r="CJ31" s="258">
        <f t="shared" si="21"/>
        <v>0</v>
      </c>
      <c r="CK31" s="258">
        <f t="shared" ca="1" si="22"/>
        <v>0</v>
      </c>
    </row>
    <row r="32" spans="2:89" ht="12" customHeight="1">
      <c r="B32" s="128" t="s">
        <v>356</v>
      </c>
      <c r="C32" s="30" t="str">
        <f>PL_monthly!C48</f>
        <v>Others</v>
      </c>
      <c r="D32" s="153">
        <f>PL_monthly!D48</f>
        <v>0</v>
      </c>
      <c r="E32" s="153">
        <f>PL_monthly!E48</f>
        <v>0</v>
      </c>
      <c r="F32" s="153">
        <f>PL_monthly!F48</f>
        <v>0</v>
      </c>
      <c r="G32" s="153">
        <f>PL_monthly!G48</f>
        <v>0</v>
      </c>
      <c r="H32" s="153">
        <f>PL_monthly!H48</f>
        <v>0</v>
      </c>
      <c r="I32" s="153">
        <f>PL_monthly!I48</f>
        <v>0</v>
      </c>
      <c r="J32" s="153">
        <f>PL_monthly!J48</f>
        <v>0</v>
      </c>
      <c r="K32" s="153">
        <f>PL_monthly!K48</f>
        <v>0</v>
      </c>
      <c r="L32" s="153">
        <f>PL_monthly!L48</f>
        <v>0</v>
      </c>
      <c r="M32" s="153">
        <f>PL_monthly!M48</f>
        <v>0</v>
      </c>
      <c r="N32" s="153">
        <f>PL_monthly!N48</f>
        <v>0</v>
      </c>
      <c r="O32" s="153">
        <f>PL_monthly!O48</f>
        <v>0</v>
      </c>
      <c r="P32" s="153">
        <f>PL_monthly!P48</f>
        <v>0</v>
      </c>
      <c r="Q32" s="153">
        <f>PL_monthly!Q48</f>
        <v>0</v>
      </c>
      <c r="R32" s="153">
        <f>PL_monthly!R48</f>
        <v>0</v>
      </c>
      <c r="S32" s="153">
        <f>PL_monthly!S48</f>
        <v>0</v>
      </c>
      <c r="T32" s="153">
        <f>PL_monthly!T48</f>
        <v>0</v>
      </c>
      <c r="U32" s="153">
        <f>PL_monthly!U48</f>
        <v>0</v>
      </c>
      <c r="V32" s="153">
        <f>PL_monthly!V48</f>
        <v>0</v>
      </c>
      <c r="W32" s="153">
        <f>PL_monthly!W48</f>
        <v>0</v>
      </c>
      <c r="X32" s="153">
        <f>PL_monthly!X48</f>
        <v>0</v>
      </c>
      <c r="Y32" s="153">
        <f>PL_monthly!Y48</f>
        <v>0</v>
      </c>
      <c r="Z32" s="153">
        <f>PL_monthly!Z48</f>
        <v>0</v>
      </c>
      <c r="AA32" s="153">
        <f>PL_monthly!AA48</f>
        <v>0</v>
      </c>
      <c r="AB32" s="153">
        <f>PL_monthly!AB48</f>
        <v>0</v>
      </c>
      <c r="AC32" s="153">
        <f>PL_monthly!AC48</f>
        <v>0</v>
      </c>
      <c r="AD32" s="153">
        <f>PL_monthly!AD48</f>
        <v>0</v>
      </c>
      <c r="AE32" s="153">
        <f>PL_monthly!AE48</f>
        <v>0</v>
      </c>
      <c r="AF32" s="153">
        <f>PL_monthly!AF48</f>
        <v>0</v>
      </c>
      <c r="AG32" s="153">
        <f>PL_monthly!AG48</f>
        <v>0</v>
      </c>
      <c r="AH32" s="153">
        <f>PL_monthly!AH48</f>
        <v>0</v>
      </c>
      <c r="AI32" s="153">
        <f>PL_monthly!AI48</f>
        <v>0</v>
      </c>
      <c r="AJ32" s="153">
        <f>PL_monthly!AJ48</f>
        <v>0</v>
      </c>
      <c r="AK32" s="153">
        <f>PL_monthly!AK48</f>
        <v>0</v>
      </c>
      <c r="AL32" s="153">
        <f>PL_monthly!AL48</f>
        <v>0</v>
      </c>
      <c r="AM32" s="153">
        <f>PL_monthly!AM48</f>
        <v>0</v>
      </c>
      <c r="AN32" s="47">
        <f t="shared" si="23"/>
        <v>0</v>
      </c>
      <c r="AO32" s="47">
        <f t="shared" si="24"/>
        <v>0</v>
      </c>
      <c r="AP32" s="348">
        <f ca="1">SUM(OFFSET(AM32,0,(-12+'Key information'!$E$34)):OFFSET(AA32,0,(-11+'Key information'!$E$34)))</f>
        <v>0</v>
      </c>
      <c r="AQ32" s="258">
        <f t="shared" si="17"/>
        <v>0</v>
      </c>
      <c r="AR32" s="258">
        <f t="shared" si="18"/>
        <v>0</v>
      </c>
      <c r="AS32" s="258">
        <f t="shared" ca="1" si="19"/>
        <v>0</v>
      </c>
      <c r="AU32" s="30" t="str">
        <f t="shared" si="8"/>
        <v>Others</v>
      </c>
      <c r="AV32" s="153">
        <f>D32+SUMIFS(QoE!E:E,QoE!$B:$B,$B32)</f>
        <v>0</v>
      </c>
      <c r="AW32" s="153">
        <f>E32+SUMIFS(QoE!F:F,QoE!$B:$B,$B32)</f>
        <v>0</v>
      </c>
      <c r="AX32" s="153">
        <f>F32+SUMIFS(QoE!G:G,QoE!$B:$B,$B32)</f>
        <v>0</v>
      </c>
      <c r="AY32" s="153">
        <f>G32+SUMIFS(QoE!H:H,QoE!$B:$B,$B32)</f>
        <v>0</v>
      </c>
      <c r="AZ32" s="153">
        <f>H32+SUMIFS(QoE!I:I,QoE!$B:$B,$B32)</f>
        <v>0</v>
      </c>
      <c r="BA32" s="153">
        <f>I32+SUMIFS(QoE!J:J,QoE!$B:$B,$B32)</f>
        <v>0</v>
      </c>
      <c r="BB32" s="153">
        <f>J32+SUMIFS(QoE!K:K,QoE!$B:$B,$B32)</f>
        <v>0</v>
      </c>
      <c r="BC32" s="153">
        <f>K32+SUMIFS(QoE!L:L,QoE!$B:$B,$B32)</f>
        <v>0</v>
      </c>
      <c r="BD32" s="153">
        <f>L32+SUMIFS(QoE!M:M,QoE!$B:$B,$B32)</f>
        <v>0</v>
      </c>
      <c r="BE32" s="153">
        <f>M32+SUMIFS(QoE!N:N,QoE!$B:$B,$B32)</f>
        <v>0</v>
      </c>
      <c r="BF32" s="153">
        <f>N32+SUMIFS(QoE!O:O,QoE!$B:$B,$B32)</f>
        <v>0</v>
      </c>
      <c r="BG32" s="153">
        <f>O32+SUMIFS(QoE!P:P,QoE!$B:$B,$B32)</f>
        <v>0</v>
      </c>
      <c r="BH32" s="153">
        <f>P32+SUMIFS(QoE!Q:Q,QoE!$B:$B,$B32)</f>
        <v>0</v>
      </c>
      <c r="BI32" s="153">
        <f>Q32+SUMIFS(QoE!R:R,QoE!$B:$B,$B32)</f>
        <v>0</v>
      </c>
      <c r="BJ32" s="153">
        <f>R32+SUMIFS(QoE!S:S,QoE!$B:$B,$B32)</f>
        <v>0</v>
      </c>
      <c r="BK32" s="153">
        <f>S32+SUMIFS(QoE!T:T,QoE!$B:$B,$B32)</f>
        <v>0</v>
      </c>
      <c r="BL32" s="153">
        <f>T32+SUMIFS(QoE!U:U,QoE!$B:$B,$B32)</f>
        <v>0</v>
      </c>
      <c r="BM32" s="153">
        <f>U32+SUMIFS(QoE!V:V,QoE!$B:$B,$B32)</f>
        <v>0</v>
      </c>
      <c r="BN32" s="153">
        <f>V32+SUMIFS(QoE!W:W,QoE!$B:$B,$B32)</f>
        <v>0</v>
      </c>
      <c r="BO32" s="153">
        <f>W32+SUMIFS(QoE!X:X,QoE!$B:$B,$B32)</f>
        <v>0</v>
      </c>
      <c r="BP32" s="153">
        <f>X32+SUMIFS(QoE!Y:Y,QoE!$B:$B,$B32)</f>
        <v>0</v>
      </c>
      <c r="BQ32" s="153">
        <f>Y32+SUMIFS(QoE!Z:Z,QoE!$B:$B,$B32)</f>
        <v>0</v>
      </c>
      <c r="BR32" s="153">
        <f>Z32+SUMIFS(QoE!AA:AA,QoE!$B:$B,$B32)</f>
        <v>0</v>
      </c>
      <c r="BS32" s="153">
        <f>AA32+SUMIFS(QoE!AB:AB,QoE!$B:$B,$B32)</f>
        <v>0</v>
      </c>
      <c r="BT32" s="153">
        <f>AB32+SUMIFS(QoE!AC:AC,QoE!$B:$B,$B32)</f>
        <v>0</v>
      </c>
      <c r="BU32" s="153">
        <f>AC32+SUMIFS(QoE!AD:AD,QoE!$B:$B,$B32)</f>
        <v>0</v>
      </c>
      <c r="BV32" s="153">
        <f>AD32+SUMIFS(QoE!AE:AE,QoE!$B:$B,$B32)</f>
        <v>0</v>
      </c>
      <c r="BW32" s="153">
        <f>AE32+SUMIFS(QoE!AF:AF,QoE!$B:$B,$B32)</f>
        <v>0</v>
      </c>
      <c r="BX32" s="153">
        <f>AF32+SUMIFS(QoE!AG:AG,QoE!$B:$B,$B32)</f>
        <v>0</v>
      </c>
      <c r="BY32" s="153">
        <f>AG32+SUMIFS(QoE!AH:AH,QoE!$B:$B,$B32)</f>
        <v>0</v>
      </c>
      <c r="BZ32" s="153">
        <f>AH32+SUMIFS(QoE!AI:AI,QoE!$B:$B,$B32)</f>
        <v>0</v>
      </c>
      <c r="CA32" s="153">
        <f>AI32+SUMIFS(QoE!AJ:AJ,QoE!$B:$B,$B32)</f>
        <v>0</v>
      </c>
      <c r="CB32" s="153">
        <f>AJ32+SUMIFS(QoE!AK:AK,QoE!$B:$B,$B32)</f>
        <v>0</v>
      </c>
      <c r="CC32" s="153">
        <f>AK32+SUMIFS(QoE!AL:AL,QoE!$B:$B,$B32)</f>
        <v>0</v>
      </c>
      <c r="CD32" s="153">
        <f>AL32+SUMIFS(QoE!AM:AM,QoE!$B:$B,$B32)</f>
        <v>0</v>
      </c>
      <c r="CE32" s="153">
        <f>AM32+SUMIFS(QoE!AN:AN,QoE!$B:$B,$B32)</f>
        <v>0</v>
      </c>
      <c r="CF32" s="47">
        <f t="shared" si="29"/>
        <v>0</v>
      </c>
      <c r="CG32" s="47">
        <f t="shared" si="30"/>
        <v>0</v>
      </c>
      <c r="CH32" s="348">
        <f ca="1">SUM(OFFSET(CE32,0,(-12+'Key information'!$E$34)):OFFSET(BS32,0,(-11+'Key information'!$E$34)))</f>
        <v>0</v>
      </c>
      <c r="CI32" s="258">
        <f t="shared" si="20"/>
        <v>0</v>
      </c>
      <c r="CJ32" s="258">
        <f t="shared" si="21"/>
        <v>0</v>
      </c>
      <c r="CK32" s="258">
        <f t="shared" ca="1" si="22"/>
        <v>0</v>
      </c>
    </row>
    <row r="33" spans="2:89" ht="12" customHeight="1" thickBot="1">
      <c r="B33" s="183"/>
      <c r="C33" s="682" t="s">
        <v>275</v>
      </c>
      <c r="D33" s="684">
        <f>SUM(D20:D32)</f>
        <v>0</v>
      </c>
      <c r="E33" s="684">
        <f t="shared" ref="E33:AP33" si="31">SUM(E20:E32)</f>
        <v>0</v>
      </c>
      <c r="F33" s="684">
        <f t="shared" si="31"/>
        <v>0</v>
      </c>
      <c r="G33" s="684">
        <f t="shared" si="31"/>
        <v>0</v>
      </c>
      <c r="H33" s="684">
        <f t="shared" si="31"/>
        <v>0</v>
      </c>
      <c r="I33" s="684">
        <f t="shared" si="31"/>
        <v>0</v>
      </c>
      <c r="J33" s="684">
        <f t="shared" si="31"/>
        <v>0</v>
      </c>
      <c r="K33" s="684">
        <f t="shared" si="31"/>
        <v>0</v>
      </c>
      <c r="L33" s="684">
        <f t="shared" si="31"/>
        <v>0</v>
      </c>
      <c r="M33" s="684">
        <f t="shared" si="31"/>
        <v>0</v>
      </c>
      <c r="N33" s="684">
        <f t="shared" si="31"/>
        <v>0</v>
      </c>
      <c r="O33" s="684">
        <f t="shared" si="31"/>
        <v>0</v>
      </c>
      <c r="P33" s="684">
        <f t="shared" si="31"/>
        <v>0</v>
      </c>
      <c r="Q33" s="684">
        <f t="shared" si="31"/>
        <v>0</v>
      </c>
      <c r="R33" s="684">
        <f t="shared" si="31"/>
        <v>0</v>
      </c>
      <c r="S33" s="684">
        <f t="shared" si="31"/>
        <v>0</v>
      </c>
      <c r="T33" s="684">
        <f t="shared" si="31"/>
        <v>0</v>
      </c>
      <c r="U33" s="684">
        <f t="shared" si="31"/>
        <v>0</v>
      </c>
      <c r="V33" s="684">
        <f t="shared" si="31"/>
        <v>0</v>
      </c>
      <c r="W33" s="684">
        <f t="shared" si="31"/>
        <v>0</v>
      </c>
      <c r="X33" s="684">
        <f t="shared" si="31"/>
        <v>0</v>
      </c>
      <c r="Y33" s="684">
        <f t="shared" si="31"/>
        <v>0</v>
      </c>
      <c r="Z33" s="684">
        <f t="shared" si="31"/>
        <v>0</v>
      </c>
      <c r="AA33" s="684">
        <f t="shared" si="31"/>
        <v>0</v>
      </c>
      <c r="AB33" s="684">
        <f t="shared" si="31"/>
        <v>0</v>
      </c>
      <c r="AC33" s="684">
        <f t="shared" si="31"/>
        <v>0</v>
      </c>
      <c r="AD33" s="684">
        <f t="shared" si="31"/>
        <v>0</v>
      </c>
      <c r="AE33" s="684">
        <f t="shared" si="31"/>
        <v>0</v>
      </c>
      <c r="AF33" s="684">
        <f t="shared" si="31"/>
        <v>0</v>
      </c>
      <c r="AG33" s="684">
        <f t="shared" si="31"/>
        <v>0</v>
      </c>
      <c r="AH33" s="684">
        <f t="shared" si="31"/>
        <v>0</v>
      </c>
      <c r="AI33" s="684">
        <f t="shared" si="31"/>
        <v>0</v>
      </c>
      <c r="AJ33" s="684">
        <f t="shared" si="31"/>
        <v>0</v>
      </c>
      <c r="AK33" s="684">
        <f t="shared" si="31"/>
        <v>0</v>
      </c>
      <c r="AL33" s="684">
        <f t="shared" si="31"/>
        <v>0</v>
      </c>
      <c r="AM33" s="684">
        <f t="shared" si="31"/>
        <v>0</v>
      </c>
      <c r="AN33" s="747">
        <f t="shared" si="31"/>
        <v>0</v>
      </c>
      <c r="AO33" s="747">
        <f t="shared" si="31"/>
        <v>0</v>
      </c>
      <c r="AP33" s="888">
        <f t="shared" ca="1" si="31"/>
        <v>0</v>
      </c>
      <c r="AQ33" s="826">
        <f t="shared" si="17"/>
        <v>0</v>
      </c>
      <c r="AR33" s="826">
        <f t="shared" si="18"/>
        <v>0</v>
      </c>
      <c r="AS33" s="826">
        <f t="shared" ca="1" si="19"/>
        <v>0</v>
      </c>
      <c r="AU33" s="682" t="s">
        <v>275</v>
      </c>
      <c r="AV33" s="684">
        <f>SUM(AV20:AV32)</f>
        <v>0</v>
      </c>
      <c r="AW33" s="684">
        <f t="shared" ref="AW33:CH33" si="32">SUM(AW20:AW32)</f>
        <v>0</v>
      </c>
      <c r="AX33" s="684">
        <f t="shared" si="32"/>
        <v>0</v>
      </c>
      <c r="AY33" s="684">
        <f t="shared" si="32"/>
        <v>0</v>
      </c>
      <c r="AZ33" s="684">
        <f t="shared" si="32"/>
        <v>0</v>
      </c>
      <c r="BA33" s="684">
        <f t="shared" si="32"/>
        <v>0</v>
      </c>
      <c r="BB33" s="684">
        <f t="shared" si="32"/>
        <v>0</v>
      </c>
      <c r="BC33" s="684">
        <f t="shared" si="32"/>
        <v>0</v>
      </c>
      <c r="BD33" s="684">
        <f t="shared" si="32"/>
        <v>0</v>
      </c>
      <c r="BE33" s="684">
        <f t="shared" si="32"/>
        <v>0</v>
      </c>
      <c r="BF33" s="684">
        <f t="shared" si="32"/>
        <v>0</v>
      </c>
      <c r="BG33" s="684">
        <f t="shared" si="32"/>
        <v>0</v>
      </c>
      <c r="BH33" s="684">
        <f t="shared" si="32"/>
        <v>0</v>
      </c>
      <c r="BI33" s="684">
        <f t="shared" si="32"/>
        <v>0</v>
      </c>
      <c r="BJ33" s="684">
        <f t="shared" si="32"/>
        <v>0</v>
      </c>
      <c r="BK33" s="684">
        <f t="shared" si="32"/>
        <v>0</v>
      </c>
      <c r="BL33" s="684">
        <f t="shared" si="32"/>
        <v>0</v>
      </c>
      <c r="BM33" s="684">
        <f t="shared" si="32"/>
        <v>0</v>
      </c>
      <c r="BN33" s="684">
        <f t="shared" si="32"/>
        <v>0</v>
      </c>
      <c r="BO33" s="684">
        <f t="shared" si="32"/>
        <v>0</v>
      </c>
      <c r="BP33" s="684">
        <f t="shared" si="32"/>
        <v>0</v>
      </c>
      <c r="BQ33" s="684">
        <f t="shared" si="32"/>
        <v>0</v>
      </c>
      <c r="BR33" s="684">
        <f t="shared" si="32"/>
        <v>0</v>
      </c>
      <c r="BS33" s="684">
        <f t="shared" si="32"/>
        <v>0</v>
      </c>
      <c r="BT33" s="684">
        <f t="shared" si="32"/>
        <v>0</v>
      </c>
      <c r="BU33" s="684">
        <f t="shared" si="32"/>
        <v>0</v>
      </c>
      <c r="BV33" s="684">
        <f t="shared" si="32"/>
        <v>0</v>
      </c>
      <c r="BW33" s="684">
        <f t="shared" si="32"/>
        <v>0</v>
      </c>
      <c r="BX33" s="684">
        <f t="shared" si="32"/>
        <v>0</v>
      </c>
      <c r="BY33" s="684">
        <f t="shared" si="32"/>
        <v>0</v>
      </c>
      <c r="BZ33" s="684">
        <f t="shared" si="32"/>
        <v>0</v>
      </c>
      <c r="CA33" s="684">
        <f t="shared" si="32"/>
        <v>0</v>
      </c>
      <c r="CB33" s="684">
        <f t="shared" si="32"/>
        <v>0</v>
      </c>
      <c r="CC33" s="684">
        <f t="shared" si="32"/>
        <v>0</v>
      </c>
      <c r="CD33" s="684">
        <f t="shared" si="32"/>
        <v>0</v>
      </c>
      <c r="CE33" s="684">
        <f t="shared" si="32"/>
        <v>0</v>
      </c>
      <c r="CF33" s="747">
        <f t="shared" si="32"/>
        <v>0</v>
      </c>
      <c r="CG33" s="747">
        <f t="shared" si="32"/>
        <v>0</v>
      </c>
      <c r="CH33" s="888">
        <f t="shared" ca="1" si="32"/>
        <v>0</v>
      </c>
      <c r="CI33" s="826">
        <f t="shared" si="20"/>
        <v>0</v>
      </c>
      <c r="CJ33" s="826">
        <f t="shared" si="21"/>
        <v>0</v>
      </c>
      <c r="CK33" s="826">
        <f t="shared" ca="1" si="22"/>
        <v>0</v>
      </c>
    </row>
    <row r="34" spans="2:89" ht="12" customHeight="1">
      <c r="B34" s="183"/>
      <c r="C34" s="17"/>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277"/>
      <c r="AO34" s="277"/>
      <c r="AP34" s="277"/>
      <c r="AQ34" s="278"/>
      <c r="AR34" s="278"/>
      <c r="AS34" s="278"/>
    </row>
    <row r="36" spans="2:89" ht="12" hidden="1" customHeight="1" outlineLevel="1">
      <c r="C36" s="1052" t="s">
        <v>301</v>
      </c>
      <c r="D36" s="1053"/>
      <c r="E36" s="1053"/>
      <c r="F36" s="1053"/>
      <c r="G36" s="1053"/>
      <c r="H36" s="1053"/>
      <c r="I36" s="1053"/>
      <c r="J36" s="1053"/>
      <c r="K36" s="1053"/>
      <c r="L36" s="1053"/>
      <c r="M36" s="1053"/>
      <c r="N36" s="1053"/>
      <c r="O36" s="1053"/>
      <c r="P36" s="1053"/>
      <c r="Q36" s="1053"/>
      <c r="R36" s="1053"/>
      <c r="S36" s="1053"/>
      <c r="T36" s="1053"/>
      <c r="U36" s="1053"/>
      <c r="V36" s="1053"/>
      <c r="W36" s="1053"/>
      <c r="X36" s="1053"/>
      <c r="Y36" s="1053"/>
      <c r="Z36" s="1053"/>
      <c r="AA36" s="1053"/>
      <c r="AB36" s="1053"/>
      <c r="AC36" s="1053"/>
      <c r="AD36" s="1053"/>
      <c r="AE36" s="1053"/>
      <c r="AF36" s="1053"/>
      <c r="AG36" s="1053"/>
      <c r="AH36" s="1053"/>
      <c r="AI36" s="1053"/>
      <c r="AJ36" s="1053"/>
      <c r="AK36" s="1053"/>
      <c r="AL36" s="1053"/>
      <c r="AM36" s="1053"/>
      <c r="AN36" s="1054">
        <f>PL_monthly!AN15</f>
        <v>0</v>
      </c>
      <c r="AO36" s="1054">
        <f>PL_monthly!AO15</f>
        <v>0</v>
      </c>
      <c r="AP36" s="1054">
        <f ca="1">PL_monthly!AP15</f>
        <v>0</v>
      </c>
      <c r="AU36" s="1052" t="s">
        <v>506</v>
      </c>
      <c r="AV36" s="1053"/>
      <c r="AW36" s="1053"/>
      <c r="AX36" s="1053"/>
      <c r="AY36" s="1053"/>
      <c r="AZ36" s="1053"/>
      <c r="BA36" s="1053"/>
      <c r="BB36" s="1053"/>
      <c r="BC36" s="1053"/>
      <c r="BD36" s="1053"/>
      <c r="BE36" s="1053"/>
      <c r="BF36" s="1053"/>
      <c r="BG36" s="1053"/>
      <c r="BH36" s="1053"/>
      <c r="BI36" s="1053"/>
      <c r="BJ36" s="1053"/>
      <c r="BK36" s="1053"/>
      <c r="BL36" s="1053"/>
      <c r="BM36" s="1053"/>
      <c r="BN36" s="1053"/>
      <c r="BO36" s="1053"/>
      <c r="BP36" s="1053"/>
      <c r="BQ36" s="1053"/>
      <c r="BR36" s="1053"/>
      <c r="BS36" s="1053"/>
      <c r="BT36" s="1053"/>
      <c r="BU36" s="1053"/>
      <c r="BV36" s="1053"/>
      <c r="BW36" s="1053"/>
      <c r="BX36" s="1053"/>
      <c r="BY36" s="1053"/>
      <c r="BZ36" s="1053"/>
      <c r="CA36" s="1053"/>
      <c r="CB36" s="1053"/>
      <c r="CC36" s="1053"/>
      <c r="CD36" s="1053"/>
      <c r="CE36" s="1053"/>
      <c r="CF36" s="1054">
        <f>QoE!AO16</f>
        <v>0</v>
      </c>
      <c r="CG36" s="1054">
        <f>QoE!AP16</f>
        <v>0</v>
      </c>
      <c r="CH36" s="1054">
        <f ca="1">QoE!AQ16</f>
        <v>0</v>
      </c>
    </row>
    <row r="37" spans="2:89" ht="12" hidden="1" customHeight="1" outlineLevel="1">
      <c r="C37" s="229" t="s">
        <v>551</v>
      </c>
      <c r="D37" s="221">
        <f>PL_monthly!D28</f>
        <v>0</v>
      </c>
      <c r="E37" s="221">
        <f>PL_monthly!E28</f>
        <v>0</v>
      </c>
      <c r="F37" s="221">
        <f>PL_monthly!F28</f>
        <v>0</v>
      </c>
      <c r="G37" s="221">
        <f>PL_monthly!G28</f>
        <v>0</v>
      </c>
      <c r="H37" s="221">
        <f>PL_monthly!H28</f>
        <v>0</v>
      </c>
      <c r="I37" s="221">
        <f>PL_monthly!I28</f>
        <v>0</v>
      </c>
      <c r="J37" s="221">
        <f>PL_monthly!J28</f>
        <v>0</v>
      </c>
      <c r="K37" s="221">
        <f>PL_monthly!K28</f>
        <v>0</v>
      </c>
      <c r="L37" s="221">
        <f>PL_monthly!L28</f>
        <v>0</v>
      </c>
      <c r="M37" s="221">
        <f>PL_monthly!M28</f>
        <v>0</v>
      </c>
      <c r="N37" s="221">
        <f>PL_monthly!N28</f>
        <v>0</v>
      </c>
      <c r="O37" s="221">
        <f>PL_monthly!O28</f>
        <v>0</v>
      </c>
      <c r="P37" s="221">
        <f>PL_monthly!P28</f>
        <v>0</v>
      </c>
      <c r="Q37" s="221">
        <f>PL_monthly!Q28</f>
        <v>0</v>
      </c>
      <c r="R37" s="221">
        <f>PL_monthly!R28</f>
        <v>0</v>
      </c>
      <c r="S37" s="221">
        <f>PL_monthly!S28</f>
        <v>0</v>
      </c>
      <c r="T37" s="221">
        <f>PL_monthly!T28</f>
        <v>0</v>
      </c>
      <c r="U37" s="221">
        <f>PL_monthly!U28</f>
        <v>0</v>
      </c>
      <c r="V37" s="221">
        <f>PL_monthly!V28</f>
        <v>0</v>
      </c>
      <c r="W37" s="221">
        <f>PL_monthly!W28</f>
        <v>0</v>
      </c>
      <c r="X37" s="221">
        <f>PL_monthly!X28</f>
        <v>0</v>
      </c>
      <c r="Y37" s="221">
        <f>PL_monthly!Y28</f>
        <v>0</v>
      </c>
      <c r="Z37" s="221">
        <f>PL_monthly!Z28</f>
        <v>0</v>
      </c>
      <c r="AA37" s="221">
        <f>PL_monthly!AA28</f>
        <v>0</v>
      </c>
      <c r="AB37" s="221">
        <f>PL_monthly!AB28</f>
        <v>0</v>
      </c>
      <c r="AC37" s="221">
        <f>PL_monthly!AC28</f>
        <v>0</v>
      </c>
      <c r="AD37" s="221">
        <f>PL_monthly!AD28</f>
        <v>0</v>
      </c>
      <c r="AE37" s="221">
        <f>PL_monthly!AE28</f>
        <v>0</v>
      </c>
      <c r="AF37" s="221">
        <f>PL_monthly!AF28</f>
        <v>0</v>
      </c>
      <c r="AG37" s="221">
        <f>PL_monthly!AG28</f>
        <v>0</v>
      </c>
      <c r="AH37" s="221">
        <f>PL_monthly!AH28</f>
        <v>0</v>
      </c>
      <c r="AI37" s="221">
        <f>PL_monthly!AI28</f>
        <v>0</v>
      </c>
      <c r="AJ37" s="221">
        <f>PL_monthly!AJ28</f>
        <v>0</v>
      </c>
      <c r="AK37" s="221">
        <f>PL_monthly!AK28</f>
        <v>0</v>
      </c>
      <c r="AL37" s="221">
        <f>PL_monthly!AL28</f>
        <v>0</v>
      </c>
      <c r="AM37" s="221">
        <f>PL_monthly!AM28</f>
        <v>0</v>
      </c>
      <c r="AN37" s="221">
        <f>PL_monthly!AN28</f>
        <v>0</v>
      </c>
      <c r="AO37" s="221">
        <f>PL_monthly!AO28</f>
        <v>0</v>
      </c>
      <c r="AP37" s="222">
        <f ca="1">PL_monthly!AP28</f>
        <v>0</v>
      </c>
    </row>
    <row r="38" spans="2:89" ht="12" hidden="1" customHeight="1" outlineLevel="1">
      <c r="C38" s="1055" t="s">
        <v>389</v>
      </c>
      <c r="D38" s="1056">
        <f t="shared" ref="D38:AP38" si="33">D37-D18</f>
        <v>0</v>
      </c>
      <c r="E38" s="1056">
        <f t="shared" si="33"/>
        <v>0</v>
      </c>
      <c r="F38" s="1056">
        <f t="shared" si="33"/>
        <v>0</v>
      </c>
      <c r="G38" s="1056">
        <f t="shared" si="33"/>
        <v>0</v>
      </c>
      <c r="H38" s="1056">
        <f t="shared" si="33"/>
        <v>0</v>
      </c>
      <c r="I38" s="1056">
        <f t="shared" si="33"/>
        <v>0</v>
      </c>
      <c r="J38" s="1056">
        <f t="shared" si="33"/>
        <v>0</v>
      </c>
      <c r="K38" s="1056">
        <f t="shared" si="33"/>
        <v>0</v>
      </c>
      <c r="L38" s="1056">
        <f t="shared" si="33"/>
        <v>0</v>
      </c>
      <c r="M38" s="1056">
        <f t="shared" si="33"/>
        <v>0</v>
      </c>
      <c r="N38" s="1056">
        <f t="shared" si="33"/>
        <v>0</v>
      </c>
      <c r="O38" s="1056">
        <f t="shared" si="33"/>
        <v>0</v>
      </c>
      <c r="P38" s="1056">
        <f t="shared" si="33"/>
        <v>0</v>
      </c>
      <c r="Q38" s="1056">
        <f t="shared" si="33"/>
        <v>0</v>
      </c>
      <c r="R38" s="1056">
        <f t="shared" si="33"/>
        <v>0</v>
      </c>
      <c r="S38" s="1056">
        <f t="shared" si="33"/>
        <v>0</v>
      </c>
      <c r="T38" s="1056">
        <f t="shared" si="33"/>
        <v>0</v>
      </c>
      <c r="U38" s="1056">
        <f t="shared" si="33"/>
        <v>0</v>
      </c>
      <c r="V38" s="1056">
        <f t="shared" si="33"/>
        <v>0</v>
      </c>
      <c r="W38" s="1056">
        <f t="shared" si="33"/>
        <v>0</v>
      </c>
      <c r="X38" s="1056">
        <f t="shared" si="33"/>
        <v>0</v>
      </c>
      <c r="Y38" s="1056">
        <f t="shared" si="33"/>
        <v>0</v>
      </c>
      <c r="Z38" s="1056">
        <f t="shared" si="33"/>
        <v>0</v>
      </c>
      <c r="AA38" s="1056">
        <f t="shared" si="33"/>
        <v>0</v>
      </c>
      <c r="AB38" s="1056">
        <f t="shared" si="33"/>
        <v>0</v>
      </c>
      <c r="AC38" s="1056">
        <f t="shared" si="33"/>
        <v>0</v>
      </c>
      <c r="AD38" s="1056">
        <f t="shared" si="33"/>
        <v>0</v>
      </c>
      <c r="AE38" s="1056">
        <f t="shared" si="33"/>
        <v>0</v>
      </c>
      <c r="AF38" s="1056">
        <f t="shared" si="33"/>
        <v>0</v>
      </c>
      <c r="AG38" s="1056">
        <f t="shared" si="33"/>
        <v>0</v>
      </c>
      <c r="AH38" s="1056">
        <f t="shared" si="33"/>
        <v>0</v>
      </c>
      <c r="AI38" s="1056">
        <f t="shared" si="33"/>
        <v>0</v>
      </c>
      <c r="AJ38" s="1056">
        <f t="shared" si="33"/>
        <v>0</v>
      </c>
      <c r="AK38" s="1056">
        <f t="shared" si="33"/>
        <v>0</v>
      </c>
      <c r="AL38" s="1056">
        <f t="shared" si="33"/>
        <v>0</v>
      </c>
      <c r="AM38" s="1056">
        <f t="shared" si="33"/>
        <v>0</v>
      </c>
      <c r="AN38" s="1056">
        <f t="shared" si="33"/>
        <v>0</v>
      </c>
      <c r="AO38" s="1056">
        <f t="shared" si="33"/>
        <v>0</v>
      </c>
      <c r="AP38" s="1057">
        <f t="shared" ca="1" si="33"/>
        <v>0</v>
      </c>
    </row>
    <row r="39" spans="2:89" ht="12" hidden="1" customHeight="1" outlineLevel="1">
      <c r="C39" s="229" t="s">
        <v>551</v>
      </c>
      <c r="D39" s="228">
        <f>PL_monthly!D49</f>
        <v>0</v>
      </c>
      <c r="E39" s="228">
        <f>PL_monthly!E49</f>
        <v>0</v>
      </c>
      <c r="F39" s="228">
        <f>PL_monthly!F49</f>
        <v>0</v>
      </c>
      <c r="G39" s="228">
        <f>PL_monthly!G49</f>
        <v>0</v>
      </c>
      <c r="H39" s="228">
        <f>PL_monthly!H49</f>
        <v>0</v>
      </c>
      <c r="I39" s="228">
        <f>PL_monthly!I49</f>
        <v>0</v>
      </c>
      <c r="J39" s="228">
        <f>PL_monthly!J49</f>
        <v>0</v>
      </c>
      <c r="K39" s="228">
        <f>PL_monthly!K49</f>
        <v>0</v>
      </c>
      <c r="L39" s="228">
        <f>PL_monthly!L49</f>
        <v>0</v>
      </c>
      <c r="M39" s="228">
        <f>PL_monthly!M49</f>
        <v>0</v>
      </c>
      <c r="N39" s="228">
        <f>PL_monthly!N49</f>
        <v>0</v>
      </c>
      <c r="O39" s="228">
        <f>PL_monthly!O49</f>
        <v>0</v>
      </c>
      <c r="P39" s="228">
        <f>PL_monthly!P49</f>
        <v>0</v>
      </c>
      <c r="Q39" s="228">
        <f>PL_monthly!Q49</f>
        <v>0</v>
      </c>
      <c r="R39" s="228">
        <f>PL_monthly!R49</f>
        <v>0</v>
      </c>
      <c r="S39" s="228">
        <f>PL_monthly!S49</f>
        <v>0</v>
      </c>
      <c r="T39" s="228">
        <f>PL_monthly!T49</f>
        <v>0</v>
      </c>
      <c r="U39" s="228">
        <f>PL_monthly!U49</f>
        <v>0</v>
      </c>
      <c r="V39" s="228">
        <f>PL_monthly!V49</f>
        <v>0</v>
      </c>
      <c r="W39" s="228">
        <f>PL_monthly!W49</f>
        <v>0</v>
      </c>
      <c r="X39" s="228">
        <f>PL_monthly!X49</f>
        <v>0</v>
      </c>
      <c r="Y39" s="228">
        <f>PL_monthly!Y49</f>
        <v>0</v>
      </c>
      <c r="Z39" s="228">
        <f>PL_monthly!Z49</f>
        <v>0</v>
      </c>
      <c r="AA39" s="228">
        <f>PL_monthly!AA49</f>
        <v>0</v>
      </c>
      <c r="AB39" s="228">
        <f>PL_monthly!AB49</f>
        <v>0</v>
      </c>
      <c r="AC39" s="228">
        <f>PL_monthly!AC49</f>
        <v>0</v>
      </c>
      <c r="AD39" s="228">
        <f>PL_monthly!AD49</f>
        <v>0</v>
      </c>
      <c r="AE39" s="228">
        <f>PL_monthly!AE49</f>
        <v>0</v>
      </c>
      <c r="AF39" s="228">
        <f>PL_monthly!AF49</f>
        <v>0</v>
      </c>
      <c r="AG39" s="228">
        <f>PL_monthly!AG49</f>
        <v>0</v>
      </c>
      <c r="AH39" s="228">
        <f>PL_monthly!AH49</f>
        <v>0</v>
      </c>
      <c r="AI39" s="228">
        <f>PL_monthly!AI49</f>
        <v>0</v>
      </c>
      <c r="AJ39" s="228">
        <f>PL_monthly!AJ49</f>
        <v>0</v>
      </c>
      <c r="AK39" s="228">
        <f>PL_monthly!AK49</f>
        <v>0</v>
      </c>
      <c r="AL39" s="228">
        <f>PL_monthly!AL49</f>
        <v>0</v>
      </c>
      <c r="AM39" s="228">
        <f>PL_monthly!AM49</f>
        <v>0</v>
      </c>
      <c r="AN39" s="228">
        <f>PL_monthly!AN49</f>
        <v>0</v>
      </c>
      <c r="AO39" s="228">
        <f>PL_monthly!AO49</f>
        <v>0</v>
      </c>
      <c r="AP39" s="230">
        <f ca="1">PL_monthly!AP49</f>
        <v>0</v>
      </c>
    </row>
    <row r="40" spans="2:89" ht="12" hidden="1" customHeight="1" outlineLevel="1">
      <c r="C40" s="1055" t="s">
        <v>389</v>
      </c>
      <c r="D40" s="1056">
        <f t="shared" ref="D40" si="34">D39-D33</f>
        <v>0</v>
      </c>
      <c r="E40" s="1056">
        <f t="shared" ref="E40:K40" si="35">E39-E33</f>
        <v>0</v>
      </c>
      <c r="F40" s="1056">
        <f t="shared" si="35"/>
        <v>0</v>
      </c>
      <c r="G40" s="1056">
        <f t="shared" si="35"/>
        <v>0</v>
      </c>
      <c r="H40" s="1056">
        <f t="shared" si="35"/>
        <v>0</v>
      </c>
      <c r="I40" s="1056">
        <f t="shared" si="35"/>
        <v>0</v>
      </c>
      <c r="J40" s="1056">
        <f t="shared" si="35"/>
        <v>0</v>
      </c>
      <c r="K40" s="1056">
        <f t="shared" si="35"/>
        <v>0</v>
      </c>
      <c r="L40" s="1056">
        <f t="shared" ref="L40:AP40" si="36">L39-L33</f>
        <v>0</v>
      </c>
      <c r="M40" s="1056">
        <f t="shared" si="36"/>
        <v>0</v>
      </c>
      <c r="N40" s="1056">
        <f t="shared" si="36"/>
        <v>0</v>
      </c>
      <c r="O40" s="1056">
        <f t="shared" si="36"/>
        <v>0</v>
      </c>
      <c r="P40" s="1056">
        <f t="shared" si="36"/>
        <v>0</v>
      </c>
      <c r="Q40" s="1056">
        <f t="shared" si="36"/>
        <v>0</v>
      </c>
      <c r="R40" s="1056">
        <f t="shared" si="36"/>
        <v>0</v>
      </c>
      <c r="S40" s="1056">
        <f t="shared" si="36"/>
        <v>0</v>
      </c>
      <c r="T40" s="1056">
        <f t="shared" si="36"/>
        <v>0</v>
      </c>
      <c r="U40" s="1056">
        <f t="shared" si="36"/>
        <v>0</v>
      </c>
      <c r="V40" s="1056">
        <f t="shared" si="36"/>
        <v>0</v>
      </c>
      <c r="W40" s="1056">
        <f t="shared" si="36"/>
        <v>0</v>
      </c>
      <c r="X40" s="1056">
        <f t="shared" si="36"/>
        <v>0</v>
      </c>
      <c r="Y40" s="1056">
        <f t="shared" si="36"/>
        <v>0</v>
      </c>
      <c r="Z40" s="1056">
        <f t="shared" si="36"/>
        <v>0</v>
      </c>
      <c r="AA40" s="1056">
        <f t="shared" si="36"/>
        <v>0</v>
      </c>
      <c r="AB40" s="1056">
        <f t="shared" si="36"/>
        <v>0</v>
      </c>
      <c r="AC40" s="1056">
        <f t="shared" si="36"/>
        <v>0</v>
      </c>
      <c r="AD40" s="1056">
        <f t="shared" si="36"/>
        <v>0</v>
      </c>
      <c r="AE40" s="1056">
        <f t="shared" si="36"/>
        <v>0</v>
      </c>
      <c r="AF40" s="1056">
        <f t="shared" si="36"/>
        <v>0</v>
      </c>
      <c r="AG40" s="1056">
        <f t="shared" si="36"/>
        <v>0</v>
      </c>
      <c r="AH40" s="1056">
        <f t="shared" si="36"/>
        <v>0</v>
      </c>
      <c r="AI40" s="1056">
        <f t="shared" si="36"/>
        <v>0</v>
      </c>
      <c r="AJ40" s="1056">
        <f t="shared" si="36"/>
        <v>0</v>
      </c>
      <c r="AK40" s="1056">
        <f t="shared" si="36"/>
        <v>0</v>
      </c>
      <c r="AL40" s="1056">
        <f t="shared" si="36"/>
        <v>0</v>
      </c>
      <c r="AM40" s="1056">
        <f t="shared" si="36"/>
        <v>0</v>
      </c>
      <c r="AN40" s="1056">
        <f t="shared" si="36"/>
        <v>0</v>
      </c>
      <c r="AO40" s="1056">
        <f t="shared" si="36"/>
        <v>0</v>
      </c>
      <c r="AP40" s="1057">
        <f t="shared" ca="1" si="36"/>
        <v>0</v>
      </c>
    </row>
    <row r="41" spans="2:89" ht="12" customHeight="1" collapsed="1"/>
  </sheetData>
  <mergeCells count="4">
    <mergeCell ref="AQ9:AS9"/>
    <mergeCell ref="AN9:AP9"/>
    <mergeCell ref="CF9:CH9"/>
    <mergeCell ref="CI9:CK9"/>
  </mergeCells>
  <pageMargins left="0.7" right="0.7" top="0.75" bottom="0.75" header="0.3" footer="0.3"/>
  <pageSetup orientation="landscape" r:id="rId1"/>
  <headerFooter>
    <oddFooter>&amp;C&amp;7&amp;B&amp;"Arial"Document Classification: KPMG Confidential</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5">
    <tabColor indexed="11"/>
    <pageSetUpPr fitToPage="1"/>
  </sheetPr>
  <dimension ref="A1:CK35"/>
  <sheetViews>
    <sheetView showGridLines="0" workbookViewId="0">
      <pane xSplit="3" ySplit="10" topLeftCell="D11" activePane="bottomRight" state="frozen"/>
      <selection pane="topRight"/>
      <selection pane="bottomLeft"/>
      <selection pane="bottomRight"/>
    </sheetView>
  </sheetViews>
  <sheetFormatPr defaultColWidth="9.140625" defaultRowHeight="12" customHeight="1" outlineLevelRow="1" outlineLevelCol="1"/>
  <cols>
    <col min="1" max="1" width="3.7109375" style="390" customWidth="1"/>
    <col min="2" max="2" width="9.140625" style="146" customWidth="1"/>
    <col min="3" max="3" width="33.42578125" style="146" customWidth="1"/>
    <col min="4" max="39" width="7" hidden="1" customWidth="1" outlineLevel="1"/>
    <col min="40" max="40" width="7" style="146" customWidth="1" collapsed="1"/>
    <col min="41" max="45" width="7" style="146" customWidth="1"/>
    <col min="46" max="46" width="9.140625" style="146"/>
    <col min="47" max="47" width="33.42578125" style="146" customWidth="1"/>
    <col min="48" max="83" width="7" style="146" hidden="1" customWidth="1" outlineLevel="1"/>
    <col min="84" max="84" width="7" style="146" customWidth="1" collapsed="1"/>
    <col min="85" max="89" width="7" style="146" customWidth="1"/>
    <col min="90" max="16384" width="9.140625" style="146"/>
  </cols>
  <sheetData>
    <row r="1" spans="2:89" ht="23.1" customHeight="1">
      <c r="B1" s="609" t="str">
        <f>'Key information'!E7</f>
        <v>Project Test</v>
      </c>
    </row>
    <row r="2" spans="2:89" ht="11.45" customHeight="1">
      <c r="B2" s="612" t="str">
        <f>C8</f>
        <v>Personnel costs</v>
      </c>
    </row>
    <row r="3" spans="2:89" ht="12" customHeight="1">
      <c r="B3" s="388" t="s">
        <v>245</v>
      </c>
    </row>
    <row r="4" spans="2:89" ht="12" customHeight="1">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row>
    <row r="5" spans="2:89" ht="12" customHeight="1">
      <c r="B5" s="123"/>
      <c r="C5" s="123"/>
    </row>
    <row r="6" spans="2:89" ht="12" customHeight="1">
      <c r="B6" s="123"/>
      <c r="C6" s="123"/>
    </row>
    <row r="7" spans="2:89" ht="12" customHeight="1">
      <c r="B7" s="123"/>
      <c r="C7" s="123"/>
    </row>
    <row r="8" spans="2:89" ht="19.5" customHeight="1">
      <c r="C8" s="402" t="str">
        <f>"Personnel costs"&amp;IF('Key information'!E59="",""," - "&amp;'Key information'!E59)</f>
        <v>Personnel costs</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U8" s="402" t="str">
        <f>"Personnel costs, adjusted"&amp;IF('Key information'!E59="",""," - "&amp;'Key information'!E59)</f>
        <v>Personnel costs, adjusted</v>
      </c>
      <c r="AV8" s="402"/>
      <c r="AW8" s="402"/>
      <c r="AX8" s="402"/>
      <c r="AY8" s="402"/>
      <c r="AZ8" s="402"/>
      <c r="BA8" s="402"/>
      <c r="BB8" s="402"/>
      <c r="BC8" s="402"/>
      <c r="BD8" s="402"/>
      <c r="BE8" s="402"/>
      <c r="BF8" s="402"/>
      <c r="BG8" s="402"/>
      <c r="BH8" s="402"/>
      <c r="BI8" s="402"/>
      <c r="BJ8" s="402"/>
      <c r="BK8" s="402"/>
      <c r="BL8" s="402"/>
      <c r="BM8" s="402"/>
      <c r="BN8" s="402"/>
      <c r="BO8" s="402"/>
      <c r="BP8" s="402"/>
      <c r="BQ8" s="402"/>
      <c r="BR8" s="402"/>
      <c r="BS8" s="402"/>
      <c r="BT8" s="402"/>
      <c r="BU8" s="402"/>
      <c r="BV8" s="402"/>
      <c r="BW8" s="402"/>
      <c r="BX8" s="402"/>
      <c r="BY8" s="402"/>
      <c r="BZ8" s="402"/>
      <c r="CA8" s="402"/>
      <c r="CB8" s="402"/>
      <c r="CC8" s="402"/>
      <c r="CD8" s="402"/>
      <c r="CE8" s="402"/>
      <c r="CF8" s="402"/>
      <c r="CG8" s="402"/>
      <c r="CH8" s="402"/>
      <c r="CI8" s="402"/>
      <c r="CJ8" s="402"/>
      <c r="CK8" s="402"/>
    </row>
    <row r="9" spans="2:89" ht="12" customHeight="1">
      <c r="C9" s="633"/>
      <c r="D9" s="598"/>
      <c r="E9" s="598"/>
      <c r="F9" s="598"/>
      <c r="G9" s="598"/>
      <c r="H9" s="598"/>
      <c r="I9" s="598"/>
      <c r="J9" s="598"/>
      <c r="K9" s="598"/>
      <c r="L9" s="598"/>
      <c r="M9" s="598"/>
      <c r="N9" s="598"/>
      <c r="O9" s="598"/>
      <c r="P9" s="598"/>
      <c r="Q9" s="598"/>
      <c r="R9" s="598"/>
      <c r="S9" s="598"/>
      <c r="T9" s="598"/>
      <c r="U9" s="598"/>
      <c r="V9" s="598"/>
      <c r="W9" s="598"/>
      <c r="X9" s="598"/>
      <c r="Y9" s="598"/>
      <c r="Z9" s="598"/>
      <c r="AA9" s="598"/>
      <c r="AB9" s="598"/>
      <c r="AC9" s="598"/>
      <c r="AD9" s="598"/>
      <c r="AE9" s="598"/>
      <c r="AF9" s="598"/>
      <c r="AG9" s="598"/>
      <c r="AH9" s="598"/>
      <c r="AI9" s="598"/>
      <c r="AJ9" s="598"/>
      <c r="AK9" s="598"/>
      <c r="AL9" s="598"/>
      <c r="AM9" s="598"/>
      <c r="AN9" s="1103" t="str">
        <f>'Key information'!F50</f>
        <v>€'000</v>
      </c>
      <c r="AO9" s="1104"/>
      <c r="AP9" s="1104"/>
      <c r="AQ9" s="1105" t="s">
        <v>585</v>
      </c>
      <c r="AR9" s="1106"/>
      <c r="AS9" s="1106"/>
      <c r="AU9" s="633"/>
      <c r="AV9" s="598"/>
      <c r="AW9" s="598"/>
      <c r="AX9" s="598"/>
      <c r="AY9" s="598"/>
      <c r="AZ9" s="598"/>
      <c r="BA9" s="598"/>
      <c r="BB9" s="598"/>
      <c r="BC9" s="598"/>
      <c r="BD9" s="598"/>
      <c r="BE9" s="598"/>
      <c r="BF9" s="598"/>
      <c r="BG9" s="598"/>
      <c r="BH9" s="598"/>
      <c r="BI9" s="598"/>
      <c r="BJ9" s="598"/>
      <c r="BK9" s="598"/>
      <c r="BL9" s="598"/>
      <c r="BM9" s="598"/>
      <c r="BN9" s="598"/>
      <c r="BO9" s="598"/>
      <c r="BP9" s="598"/>
      <c r="BQ9" s="598"/>
      <c r="BR9" s="598"/>
      <c r="BS9" s="598"/>
      <c r="BT9" s="598"/>
      <c r="BU9" s="598"/>
      <c r="BV9" s="598"/>
      <c r="BW9" s="598"/>
      <c r="BX9" s="598"/>
      <c r="BY9" s="598"/>
      <c r="BZ9" s="598"/>
      <c r="CA9" s="598"/>
      <c r="CB9" s="598"/>
      <c r="CC9" s="598"/>
      <c r="CD9" s="598"/>
      <c r="CE9" s="598"/>
      <c r="CF9" s="1103" t="str">
        <f>AN9</f>
        <v>€'000</v>
      </c>
      <c r="CG9" s="1104"/>
      <c r="CH9" s="1104"/>
      <c r="CI9" s="1105" t="s">
        <v>586</v>
      </c>
      <c r="CJ9" s="1106"/>
      <c r="CK9" s="1106"/>
    </row>
    <row r="10" spans="2:89" ht="22.5" customHeight="1">
      <c r="C10" s="626"/>
      <c r="D10" s="598">
        <f>'Key information'!E28</f>
        <v>43861</v>
      </c>
      <c r="E10" s="598">
        <f>EOMONTH(D10,1)</f>
        <v>43890</v>
      </c>
      <c r="F10" s="598">
        <f t="shared" ref="F10:AM10" si="0">EOMONTH(E10,1)</f>
        <v>43921</v>
      </c>
      <c r="G10" s="598">
        <f t="shared" si="0"/>
        <v>43951</v>
      </c>
      <c r="H10" s="598">
        <f t="shared" si="0"/>
        <v>43982</v>
      </c>
      <c r="I10" s="598">
        <f t="shared" si="0"/>
        <v>44012</v>
      </c>
      <c r="J10" s="598">
        <f t="shared" si="0"/>
        <v>44043</v>
      </c>
      <c r="K10" s="598">
        <f t="shared" si="0"/>
        <v>44074</v>
      </c>
      <c r="L10" s="598">
        <f t="shared" si="0"/>
        <v>44104</v>
      </c>
      <c r="M10" s="598">
        <f t="shared" si="0"/>
        <v>44135</v>
      </c>
      <c r="N10" s="598">
        <f t="shared" si="0"/>
        <v>44165</v>
      </c>
      <c r="O10" s="598">
        <f t="shared" si="0"/>
        <v>44196</v>
      </c>
      <c r="P10" s="598">
        <f t="shared" si="0"/>
        <v>44227</v>
      </c>
      <c r="Q10" s="598">
        <f t="shared" si="0"/>
        <v>44255</v>
      </c>
      <c r="R10" s="598">
        <f t="shared" si="0"/>
        <v>44286</v>
      </c>
      <c r="S10" s="598">
        <f t="shared" si="0"/>
        <v>44316</v>
      </c>
      <c r="T10" s="598">
        <f t="shared" si="0"/>
        <v>44347</v>
      </c>
      <c r="U10" s="598">
        <f t="shared" si="0"/>
        <v>44377</v>
      </c>
      <c r="V10" s="598">
        <f t="shared" si="0"/>
        <v>44408</v>
      </c>
      <c r="W10" s="598">
        <f t="shared" si="0"/>
        <v>44439</v>
      </c>
      <c r="X10" s="598">
        <f t="shared" si="0"/>
        <v>44469</v>
      </c>
      <c r="Y10" s="598">
        <f t="shared" si="0"/>
        <v>44500</v>
      </c>
      <c r="Z10" s="598">
        <f t="shared" si="0"/>
        <v>44530</v>
      </c>
      <c r="AA10" s="598">
        <f t="shared" si="0"/>
        <v>44561</v>
      </c>
      <c r="AB10" s="598">
        <f t="shared" si="0"/>
        <v>44592</v>
      </c>
      <c r="AC10" s="598">
        <f t="shared" si="0"/>
        <v>44620</v>
      </c>
      <c r="AD10" s="598">
        <f t="shared" si="0"/>
        <v>44651</v>
      </c>
      <c r="AE10" s="598">
        <f t="shared" si="0"/>
        <v>44681</v>
      </c>
      <c r="AF10" s="598">
        <f t="shared" si="0"/>
        <v>44712</v>
      </c>
      <c r="AG10" s="598">
        <f t="shared" si="0"/>
        <v>44742</v>
      </c>
      <c r="AH10" s="598">
        <f t="shared" si="0"/>
        <v>44773</v>
      </c>
      <c r="AI10" s="598">
        <f t="shared" si="0"/>
        <v>44804</v>
      </c>
      <c r="AJ10" s="598">
        <f t="shared" ref="AJ10" si="1">EOMONTH(AI10,1)</f>
        <v>44834</v>
      </c>
      <c r="AK10" s="598">
        <f t="shared" ref="AK10" si="2">EOMONTH(AJ10,1)</f>
        <v>44865</v>
      </c>
      <c r="AL10" s="598">
        <f t="shared" si="0"/>
        <v>44895</v>
      </c>
      <c r="AM10" s="598">
        <f t="shared" si="0"/>
        <v>44926</v>
      </c>
      <c r="AN10" s="699" t="str">
        <f>'Key information'!E37</f>
        <v>FY20</v>
      </c>
      <c r="AO10" s="699" t="str">
        <f>'Key information'!F37</f>
        <v>FY21</v>
      </c>
      <c r="AP10" s="815" t="str">
        <f>'Key information'!G37</f>
        <v>LTM  Nov-22</v>
      </c>
      <c r="AQ10" s="814" t="str">
        <f>AN10</f>
        <v>FY20</v>
      </c>
      <c r="AR10" s="814" t="str">
        <f>AO10</f>
        <v>FY21</v>
      </c>
      <c r="AS10" s="629" t="str">
        <f>AP10</f>
        <v>LTM  Nov-22</v>
      </c>
      <c r="AU10" s="626"/>
      <c r="AV10" s="598">
        <f>D10</f>
        <v>43861</v>
      </c>
      <c r="AW10" s="598">
        <f t="shared" ref="AW10:CE10" si="3">E10</f>
        <v>43890</v>
      </c>
      <c r="AX10" s="598">
        <f t="shared" si="3"/>
        <v>43921</v>
      </c>
      <c r="AY10" s="598">
        <f t="shared" si="3"/>
        <v>43951</v>
      </c>
      <c r="AZ10" s="598">
        <f t="shared" si="3"/>
        <v>43982</v>
      </c>
      <c r="BA10" s="598">
        <f t="shared" si="3"/>
        <v>44012</v>
      </c>
      <c r="BB10" s="598">
        <f t="shared" si="3"/>
        <v>44043</v>
      </c>
      <c r="BC10" s="598">
        <f t="shared" si="3"/>
        <v>44074</v>
      </c>
      <c r="BD10" s="598">
        <f t="shared" si="3"/>
        <v>44104</v>
      </c>
      <c r="BE10" s="598">
        <f t="shared" si="3"/>
        <v>44135</v>
      </c>
      <c r="BF10" s="598">
        <f t="shared" si="3"/>
        <v>44165</v>
      </c>
      <c r="BG10" s="598">
        <f t="shared" si="3"/>
        <v>44196</v>
      </c>
      <c r="BH10" s="598">
        <f t="shared" si="3"/>
        <v>44227</v>
      </c>
      <c r="BI10" s="598">
        <f t="shared" si="3"/>
        <v>44255</v>
      </c>
      <c r="BJ10" s="598">
        <f t="shared" si="3"/>
        <v>44286</v>
      </c>
      <c r="BK10" s="598">
        <f t="shared" si="3"/>
        <v>44316</v>
      </c>
      <c r="BL10" s="598">
        <f t="shared" si="3"/>
        <v>44347</v>
      </c>
      <c r="BM10" s="598">
        <f t="shared" si="3"/>
        <v>44377</v>
      </c>
      <c r="BN10" s="598">
        <f t="shared" si="3"/>
        <v>44408</v>
      </c>
      <c r="BO10" s="598">
        <f t="shared" si="3"/>
        <v>44439</v>
      </c>
      <c r="BP10" s="598">
        <f t="shared" si="3"/>
        <v>44469</v>
      </c>
      <c r="BQ10" s="598">
        <f t="shared" si="3"/>
        <v>44500</v>
      </c>
      <c r="BR10" s="598">
        <f t="shared" si="3"/>
        <v>44530</v>
      </c>
      <c r="BS10" s="598">
        <f t="shared" si="3"/>
        <v>44561</v>
      </c>
      <c r="BT10" s="598">
        <f t="shared" si="3"/>
        <v>44592</v>
      </c>
      <c r="BU10" s="598">
        <f t="shared" si="3"/>
        <v>44620</v>
      </c>
      <c r="BV10" s="598">
        <f t="shared" si="3"/>
        <v>44651</v>
      </c>
      <c r="BW10" s="598">
        <f t="shared" si="3"/>
        <v>44681</v>
      </c>
      <c r="BX10" s="598">
        <f t="shared" si="3"/>
        <v>44712</v>
      </c>
      <c r="BY10" s="598">
        <f t="shared" si="3"/>
        <v>44742</v>
      </c>
      <c r="BZ10" s="598">
        <f t="shared" si="3"/>
        <v>44773</v>
      </c>
      <c r="CA10" s="598">
        <f t="shared" si="3"/>
        <v>44804</v>
      </c>
      <c r="CB10" s="598">
        <f t="shared" si="3"/>
        <v>44834</v>
      </c>
      <c r="CC10" s="598">
        <f t="shared" si="3"/>
        <v>44865</v>
      </c>
      <c r="CD10" s="598">
        <f t="shared" si="3"/>
        <v>44895</v>
      </c>
      <c r="CE10" s="598">
        <f t="shared" si="3"/>
        <v>44926</v>
      </c>
      <c r="CF10" s="699" t="str">
        <f>AN10</f>
        <v>FY20</v>
      </c>
      <c r="CG10" s="699" t="str">
        <f t="shared" ref="CG10:CK10" si="4">AO10</f>
        <v>FY21</v>
      </c>
      <c r="CH10" s="815" t="str">
        <f t="shared" si="4"/>
        <v>LTM  Nov-22</v>
      </c>
      <c r="CI10" s="814" t="str">
        <f t="shared" si="4"/>
        <v>FY20</v>
      </c>
      <c r="CJ10" s="814" t="str">
        <f t="shared" si="4"/>
        <v>FY21</v>
      </c>
      <c r="CK10" s="629" t="str">
        <f t="shared" si="4"/>
        <v>LTM  Nov-22</v>
      </c>
    </row>
    <row r="11" spans="2:89" ht="12" hidden="1" customHeight="1" outlineLevel="1">
      <c r="C11" s="30" t="s">
        <v>589</v>
      </c>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7">
        <f t="shared" ref="AN11:AN12" si="5">SUM(D11:O11)</f>
        <v>0</v>
      </c>
      <c r="AO11" s="47">
        <f t="shared" ref="AO11:AO12" si="6">SUM(P11:AA11)</f>
        <v>0</v>
      </c>
      <c r="AP11" s="47">
        <f ca="1">SUM(OFFSET(AM11,0,(-12+'Key information'!$E$34)):OFFSET(AA11,0,(-11+'Key information'!$E$34)))</f>
        <v>0</v>
      </c>
      <c r="AQ11" s="259" t="e">
        <f t="shared" ref="AQ11:AS15" si="7">AN11/AN$31</f>
        <v>#DIV/0!</v>
      </c>
      <c r="AR11" s="259" t="e">
        <f t="shared" si="7"/>
        <v>#DIV/0!</v>
      </c>
      <c r="AS11" s="827" t="e">
        <f t="shared" ca="1" si="7"/>
        <v>#DIV/0!</v>
      </c>
      <c r="AU11" s="30" t="str">
        <f>C11</f>
        <v>Wages</v>
      </c>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7">
        <f t="shared" ref="CF11:CF12" si="8">SUM(AV11:BG11)</f>
        <v>0</v>
      </c>
      <c r="CG11" s="47">
        <f t="shared" ref="CG11:CG12" si="9">SUM(BH11:BS11)</f>
        <v>0</v>
      </c>
      <c r="CH11" s="47">
        <f ca="1">SUM(OFFSET(CE11,0,(-12+'Key information'!$E$34)):OFFSET(BS11,0,(-11+'Key information'!$E$34)))</f>
        <v>0</v>
      </c>
      <c r="CI11" s="515" t="e">
        <f t="shared" ref="CI11:CK15" si="10">CF11/CF$31</f>
        <v>#DIV/0!</v>
      </c>
      <c r="CJ11" s="515" t="e">
        <f t="shared" si="10"/>
        <v>#DIV/0!</v>
      </c>
      <c r="CK11" s="828" t="e">
        <f t="shared" ca="1" si="10"/>
        <v>#DIV/0!</v>
      </c>
    </row>
    <row r="12" spans="2:89" ht="12" hidden="1" customHeight="1" outlineLevel="1">
      <c r="C12" s="30" t="s">
        <v>590</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7">
        <f t="shared" si="5"/>
        <v>0</v>
      </c>
      <c r="AO12" s="47">
        <f t="shared" si="6"/>
        <v>0</v>
      </c>
      <c r="AP12" s="47">
        <f ca="1">SUM(OFFSET(AM12,0,(-12+'Key information'!$E$34)):OFFSET(AA12,0,(-11+'Key information'!$E$34)))</f>
        <v>0</v>
      </c>
      <c r="AQ12" s="259" t="e">
        <f t="shared" si="7"/>
        <v>#DIV/0!</v>
      </c>
      <c r="AR12" s="259" t="e">
        <f t="shared" si="7"/>
        <v>#DIV/0!</v>
      </c>
      <c r="AS12" s="827" t="e">
        <f t="shared" ca="1" si="7"/>
        <v>#DIV/0!</v>
      </c>
      <c r="AU12" s="30" t="str">
        <f t="shared" ref="AU12:AU27" si="11">C12</f>
        <v>Salaries</v>
      </c>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7">
        <f t="shared" si="8"/>
        <v>0</v>
      </c>
      <c r="CG12" s="47">
        <f t="shared" si="9"/>
        <v>0</v>
      </c>
      <c r="CH12" s="47">
        <f ca="1">SUM(OFFSET(CE12,0,(-12+'Key information'!$E$34)):OFFSET(BS12,0,(-11+'Key information'!$E$34)))</f>
        <v>0</v>
      </c>
      <c r="CI12" s="259" t="e">
        <f t="shared" si="10"/>
        <v>#DIV/0!</v>
      </c>
      <c r="CJ12" s="259" t="e">
        <f t="shared" si="10"/>
        <v>#DIV/0!</v>
      </c>
      <c r="CK12" s="827" t="e">
        <f t="shared" ca="1" si="10"/>
        <v>#DIV/0!</v>
      </c>
    </row>
    <row r="13" spans="2:89" ht="12" hidden="1" customHeight="1" outlineLevel="1">
      <c r="B13" s="174"/>
      <c r="C13" s="30" t="s">
        <v>591</v>
      </c>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7">
        <f t="shared" ref="AN13:AN15" si="12">SUM(D13:O13)</f>
        <v>0</v>
      </c>
      <c r="AO13" s="47">
        <f t="shared" ref="AO13:AO15" si="13">SUM(P13:AA13)</f>
        <v>0</v>
      </c>
      <c r="AP13" s="47">
        <f ca="1">SUM(OFFSET(AM13,0,(-12+'Key information'!$E$34)):OFFSET(AA13,0,(-11+'Key information'!$E$34)))</f>
        <v>0</v>
      </c>
      <c r="AQ13" s="258" t="e">
        <f t="shared" si="7"/>
        <v>#DIV/0!</v>
      </c>
      <c r="AR13" s="258" t="e">
        <f t="shared" si="7"/>
        <v>#DIV/0!</v>
      </c>
      <c r="AS13" s="258" t="e">
        <f t="shared" ca="1" si="7"/>
        <v>#DIV/0!</v>
      </c>
      <c r="AU13" s="30" t="str">
        <f t="shared" si="11"/>
        <v xml:space="preserve">Executive salaries </v>
      </c>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7">
        <f t="shared" ref="CF13:CF15" si="14">SUM(AV13:BG13)</f>
        <v>0</v>
      </c>
      <c r="CG13" s="47">
        <f t="shared" ref="CG13:CG15" si="15">SUM(BH13:BS13)</f>
        <v>0</v>
      </c>
      <c r="CH13" s="47">
        <f ca="1">SUM(OFFSET(CE13,0,(-12+'Key information'!$E$34)):OFFSET(BS13,0,(-11+'Key information'!$E$34)))</f>
        <v>0</v>
      </c>
      <c r="CI13" s="258" t="e">
        <f t="shared" si="10"/>
        <v>#DIV/0!</v>
      </c>
      <c r="CJ13" s="258" t="e">
        <f t="shared" si="10"/>
        <v>#DIV/0!</v>
      </c>
      <c r="CK13" s="258" t="e">
        <f t="shared" ca="1" si="10"/>
        <v>#DIV/0!</v>
      </c>
    </row>
    <row r="14" spans="2:89" ht="12" hidden="1" customHeight="1" outlineLevel="1">
      <c r="B14" s="174"/>
      <c r="C14" s="30" t="s">
        <v>592</v>
      </c>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7">
        <f t="shared" si="12"/>
        <v>0</v>
      </c>
      <c r="AO14" s="47">
        <f t="shared" si="13"/>
        <v>0</v>
      </c>
      <c r="AP14" s="47">
        <f ca="1">SUM(OFFSET(AM14,0,(-12+'Key information'!$E$34)):OFFSET(AA14,0,(-11+'Key information'!$E$34)))</f>
        <v>0</v>
      </c>
      <c r="AQ14" s="258" t="e">
        <f t="shared" si="7"/>
        <v>#DIV/0!</v>
      </c>
      <c r="AR14" s="258" t="e">
        <f t="shared" si="7"/>
        <v>#DIV/0!</v>
      </c>
      <c r="AS14" s="258" t="e">
        <f t="shared" ca="1" si="7"/>
        <v>#DIV/0!</v>
      </c>
      <c r="AU14" s="30" t="str">
        <f t="shared" si="11"/>
        <v xml:space="preserve">Sales salaries </v>
      </c>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7">
        <f t="shared" si="14"/>
        <v>0</v>
      </c>
      <c r="CG14" s="47">
        <f t="shared" si="15"/>
        <v>0</v>
      </c>
      <c r="CH14" s="47">
        <f ca="1">SUM(OFFSET(CE14,0,(-12+'Key information'!$E$34)):OFFSET(BS14,0,(-11+'Key information'!$E$34)))</f>
        <v>0</v>
      </c>
      <c r="CI14" s="258" t="e">
        <f t="shared" si="10"/>
        <v>#DIV/0!</v>
      </c>
      <c r="CJ14" s="258" t="e">
        <f t="shared" si="10"/>
        <v>#DIV/0!</v>
      </c>
      <c r="CK14" s="258" t="e">
        <f t="shared" ca="1" si="10"/>
        <v>#DIV/0!</v>
      </c>
    </row>
    <row r="15" spans="2:89" ht="12" hidden="1" customHeight="1" outlineLevel="1">
      <c r="B15" s="174"/>
      <c r="C15" s="30" t="s">
        <v>593</v>
      </c>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7">
        <f t="shared" si="12"/>
        <v>0</v>
      </c>
      <c r="AO15" s="47">
        <f t="shared" si="13"/>
        <v>0</v>
      </c>
      <c r="AP15" s="47">
        <f ca="1">SUM(OFFSET(AM15,0,(-12+'Key information'!$E$34)):OFFSET(AA15,0,(-11+'Key information'!$E$34)))</f>
        <v>0</v>
      </c>
      <c r="AQ15" s="258" t="e">
        <f t="shared" si="7"/>
        <v>#DIV/0!</v>
      </c>
      <c r="AR15" s="258" t="e">
        <f t="shared" si="7"/>
        <v>#DIV/0!</v>
      </c>
      <c r="AS15" s="258" t="e">
        <f t="shared" ca="1" si="7"/>
        <v>#DIV/0!</v>
      </c>
      <c r="AU15" s="30" t="str">
        <f t="shared" si="11"/>
        <v xml:space="preserve">Office salaries </v>
      </c>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7">
        <f t="shared" si="14"/>
        <v>0</v>
      </c>
      <c r="CG15" s="47">
        <f t="shared" si="15"/>
        <v>0</v>
      </c>
      <c r="CH15" s="47">
        <f ca="1">SUM(OFFSET(CE15,0,(-12+'Key information'!$E$34)):OFFSET(BS15,0,(-11+'Key information'!$E$34)))</f>
        <v>0</v>
      </c>
      <c r="CI15" s="258" t="e">
        <f t="shared" si="10"/>
        <v>#DIV/0!</v>
      </c>
      <c r="CJ15" s="258" t="e">
        <f t="shared" si="10"/>
        <v>#DIV/0!</v>
      </c>
      <c r="CK15" s="258" t="e">
        <f t="shared" ca="1" si="10"/>
        <v>#DIV/0!</v>
      </c>
    </row>
    <row r="16" spans="2:89" ht="12" customHeight="1" collapsed="1">
      <c r="B16" s="128" t="s">
        <v>323</v>
      </c>
      <c r="C16" s="30" t="s">
        <v>594</v>
      </c>
      <c r="D16" s="47">
        <f>PL_monthly!D31+PL_monthly!D32</f>
        <v>0</v>
      </c>
      <c r="E16" s="47">
        <f>PL_monthly!E31+PL_monthly!E32</f>
        <v>0</v>
      </c>
      <c r="F16" s="47">
        <f>PL_monthly!F31+PL_monthly!F32</f>
        <v>0</v>
      </c>
      <c r="G16" s="47">
        <f>PL_monthly!G31+PL_monthly!G32</f>
        <v>0</v>
      </c>
      <c r="H16" s="47">
        <f>PL_monthly!H31+PL_monthly!H32</f>
        <v>0</v>
      </c>
      <c r="I16" s="47">
        <f>PL_monthly!I31+PL_monthly!I32</f>
        <v>0</v>
      </c>
      <c r="J16" s="47">
        <f>PL_monthly!J31+PL_monthly!J32</f>
        <v>0</v>
      </c>
      <c r="K16" s="47">
        <f>PL_monthly!K31+PL_monthly!K32</f>
        <v>0</v>
      </c>
      <c r="L16" s="47">
        <f>PL_monthly!L31+PL_monthly!L32</f>
        <v>0</v>
      </c>
      <c r="M16" s="47">
        <f>PL_monthly!M31+PL_monthly!M32</f>
        <v>0</v>
      </c>
      <c r="N16" s="47">
        <f>PL_monthly!N31+PL_monthly!N32</f>
        <v>0</v>
      </c>
      <c r="O16" s="47">
        <f>PL_monthly!O31+PL_monthly!O32</f>
        <v>0</v>
      </c>
      <c r="P16" s="47">
        <f>PL_monthly!P31+PL_monthly!P32</f>
        <v>0</v>
      </c>
      <c r="Q16" s="47">
        <f>PL_monthly!Q31+PL_monthly!Q32</f>
        <v>0</v>
      </c>
      <c r="R16" s="47">
        <f>PL_monthly!R31+PL_monthly!R32</f>
        <v>0</v>
      </c>
      <c r="S16" s="47">
        <f>PL_monthly!S31+PL_monthly!S32</f>
        <v>0</v>
      </c>
      <c r="T16" s="47">
        <f>PL_monthly!T31+PL_monthly!T32</f>
        <v>0</v>
      </c>
      <c r="U16" s="47">
        <f>PL_monthly!U31+PL_monthly!U32</f>
        <v>0</v>
      </c>
      <c r="V16" s="47">
        <f>PL_monthly!V31+PL_monthly!V32</f>
        <v>0</v>
      </c>
      <c r="W16" s="47">
        <f>PL_monthly!W31+PL_monthly!W32</f>
        <v>0</v>
      </c>
      <c r="X16" s="47">
        <f>PL_monthly!X31+PL_monthly!X32</f>
        <v>0</v>
      </c>
      <c r="Y16" s="47">
        <f>PL_monthly!Y31+PL_monthly!Y32</f>
        <v>0</v>
      </c>
      <c r="Z16" s="47">
        <f>PL_monthly!Z31+PL_monthly!Z32</f>
        <v>0</v>
      </c>
      <c r="AA16" s="47">
        <f>PL_monthly!AA31+PL_monthly!AA32</f>
        <v>0</v>
      </c>
      <c r="AB16" s="47">
        <f>PL_monthly!AB31+PL_monthly!AB32</f>
        <v>0</v>
      </c>
      <c r="AC16" s="47">
        <f>PL_monthly!AC31+PL_monthly!AC32</f>
        <v>0</v>
      </c>
      <c r="AD16" s="47">
        <f>PL_monthly!AD31+PL_monthly!AD32</f>
        <v>0</v>
      </c>
      <c r="AE16" s="47">
        <f>PL_monthly!AE31+PL_monthly!AE32</f>
        <v>0</v>
      </c>
      <c r="AF16" s="47">
        <f>PL_monthly!AF31+PL_monthly!AF32</f>
        <v>0</v>
      </c>
      <c r="AG16" s="47">
        <f>PL_monthly!AG31+PL_monthly!AG32</f>
        <v>0</v>
      </c>
      <c r="AH16" s="47">
        <f>PL_monthly!AH31+PL_monthly!AH32</f>
        <v>0</v>
      </c>
      <c r="AI16" s="47">
        <f>PL_monthly!AI31+PL_monthly!AI32</f>
        <v>0</v>
      </c>
      <c r="AJ16" s="47">
        <f>PL_monthly!AJ31+PL_monthly!AJ32</f>
        <v>0</v>
      </c>
      <c r="AK16" s="47">
        <f>PL_monthly!AK31+PL_monthly!AK32</f>
        <v>0</v>
      </c>
      <c r="AL16" s="47">
        <f>PL_monthly!AL31+PL_monthly!AL32</f>
        <v>0</v>
      </c>
      <c r="AM16" s="47">
        <f>PL_monthly!AM31+PL_monthly!AM32</f>
        <v>0</v>
      </c>
      <c r="AN16" s="47">
        <f>SUM(D16:O16)</f>
        <v>0</v>
      </c>
      <c r="AO16" s="47">
        <f>SUM(P16:AA16)</f>
        <v>0</v>
      </c>
      <c r="AP16" s="348">
        <f ca="1">SUM(OFFSET(AM16,0,(-12+'Key information'!$E$34)):OFFSET(AA16,0,(-11+'Key information'!$E$34)))</f>
        <v>0</v>
      </c>
      <c r="AQ16" s="258">
        <f t="shared" ref="AQ16:AS19" si="16">IFERROR(AN16/AN$31,0)</f>
        <v>0</v>
      </c>
      <c r="AR16" s="258">
        <f t="shared" si="16"/>
        <v>0</v>
      </c>
      <c r="AS16" s="258">
        <f t="shared" ca="1" si="16"/>
        <v>0</v>
      </c>
      <c r="AU16" s="30" t="str">
        <f t="shared" si="11"/>
        <v>Wages and salaries</v>
      </c>
      <c r="AV16" s="47">
        <f>D16+SUMIFS(QoE!E:E,QoE!$B:$B,$B16)+SUMIFS(QoE!E:E,QoE!$B:$B,$B28)</f>
        <v>0</v>
      </c>
      <c r="AW16" s="47">
        <f>E16+SUMIFS(QoE!F:F,QoE!$B:$B,$B16)+SUMIFS(QoE!F:F,QoE!$B:$B,$B28)</f>
        <v>0</v>
      </c>
      <c r="AX16" s="47">
        <f>F16+SUMIFS(QoE!G:G,QoE!$B:$B,$B16)+SUMIFS(QoE!G:G,QoE!$B:$B,$B28)</f>
        <v>0</v>
      </c>
      <c r="AY16" s="47">
        <f>G16+SUMIFS(QoE!H:H,QoE!$B:$B,$B16)+SUMIFS(QoE!H:H,QoE!$B:$B,$B28)</f>
        <v>0</v>
      </c>
      <c r="AZ16" s="47">
        <f>H16+SUMIFS(QoE!I:I,QoE!$B:$B,$B16)+SUMIFS(QoE!I:I,QoE!$B:$B,$B28)</f>
        <v>0</v>
      </c>
      <c r="BA16" s="47">
        <f>I16+SUMIFS(QoE!J:J,QoE!$B:$B,$B16)+SUMIFS(QoE!J:J,QoE!$B:$B,$B28)</f>
        <v>0</v>
      </c>
      <c r="BB16" s="47">
        <f>J16+SUMIFS(QoE!K:K,QoE!$B:$B,$B16)+SUMIFS(QoE!K:K,QoE!$B:$B,$B28)</f>
        <v>0</v>
      </c>
      <c r="BC16" s="47">
        <f>K16+SUMIFS(QoE!L:L,QoE!$B:$B,$B16)+SUMIFS(QoE!L:L,QoE!$B:$B,$B28)</f>
        <v>0</v>
      </c>
      <c r="BD16" s="47">
        <f>L16+SUMIFS(QoE!M:M,QoE!$B:$B,$B16)+SUMIFS(QoE!M:M,QoE!$B:$B,$B28)</f>
        <v>0</v>
      </c>
      <c r="BE16" s="47">
        <f>M16+SUMIFS(QoE!N:N,QoE!$B:$B,$B16)+SUMIFS(QoE!N:N,QoE!$B:$B,$B28)</f>
        <v>0</v>
      </c>
      <c r="BF16" s="47">
        <f>N16+SUMIFS(QoE!O:O,QoE!$B:$B,$B16)+SUMIFS(QoE!O:O,QoE!$B:$B,$B28)</f>
        <v>0</v>
      </c>
      <c r="BG16" s="47">
        <f>O16+SUMIFS(QoE!P:P,QoE!$B:$B,$B16)+SUMIFS(QoE!P:P,QoE!$B:$B,$B28)</f>
        <v>0</v>
      </c>
      <c r="BH16" s="47">
        <f>P16+SUMIFS(QoE!Q:Q,QoE!$B:$B,$B16)+SUMIFS(QoE!Q:Q,QoE!$B:$B,$B28)</f>
        <v>0</v>
      </c>
      <c r="BI16" s="47">
        <f>Q16+SUMIFS(QoE!R:R,QoE!$B:$B,$B16)+SUMIFS(QoE!R:R,QoE!$B:$B,$B28)</f>
        <v>0</v>
      </c>
      <c r="BJ16" s="47">
        <f>R16+SUMIFS(QoE!S:S,QoE!$B:$B,$B16)+SUMIFS(QoE!S:S,QoE!$B:$B,$B28)</f>
        <v>0</v>
      </c>
      <c r="BK16" s="47">
        <f>S16+SUMIFS(QoE!T:T,QoE!$B:$B,$B16)+SUMIFS(QoE!T:T,QoE!$B:$B,$B28)</f>
        <v>0</v>
      </c>
      <c r="BL16" s="47">
        <f>T16+SUMIFS(QoE!U:U,QoE!$B:$B,$B16)+SUMIFS(QoE!U:U,QoE!$B:$B,$B28)</f>
        <v>0</v>
      </c>
      <c r="BM16" s="47">
        <f>U16+SUMIFS(QoE!V:V,QoE!$B:$B,$B16)+SUMIFS(QoE!V:V,QoE!$B:$B,$B28)</f>
        <v>0</v>
      </c>
      <c r="BN16" s="47">
        <f>V16+SUMIFS(QoE!W:W,QoE!$B:$B,$B16)+SUMIFS(QoE!W:W,QoE!$B:$B,$B28)</f>
        <v>0</v>
      </c>
      <c r="BO16" s="47">
        <f>W16+SUMIFS(QoE!X:X,QoE!$B:$B,$B16)+SUMIFS(QoE!X:X,QoE!$B:$B,$B28)</f>
        <v>0</v>
      </c>
      <c r="BP16" s="47">
        <f>X16+SUMIFS(QoE!Y:Y,QoE!$B:$B,$B16)+SUMIFS(QoE!Y:Y,QoE!$B:$B,$B28)</f>
        <v>0</v>
      </c>
      <c r="BQ16" s="47">
        <f>Y16+SUMIFS(QoE!Z:Z,QoE!$B:$B,$B16)+SUMIFS(QoE!Z:Z,QoE!$B:$B,$B28)</f>
        <v>0</v>
      </c>
      <c r="BR16" s="47">
        <f>Z16+SUMIFS(QoE!AA:AA,QoE!$B:$B,$B16)+SUMIFS(QoE!AA:AA,QoE!$B:$B,$B28)</f>
        <v>0</v>
      </c>
      <c r="BS16" s="47">
        <f>AA16+SUMIFS(QoE!AB:AB,QoE!$B:$B,$B16)+SUMIFS(QoE!AB:AB,QoE!$B:$B,$B28)</f>
        <v>0</v>
      </c>
      <c r="BT16" s="47">
        <f>AB16+SUMIFS(QoE!AC:AC,QoE!$B:$B,$B16)+SUMIFS(QoE!AC:AC,QoE!$B:$B,$B28)</f>
        <v>0</v>
      </c>
      <c r="BU16" s="47">
        <f>AC16+SUMIFS(QoE!AD:AD,QoE!$B:$B,$B16)+SUMIFS(QoE!AD:AD,QoE!$B:$B,$B28)</f>
        <v>0</v>
      </c>
      <c r="BV16" s="47">
        <f>AD16+SUMIFS(QoE!AE:AE,QoE!$B:$B,$B16)+SUMIFS(QoE!AE:AE,QoE!$B:$B,$B28)</f>
        <v>0</v>
      </c>
      <c r="BW16" s="47">
        <f>AE16+SUMIFS(QoE!AF:AF,QoE!$B:$B,$B16)+SUMIFS(QoE!AF:AF,QoE!$B:$B,$B28)</f>
        <v>0</v>
      </c>
      <c r="BX16" s="47">
        <f>AF16+SUMIFS(QoE!AG:AG,QoE!$B:$B,$B16)+SUMIFS(QoE!AG:AG,QoE!$B:$B,$B28)</f>
        <v>0</v>
      </c>
      <c r="BY16" s="47">
        <f>AG16+SUMIFS(QoE!AH:AH,QoE!$B:$B,$B16)+SUMIFS(QoE!AH:AH,QoE!$B:$B,$B28)</f>
        <v>0</v>
      </c>
      <c r="BZ16" s="47">
        <f>AH16+SUMIFS(QoE!AI:AI,QoE!$B:$B,$B16)+SUMIFS(QoE!AI:AI,QoE!$B:$B,$B28)</f>
        <v>0</v>
      </c>
      <c r="CA16" s="47">
        <f>AI16+SUMIFS(QoE!AJ:AJ,QoE!$B:$B,$B16)+SUMIFS(QoE!AJ:AJ,QoE!$B:$B,$B28)</f>
        <v>0</v>
      </c>
      <c r="CB16" s="47">
        <f>AJ16+SUMIFS(QoE!AK:AK,QoE!$B:$B,$B16)+SUMIFS(QoE!AK:AK,QoE!$B:$B,$B28)</f>
        <v>0</v>
      </c>
      <c r="CC16" s="47">
        <f>AK16+SUMIFS(QoE!AL:AL,QoE!$B:$B,$B16)+SUMIFS(QoE!AL:AL,QoE!$B:$B,$B28)</f>
        <v>0</v>
      </c>
      <c r="CD16" s="47">
        <f>AL16+SUMIFS(QoE!AM:AM,QoE!$B:$B,$B16)+SUMIFS(QoE!AM:AM,QoE!$B:$B,$B28)</f>
        <v>0</v>
      </c>
      <c r="CE16" s="47">
        <f>AM16+SUMIFS(QoE!AN:AN,QoE!$B:$B,$B16)+SUMIFS(QoE!AN:AN,QoE!$B:$B,$B28)</f>
        <v>0</v>
      </c>
      <c r="CF16" s="47">
        <f>SUM(AV16:BG16)</f>
        <v>0</v>
      </c>
      <c r="CG16" s="47">
        <f>SUM(BH16:BS16)</f>
        <v>0</v>
      </c>
      <c r="CH16" s="348">
        <f ca="1">SUM(OFFSET(CE16,0,(-12+'Key information'!$E$34)):OFFSET(BS16,0,(-11+'Key information'!$E$34)))</f>
        <v>0</v>
      </c>
      <c r="CI16" s="258">
        <f t="shared" ref="CI16:CK19" si="17">IFERROR(CF16/CF$31,0)</f>
        <v>0</v>
      </c>
      <c r="CJ16" s="258">
        <f t="shared" si="17"/>
        <v>0</v>
      </c>
      <c r="CK16" s="258">
        <f t="shared" ca="1" si="17"/>
        <v>0</v>
      </c>
    </row>
    <row r="17" spans="2:89" ht="12" customHeight="1">
      <c r="B17" s="128" t="s">
        <v>327</v>
      </c>
      <c r="C17" s="30" t="s">
        <v>595</v>
      </c>
      <c r="D17" s="48">
        <f>PL_monthly!D33</f>
        <v>0</v>
      </c>
      <c r="E17" s="48">
        <f>PL_monthly!E33</f>
        <v>0</v>
      </c>
      <c r="F17" s="48">
        <f>PL_monthly!F33</f>
        <v>0</v>
      </c>
      <c r="G17" s="48">
        <f>PL_monthly!G33</f>
        <v>0</v>
      </c>
      <c r="H17" s="48">
        <f>PL_monthly!H33</f>
        <v>0</v>
      </c>
      <c r="I17" s="48">
        <f>PL_monthly!I33</f>
        <v>0</v>
      </c>
      <c r="J17" s="48">
        <f>PL_monthly!J33</f>
        <v>0</v>
      </c>
      <c r="K17" s="48">
        <f>PL_monthly!K33</f>
        <v>0</v>
      </c>
      <c r="L17" s="48">
        <f>PL_monthly!L33</f>
        <v>0</v>
      </c>
      <c r="M17" s="48">
        <f>PL_monthly!M33</f>
        <v>0</v>
      </c>
      <c r="N17" s="48">
        <f>PL_monthly!N33</f>
        <v>0</v>
      </c>
      <c r="O17" s="48">
        <f>PL_monthly!O33</f>
        <v>0</v>
      </c>
      <c r="P17" s="48">
        <f>PL_monthly!P33</f>
        <v>0</v>
      </c>
      <c r="Q17" s="48">
        <f>PL_monthly!Q33</f>
        <v>0</v>
      </c>
      <c r="R17" s="48">
        <f>PL_monthly!R33</f>
        <v>0</v>
      </c>
      <c r="S17" s="48">
        <f>PL_monthly!S33</f>
        <v>0</v>
      </c>
      <c r="T17" s="48">
        <f>PL_monthly!T33</f>
        <v>0</v>
      </c>
      <c r="U17" s="48">
        <f>PL_monthly!U33</f>
        <v>0</v>
      </c>
      <c r="V17" s="48">
        <f>PL_monthly!V33</f>
        <v>0</v>
      </c>
      <c r="W17" s="48">
        <f>PL_monthly!W33</f>
        <v>0</v>
      </c>
      <c r="X17" s="48">
        <f>PL_monthly!X33</f>
        <v>0</v>
      </c>
      <c r="Y17" s="48">
        <f>PL_monthly!Y33</f>
        <v>0</v>
      </c>
      <c r="Z17" s="48">
        <f>PL_monthly!Z33</f>
        <v>0</v>
      </c>
      <c r="AA17" s="48">
        <f>PL_monthly!AA33</f>
        <v>0</v>
      </c>
      <c r="AB17" s="48">
        <f>PL_monthly!AB33</f>
        <v>0</v>
      </c>
      <c r="AC17" s="48">
        <f>PL_monthly!AC33</f>
        <v>0</v>
      </c>
      <c r="AD17" s="48">
        <f>PL_monthly!AD33</f>
        <v>0</v>
      </c>
      <c r="AE17" s="48">
        <f>PL_monthly!AE33</f>
        <v>0</v>
      </c>
      <c r="AF17" s="48">
        <f>PL_monthly!AF33</f>
        <v>0</v>
      </c>
      <c r="AG17" s="48">
        <f>PL_monthly!AG33</f>
        <v>0</v>
      </c>
      <c r="AH17" s="48">
        <f>PL_monthly!AH33</f>
        <v>0</v>
      </c>
      <c r="AI17" s="48">
        <f>PL_monthly!AI33</f>
        <v>0</v>
      </c>
      <c r="AJ17" s="48">
        <f>PL_monthly!AJ33</f>
        <v>0</v>
      </c>
      <c r="AK17" s="48">
        <f>PL_monthly!AK33</f>
        <v>0</v>
      </c>
      <c r="AL17" s="48">
        <f>PL_monthly!AL33</f>
        <v>0</v>
      </c>
      <c r="AM17" s="48">
        <f>PL_monthly!AM33</f>
        <v>0</v>
      </c>
      <c r="AN17" s="47">
        <f>SUM(D17:O17)</f>
        <v>0</v>
      </c>
      <c r="AO17" s="47">
        <f>SUM(P17:AA17)</f>
        <v>0</v>
      </c>
      <c r="AP17" s="348">
        <f ca="1">SUM(OFFSET(AM17,0,(-12+'Key information'!$E$34)):OFFSET(AA17,0,(-11+'Key information'!$E$34)))</f>
        <v>0</v>
      </c>
      <c r="AQ17" s="258">
        <f t="shared" si="16"/>
        <v>0</v>
      </c>
      <c r="AR17" s="258">
        <f t="shared" si="16"/>
        <v>0</v>
      </c>
      <c r="AS17" s="258">
        <f t="shared" ca="1" si="16"/>
        <v>0</v>
      </c>
      <c r="AU17" s="30" t="str">
        <f t="shared" si="11"/>
        <v>Pension costs</v>
      </c>
      <c r="AV17" s="47">
        <f>D17+SUMIFS(QoE!E:E,QoE!$B:$B,$B17)</f>
        <v>0</v>
      </c>
      <c r="AW17" s="48">
        <f>E17+SUMIFS(QoE!F:F,QoE!$B:$B,$B17)</f>
        <v>0</v>
      </c>
      <c r="AX17" s="48">
        <f>F17+SUMIFS(QoE!G:G,QoE!$B:$B,$B17)</f>
        <v>0</v>
      </c>
      <c r="AY17" s="48">
        <f>G17+SUMIFS(QoE!H:H,QoE!$B:$B,$B17)</f>
        <v>0</v>
      </c>
      <c r="AZ17" s="48">
        <f>H17+SUMIFS(QoE!I:I,QoE!$B:$B,$B17)</f>
        <v>0</v>
      </c>
      <c r="BA17" s="48">
        <f>I17+SUMIFS(QoE!J:J,QoE!$B:$B,$B17)</f>
        <v>0</v>
      </c>
      <c r="BB17" s="48">
        <f>J17+SUMIFS(QoE!K:K,QoE!$B:$B,$B17)</f>
        <v>0</v>
      </c>
      <c r="BC17" s="48">
        <f>K17+SUMIFS(QoE!L:L,QoE!$B:$B,$B17)</f>
        <v>0</v>
      </c>
      <c r="BD17" s="48">
        <f>L17+SUMIFS(QoE!M:M,QoE!$B:$B,$B17)</f>
        <v>0</v>
      </c>
      <c r="BE17" s="48">
        <f>M17+SUMIFS(QoE!N:N,QoE!$B:$B,$B17)</f>
        <v>0</v>
      </c>
      <c r="BF17" s="48">
        <f>N17+SUMIFS(QoE!O:O,QoE!$B:$B,$B17)</f>
        <v>0</v>
      </c>
      <c r="BG17" s="48">
        <f>O17+SUMIFS(QoE!P:P,QoE!$B:$B,$B17)</f>
        <v>0</v>
      </c>
      <c r="BH17" s="48">
        <f>P17+SUMIFS(QoE!Q:Q,QoE!$B:$B,$B17)</f>
        <v>0</v>
      </c>
      <c r="BI17" s="48">
        <f>Q17+SUMIFS(QoE!R:R,QoE!$B:$B,$B17)</f>
        <v>0</v>
      </c>
      <c r="BJ17" s="48">
        <f>R17+SUMIFS(QoE!S:S,QoE!$B:$B,$B17)</f>
        <v>0</v>
      </c>
      <c r="BK17" s="48">
        <f>S17+SUMIFS(QoE!T:T,QoE!$B:$B,$B17)</f>
        <v>0</v>
      </c>
      <c r="BL17" s="48">
        <f>T17+SUMIFS(QoE!U:U,QoE!$B:$B,$B17)</f>
        <v>0</v>
      </c>
      <c r="BM17" s="48">
        <f>U17+SUMIFS(QoE!V:V,QoE!$B:$B,$B17)</f>
        <v>0</v>
      </c>
      <c r="BN17" s="48">
        <f>V17+SUMIFS(QoE!W:W,QoE!$B:$B,$B17)</f>
        <v>0</v>
      </c>
      <c r="BO17" s="48">
        <f>W17+SUMIFS(QoE!X:X,QoE!$B:$B,$B17)</f>
        <v>0</v>
      </c>
      <c r="BP17" s="48">
        <f>X17+SUMIFS(QoE!Y:Y,QoE!$B:$B,$B17)</f>
        <v>0</v>
      </c>
      <c r="BQ17" s="48">
        <f>Y17+SUMIFS(QoE!Z:Z,QoE!$B:$B,$B17)</f>
        <v>0</v>
      </c>
      <c r="BR17" s="48">
        <f>Z17+SUMIFS(QoE!AA:AA,QoE!$B:$B,$B17)</f>
        <v>0</v>
      </c>
      <c r="BS17" s="48">
        <f>AA17+SUMIFS(QoE!AB:AB,QoE!$B:$B,$B17)</f>
        <v>0</v>
      </c>
      <c r="BT17" s="48">
        <f>AB17+SUMIFS(QoE!AC:AC,QoE!$B:$B,$B17)</f>
        <v>0</v>
      </c>
      <c r="BU17" s="48">
        <f>AC17+SUMIFS(QoE!AD:AD,QoE!$B:$B,$B17)</f>
        <v>0</v>
      </c>
      <c r="BV17" s="48">
        <f>AD17+SUMIFS(QoE!AE:AE,QoE!$B:$B,$B17)</f>
        <v>0</v>
      </c>
      <c r="BW17" s="48">
        <f>AE17+SUMIFS(QoE!AF:AF,QoE!$B:$B,$B17)</f>
        <v>0</v>
      </c>
      <c r="BX17" s="48">
        <f>AF17+SUMIFS(QoE!AG:AG,QoE!$B:$B,$B17)</f>
        <v>0</v>
      </c>
      <c r="BY17" s="48">
        <f>AG17+SUMIFS(QoE!AH:AH,QoE!$B:$B,$B17)</f>
        <v>0</v>
      </c>
      <c r="BZ17" s="48">
        <f>AH17+SUMIFS(QoE!AI:AI,QoE!$B:$B,$B17)</f>
        <v>0</v>
      </c>
      <c r="CA17" s="48">
        <f>AI17+SUMIFS(QoE!AJ:AJ,QoE!$B:$B,$B17)</f>
        <v>0</v>
      </c>
      <c r="CB17" s="48">
        <f>AJ17+SUMIFS(QoE!AK:AK,QoE!$B:$B,$B17)</f>
        <v>0</v>
      </c>
      <c r="CC17" s="48">
        <f>AK17+SUMIFS(QoE!AL:AL,QoE!$B:$B,$B17)</f>
        <v>0</v>
      </c>
      <c r="CD17" s="48">
        <f>AL17+SUMIFS(QoE!AM:AM,QoE!$B:$B,$B17)</f>
        <v>0</v>
      </c>
      <c r="CE17" s="48">
        <f>AM17+SUMIFS(QoE!AN:AN,QoE!$B:$B,$B17)</f>
        <v>0</v>
      </c>
      <c r="CF17" s="47">
        <f>SUM(AV17:BG17)</f>
        <v>0</v>
      </c>
      <c r="CG17" s="47">
        <f>SUM(BH17:BS17)</f>
        <v>0</v>
      </c>
      <c r="CH17" s="348">
        <f ca="1">SUM(OFFSET(CE17,0,(-12+'Key information'!$E$34)):OFFSET(BS17,0,(-11+'Key information'!$E$34)))</f>
        <v>0</v>
      </c>
      <c r="CI17" s="258">
        <f t="shared" si="17"/>
        <v>0</v>
      </c>
      <c r="CJ17" s="258">
        <f t="shared" si="17"/>
        <v>0</v>
      </c>
      <c r="CK17" s="258">
        <f t="shared" ca="1" si="17"/>
        <v>0</v>
      </c>
    </row>
    <row r="18" spans="2:89" ht="12" customHeight="1">
      <c r="B18" s="128" t="s">
        <v>329</v>
      </c>
      <c r="C18" s="30" t="s">
        <v>330</v>
      </c>
      <c r="D18" s="48">
        <f>PL_monthly!D34</f>
        <v>0</v>
      </c>
      <c r="E18" s="48">
        <f>PL_monthly!E34</f>
        <v>0</v>
      </c>
      <c r="F18" s="48">
        <f>PL_monthly!F34</f>
        <v>0</v>
      </c>
      <c r="G18" s="48">
        <f>PL_monthly!G34</f>
        <v>0</v>
      </c>
      <c r="H18" s="48">
        <f>PL_monthly!H34</f>
        <v>0</v>
      </c>
      <c r="I18" s="48">
        <f>PL_monthly!I34</f>
        <v>0</v>
      </c>
      <c r="J18" s="48">
        <f>PL_monthly!J34</f>
        <v>0</v>
      </c>
      <c r="K18" s="48">
        <f>PL_monthly!K34</f>
        <v>0</v>
      </c>
      <c r="L18" s="48">
        <f>PL_monthly!L34</f>
        <v>0</v>
      </c>
      <c r="M18" s="48">
        <f>PL_monthly!M34</f>
        <v>0</v>
      </c>
      <c r="N18" s="48">
        <f>PL_monthly!N34</f>
        <v>0</v>
      </c>
      <c r="O18" s="48">
        <f>PL_monthly!O34</f>
        <v>0</v>
      </c>
      <c r="P18" s="48">
        <f>PL_monthly!P34</f>
        <v>0</v>
      </c>
      <c r="Q18" s="48">
        <f>PL_monthly!Q34</f>
        <v>0</v>
      </c>
      <c r="R18" s="48">
        <f>PL_monthly!R34</f>
        <v>0</v>
      </c>
      <c r="S18" s="48">
        <f>PL_monthly!S34</f>
        <v>0</v>
      </c>
      <c r="T18" s="48">
        <f>PL_monthly!T34</f>
        <v>0</v>
      </c>
      <c r="U18" s="48">
        <f>PL_monthly!U34</f>
        <v>0</v>
      </c>
      <c r="V18" s="48">
        <f>PL_monthly!V34</f>
        <v>0</v>
      </c>
      <c r="W18" s="48">
        <f>PL_monthly!W34</f>
        <v>0</v>
      </c>
      <c r="X18" s="48">
        <f>PL_monthly!X34</f>
        <v>0</v>
      </c>
      <c r="Y18" s="48">
        <f>PL_monthly!Y34</f>
        <v>0</v>
      </c>
      <c r="Z18" s="48">
        <f>PL_monthly!Z34</f>
        <v>0</v>
      </c>
      <c r="AA18" s="48">
        <f>PL_monthly!AA34</f>
        <v>0</v>
      </c>
      <c r="AB18" s="48">
        <f>PL_monthly!AB34</f>
        <v>0</v>
      </c>
      <c r="AC18" s="48">
        <f>PL_monthly!AC34</f>
        <v>0</v>
      </c>
      <c r="AD18" s="48">
        <f>PL_monthly!AD34</f>
        <v>0</v>
      </c>
      <c r="AE18" s="48">
        <f>PL_monthly!AE34</f>
        <v>0</v>
      </c>
      <c r="AF18" s="48">
        <f>PL_monthly!AF34</f>
        <v>0</v>
      </c>
      <c r="AG18" s="48">
        <f>PL_monthly!AG34</f>
        <v>0</v>
      </c>
      <c r="AH18" s="48">
        <f>PL_monthly!AH34</f>
        <v>0</v>
      </c>
      <c r="AI18" s="48">
        <f>PL_monthly!AI34</f>
        <v>0</v>
      </c>
      <c r="AJ18" s="48">
        <f>PL_monthly!AJ34</f>
        <v>0</v>
      </c>
      <c r="AK18" s="48">
        <f>PL_monthly!AK34</f>
        <v>0</v>
      </c>
      <c r="AL18" s="48">
        <f>PL_monthly!AL34</f>
        <v>0</v>
      </c>
      <c r="AM18" s="48">
        <f>PL_monthly!AM34</f>
        <v>0</v>
      </c>
      <c r="AN18" s="47">
        <f>SUM(D18:O18)</f>
        <v>0</v>
      </c>
      <c r="AO18" s="47">
        <f>SUM(P18:AA18)</f>
        <v>0</v>
      </c>
      <c r="AP18" s="348">
        <f ca="1">SUM(OFFSET(AM18,0,(-12+'Key information'!$E$34)):OFFSET(AA18,0,(-11+'Key information'!$E$34)))</f>
        <v>0</v>
      </c>
      <c r="AQ18" s="258">
        <f t="shared" si="16"/>
        <v>0</v>
      </c>
      <c r="AR18" s="258">
        <f t="shared" si="16"/>
        <v>0</v>
      </c>
      <c r="AS18" s="258">
        <f t="shared" ca="1" si="16"/>
        <v>0</v>
      </c>
      <c r="AU18" s="30" t="str">
        <f t="shared" si="11"/>
        <v>Other social charges</v>
      </c>
      <c r="AV18" s="47">
        <f>D18+SUMIFS(QoE!E:E,QoE!$B:$B,$B18)</f>
        <v>0</v>
      </c>
      <c r="AW18" s="48">
        <f>E18+SUMIFS(QoE!F:F,QoE!$B:$B,$B18)</f>
        <v>0</v>
      </c>
      <c r="AX18" s="48">
        <f>F18+SUMIFS(QoE!G:G,QoE!$B:$B,$B18)</f>
        <v>0</v>
      </c>
      <c r="AY18" s="48">
        <f>G18+SUMIFS(QoE!H:H,QoE!$B:$B,$B18)</f>
        <v>0</v>
      </c>
      <c r="AZ18" s="48">
        <f>H18+SUMIFS(QoE!I:I,QoE!$B:$B,$B18)</f>
        <v>0</v>
      </c>
      <c r="BA18" s="48">
        <f>I18+SUMIFS(QoE!J:J,QoE!$B:$B,$B18)</f>
        <v>0</v>
      </c>
      <c r="BB18" s="48">
        <f>J18+SUMIFS(QoE!K:K,QoE!$B:$B,$B18)</f>
        <v>0</v>
      </c>
      <c r="BC18" s="48">
        <f>K18+SUMIFS(QoE!L:L,QoE!$B:$B,$B18)</f>
        <v>0</v>
      </c>
      <c r="BD18" s="48">
        <f>L18+SUMIFS(QoE!M:M,QoE!$B:$B,$B18)</f>
        <v>0</v>
      </c>
      <c r="BE18" s="48">
        <f>M18+SUMIFS(QoE!N:N,QoE!$B:$B,$B18)</f>
        <v>0</v>
      </c>
      <c r="BF18" s="48">
        <f>N18+SUMIFS(QoE!O:O,QoE!$B:$B,$B18)</f>
        <v>0</v>
      </c>
      <c r="BG18" s="48">
        <f>O18+SUMIFS(QoE!P:P,QoE!$B:$B,$B18)</f>
        <v>0</v>
      </c>
      <c r="BH18" s="48">
        <f>P18+SUMIFS(QoE!Q:Q,QoE!$B:$B,$B18)</f>
        <v>0</v>
      </c>
      <c r="BI18" s="48">
        <f>Q18+SUMIFS(QoE!R:R,QoE!$B:$B,$B18)</f>
        <v>0</v>
      </c>
      <c r="BJ18" s="48">
        <f>R18+SUMIFS(QoE!S:S,QoE!$B:$B,$B18)</f>
        <v>0</v>
      </c>
      <c r="BK18" s="48">
        <f>S18+SUMIFS(QoE!T:T,QoE!$B:$B,$B18)</f>
        <v>0</v>
      </c>
      <c r="BL18" s="48">
        <f>T18+SUMIFS(QoE!U:U,QoE!$B:$B,$B18)</f>
        <v>0</v>
      </c>
      <c r="BM18" s="48">
        <f>U18+SUMIFS(QoE!V:V,QoE!$B:$B,$B18)</f>
        <v>0</v>
      </c>
      <c r="BN18" s="48">
        <f>V18+SUMIFS(QoE!W:W,QoE!$B:$B,$B18)</f>
        <v>0</v>
      </c>
      <c r="BO18" s="48">
        <f>W18+SUMIFS(QoE!X:X,QoE!$B:$B,$B18)</f>
        <v>0</v>
      </c>
      <c r="BP18" s="48">
        <f>X18+SUMIFS(QoE!Y:Y,QoE!$B:$B,$B18)</f>
        <v>0</v>
      </c>
      <c r="BQ18" s="48">
        <f>Y18+SUMIFS(QoE!Z:Z,QoE!$B:$B,$B18)</f>
        <v>0</v>
      </c>
      <c r="BR18" s="48">
        <f>Z18+SUMIFS(QoE!AA:AA,QoE!$B:$B,$B18)</f>
        <v>0</v>
      </c>
      <c r="BS18" s="48">
        <f>AA18+SUMIFS(QoE!AB:AB,QoE!$B:$B,$B18)</f>
        <v>0</v>
      </c>
      <c r="BT18" s="48">
        <f>AB18+SUMIFS(QoE!AC:AC,QoE!$B:$B,$B18)</f>
        <v>0</v>
      </c>
      <c r="BU18" s="48">
        <f>AC18+SUMIFS(QoE!AD:AD,QoE!$B:$B,$B18)</f>
        <v>0</v>
      </c>
      <c r="BV18" s="48">
        <f>AD18+SUMIFS(QoE!AE:AE,QoE!$B:$B,$B18)</f>
        <v>0</v>
      </c>
      <c r="BW18" s="48">
        <f>AE18+SUMIFS(QoE!AF:AF,QoE!$B:$B,$B18)</f>
        <v>0</v>
      </c>
      <c r="BX18" s="48">
        <f>AF18+SUMIFS(QoE!AG:AG,QoE!$B:$B,$B18)</f>
        <v>0</v>
      </c>
      <c r="BY18" s="48">
        <f>AG18+SUMIFS(QoE!AH:AH,QoE!$B:$B,$B18)</f>
        <v>0</v>
      </c>
      <c r="BZ18" s="48">
        <f>AH18+SUMIFS(QoE!AI:AI,QoE!$B:$B,$B18)</f>
        <v>0</v>
      </c>
      <c r="CA18" s="48">
        <f>AI18+SUMIFS(QoE!AJ:AJ,QoE!$B:$B,$B18)</f>
        <v>0</v>
      </c>
      <c r="CB18" s="48">
        <f>AJ18+SUMIFS(QoE!AK:AK,QoE!$B:$B,$B18)</f>
        <v>0</v>
      </c>
      <c r="CC18" s="48">
        <f>AK18+SUMIFS(QoE!AL:AL,QoE!$B:$B,$B18)</f>
        <v>0</v>
      </c>
      <c r="CD18" s="48">
        <f>AL18+SUMIFS(QoE!AM:AM,QoE!$B:$B,$B18)</f>
        <v>0</v>
      </c>
      <c r="CE18" s="48">
        <f>AM18+SUMIFS(QoE!AN:AN,QoE!$B:$B,$B18)</f>
        <v>0</v>
      </c>
      <c r="CF18" s="47">
        <f>SUM(AV18:BG18)</f>
        <v>0</v>
      </c>
      <c r="CG18" s="47">
        <f>SUM(BH18:BS18)</f>
        <v>0</v>
      </c>
      <c r="CH18" s="348">
        <f ca="1">SUM(OFFSET(CE18,0,(-12+'Key information'!$E$34)):OFFSET(BS18,0,(-11+'Key information'!$E$34)))</f>
        <v>0</v>
      </c>
      <c r="CI18" s="258">
        <f t="shared" si="17"/>
        <v>0</v>
      </c>
      <c r="CJ18" s="258">
        <f t="shared" si="17"/>
        <v>0</v>
      </c>
      <c r="CK18" s="258">
        <f t="shared" ca="1" si="17"/>
        <v>0</v>
      </c>
    </row>
    <row r="19" spans="2:89" ht="12" customHeight="1" thickBot="1">
      <c r="B19" s="128"/>
      <c r="C19" s="682" t="s">
        <v>275</v>
      </c>
      <c r="D19" s="829">
        <f>SUM(D16:D18)</f>
        <v>0</v>
      </c>
      <c r="E19" s="747">
        <f t="shared" ref="E19:AM19" si="18">SUM(E16:E18)</f>
        <v>0</v>
      </c>
      <c r="F19" s="747">
        <f t="shared" si="18"/>
        <v>0</v>
      </c>
      <c r="G19" s="747">
        <f t="shared" si="18"/>
        <v>0</v>
      </c>
      <c r="H19" s="747">
        <f t="shared" si="18"/>
        <v>0</v>
      </c>
      <c r="I19" s="747">
        <f t="shared" si="18"/>
        <v>0</v>
      </c>
      <c r="J19" s="747">
        <f t="shared" si="18"/>
        <v>0</v>
      </c>
      <c r="K19" s="747">
        <f t="shared" si="18"/>
        <v>0</v>
      </c>
      <c r="L19" s="747">
        <f t="shared" si="18"/>
        <v>0</v>
      </c>
      <c r="M19" s="747">
        <f t="shared" si="18"/>
        <v>0</v>
      </c>
      <c r="N19" s="747">
        <f t="shared" si="18"/>
        <v>0</v>
      </c>
      <c r="O19" s="747">
        <f t="shared" si="18"/>
        <v>0</v>
      </c>
      <c r="P19" s="747">
        <f t="shared" si="18"/>
        <v>0</v>
      </c>
      <c r="Q19" s="747">
        <f t="shared" si="18"/>
        <v>0</v>
      </c>
      <c r="R19" s="747">
        <f t="shared" si="18"/>
        <v>0</v>
      </c>
      <c r="S19" s="747">
        <f t="shared" si="18"/>
        <v>0</v>
      </c>
      <c r="T19" s="747">
        <f t="shared" si="18"/>
        <v>0</v>
      </c>
      <c r="U19" s="747">
        <f t="shared" si="18"/>
        <v>0</v>
      </c>
      <c r="V19" s="747">
        <f t="shared" si="18"/>
        <v>0</v>
      </c>
      <c r="W19" s="747">
        <f t="shared" si="18"/>
        <v>0</v>
      </c>
      <c r="X19" s="747">
        <f t="shared" si="18"/>
        <v>0</v>
      </c>
      <c r="Y19" s="747">
        <f t="shared" si="18"/>
        <v>0</v>
      </c>
      <c r="Z19" s="747">
        <f t="shared" si="18"/>
        <v>0</v>
      </c>
      <c r="AA19" s="747">
        <f t="shared" si="18"/>
        <v>0</v>
      </c>
      <c r="AB19" s="747">
        <f t="shared" si="18"/>
        <v>0</v>
      </c>
      <c r="AC19" s="747">
        <f t="shared" si="18"/>
        <v>0</v>
      </c>
      <c r="AD19" s="747">
        <f t="shared" si="18"/>
        <v>0</v>
      </c>
      <c r="AE19" s="747">
        <f t="shared" si="18"/>
        <v>0</v>
      </c>
      <c r="AF19" s="747">
        <f t="shared" si="18"/>
        <v>0</v>
      </c>
      <c r="AG19" s="747">
        <f t="shared" si="18"/>
        <v>0</v>
      </c>
      <c r="AH19" s="747">
        <f t="shared" si="18"/>
        <v>0</v>
      </c>
      <c r="AI19" s="747">
        <f t="shared" si="18"/>
        <v>0</v>
      </c>
      <c r="AJ19" s="747">
        <f t="shared" ref="AJ19" si="19">SUM(AJ16:AJ18)</f>
        <v>0</v>
      </c>
      <c r="AK19" s="747">
        <f t="shared" si="18"/>
        <v>0</v>
      </c>
      <c r="AL19" s="747">
        <f t="shared" si="18"/>
        <v>0</v>
      </c>
      <c r="AM19" s="747">
        <f t="shared" si="18"/>
        <v>0</v>
      </c>
      <c r="AN19" s="747">
        <f>SUM(AN16:AN18)</f>
        <v>0</v>
      </c>
      <c r="AO19" s="747">
        <f>SUM(AO16:AO18)</f>
        <v>0</v>
      </c>
      <c r="AP19" s="888">
        <f ca="1">SUM(AP16:AP18)</f>
        <v>0</v>
      </c>
      <c r="AQ19" s="826">
        <f t="shared" si="16"/>
        <v>0</v>
      </c>
      <c r="AR19" s="826">
        <f t="shared" si="16"/>
        <v>0</v>
      </c>
      <c r="AS19" s="826">
        <f t="shared" ca="1" si="16"/>
        <v>0</v>
      </c>
      <c r="AU19" s="682" t="str">
        <f t="shared" si="11"/>
        <v>Total</v>
      </c>
      <c r="AV19" s="829">
        <f>SUM(AV16:AV18)</f>
        <v>0</v>
      </c>
      <c r="AW19" s="747">
        <f t="shared" ref="AW19:CE19" si="20">SUM(AW16:AW18)</f>
        <v>0</v>
      </c>
      <c r="AX19" s="747">
        <f t="shared" si="20"/>
        <v>0</v>
      </c>
      <c r="AY19" s="747">
        <f t="shared" si="20"/>
        <v>0</v>
      </c>
      <c r="AZ19" s="747">
        <f t="shared" si="20"/>
        <v>0</v>
      </c>
      <c r="BA19" s="747">
        <f t="shared" si="20"/>
        <v>0</v>
      </c>
      <c r="BB19" s="747">
        <f t="shared" si="20"/>
        <v>0</v>
      </c>
      <c r="BC19" s="747">
        <f t="shared" si="20"/>
        <v>0</v>
      </c>
      <c r="BD19" s="747">
        <f t="shared" si="20"/>
        <v>0</v>
      </c>
      <c r="BE19" s="747">
        <f t="shared" si="20"/>
        <v>0</v>
      </c>
      <c r="BF19" s="747">
        <f t="shared" si="20"/>
        <v>0</v>
      </c>
      <c r="BG19" s="747">
        <f t="shared" si="20"/>
        <v>0</v>
      </c>
      <c r="BH19" s="747">
        <f t="shared" si="20"/>
        <v>0</v>
      </c>
      <c r="BI19" s="747">
        <f t="shared" si="20"/>
        <v>0</v>
      </c>
      <c r="BJ19" s="747">
        <f t="shared" si="20"/>
        <v>0</v>
      </c>
      <c r="BK19" s="747">
        <f t="shared" si="20"/>
        <v>0</v>
      </c>
      <c r="BL19" s="747">
        <f t="shared" si="20"/>
        <v>0</v>
      </c>
      <c r="BM19" s="747">
        <f t="shared" si="20"/>
        <v>0</v>
      </c>
      <c r="BN19" s="747">
        <f t="shared" si="20"/>
        <v>0</v>
      </c>
      <c r="BO19" s="747">
        <f t="shared" si="20"/>
        <v>0</v>
      </c>
      <c r="BP19" s="747">
        <f t="shared" si="20"/>
        <v>0</v>
      </c>
      <c r="BQ19" s="747">
        <f t="shared" si="20"/>
        <v>0</v>
      </c>
      <c r="BR19" s="747">
        <f t="shared" si="20"/>
        <v>0</v>
      </c>
      <c r="BS19" s="747">
        <f t="shared" si="20"/>
        <v>0</v>
      </c>
      <c r="BT19" s="747">
        <f t="shared" si="20"/>
        <v>0</v>
      </c>
      <c r="BU19" s="747">
        <f t="shared" si="20"/>
        <v>0</v>
      </c>
      <c r="BV19" s="747">
        <f t="shared" si="20"/>
        <v>0</v>
      </c>
      <c r="BW19" s="747">
        <f t="shared" si="20"/>
        <v>0</v>
      </c>
      <c r="BX19" s="747">
        <f t="shared" si="20"/>
        <v>0</v>
      </c>
      <c r="BY19" s="747">
        <f t="shared" si="20"/>
        <v>0</v>
      </c>
      <c r="BZ19" s="747">
        <f t="shared" si="20"/>
        <v>0</v>
      </c>
      <c r="CA19" s="747">
        <f t="shared" si="20"/>
        <v>0</v>
      </c>
      <c r="CB19" s="747">
        <f t="shared" si="20"/>
        <v>0</v>
      </c>
      <c r="CC19" s="747">
        <f t="shared" si="20"/>
        <v>0</v>
      </c>
      <c r="CD19" s="747">
        <f t="shared" si="20"/>
        <v>0</v>
      </c>
      <c r="CE19" s="747">
        <f t="shared" si="20"/>
        <v>0</v>
      </c>
      <c r="CF19" s="747">
        <f>SUM(CF16:CF18)</f>
        <v>0</v>
      </c>
      <c r="CG19" s="747">
        <f>SUM(CG16:CG18)</f>
        <v>0</v>
      </c>
      <c r="CH19" s="888">
        <f ca="1">SUM(CH16:CH18)</f>
        <v>0</v>
      </c>
      <c r="CI19" s="826">
        <f t="shared" si="17"/>
        <v>0</v>
      </c>
      <c r="CJ19" s="826">
        <f t="shared" si="17"/>
        <v>0</v>
      </c>
      <c r="CK19" s="826">
        <f t="shared" ca="1" si="17"/>
        <v>0</v>
      </c>
    </row>
    <row r="20" spans="2:89" ht="2.4500000000000002" customHeight="1">
      <c r="B20" s="128"/>
      <c r="C20" s="592"/>
      <c r="D20" s="830"/>
      <c r="E20" s="743"/>
      <c r="F20" s="743"/>
      <c r="G20" s="743"/>
      <c r="H20" s="743"/>
      <c r="I20" s="743"/>
      <c r="J20" s="743"/>
      <c r="K20" s="743"/>
      <c r="L20" s="743"/>
      <c r="M20" s="743"/>
      <c r="N20" s="743"/>
      <c r="O20" s="743"/>
      <c r="P20" s="743"/>
      <c r="Q20" s="743"/>
      <c r="R20" s="743"/>
      <c r="S20" s="743"/>
      <c r="T20" s="743"/>
      <c r="U20" s="743"/>
      <c r="V20" s="743"/>
      <c r="W20" s="743"/>
      <c r="X20" s="743"/>
      <c r="Y20" s="743"/>
      <c r="Z20" s="743"/>
      <c r="AA20" s="743"/>
      <c r="AB20" s="743"/>
      <c r="AC20" s="743"/>
      <c r="AD20" s="743"/>
      <c r="AE20" s="743"/>
      <c r="AF20" s="743"/>
      <c r="AG20" s="743"/>
      <c r="AH20" s="743"/>
      <c r="AI20" s="743"/>
      <c r="AJ20" s="743"/>
      <c r="AK20" s="743"/>
      <c r="AL20" s="743"/>
      <c r="AM20" s="743"/>
      <c r="AN20" s="743"/>
      <c r="AO20" s="743"/>
      <c r="AP20" s="743"/>
      <c r="AQ20" s="278"/>
      <c r="AR20" s="278"/>
      <c r="AS20" s="278"/>
      <c r="AT20" s="262"/>
      <c r="AU20" s="592"/>
      <c r="AV20" s="830"/>
      <c r="AW20" s="743"/>
      <c r="AX20" s="743"/>
      <c r="AY20" s="743"/>
      <c r="AZ20" s="743"/>
      <c r="BA20" s="743"/>
      <c r="BB20" s="743"/>
      <c r="BC20" s="743"/>
      <c r="BD20" s="743"/>
      <c r="BE20" s="743"/>
      <c r="BF20" s="743"/>
      <c r="BG20" s="743"/>
      <c r="BH20" s="743"/>
      <c r="BI20" s="743"/>
      <c r="BJ20" s="743"/>
      <c r="BK20" s="743"/>
      <c r="BL20" s="743"/>
      <c r="BM20" s="743"/>
      <c r="BN20" s="743"/>
      <c r="BO20" s="743"/>
      <c r="BP20" s="743"/>
      <c r="BQ20" s="743"/>
      <c r="BR20" s="743"/>
      <c r="BS20" s="743"/>
      <c r="BT20" s="743"/>
      <c r="BU20" s="743"/>
      <c r="BV20" s="743"/>
      <c r="BW20" s="743"/>
      <c r="BX20" s="743"/>
      <c r="BY20" s="743"/>
      <c r="BZ20" s="743"/>
      <c r="CA20" s="743"/>
      <c r="CB20" s="743"/>
      <c r="CC20" s="743"/>
      <c r="CD20" s="743"/>
      <c r="CE20" s="743"/>
      <c r="CF20" s="743"/>
      <c r="CG20" s="743"/>
      <c r="CH20" s="743"/>
      <c r="CI20" s="278"/>
      <c r="CJ20" s="278"/>
      <c r="CK20" s="278"/>
    </row>
    <row r="21" spans="2:89" ht="12" customHeight="1">
      <c r="B21" s="174"/>
      <c r="C21" s="594" t="s">
        <v>252</v>
      </c>
      <c r="D21" s="3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J21" s="277"/>
      <c r="AK21" s="277"/>
      <c r="AL21" s="277"/>
      <c r="AM21" s="277"/>
      <c r="AN21" s="277"/>
      <c r="AO21" s="277"/>
      <c r="AP21" s="277"/>
      <c r="AQ21" s="378"/>
      <c r="AR21" s="378"/>
      <c r="AS21" s="278"/>
      <c r="AU21" s="594" t="str">
        <f t="shared" si="11"/>
        <v>Key performance indicators</v>
      </c>
      <c r="AV21" s="377"/>
      <c r="AW21" s="277"/>
      <c r="AX21" s="277"/>
      <c r="AY21" s="277"/>
      <c r="AZ21" s="277"/>
      <c r="BA21" s="277"/>
      <c r="BB21" s="277"/>
      <c r="BC21" s="277"/>
      <c r="BD21" s="277"/>
      <c r="BE21" s="277"/>
      <c r="BF21" s="277"/>
      <c r="BG21" s="277"/>
      <c r="BH21" s="277"/>
      <c r="BI21" s="277"/>
      <c r="BJ21" s="277"/>
      <c r="BK21" s="277"/>
      <c r="BL21" s="277"/>
      <c r="BM21" s="277"/>
      <c r="BN21" s="277"/>
      <c r="BO21" s="277"/>
      <c r="BP21" s="277"/>
      <c r="BQ21" s="277"/>
      <c r="BR21" s="277"/>
      <c r="BS21" s="277"/>
      <c r="BT21" s="277"/>
      <c r="BU21" s="277"/>
      <c r="BV21" s="277"/>
      <c r="BW21" s="277"/>
      <c r="BX21" s="277"/>
      <c r="BY21" s="277"/>
      <c r="BZ21" s="277"/>
      <c r="CA21" s="277"/>
      <c r="CB21" s="277"/>
      <c r="CC21" s="277"/>
      <c r="CD21" s="277"/>
      <c r="CE21" s="277"/>
      <c r="CF21" s="277"/>
      <c r="CG21" s="277"/>
      <c r="CH21" s="277"/>
      <c r="CI21" s="378"/>
      <c r="CJ21" s="378"/>
      <c r="CK21" s="278"/>
    </row>
    <row r="22" spans="2:89" ht="12" customHeight="1">
      <c r="B22" s="174"/>
      <c r="C22" s="283" t="s">
        <v>596</v>
      </c>
      <c r="D22" s="382">
        <f>IFERROR(D17/D16,0)</f>
        <v>0</v>
      </c>
      <c r="E22" s="382">
        <f t="shared" ref="E22:AM22" si="21">IFERROR(E17/E16,0)</f>
        <v>0</v>
      </c>
      <c r="F22" s="382">
        <f t="shared" si="21"/>
        <v>0</v>
      </c>
      <c r="G22" s="382">
        <f t="shared" si="21"/>
        <v>0</v>
      </c>
      <c r="H22" s="382">
        <f t="shared" si="21"/>
        <v>0</v>
      </c>
      <c r="I22" s="382">
        <f t="shared" si="21"/>
        <v>0</v>
      </c>
      <c r="J22" s="382">
        <f t="shared" si="21"/>
        <v>0</v>
      </c>
      <c r="K22" s="382">
        <f t="shared" si="21"/>
        <v>0</v>
      </c>
      <c r="L22" s="382">
        <f t="shared" si="21"/>
        <v>0</v>
      </c>
      <c r="M22" s="382">
        <f t="shared" si="21"/>
        <v>0</v>
      </c>
      <c r="N22" s="382">
        <f t="shared" si="21"/>
        <v>0</v>
      </c>
      <c r="O22" s="382">
        <f t="shared" si="21"/>
        <v>0</v>
      </c>
      <c r="P22" s="382">
        <f t="shared" si="21"/>
        <v>0</v>
      </c>
      <c r="Q22" s="382">
        <f t="shared" si="21"/>
        <v>0</v>
      </c>
      <c r="R22" s="382">
        <f t="shared" si="21"/>
        <v>0</v>
      </c>
      <c r="S22" s="382">
        <f t="shared" si="21"/>
        <v>0</v>
      </c>
      <c r="T22" s="382">
        <f t="shared" si="21"/>
        <v>0</v>
      </c>
      <c r="U22" s="382">
        <f t="shared" si="21"/>
        <v>0</v>
      </c>
      <c r="V22" s="382">
        <f t="shared" si="21"/>
        <v>0</v>
      </c>
      <c r="W22" s="382">
        <f t="shared" si="21"/>
        <v>0</v>
      </c>
      <c r="X22" s="382">
        <f t="shared" si="21"/>
        <v>0</v>
      </c>
      <c r="Y22" s="382">
        <f t="shared" si="21"/>
        <v>0</v>
      </c>
      <c r="Z22" s="382">
        <f t="shared" si="21"/>
        <v>0</v>
      </c>
      <c r="AA22" s="382">
        <f t="shared" si="21"/>
        <v>0</v>
      </c>
      <c r="AB22" s="382">
        <f t="shared" si="21"/>
        <v>0</v>
      </c>
      <c r="AC22" s="382">
        <f t="shared" si="21"/>
        <v>0</v>
      </c>
      <c r="AD22" s="382">
        <f t="shared" si="21"/>
        <v>0</v>
      </c>
      <c r="AE22" s="382">
        <f t="shared" si="21"/>
        <v>0</v>
      </c>
      <c r="AF22" s="382">
        <f t="shared" si="21"/>
        <v>0</v>
      </c>
      <c r="AG22" s="382">
        <f t="shared" si="21"/>
        <v>0</v>
      </c>
      <c r="AH22" s="382">
        <f t="shared" si="21"/>
        <v>0</v>
      </c>
      <c r="AI22" s="382">
        <f t="shared" si="21"/>
        <v>0</v>
      </c>
      <c r="AJ22" s="382">
        <f t="shared" si="21"/>
        <v>0</v>
      </c>
      <c r="AK22" s="382">
        <f t="shared" si="21"/>
        <v>0</v>
      </c>
      <c r="AL22" s="382">
        <f t="shared" si="21"/>
        <v>0</v>
      </c>
      <c r="AM22" s="382">
        <f t="shared" si="21"/>
        <v>0</v>
      </c>
      <c r="AN22" s="180">
        <f>IFERROR(AN17/AN16,0)</f>
        <v>0</v>
      </c>
      <c r="AO22" s="180">
        <f>IFERROR(AO17/AO16,0)</f>
        <v>0</v>
      </c>
      <c r="AP22" s="180">
        <f ca="1">IFERROR(AP17/AP16,0)</f>
        <v>0</v>
      </c>
      <c r="AQ22" s="258"/>
      <c r="AR22" s="258"/>
      <c r="AS22" s="258"/>
      <c r="AT22" s="233"/>
      <c r="AU22" s="283" t="str">
        <f>C22</f>
        <v xml:space="preserve">Pensions costs, % of salaries </v>
      </c>
      <c r="AV22" s="382">
        <f>IFERROR(AV17/AV16,0)</f>
        <v>0</v>
      </c>
      <c r="AW22" s="382">
        <f>IFERROR(AW17/AW16,0)</f>
        <v>0</v>
      </c>
      <c r="AX22" s="382">
        <f>IFERROR(AX17/AX16,0)</f>
        <v>0</v>
      </c>
      <c r="AY22" s="382">
        <f t="shared" ref="AY22:CE22" si="22">IFERROR(AY17/AY16,0)</f>
        <v>0</v>
      </c>
      <c r="AZ22" s="382">
        <f t="shared" si="22"/>
        <v>0</v>
      </c>
      <c r="BA22" s="382">
        <f t="shared" si="22"/>
        <v>0</v>
      </c>
      <c r="BB22" s="382">
        <f t="shared" si="22"/>
        <v>0</v>
      </c>
      <c r="BC22" s="382">
        <f t="shared" si="22"/>
        <v>0</v>
      </c>
      <c r="BD22" s="382">
        <f t="shared" si="22"/>
        <v>0</v>
      </c>
      <c r="BE22" s="382">
        <f t="shared" si="22"/>
        <v>0</v>
      </c>
      <c r="BF22" s="382">
        <f t="shared" si="22"/>
        <v>0</v>
      </c>
      <c r="BG22" s="382">
        <f t="shared" si="22"/>
        <v>0</v>
      </c>
      <c r="BH22" s="382">
        <f t="shared" si="22"/>
        <v>0</v>
      </c>
      <c r="BI22" s="382">
        <f t="shared" si="22"/>
        <v>0</v>
      </c>
      <c r="BJ22" s="382">
        <f t="shared" si="22"/>
        <v>0</v>
      </c>
      <c r="BK22" s="382">
        <f t="shared" si="22"/>
        <v>0</v>
      </c>
      <c r="BL22" s="382">
        <f t="shared" si="22"/>
        <v>0</v>
      </c>
      <c r="BM22" s="382">
        <f t="shared" si="22"/>
        <v>0</v>
      </c>
      <c r="BN22" s="382">
        <f t="shared" si="22"/>
        <v>0</v>
      </c>
      <c r="BO22" s="382">
        <f t="shared" si="22"/>
        <v>0</v>
      </c>
      <c r="BP22" s="382">
        <f t="shared" si="22"/>
        <v>0</v>
      </c>
      <c r="BQ22" s="382">
        <f t="shared" si="22"/>
        <v>0</v>
      </c>
      <c r="BR22" s="382">
        <f t="shared" si="22"/>
        <v>0</v>
      </c>
      <c r="BS22" s="382">
        <f t="shared" si="22"/>
        <v>0</v>
      </c>
      <c r="BT22" s="382">
        <f t="shared" si="22"/>
        <v>0</v>
      </c>
      <c r="BU22" s="382">
        <f t="shared" si="22"/>
        <v>0</v>
      </c>
      <c r="BV22" s="382">
        <f t="shared" si="22"/>
        <v>0</v>
      </c>
      <c r="BW22" s="382">
        <f t="shared" si="22"/>
        <v>0</v>
      </c>
      <c r="BX22" s="382">
        <f t="shared" si="22"/>
        <v>0</v>
      </c>
      <c r="BY22" s="382">
        <f t="shared" si="22"/>
        <v>0</v>
      </c>
      <c r="BZ22" s="382">
        <f t="shared" si="22"/>
        <v>0</v>
      </c>
      <c r="CA22" s="382">
        <f t="shared" si="22"/>
        <v>0</v>
      </c>
      <c r="CB22" s="382">
        <f t="shared" si="22"/>
        <v>0</v>
      </c>
      <c r="CC22" s="382">
        <f t="shared" si="22"/>
        <v>0</v>
      </c>
      <c r="CD22" s="382">
        <f t="shared" si="22"/>
        <v>0</v>
      </c>
      <c r="CE22" s="382">
        <f t="shared" si="22"/>
        <v>0</v>
      </c>
      <c r="CF22" s="180">
        <f>IFERROR(CF17/CF16,0)</f>
        <v>0</v>
      </c>
      <c r="CG22" s="180">
        <f>IFERROR(CG17/CG16,0)</f>
        <v>0</v>
      </c>
      <c r="CH22" s="180">
        <f ca="1">IFERROR(CH17/CH16,0)</f>
        <v>0</v>
      </c>
      <c r="CI22" s="258"/>
      <c r="CJ22" s="258"/>
      <c r="CK22" s="258"/>
    </row>
    <row r="23" spans="2:89" ht="12" customHeight="1">
      <c r="B23" s="174"/>
      <c r="C23" s="283" t="s">
        <v>597</v>
      </c>
      <c r="D23" s="382">
        <f>IFERROR((D18+D17)/D16,0)</f>
        <v>0</v>
      </c>
      <c r="E23" s="382">
        <f t="shared" ref="E23:AM23" si="23">IFERROR((E18+E17)/E16,0)</f>
        <v>0</v>
      </c>
      <c r="F23" s="382">
        <f t="shared" si="23"/>
        <v>0</v>
      </c>
      <c r="G23" s="382">
        <f t="shared" si="23"/>
        <v>0</v>
      </c>
      <c r="H23" s="382">
        <f t="shared" si="23"/>
        <v>0</v>
      </c>
      <c r="I23" s="382">
        <f t="shared" si="23"/>
        <v>0</v>
      </c>
      <c r="J23" s="382">
        <f t="shared" si="23"/>
        <v>0</v>
      </c>
      <c r="K23" s="382">
        <f t="shared" si="23"/>
        <v>0</v>
      </c>
      <c r="L23" s="382">
        <f t="shared" si="23"/>
        <v>0</v>
      </c>
      <c r="M23" s="382">
        <f t="shared" si="23"/>
        <v>0</v>
      </c>
      <c r="N23" s="382">
        <f t="shared" si="23"/>
        <v>0</v>
      </c>
      <c r="O23" s="382">
        <f t="shared" si="23"/>
        <v>0</v>
      </c>
      <c r="P23" s="382">
        <f t="shared" si="23"/>
        <v>0</v>
      </c>
      <c r="Q23" s="382">
        <f t="shared" si="23"/>
        <v>0</v>
      </c>
      <c r="R23" s="382">
        <f t="shared" si="23"/>
        <v>0</v>
      </c>
      <c r="S23" s="382">
        <f t="shared" si="23"/>
        <v>0</v>
      </c>
      <c r="T23" s="382">
        <f t="shared" si="23"/>
        <v>0</v>
      </c>
      <c r="U23" s="382">
        <f t="shared" si="23"/>
        <v>0</v>
      </c>
      <c r="V23" s="382">
        <f t="shared" si="23"/>
        <v>0</v>
      </c>
      <c r="W23" s="382">
        <f t="shared" si="23"/>
        <v>0</v>
      </c>
      <c r="X23" s="382">
        <f t="shared" si="23"/>
        <v>0</v>
      </c>
      <c r="Y23" s="382">
        <f t="shared" si="23"/>
        <v>0</v>
      </c>
      <c r="Z23" s="382">
        <f t="shared" si="23"/>
        <v>0</v>
      </c>
      <c r="AA23" s="382">
        <f t="shared" si="23"/>
        <v>0</v>
      </c>
      <c r="AB23" s="382">
        <f t="shared" si="23"/>
        <v>0</v>
      </c>
      <c r="AC23" s="382">
        <f t="shared" si="23"/>
        <v>0</v>
      </c>
      <c r="AD23" s="382">
        <f t="shared" si="23"/>
        <v>0</v>
      </c>
      <c r="AE23" s="382">
        <f t="shared" si="23"/>
        <v>0</v>
      </c>
      <c r="AF23" s="382">
        <f t="shared" si="23"/>
        <v>0</v>
      </c>
      <c r="AG23" s="382">
        <f t="shared" si="23"/>
        <v>0</v>
      </c>
      <c r="AH23" s="382">
        <f t="shared" si="23"/>
        <v>0</v>
      </c>
      <c r="AI23" s="382">
        <f t="shared" si="23"/>
        <v>0</v>
      </c>
      <c r="AJ23" s="382">
        <f t="shared" si="23"/>
        <v>0</v>
      </c>
      <c r="AK23" s="382">
        <f t="shared" si="23"/>
        <v>0</v>
      </c>
      <c r="AL23" s="382">
        <f t="shared" si="23"/>
        <v>0</v>
      </c>
      <c r="AM23" s="382">
        <f t="shared" si="23"/>
        <v>0</v>
      </c>
      <c r="AN23" s="180">
        <f>IFERROR((AN18+AN17)/AN16,0)</f>
        <v>0</v>
      </c>
      <c r="AO23" s="180">
        <f>IFERROR((AO18+AO17)/AO16,0)</f>
        <v>0</v>
      </c>
      <c r="AP23" s="180">
        <f ca="1">IFERROR((AP18+AP17)/AP16,0)</f>
        <v>0</v>
      </c>
      <c r="AQ23" s="258"/>
      <c r="AR23" s="258"/>
      <c r="AS23" s="258"/>
      <c r="AT23" s="233"/>
      <c r="AU23" s="283" t="str">
        <f t="shared" si="11"/>
        <v xml:space="preserve">Total social charges, % of salaries </v>
      </c>
      <c r="AV23" s="382">
        <f>IFERROR((AV18+AV17)/AV16,0)</f>
        <v>0</v>
      </c>
      <c r="AW23" s="382">
        <f>IFERROR((AW18+AW17)/AW16,0)</f>
        <v>0</v>
      </c>
      <c r="AX23" s="382">
        <f>IFERROR((AX18+AX17)/AX16,0)</f>
        <v>0</v>
      </c>
      <c r="AY23" s="382">
        <f t="shared" ref="AY23:CE23" si="24">IFERROR((AY18+AY17)/AY16,0)</f>
        <v>0</v>
      </c>
      <c r="AZ23" s="382">
        <f t="shared" si="24"/>
        <v>0</v>
      </c>
      <c r="BA23" s="382">
        <f t="shared" si="24"/>
        <v>0</v>
      </c>
      <c r="BB23" s="382">
        <f t="shared" si="24"/>
        <v>0</v>
      </c>
      <c r="BC23" s="382">
        <f t="shared" si="24"/>
        <v>0</v>
      </c>
      <c r="BD23" s="382">
        <f t="shared" si="24"/>
        <v>0</v>
      </c>
      <c r="BE23" s="382">
        <f t="shared" si="24"/>
        <v>0</v>
      </c>
      <c r="BF23" s="382">
        <f t="shared" si="24"/>
        <v>0</v>
      </c>
      <c r="BG23" s="382">
        <f t="shared" si="24"/>
        <v>0</v>
      </c>
      <c r="BH23" s="382">
        <f t="shared" si="24"/>
        <v>0</v>
      </c>
      <c r="BI23" s="382">
        <f t="shared" si="24"/>
        <v>0</v>
      </c>
      <c r="BJ23" s="382">
        <f t="shared" si="24"/>
        <v>0</v>
      </c>
      <c r="BK23" s="382">
        <f t="shared" si="24"/>
        <v>0</v>
      </c>
      <c r="BL23" s="382">
        <f t="shared" si="24"/>
        <v>0</v>
      </c>
      <c r="BM23" s="382">
        <f t="shared" si="24"/>
        <v>0</v>
      </c>
      <c r="BN23" s="382">
        <f t="shared" si="24"/>
        <v>0</v>
      </c>
      <c r="BO23" s="382">
        <f t="shared" si="24"/>
        <v>0</v>
      </c>
      <c r="BP23" s="382">
        <f t="shared" si="24"/>
        <v>0</v>
      </c>
      <c r="BQ23" s="382">
        <f t="shared" si="24"/>
        <v>0</v>
      </c>
      <c r="BR23" s="382">
        <f t="shared" si="24"/>
        <v>0</v>
      </c>
      <c r="BS23" s="382">
        <f t="shared" si="24"/>
        <v>0</v>
      </c>
      <c r="BT23" s="382">
        <f t="shared" si="24"/>
        <v>0</v>
      </c>
      <c r="BU23" s="382">
        <f t="shared" si="24"/>
        <v>0</v>
      </c>
      <c r="BV23" s="382">
        <f t="shared" si="24"/>
        <v>0</v>
      </c>
      <c r="BW23" s="382">
        <f t="shared" si="24"/>
        <v>0</v>
      </c>
      <c r="BX23" s="382">
        <f t="shared" si="24"/>
        <v>0</v>
      </c>
      <c r="BY23" s="382">
        <f t="shared" si="24"/>
        <v>0</v>
      </c>
      <c r="BZ23" s="382">
        <f t="shared" si="24"/>
        <v>0</v>
      </c>
      <c r="CA23" s="382">
        <f t="shared" si="24"/>
        <v>0</v>
      </c>
      <c r="CB23" s="382">
        <f t="shared" si="24"/>
        <v>0</v>
      </c>
      <c r="CC23" s="382">
        <f t="shared" si="24"/>
        <v>0</v>
      </c>
      <c r="CD23" s="382">
        <f t="shared" si="24"/>
        <v>0</v>
      </c>
      <c r="CE23" s="382">
        <f t="shared" si="24"/>
        <v>0</v>
      </c>
      <c r="CF23" s="180">
        <f>IFERROR((CF18+CF17)/CF16,0)</f>
        <v>0</v>
      </c>
      <c r="CG23" s="180">
        <f>IFERROR((CG18+CG17)/CG16,0)</f>
        <v>0</v>
      </c>
      <c r="CH23" s="180">
        <f ca="1">IFERROR((CH18+CH17)/CH16,0)</f>
        <v>0</v>
      </c>
      <c r="CI23" s="258"/>
      <c r="CJ23" s="258"/>
      <c r="CK23" s="258"/>
    </row>
    <row r="24" spans="2:89" ht="12" customHeight="1">
      <c r="B24" s="174"/>
      <c r="C24" s="283" t="s">
        <v>598</v>
      </c>
      <c r="D24" s="380"/>
      <c r="E24" s="380"/>
      <c r="F24" s="380"/>
      <c r="G24" s="380"/>
      <c r="H24" s="380"/>
      <c r="I24" s="380"/>
      <c r="J24" s="380"/>
      <c r="K24" s="380"/>
      <c r="L24" s="380"/>
      <c r="M24" s="380"/>
      <c r="N24" s="380"/>
      <c r="O24" s="380"/>
      <c r="P24" s="380"/>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831">
        <f>IFERROR(AVERAGE(D24:O24),0)</f>
        <v>0</v>
      </c>
      <c r="AO24" s="831">
        <f>IFERROR(AVERAGE(P24:AA24),0)</f>
        <v>0</v>
      </c>
      <c r="AP24" s="831">
        <f ca="1">IFERROR(AVERAGE(OFFSET(AM24,0,(-12+'Key information'!$E$34)):OFFSET(AA24,0,(-11+'Key information'!$E$34))),0)</f>
        <v>0</v>
      </c>
      <c r="AQ24" s="258"/>
      <c r="AR24" s="258"/>
      <c r="AS24" s="258"/>
      <c r="AT24" s="233"/>
      <c r="AU24" s="283" t="str">
        <f t="shared" si="11"/>
        <v>Average headcount</v>
      </c>
      <c r="AV24" s="832">
        <f>D24</f>
        <v>0</v>
      </c>
      <c r="AW24" s="832">
        <f t="shared" ref="AW24:CE24" si="25">E24</f>
        <v>0</v>
      </c>
      <c r="AX24" s="832">
        <f t="shared" si="25"/>
        <v>0</v>
      </c>
      <c r="AY24" s="832">
        <f t="shared" si="25"/>
        <v>0</v>
      </c>
      <c r="AZ24" s="832">
        <f t="shared" si="25"/>
        <v>0</v>
      </c>
      <c r="BA24" s="832">
        <f t="shared" si="25"/>
        <v>0</v>
      </c>
      <c r="BB24" s="832">
        <f t="shared" si="25"/>
        <v>0</v>
      </c>
      <c r="BC24" s="832">
        <f t="shared" si="25"/>
        <v>0</v>
      </c>
      <c r="BD24" s="832">
        <f t="shared" si="25"/>
        <v>0</v>
      </c>
      <c r="BE24" s="832">
        <f t="shared" si="25"/>
        <v>0</v>
      </c>
      <c r="BF24" s="832">
        <f t="shared" si="25"/>
        <v>0</v>
      </c>
      <c r="BG24" s="832">
        <f t="shared" si="25"/>
        <v>0</v>
      </c>
      <c r="BH24" s="832">
        <f t="shared" si="25"/>
        <v>0</v>
      </c>
      <c r="BI24" s="832">
        <f t="shared" si="25"/>
        <v>0</v>
      </c>
      <c r="BJ24" s="832">
        <f t="shared" si="25"/>
        <v>0</v>
      </c>
      <c r="BK24" s="832">
        <f t="shared" si="25"/>
        <v>0</v>
      </c>
      <c r="BL24" s="832">
        <f t="shared" si="25"/>
        <v>0</v>
      </c>
      <c r="BM24" s="832">
        <f t="shared" si="25"/>
        <v>0</v>
      </c>
      <c r="BN24" s="832">
        <f t="shared" si="25"/>
        <v>0</v>
      </c>
      <c r="BO24" s="832">
        <f t="shared" si="25"/>
        <v>0</v>
      </c>
      <c r="BP24" s="832">
        <f t="shared" si="25"/>
        <v>0</v>
      </c>
      <c r="BQ24" s="832">
        <f t="shared" si="25"/>
        <v>0</v>
      </c>
      <c r="BR24" s="832">
        <f t="shared" si="25"/>
        <v>0</v>
      </c>
      <c r="BS24" s="832">
        <f t="shared" si="25"/>
        <v>0</v>
      </c>
      <c r="BT24" s="832">
        <f t="shared" si="25"/>
        <v>0</v>
      </c>
      <c r="BU24" s="832">
        <f t="shared" si="25"/>
        <v>0</v>
      </c>
      <c r="BV24" s="832">
        <f t="shared" si="25"/>
        <v>0</v>
      </c>
      <c r="BW24" s="832">
        <f t="shared" si="25"/>
        <v>0</v>
      </c>
      <c r="BX24" s="832">
        <f t="shared" si="25"/>
        <v>0</v>
      </c>
      <c r="BY24" s="832">
        <f t="shared" si="25"/>
        <v>0</v>
      </c>
      <c r="BZ24" s="832">
        <f t="shared" si="25"/>
        <v>0</v>
      </c>
      <c r="CA24" s="832">
        <f t="shared" si="25"/>
        <v>0</v>
      </c>
      <c r="CB24" s="832">
        <f t="shared" si="25"/>
        <v>0</v>
      </c>
      <c r="CC24" s="832">
        <f t="shared" si="25"/>
        <v>0</v>
      </c>
      <c r="CD24" s="832">
        <f t="shared" si="25"/>
        <v>0</v>
      </c>
      <c r="CE24" s="832">
        <f t="shared" si="25"/>
        <v>0</v>
      </c>
      <c r="CF24" s="831">
        <f>AVERAGE(AV24:BG24)</f>
        <v>0</v>
      </c>
      <c r="CG24" s="831">
        <f>AVERAGE(BH24:BS24)</f>
        <v>0</v>
      </c>
      <c r="CH24" s="831">
        <f ca="1">AVERAGE(OFFSET(CE24,0,(-12+'Key information'!$E$34)):OFFSET(BS24,0,(-11+'Key information'!$E$34)))</f>
        <v>0</v>
      </c>
      <c r="CI24" s="258"/>
      <c r="CJ24" s="258"/>
      <c r="CK24" s="258"/>
    </row>
    <row r="25" spans="2:89" ht="12" customHeight="1">
      <c r="B25" s="174"/>
      <c r="C25" s="283" t="s">
        <v>599</v>
      </c>
      <c r="D25" s="380" t="str">
        <f t="shared" ref="D25:AP25" si="26">IFERROR(D31/D24,"n.q.")</f>
        <v>n.q.</v>
      </c>
      <c r="E25" s="380" t="str">
        <f t="shared" si="26"/>
        <v>n.q.</v>
      </c>
      <c r="F25" s="380" t="str">
        <f t="shared" si="26"/>
        <v>n.q.</v>
      </c>
      <c r="G25" s="380" t="str">
        <f t="shared" si="26"/>
        <v>n.q.</v>
      </c>
      <c r="H25" s="380" t="str">
        <f t="shared" si="26"/>
        <v>n.q.</v>
      </c>
      <c r="I25" s="380" t="str">
        <f t="shared" si="26"/>
        <v>n.q.</v>
      </c>
      <c r="J25" s="380" t="str">
        <f t="shared" si="26"/>
        <v>n.q.</v>
      </c>
      <c r="K25" s="380" t="str">
        <f t="shared" si="26"/>
        <v>n.q.</v>
      </c>
      <c r="L25" s="380" t="str">
        <f t="shared" si="26"/>
        <v>n.q.</v>
      </c>
      <c r="M25" s="380" t="str">
        <f t="shared" si="26"/>
        <v>n.q.</v>
      </c>
      <c r="N25" s="380" t="str">
        <f t="shared" si="26"/>
        <v>n.q.</v>
      </c>
      <c r="O25" s="380" t="str">
        <f t="shared" si="26"/>
        <v>n.q.</v>
      </c>
      <c r="P25" s="380" t="str">
        <f t="shared" si="26"/>
        <v>n.q.</v>
      </c>
      <c r="Q25" s="380" t="str">
        <f t="shared" si="26"/>
        <v>n.q.</v>
      </c>
      <c r="R25" s="380" t="str">
        <f t="shared" si="26"/>
        <v>n.q.</v>
      </c>
      <c r="S25" s="380" t="str">
        <f t="shared" si="26"/>
        <v>n.q.</v>
      </c>
      <c r="T25" s="380" t="str">
        <f t="shared" si="26"/>
        <v>n.q.</v>
      </c>
      <c r="U25" s="380" t="str">
        <f t="shared" si="26"/>
        <v>n.q.</v>
      </c>
      <c r="V25" s="380" t="str">
        <f t="shared" si="26"/>
        <v>n.q.</v>
      </c>
      <c r="W25" s="380" t="str">
        <f t="shared" si="26"/>
        <v>n.q.</v>
      </c>
      <c r="X25" s="380" t="str">
        <f t="shared" si="26"/>
        <v>n.q.</v>
      </c>
      <c r="Y25" s="380" t="str">
        <f t="shared" si="26"/>
        <v>n.q.</v>
      </c>
      <c r="Z25" s="380" t="str">
        <f t="shared" si="26"/>
        <v>n.q.</v>
      </c>
      <c r="AA25" s="380" t="str">
        <f t="shared" si="26"/>
        <v>n.q.</v>
      </c>
      <c r="AB25" s="380" t="str">
        <f t="shared" si="26"/>
        <v>n.q.</v>
      </c>
      <c r="AC25" s="380" t="str">
        <f t="shared" si="26"/>
        <v>n.q.</v>
      </c>
      <c r="AD25" s="380" t="str">
        <f t="shared" si="26"/>
        <v>n.q.</v>
      </c>
      <c r="AE25" s="380" t="str">
        <f t="shared" si="26"/>
        <v>n.q.</v>
      </c>
      <c r="AF25" s="380" t="str">
        <f t="shared" si="26"/>
        <v>n.q.</v>
      </c>
      <c r="AG25" s="380" t="str">
        <f t="shared" si="26"/>
        <v>n.q.</v>
      </c>
      <c r="AH25" s="380" t="str">
        <f t="shared" si="26"/>
        <v>n.q.</v>
      </c>
      <c r="AI25" s="380" t="str">
        <f t="shared" si="26"/>
        <v>n.q.</v>
      </c>
      <c r="AJ25" s="380" t="str">
        <f t="shared" si="26"/>
        <v>n.q.</v>
      </c>
      <c r="AK25" s="380" t="str">
        <f t="shared" si="26"/>
        <v>n.q.</v>
      </c>
      <c r="AL25" s="380" t="str">
        <f t="shared" si="26"/>
        <v>n.q.</v>
      </c>
      <c r="AM25" s="380" t="str">
        <f t="shared" si="26"/>
        <v>n.q.</v>
      </c>
      <c r="AN25" s="831" t="str">
        <f t="shared" si="26"/>
        <v>n.q.</v>
      </c>
      <c r="AO25" s="831" t="str">
        <f t="shared" si="26"/>
        <v>n.q.</v>
      </c>
      <c r="AP25" s="831" t="str">
        <f t="shared" ca="1" si="26"/>
        <v>n.q.</v>
      </c>
      <c r="AQ25" s="258"/>
      <c r="AR25" s="258"/>
      <c r="AS25" s="258"/>
      <c r="AT25" s="233"/>
      <c r="AU25" s="591" t="str">
        <f t="shared" si="11"/>
        <v>Net sales per employee (€'000)</v>
      </c>
      <c r="AV25" s="832" t="str">
        <f t="shared" ref="AV25:CH25" si="27">IFERROR(AV31/AV24,"n.q.")</f>
        <v>n.q.</v>
      </c>
      <c r="AW25" s="832" t="str">
        <f t="shared" si="27"/>
        <v>n.q.</v>
      </c>
      <c r="AX25" s="832" t="str">
        <f t="shared" si="27"/>
        <v>n.q.</v>
      </c>
      <c r="AY25" s="832" t="str">
        <f t="shared" si="27"/>
        <v>n.q.</v>
      </c>
      <c r="AZ25" s="832" t="str">
        <f t="shared" si="27"/>
        <v>n.q.</v>
      </c>
      <c r="BA25" s="832" t="str">
        <f t="shared" si="27"/>
        <v>n.q.</v>
      </c>
      <c r="BB25" s="832" t="str">
        <f t="shared" si="27"/>
        <v>n.q.</v>
      </c>
      <c r="BC25" s="832" t="str">
        <f t="shared" si="27"/>
        <v>n.q.</v>
      </c>
      <c r="BD25" s="832" t="str">
        <f t="shared" si="27"/>
        <v>n.q.</v>
      </c>
      <c r="BE25" s="832" t="str">
        <f t="shared" si="27"/>
        <v>n.q.</v>
      </c>
      <c r="BF25" s="832" t="str">
        <f t="shared" si="27"/>
        <v>n.q.</v>
      </c>
      <c r="BG25" s="832" t="str">
        <f t="shared" si="27"/>
        <v>n.q.</v>
      </c>
      <c r="BH25" s="832" t="str">
        <f t="shared" si="27"/>
        <v>n.q.</v>
      </c>
      <c r="BI25" s="832" t="str">
        <f t="shared" si="27"/>
        <v>n.q.</v>
      </c>
      <c r="BJ25" s="832" t="str">
        <f t="shared" si="27"/>
        <v>n.q.</v>
      </c>
      <c r="BK25" s="832" t="str">
        <f t="shared" si="27"/>
        <v>n.q.</v>
      </c>
      <c r="BL25" s="832" t="str">
        <f t="shared" si="27"/>
        <v>n.q.</v>
      </c>
      <c r="BM25" s="832" t="str">
        <f t="shared" si="27"/>
        <v>n.q.</v>
      </c>
      <c r="BN25" s="832" t="str">
        <f t="shared" si="27"/>
        <v>n.q.</v>
      </c>
      <c r="BO25" s="832" t="str">
        <f t="shared" si="27"/>
        <v>n.q.</v>
      </c>
      <c r="BP25" s="832" t="str">
        <f t="shared" si="27"/>
        <v>n.q.</v>
      </c>
      <c r="BQ25" s="832" t="str">
        <f t="shared" si="27"/>
        <v>n.q.</v>
      </c>
      <c r="BR25" s="832" t="str">
        <f t="shared" si="27"/>
        <v>n.q.</v>
      </c>
      <c r="BS25" s="832" t="str">
        <f t="shared" si="27"/>
        <v>n.q.</v>
      </c>
      <c r="BT25" s="832" t="str">
        <f t="shared" si="27"/>
        <v>n.q.</v>
      </c>
      <c r="BU25" s="832" t="str">
        <f t="shared" si="27"/>
        <v>n.q.</v>
      </c>
      <c r="BV25" s="832" t="str">
        <f t="shared" si="27"/>
        <v>n.q.</v>
      </c>
      <c r="BW25" s="832" t="str">
        <f t="shared" si="27"/>
        <v>n.q.</v>
      </c>
      <c r="BX25" s="832" t="str">
        <f t="shared" si="27"/>
        <v>n.q.</v>
      </c>
      <c r="BY25" s="832" t="str">
        <f t="shared" si="27"/>
        <v>n.q.</v>
      </c>
      <c r="BZ25" s="832" t="str">
        <f t="shared" si="27"/>
        <v>n.q.</v>
      </c>
      <c r="CA25" s="832" t="str">
        <f t="shared" si="27"/>
        <v>n.q.</v>
      </c>
      <c r="CB25" s="832" t="str">
        <f t="shared" si="27"/>
        <v>n.q.</v>
      </c>
      <c r="CC25" s="832" t="str">
        <f t="shared" si="27"/>
        <v>n.q.</v>
      </c>
      <c r="CD25" s="832" t="str">
        <f t="shared" si="27"/>
        <v>n.q.</v>
      </c>
      <c r="CE25" s="832" t="str">
        <f t="shared" si="27"/>
        <v>n.q.</v>
      </c>
      <c r="CF25" s="831" t="str">
        <f t="shared" si="27"/>
        <v>n.q.</v>
      </c>
      <c r="CG25" s="831" t="str">
        <f t="shared" si="27"/>
        <v>n.q.</v>
      </c>
      <c r="CH25" s="831" t="str">
        <f t="shared" ca="1" si="27"/>
        <v>n.q.</v>
      </c>
      <c r="CI25" s="258"/>
      <c r="CJ25" s="258"/>
      <c r="CK25" s="258"/>
    </row>
    <row r="26" spans="2:89" ht="12" customHeight="1">
      <c r="B26" s="174"/>
      <c r="C26" s="283" t="s">
        <v>600</v>
      </c>
      <c r="D26" s="380" t="str">
        <f t="shared" ref="D26:AP26" si="28">IFERROR(D32/D24,"n.q.")</f>
        <v>n.q.</v>
      </c>
      <c r="E26" s="380" t="str">
        <f t="shared" si="28"/>
        <v>n.q.</v>
      </c>
      <c r="F26" s="380" t="str">
        <f t="shared" si="28"/>
        <v>n.q.</v>
      </c>
      <c r="G26" s="380" t="str">
        <f t="shared" si="28"/>
        <v>n.q.</v>
      </c>
      <c r="H26" s="380" t="str">
        <f t="shared" si="28"/>
        <v>n.q.</v>
      </c>
      <c r="I26" s="380" t="str">
        <f t="shared" si="28"/>
        <v>n.q.</v>
      </c>
      <c r="J26" s="380" t="str">
        <f t="shared" si="28"/>
        <v>n.q.</v>
      </c>
      <c r="K26" s="380" t="str">
        <f t="shared" si="28"/>
        <v>n.q.</v>
      </c>
      <c r="L26" s="380" t="str">
        <f t="shared" si="28"/>
        <v>n.q.</v>
      </c>
      <c r="M26" s="380" t="str">
        <f t="shared" si="28"/>
        <v>n.q.</v>
      </c>
      <c r="N26" s="380" t="str">
        <f t="shared" si="28"/>
        <v>n.q.</v>
      </c>
      <c r="O26" s="380" t="str">
        <f t="shared" si="28"/>
        <v>n.q.</v>
      </c>
      <c r="P26" s="380" t="str">
        <f t="shared" si="28"/>
        <v>n.q.</v>
      </c>
      <c r="Q26" s="380" t="str">
        <f t="shared" si="28"/>
        <v>n.q.</v>
      </c>
      <c r="R26" s="380" t="str">
        <f t="shared" si="28"/>
        <v>n.q.</v>
      </c>
      <c r="S26" s="380" t="str">
        <f t="shared" si="28"/>
        <v>n.q.</v>
      </c>
      <c r="T26" s="380" t="str">
        <f t="shared" si="28"/>
        <v>n.q.</v>
      </c>
      <c r="U26" s="380" t="str">
        <f t="shared" si="28"/>
        <v>n.q.</v>
      </c>
      <c r="V26" s="380" t="str">
        <f t="shared" si="28"/>
        <v>n.q.</v>
      </c>
      <c r="W26" s="380" t="str">
        <f t="shared" si="28"/>
        <v>n.q.</v>
      </c>
      <c r="X26" s="380" t="str">
        <f t="shared" si="28"/>
        <v>n.q.</v>
      </c>
      <c r="Y26" s="380" t="str">
        <f t="shared" si="28"/>
        <v>n.q.</v>
      </c>
      <c r="Z26" s="380" t="str">
        <f t="shared" si="28"/>
        <v>n.q.</v>
      </c>
      <c r="AA26" s="380" t="str">
        <f t="shared" si="28"/>
        <v>n.q.</v>
      </c>
      <c r="AB26" s="380" t="str">
        <f t="shared" si="28"/>
        <v>n.q.</v>
      </c>
      <c r="AC26" s="380" t="str">
        <f t="shared" si="28"/>
        <v>n.q.</v>
      </c>
      <c r="AD26" s="380" t="str">
        <f t="shared" si="28"/>
        <v>n.q.</v>
      </c>
      <c r="AE26" s="380" t="str">
        <f t="shared" si="28"/>
        <v>n.q.</v>
      </c>
      <c r="AF26" s="380" t="str">
        <f t="shared" si="28"/>
        <v>n.q.</v>
      </c>
      <c r="AG26" s="380" t="str">
        <f t="shared" si="28"/>
        <v>n.q.</v>
      </c>
      <c r="AH26" s="380" t="str">
        <f t="shared" si="28"/>
        <v>n.q.</v>
      </c>
      <c r="AI26" s="380" t="str">
        <f t="shared" si="28"/>
        <v>n.q.</v>
      </c>
      <c r="AJ26" s="380" t="str">
        <f t="shared" si="28"/>
        <v>n.q.</v>
      </c>
      <c r="AK26" s="380" t="str">
        <f t="shared" si="28"/>
        <v>n.q.</v>
      </c>
      <c r="AL26" s="380" t="str">
        <f t="shared" si="28"/>
        <v>n.q.</v>
      </c>
      <c r="AM26" s="380" t="str">
        <f t="shared" si="28"/>
        <v>n.q.</v>
      </c>
      <c r="AN26" s="831" t="str">
        <f t="shared" si="28"/>
        <v>n.q.</v>
      </c>
      <c r="AO26" s="831" t="str">
        <f t="shared" si="28"/>
        <v>n.q.</v>
      </c>
      <c r="AP26" s="831" t="str">
        <f t="shared" ca="1" si="28"/>
        <v>n.q.</v>
      </c>
      <c r="AQ26" s="258"/>
      <c r="AR26" s="258"/>
      <c r="AS26" s="258"/>
      <c r="AT26" s="233"/>
      <c r="AU26" s="591" t="str">
        <f t="shared" si="11"/>
        <v>EBITDA per employee (€'000)</v>
      </c>
      <c r="AV26" s="832" t="str">
        <f t="shared" ref="AV26:CH26" si="29">IFERROR(AV32/AV24,"n.q.")</f>
        <v>n.q.</v>
      </c>
      <c r="AW26" s="832" t="str">
        <f t="shared" si="29"/>
        <v>n.q.</v>
      </c>
      <c r="AX26" s="832" t="str">
        <f t="shared" si="29"/>
        <v>n.q.</v>
      </c>
      <c r="AY26" s="832" t="str">
        <f t="shared" si="29"/>
        <v>n.q.</v>
      </c>
      <c r="AZ26" s="832" t="str">
        <f t="shared" si="29"/>
        <v>n.q.</v>
      </c>
      <c r="BA26" s="832" t="str">
        <f t="shared" si="29"/>
        <v>n.q.</v>
      </c>
      <c r="BB26" s="832" t="str">
        <f t="shared" si="29"/>
        <v>n.q.</v>
      </c>
      <c r="BC26" s="832" t="str">
        <f t="shared" si="29"/>
        <v>n.q.</v>
      </c>
      <c r="BD26" s="832" t="str">
        <f t="shared" si="29"/>
        <v>n.q.</v>
      </c>
      <c r="BE26" s="832" t="str">
        <f t="shared" si="29"/>
        <v>n.q.</v>
      </c>
      <c r="BF26" s="832" t="str">
        <f t="shared" si="29"/>
        <v>n.q.</v>
      </c>
      <c r="BG26" s="832" t="str">
        <f t="shared" si="29"/>
        <v>n.q.</v>
      </c>
      <c r="BH26" s="832" t="str">
        <f t="shared" si="29"/>
        <v>n.q.</v>
      </c>
      <c r="BI26" s="832" t="str">
        <f t="shared" si="29"/>
        <v>n.q.</v>
      </c>
      <c r="BJ26" s="832" t="str">
        <f t="shared" si="29"/>
        <v>n.q.</v>
      </c>
      <c r="BK26" s="832" t="str">
        <f t="shared" si="29"/>
        <v>n.q.</v>
      </c>
      <c r="BL26" s="832" t="str">
        <f t="shared" si="29"/>
        <v>n.q.</v>
      </c>
      <c r="BM26" s="832" t="str">
        <f t="shared" si="29"/>
        <v>n.q.</v>
      </c>
      <c r="BN26" s="832" t="str">
        <f t="shared" si="29"/>
        <v>n.q.</v>
      </c>
      <c r="BO26" s="832" t="str">
        <f t="shared" si="29"/>
        <v>n.q.</v>
      </c>
      <c r="BP26" s="832" t="str">
        <f t="shared" si="29"/>
        <v>n.q.</v>
      </c>
      <c r="BQ26" s="832" t="str">
        <f t="shared" si="29"/>
        <v>n.q.</v>
      </c>
      <c r="BR26" s="832" t="str">
        <f t="shared" si="29"/>
        <v>n.q.</v>
      </c>
      <c r="BS26" s="832" t="str">
        <f t="shared" si="29"/>
        <v>n.q.</v>
      </c>
      <c r="BT26" s="832" t="str">
        <f t="shared" si="29"/>
        <v>n.q.</v>
      </c>
      <c r="BU26" s="832" t="str">
        <f t="shared" si="29"/>
        <v>n.q.</v>
      </c>
      <c r="BV26" s="832" t="str">
        <f t="shared" si="29"/>
        <v>n.q.</v>
      </c>
      <c r="BW26" s="832" t="str">
        <f t="shared" si="29"/>
        <v>n.q.</v>
      </c>
      <c r="BX26" s="832" t="str">
        <f t="shared" si="29"/>
        <v>n.q.</v>
      </c>
      <c r="BY26" s="832" t="str">
        <f t="shared" si="29"/>
        <v>n.q.</v>
      </c>
      <c r="BZ26" s="832" t="str">
        <f t="shared" si="29"/>
        <v>n.q.</v>
      </c>
      <c r="CA26" s="832" t="str">
        <f t="shared" si="29"/>
        <v>n.q.</v>
      </c>
      <c r="CB26" s="832" t="str">
        <f t="shared" si="29"/>
        <v>n.q.</v>
      </c>
      <c r="CC26" s="832" t="str">
        <f t="shared" si="29"/>
        <v>n.q.</v>
      </c>
      <c r="CD26" s="832" t="str">
        <f t="shared" si="29"/>
        <v>n.q.</v>
      </c>
      <c r="CE26" s="832" t="str">
        <f t="shared" si="29"/>
        <v>n.q.</v>
      </c>
      <c r="CF26" s="831" t="str">
        <f t="shared" si="29"/>
        <v>n.q.</v>
      </c>
      <c r="CG26" s="831" t="str">
        <f t="shared" si="29"/>
        <v>n.q.</v>
      </c>
      <c r="CH26" s="831" t="str">
        <f t="shared" ca="1" si="29"/>
        <v>n.q.</v>
      </c>
      <c r="CI26" s="258"/>
      <c r="CJ26" s="258"/>
      <c r="CK26" s="258"/>
    </row>
    <row r="27" spans="2:89" ht="12" customHeight="1">
      <c r="B27" s="183"/>
      <c r="C27" s="591" t="s">
        <v>601</v>
      </c>
      <c r="D27" s="379" t="str">
        <f>IFERROR(D19/D24,"n.q.")</f>
        <v>n.q.</v>
      </c>
      <c r="E27" s="379" t="str">
        <f t="shared" ref="E27:AP27" si="30">IFERROR(E19/E24,"n.q.")</f>
        <v>n.q.</v>
      </c>
      <c r="F27" s="379" t="str">
        <f t="shared" si="30"/>
        <v>n.q.</v>
      </c>
      <c r="G27" s="379" t="str">
        <f t="shared" si="30"/>
        <v>n.q.</v>
      </c>
      <c r="H27" s="379" t="str">
        <f t="shared" si="30"/>
        <v>n.q.</v>
      </c>
      <c r="I27" s="379" t="str">
        <f t="shared" si="30"/>
        <v>n.q.</v>
      </c>
      <c r="J27" s="379" t="str">
        <f t="shared" si="30"/>
        <v>n.q.</v>
      </c>
      <c r="K27" s="379" t="str">
        <f t="shared" si="30"/>
        <v>n.q.</v>
      </c>
      <c r="L27" s="379" t="str">
        <f t="shared" si="30"/>
        <v>n.q.</v>
      </c>
      <c r="M27" s="379" t="str">
        <f t="shared" si="30"/>
        <v>n.q.</v>
      </c>
      <c r="N27" s="379" t="str">
        <f t="shared" si="30"/>
        <v>n.q.</v>
      </c>
      <c r="O27" s="379" t="str">
        <f t="shared" si="30"/>
        <v>n.q.</v>
      </c>
      <c r="P27" s="379" t="str">
        <f t="shared" si="30"/>
        <v>n.q.</v>
      </c>
      <c r="Q27" s="379" t="str">
        <f t="shared" si="30"/>
        <v>n.q.</v>
      </c>
      <c r="R27" s="379" t="str">
        <f t="shared" si="30"/>
        <v>n.q.</v>
      </c>
      <c r="S27" s="379" t="str">
        <f t="shared" si="30"/>
        <v>n.q.</v>
      </c>
      <c r="T27" s="379" t="str">
        <f t="shared" si="30"/>
        <v>n.q.</v>
      </c>
      <c r="U27" s="379" t="str">
        <f t="shared" si="30"/>
        <v>n.q.</v>
      </c>
      <c r="V27" s="379" t="str">
        <f t="shared" si="30"/>
        <v>n.q.</v>
      </c>
      <c r="W27" s="379" t="str">
        <f t="shared" si="30"/>
        <v>n.q.</v>
      </c>
      <c r="X27" s="379" t="str">
        <f t="shared" si="30"/>
        <v>n.q.</v>
      </c>
      <c r="Y27" s="379" t="str">
        <f t="shared" si="30"/>
        <v>n.q.</v>
      </c>
      <c r="Z27" s="379" t="str">
        <f t="shared" si="30"/>
        <v>n.q.</v>
      </c>
      <c r="AA27" s="379" t="str">
        <f t="shared" si="30"/>
        <v>n.q.</v>
      </c>
      <c r="AB27" s="379" t="str">
        <f t="shared" si="30"/>
        <v>n.q.</v>
      </c>
      <c r="AC27" s="379" t="str">
        <f t="shared" si="30"/>
        <v>n.q.</v>
      </c>
      <c r="AD27" s="379" t="str">
        <f t="shared" si="30"/>
        <v>n.q.</v>
      </c>
      <c r="AE27" s="379" t="str">
        <f t="shared" si="30"/>
        <v>n.q.</v>
      </c>
      <c r="AF27" s="379" t="str">
        <f t="shared" si="30"/>
        <v>n.q.</v>
      </c>
      <c r="AG27" s="379" t="str">
        <f t="shared" si="30"/>
        <v>n.q.</v>
      </c>
      <c r="AH27" s="379" t="str">
        <f t="shared" si="30"/>
        <v>n.q.</v>
      </c>
      <c r="AI27" s="379" t="str">
        <f t="shared" si="30"/>
        <v>n.q.</v>
      </c>
      <c r="AJ27" s="379" t="str">
        <f t="shared" si="30"/>
        <v>n.q.</v>
      </c>
      <c r="AK27" s="379" t="str">
        <f t="shared" si="30"/>
        <v>n.q.</v>
      </c>
      <c r="AL27" s="379" t="str">
        <f t="shared" si="30"/>
        <v>n.q.</v>
      </c>
      <c r="AM27" s="379" t="str">
        <f t="shared" si="30"/>
        <v>n.q.</v>
      </c>
      <c r="AN27" s="833" t="str">
        <f t="shared" si="30"/>
        <v>n.q.</v>
      </c>
      <c r="AO27" s="833" t="str">
        <f>IFERROR(AO19/AO24,"n.q.")</f>
        <v>n.q.</v>
      </c>
      <c r="AP27" s="833" t="str">
        <f t="shared" ca="1" si="30"/>
        <v>n.q.</v>
      </c>
      <c r="AQ27" s="553"/>
      <c r="AR27" s="553"/>
      <c r="AS27" s="553"/>
      <c r="AT27" s="233"/>
      <c r="AU27" s="591" t="str">
        <f t="shared" si="11"/>
        <v>Average cost per employee (€'000)</v>
      </c>
      <c r="AV27" s="834" t="str">
        <f>IFERROR(AV19/AV24,"n.q.")</f>
        <v>n.q.</v>
      </c>
      <c r="AW27" s="834" t="str">
        <f t="shared" ref="AW27:CH27" si="31">IFERROR(AW19/AW24,"n.q.")</f>
        <v>n.q.</v>
      </c>
      <c r="AX27" s="834" t="str">
        <f t="shared" si="31"/>
        <v>n.q.</v>
      </c>
      <c r="AY27" s="834" t="str">
        <f t="shared" si="31"/>
        <v>n.q.</v>
      </c>
      <c r="AZ27" s="834" t="str">
        <f t="shared" si="31"/>
        <v>n.q.</v>
      </c>
      <c r="BA27" s="834" t="str">
        <f t="shared" si="31"/>
        <v>n.q.</v>
      </c>
      <c r="BB27" s="834" t="str">
        <f t="shared" si="31"/>
        <v>n.q.</v>
      </c>
      <c r="BC27" s="834" t="str">
        <f t="shared" si="31"/>
        <v>n.q.</v>
      </c>
      <c r="BD27" s="834" t="str">
        <f t="shared" si="31"/>
        <v>n.q.</v>
      </c>
      <c r="BE27" s="834" t="str">
        <f t="shared" si="31"/>
        <v>n.q.</v>
      </c>
      <c r="BF27" s="834" t="str">
        <f t="shared" si="31"/>
        <v>n.q.</v>
      </c>
      <c r="BG27" s="834" t="str">
        <f t="shared" si="31"/>
        <v>n.q.</v>
      </c>
      <c r="BH27" s="834" t="str">
        <f t="shared" si="31"/>
        <v>n.q.</v>
      </c>
      <c r="BI27" s="834" t="str">
        <f t="shared" si="31"/>
        <v>n.q.</v>
      </c>
      <c r="BJ27" s="834" t="str">
        <f t="shared" si="31"/>
        <v>n.q.</v>
      </c>
      <c r="BK27" s="834" t="str">
        <f t="shared" si="31"/>
        <v>n.q.</v>
      </c>
      <c r="BL27" s="834" t="str">
        <f t="shared" si="31"/>
        <v>n.q.</v>
      </c>
      <c r="BM27" s="834" t="str">
        <f t="shared" si="31"/>
        <v>n.q.</v>
      </c>
      <c r="BN27" s="834" t="str">
        <f t="shared" si="31"/>
        <v>n.q.</v>
      </c>
      <c r="BO27" s="834" t="str">
        <f t="shared" si="31"/>
        <v>n.q.</v>
      </c>
      <c r="BP27" s="834" t="str">
        <f t="shared" si="31"/>
        <v>n.q.</v>
      </c>
      <c r="BQ27" s="834" t="str">
        <f t="shared" si="31"/>
        <v>n.q.</v>
      </c>
      <c r="BR27" s="834" t="str">
        <f t="shared" si="31"/>
        <v>n.q.</v>
      </c>
      <c r="BS27" s="834" t="str">
        <f t="shared" si="31"/>
        <v>n.q.</v>
      </c>
      <c r="BT27" s="834" t="str">
        <f t="shared" si="31"/>
        <v>n.q.</v>
      </c>
      <c r="BU27" s="834" t="str">
        <f t="shared" si="31"/>
        <v>n.q.</v>
      </c>
      <c r="BV27" s="834" t="str">
        <f t="shared" si="31"/>
        <v>n.q.</v>
      </c>
      <c r="BW27" s="834" t="str">
        <f t="shared" si="31"/>
        <v>n.q.</v>
      </c>
      <c r="BX27" s="834" t="str">
        <f t="shared" si="31"/>
        <v>n.q.</v>
      </c>
      <c r="BY27" s="834" t="str">
        <f t="shared" si="31"/>
        <v>n.q.</v>
      </c>
      <c r="BZ27" s="834" t="str">
        <f t="shared" si="31"/>
        <v>n.q.</v>
      </c>
      <c r="CA27" s="834" t="str">
        <f t="shared" si="31"/>
        <v>n.q.</v>
      </c>
      <c r="CB27" s="834" t="str">
        <f t="shared" si="31"/>
        <v>n.q.</v>
      </c>
      <c r="CC27" s="834" t="str">
        <f t="shared" si="31"/>
        <v>n.q.</v>
      </c>
      <c r="CD27" s="834" t="str">
        <f t="shared" si="31"/>
        <v>n.q.</v>
      </c>
      <c r="CE27" s="834" t="str">
        <f t="shared" si="31"/>
        <v>n.q.</v>
      </c>
      <c r="CF27" s="833" t="str">
        <f t="shared" si="31"/>
        <v>n.q.</v>
      </c>
      <c r="CG27" s="833" t="str">
        <f t="shared" si="31"/>
        <v>n.q.</v>
      </c>
      <c r="CH27" s="833" t="str">
        <f t="shared" ca="1" si="31"/>
        <v>n.q.</v>
      </c>
      <c r="CI27" s="553"/>
      <c r="CJ27" s="553"/>
      <c r="CK27" s="553"/>
    </row>
    <row r="28" spans="2:89" ht="4.5" customHeight="1">
      <c r="B28" s="128" t="s">
        <v>325</v>
      </c>
      <c r="C28" s="17"/>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N28" s="835"/>
      <c r="AO28" s="835"/>
      <c r="AP28" s="835"/>
      <c r="AQ28" s="280"/>
      <c r="AR28" s="280"/>
      <c r="AS28" s="280"/>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row>
    <row r="29" spans="2:89" ht="12" customHeight="1">
      <c r="B29" s="183"/>
      <c r="C29" s="17"/>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7"/>
      <c r="AO29" s="277"/>
      <c r="AP29" s="277"/>
      <c r="AQ29" s="280"/>
      <c r="AR29" s="280"/>
      <c r="AS29" s="280"/>
    </row>
    <row r="31" spans="2:89" ht="12" hidden="1" customHeight="1" outlineLevel="1">
      <c r="C31" s="36" t="s">
        <v>301</v>
      </c>
      <c r="D31" s="518">
        <f>PL_monthly!D15</f>
        <v>0</v>
      </c>
      <c r="E31" s="518">
        <f>PL_monthly!E15</f>
        <v>0</v>
      </c>
      <c r="F31" s="518">
        <f>PL_monthly!F15</f>
        <v>0</v>
      </c>
      <c r="G31" s="518">
        <f>PL_monthly!G15</f>
        <v>0</v>
      </c>
      <c r="H31" s="518">
        <f>PL_monthly!H15</f>
        <v>0</v>
      </c>
      <c r="I31" s="518">
        <f>PL_monthly!I15</f>
        <v>0</v>
      </c>
      <c r="J31" s="518">
        <f>PL_monthly!J15</f>
        <v>0</v>
      </c>
      <c r="K31" s="518">
        <f>PL_monthly!K15</f>
        <v>0</v>
      </c>
      <c r="L31" s="518">
        <f>PL_monthly!L15</f>
        <v>0</v>
      </c>
      <c r="M31" s="518">
        <f>PL_monthly!M15</f>
        <v>0</v>
      </c>
      <c r="N31" s="518">
        <f>PL_monthly!N15</f>
        <v>0</v>
      </c>
      <c r="O31" s="518">
        <f>PL_monthly!O15</f>
        <v>0</v>
      </c>
      <c r="P31" s="518">
        <f>PL_monthly!P15</f>
        <v>0</v>
      </c>
      <c r="Q31" s="518">
        <f>PL_monthly!Q15</f>
        <v>0</v>
      </c>
      <c r="R31" s="518">
        <f>PL_monthly!R15</f>
        <v>0</v>
      </c>
      <c r="S31" s="518">
        <f>PL_monthly!S15</f>
        <v>0</v>
      </c>
      <c r="T31" s="518">
        <f>PL_monthly!T15</f>
        <v>0</v>
      </c>
      <c r="U31" s="518">
        <f>PL_monthly!U15</f>
        <v>0</v>
      </c>
      <c r="V31" s="518">
        <f>PL_monthly!V15</f>
        <v>0</v>
      </c>
      <c r="W31" s="518">
        <f>PL_monthly!W15</f>
        <v>0</v>
      </c>
      <c r="X31" s="518">
        <f>PL_monthly!X15</f>
        <v>0</v>
      </c>
      <c r="Y31" s="518">
        <f>PL_monthly!Y15</f>
        <v>0</v>
      </c>
      <c r="Z31" s="518">
        <f>PL_monthly!Z15</f>
        <v>0</v>
      </c>
      <c r="AA31" s="518">
        <f>PL_monthly!AA15</f>
        <v>0</v>
      </c>
      <c r="AB31" s="518">
        <f>PL_monthly!AB15</f>
        <v>0</v>
      </c>
      <c r="AC31" s="518">
        <f>PL_monthly!AC15</f>
        <v>0</v>
      </c>
      <c r="AD31" s="518">
        <f>PL_monthly!AD15</f>
        <v>0</v>
      </c>
      <c r="AE31" s="518">
        <f>PL_monthly!AE15</f>
        <v>0</v>
      </c>
      <c r="AF31" s="518">
        <f>PL_monthly!AF15</f>
        <v>0</v>
      </c>
      <c r="AG31" s="518">
        <f>PL_monthly!AG15</f>
        <v>0</v>
      </c>
      <c r="AH31" s="518">
        <f>PL_monthly!AH15</f>
        <v>0</v>
      </c>
      <c r="AI31" s="518">
        <f>PL_monthly!AI15</f>
        <v>0</v>
      </c>
      <c r="AJ31" s="518">
        <f>PL_monthly!AJ15</f>
        <v>0</v>
      </c>
      <c r="AK31" s="518">
        <f>PL_monthly!AK15</f>
        <v>0</v>
      </c>
      <c r="AL31" s="518">
        <f>PL_monthly!AL15</f>
        <v>0</v>
      </c>
      <c r="AM31" s="518">
        <f>PL_monthly!AM15</f>
        <v>0</v>
      </c>
      <c r="AN31" s="519">
        <f>PL_monthly!AN15</f>
        <v>0</v>
      </c>
      <c r="AO31" s="519">
        <f>PL_monthly!AO15</f>
        <v>0</v>
      </c>
      <c r="AP31" s="520">
        <f ca="1">PL_monthly!AP15</f>
        <v>0</v>
      </c>
      <c r="AU31" s="36" t="s">
        <v>506</v>
      </c>
      <c r="AV31" s="518">
        <f>QoE!E16</f>
        <v>0</v>
      </c>
      <c r="AW31" s="518">
        <f>QoE!F16</f>
        <v>0</v>
      </c>
      <c r="AX31" s="518">
        <f>QoE!G16</f>
        <v>0</v>
      </c>
      <c r="AY31" s="518">
        <f>QoE!H16</f>
        <v>0</v>
      </c>
      <c r="AZ31" s="518">
        <f>QoE!I16</f>
        <v>0</v>
      </c>
      <c r="BA31" s="518">
        <f>QoE!J16</f>
        <v>0</v>
      </c>
      <c r="BB31" s="518">
        <f>QoE!K16</f>
        <v>0</v>
      </c>
      <c r="BC31" s="518">
        <f>QoE!L16</f>
        <v>0</v>
      </c>
      <c r="BD31" s="518">
        <f>QoE!M16</f>
        <v>0</v>
      </c>
      <c r="BE31" s="518">
        <f>QoE!N16</f>
        <v>0</v>
      </c>
      <c r="BF31" s="518">
        <f>QoE!O16</f>
        <v>0</v>
      </c>
      <c r="BG31" s="518">
        <f>QoE!P16</f>
        <v>0</v>
      </c>
      <c r="BH31" s="518">
        <f>QoE!Q16</f>
        <v>0</v>
      </c>
      <c r="BI31" s="518">
        <f>QoE!R16</f>
        <v>0</v>
      </c>
      <c r="BJ31" s="518">
        <f>QoE!S16</f>
        <v>0</v>
      </c>
      <c r="BK31" s="518">
        <f>QoE!T16</f>
        <v>0</v>
      </c>
      <c r="BL31" s="518">
        <f>QoE!U16</f>
        <v>0</v>
      </c>
      <c r="BM31" s="518">
        <f>QoE!V16</f>
        <v>0</v>
      </c>
      <c r="BN31" s="518">
        <f>QoE!W16</f>
        <v>0</v>
      </c>
      <c r="BO31" s="518">
        <f>QoE!X16</f>
        <v>0</v>
      </c>
      <c r="BP31" s="518">
        <f>QoE!Y16</f>
        <v>0</v>
      </c>
      <c r="BQ31" s="518">
        <f>QoE!Z16</f>
        <v>0</v>
      </c>
      <c r="BR31" s="518">
        <f>QoE!AA16</f>
        <v>0</v>
      </c>
      <c r="BS31" s="518">
        <f>QoE!AB16</f>
        <v>0</v>
      </c>
      <c r="BT31" s="518">
        <f>QoE!AC16</f>
        <v>0</v>
      </c>
      <c r="BU31" s="518">
        <f>QoE!AD16</f>
        <v>0</v>
      </c>
      <c r="BV31" s="518">
        <f>QoE!AE16</f>
        <v>0</v>
      </c>
      <c r="BW31" s="518">
        <f>QoE!AF16</f>
        <v>0</v>
      </c>
      <c r="BX31" s="518">
        <f>QoE!AG16</f>
        <v>0</v>
      </c>
      <c r="BY31" s="518">
        <f>QoE!AH16</f>
        <v>0</v>
      </c>
      <c r="BZ31" s="518">
        <f>QoE!AI16</f>
        <v>0</v>
      </c>
      <c r="CA31" s="518">
        <f>QoE!AJ16</f>
        <v>0</v>
      </c>
      <c r="CB31" s="518">
        <f>QoE!AK16</f>
        <v>0</v>
      </c>
      <c r="CC31" s="518">
        <f>QoE!AL16</f>
        <v>0</v>
      </c>
      <c r="CD31" s="518">
        <f>QoE!AM16</f>
        <v>0</v>
      </c>
      <c r="CE31" s="518">
        <f>QoE!AN16</f>
        <v>0</v>
      </c>
      <c r="CF31" s="519">
        <f>QoE!AO16</f>
        <v>0</v>
      </c>
      <c r="CG31" s="519">
        <f>QoE!AP16</f>
        <v>0</v>
      </c>
      <c r="CH31" s="520">
        <f ca="1">QoE!AQ16</f>
        <v>0</v>
      </c>
    </row>
    <row r="32" spans="2:89" ht="12" hidden="1" customHeight="1" outlineLevel="1">
      <c r="C32" s="523" t="s">
        <v>358</v>
      </c>
      <c r="D32" s="521">
        <f>PL_monthly!D50</f>
        <v>0</v>
      </c>
      <c r="E32" s="521">
        <f>PL_monthly!E50</f>
        <v>0</v>
      </c>
      <c r="F32" s="521">
        <f>PL_monthly!F50</f>
        <v>0</v>
      </c>
      <c r="G32" s="521">
        <f>PL_monthly!G50</f>
        <v>0</v>
      </c>
      <c r="H32" s="521">
        <f>PL_monthly!H50</f>
        <v>0</v>
      </c>
      <c r="I32" s="521">
        <f>PL_monthly!I50</f>
        <v>0</v>
      </c>
      <c r="J32" s="521">
        <f>PL_monthly!J50</f>
        <v>0</v>
      </c>
      <c r="K32" s="521">
        <f>PL_monthly!K50</f>
        <v>0</v>
      </c>
      <c r="L32" s="521">
        <f>PL_monthly!L50</f>
        <v>0</v>
      </c>
      <c r="M32" s="521">
        <f>PL_monthly!M50</f>
        <v>0</v>
      </c>
      <c r="N32" s="521">
        <f>PL_monthly!N50</f>
        <v>0</v>
      </c>
      <c r="O32" s="521">
        <f>PL_monthly!O50</f>
        <v>0</v>
      </c>
      <c r="P32" s="521">
        <f>PL_monthly!P50</f>
        <v>0</v>
      </c>
      <c r="Q32" s="521">
        <f>PL_monthly!Q50</f>
        <v>0</v>
      </c>
      <c r="R32" s="521">
        <f>PL_monthly!R50</f>
        <v>0</v>
      </c>
      <c r="S32" s="521">
        <f>PL_monthly!S50</f>
        <v>0</v>
      </c>
      <c r="T32" s="521">
        <f>PL_monthly!T50</f>
        <v>0</v>
      </c>
      <c r="U32" s="521">
        <f>PL_monthly!U50</f>
        <v>0</v>
      </c>
      <c r="V32" s="521">
        <f>PL_monthly!V50</f>
        <v>0</v>
      </c>
      <c r="W32" s="521">
        <f>PL_monthly!W50</f>
        <v>0</v>
      </c>
      <c r="X32" s="521">
        <f>PL_monthly!X50</f>
        <v>0</v>
      </c>
      <c r="Y32" s="521">
        <f>PL_monthly!Y50</f>
        <v>0</v>
      </c>
      <c r="Z32" s="521">
        <f>PL_monthly!Z50</f>
        <v>0</v>
      </c>
      <c r="AA32" s="521">
        <f>PL_monthly!AA50</f>
        <v>0</v>
      </c>
      <c r="AB32" s="521">
        <f>PL_monthly!AB50</f>
        <v>0</v>
      </c>
      <c r="AC32" s="521">
        <f>PL_monthly!AC50</f>
        <v>0</v>
      </c>
      <c r="AD32" s="521">
        <f>PL_monthly!AD50</f>
        <v>0</v>
      </c>
      <c r="AE32" s="521">
        <f>PL_monthly!AE50</f>
        <v>0</v>
      </c>
      <c r="AF32" s="521">
        <f>PL_monthly!AF50</f>
        <v>0</v>
      </c>
      <c r="AG32" s="521">
        <f>PL_monthly!AG50</f>
        <v>0</v>
      </c>
      <c r="AH32" s="521">
        <f>PL_monthly!AH50</f>
        <v>0</v>
      </c>
      <c r="AI32" s="521">
        <f>PL_monthly!AI50</f>
        <v>0</v>
      </c>
      <c r="AJ32" s="521">
        <f>PL_monthly!AJ50</f>
        <v>0</v>
      </c>
      <c r="AK32" s="521">
        <f>PL_monthly!AK50</f>
        <v>0</v>
      </c>
      <c r="AL32" s="521">
        <f>PL_monthly!AL50</f>
        <v>0</v>
      </c>
      <c r="AM32" s="521">
        <f>PL_monthly!AM50</f>
        <v>0</v>
      </c>
      <c r="AN32" s="522">
        <f>PL_monthly!AN50</f>
        <v>0</v>
      </c>
      <c r="AO32" s="522">
        <f>PL_monthly!AO50</f>
        <v>0</v>
      </c>
      <c r="AP32" s="524">
        <f ca="1">PL_monthly!AP50</f>
        <v>0</v>
      </c>
      <c r="AU32" s="1058" t="s">
        <v>507</v>
      </c>
      <c r="AV32" s="1059">
        <f>QoE!E29</f>
        <v>0</v>
      </c>
      <c r="AW32" s="1059">
        <f>QoE!F29</f>
        <v>0</v>
      </c>
      <c r="AX32" s="1059">
        <f>QoE!G29</f>
        <v>0</v>
      </c>
      <c r="AY32" s="1059">
        <f>QoE!H29</f>
        <v>0</v>
      </c>
      <c r="AZ32" s="1059">
        <f>QoE!I29</f>
        <v>0</v>
      </c>
      <c r="BA32" s="1059">
        <f>QoE!J29</f>
        <v>0</v>
      </c>
      <c r="BB32" s="1059">
        <f>QoE!K29</f>
        <v>0</v>
      </c>
      <c r="BC32" s="1059">
        <f>QoE!L29</f>
        <v>0</v>
      </c>
      <c r="BD32" s="1059">
        <f>QoE!M29</f>
        <v>0</v>
      </c>
      <c r="BE32" s="1059">
        <f>QoE!N29</f>
        <v>0</v>
      </c>
      <c r="BF32" s="1059">
        <f>QoE!O29</f>
        <v>0</v>
      </c>
      <c r="BG32" s="1059">
        <f>QoE!P29</f>
        <v>0</v>
      </c>
      <c r="BH32" s="1059">
        <f>QoE!Q29</f>
        <v>0</v>
      </c>
      <c r="BI32" s="1059">
        <f>QoE!R29</f>
        <v>0</v>
      </c>
      <c r="BJ32" s="1059">
        <f>QoE!S29</f>
        <v>0</v>
      </c>
      <c r="BK32" s="1059">
        <f>QoE!T29</f>
        <v>0</v>
      </c>
      <c r="BL32" s="1059">
        <f>QoE!U29</f>
        <v>0</v>
      </c>
      <c r="BM32" s="1059">
        <f>QoE!V29</f>
        <v>0</v>
      </c>
      <c r="BN32" s="1059">
        <f>QoE!W29</f>
        <v>0</v>
      </c>
      <c r="BO32" s="1059">
        <f>QoE!X29</f>
        <v>0</v>
      </c>
      <c r="BP32" s="1059">
        <f>QoE!Y29</f>
        <v>0</v>
      </c>
      <c r="BQ32" s="1059">
        <f>QoE!Z29</f>
        <v>0</v>
      </c>
      <c r="BR32" s="1059">
        <f>QoE!AA29</f>
        <v>0</v>
      </c>
      <c r="BS32" s="1059">
        <f>QoE!AB29</f>
        <v>0</v>
      </c>
      <c r="BT32" s="1059">
        <f>QoE!AC29</f>
        <v>0</v>
      </c>
      <c r="BU32" s="1059">
        <f>QoE!AD29</f>
        <v>0</v>
      </c>
      <c r="BV32" s="1059">
        <f>QoE!AE29</f>
        <v>0</v>
      </c>
      <c r="BW32" s="1059">
        <f>QoE!AF29</f>
        <v>0</v>
      </c>
      <c r="BX32" s="1059">
        <f>QoE!AG29</f>
        <v>0</v>
      </c>
      <c r="BY32" s="1059">
        <f>QoE!AH29</f>
        <v>0</v>
      </c>
      <c r="BZ32" s="1059">
        <f>QoE!AI29</f>
        <v>0</v>
      </c>
      <c r="CA32" s="1059">
        <f>QoE!AJ29</f>
        <v>0</v>
      </c>
      <c r="CB32" s="1059">
        <f>QoE!AK29</f>
        <v>0</v>
      </c>
      <c r="CC32" s="1059">
        <f>QoE!AL29</f>
        <v>0</v>
      </c>
      <c r="CD32" s="1059">
        <f>QoE!AM29</f>
        <v>0</v>
      </c>
      <c r="CE32" s="1059">
        <f>QoE!AN29</f>
        <v>0</v>
      </c>
      <c r="CF32" s="1060">
        <f>QoE!AO29</f>
        <v>0</v>
      </c>
      <c r="CG32" s="1060">
        <f>QoE!AP29</f>
        <v>0</v>
      </c>
      <c r="CH32" s="1061">
        <f ca="1">QoE!AQ29</f>
        <v>0</v>
      </c>
    </row>
    <row r="33" spans="3:42" ht="12" hidden="1" customHeight="1" outlineLevel="1">
      <c r="C33" s="229" t="s">
        <v>551</v>
      </c>
      <c r="D33" s="221">
        <f>PL_monthly!D35</f>
        <v>0</v>
      </c>
      <c r="E33" s="221">
        <f>PL_monthly!E35</f>
        <v>0</v>
      </c>
      <c r="F33" s="221">
        <f>PL_monthly!F35</f>
        <v>0</v>
      </c>
      <c r="G33" s="221">
        <f>PL_monthly!G35</f>
        <v>0</v>
      </c>
      <c r="H33" s="221">
        <f>PL_monthly!H35</f>
        <v>0</v>
      </c>
      <c r="I33" s="221">
        <f>PL_monthly!I35</f>
        <v>0</v>
      </c>
      <c r="J33" s="221">
        <f>PL_monthly!J35</f>
        <v>0</v>
      </c>
      <c r="K33" s="221">
        <f>PL_monthly!K35</f>
        <v>0</v>
      </c>
      <c r="L33" s="221">
        <f>PL_monthly!L35</f>
        <v>0</v>
      </c>
      <c r="M33" s="221">
        <f>PL_monthly!M35</f>
        <v>0</v>
      </c>
      <c r="N33" s="221">
        <f>PL_monthly!N35</f>
        <v>0</v>
      </c>
      <c r="O33" s="221">
        <f>PL_monthly!O35</f>
        <v>0</v>
      </c>
      <c r="P33" s="221">
        <f>PL_monthly!P35</f>
        <v>0</v>
      </c>
      <c r="Q33" s="221">
        <f>PL_monthly!Q35</f>
        <v>0</v>
      </c>
      <c r="R33" s="221">
        <f>PL_monthly!R35</f>
        <v>0</v>
      </c>
      <c r="S33" s="221">
        <f>PL_monthly!S35</f>
        <v>0</v>
      </c>
      <c r="T33" s="221">
        <f>PL_monthly!T35</f>
        <v>0</v>
      </c>
      <c r="U33" s="221">
        <f>PL_monthly!U35</f>
        <v>0</v>
      </c>
      <c r="V33" s="221">
        <f>PL_monthly!V35</f>
        <v>0</v>
      </c>
      <c r="W33" s="221">
        <f>PL_monthly!W35</f>
        <v>0</v>
      </c>
      <c r="X33" s="221">
        <f>PL_monthly!X35</f>
        <v>0</v>
      </c>
      <c r="Y33" s="221">
        <f>PL_monthly!Y35</f>
        <v>0</v>
      </c>
      <c r="Z33" s="221">
        <f>PL_monthly!Z35</f>
        <v>0</v>
      </c>
      <c r="AA33" s="221">
        <f>PL_monthly!AA35</f>
        <v>0</v>
      </c>
      <c r="AB33" s="221">
        <f>PL_monthly!AB35</f>
        <v>0</v>
      </c>
      <c r="AC33" s="221">
        <f>PL_monthly!AC35</f>
        <v>0</v>
      </c>
      <c r="AD33" s="221">
        <f>PL_monthly!AD35</f>
        <v>0</v>
      </c>
      <c r="AE33" s="221">
        <f>PL_monthly!AE35</f>
        <v>0</v>
      </c>
      <c r="AF33" s="221">
        <f>PL_monthly!AF35</f>
        <v>0</v>
      </c>
      <c r="AG33" s="221">
        <f>PL_monthly!AG35</f>
        <v>0</v>
      </c>
      <c r="AH33" s="221">
        <f>PL_monthly!AH35</f>
        <v>0</v>
      </c>
      <c r="AI33" s="221">
        <f>PL_monthly!AI35</f>
        <v>0</v>
      </c>
      <c r="AJ33" s="221">
        <f>PL_monthly!AJ35</f>
        <v>0</v>
      </c>
      <c r="AK33" s="221">
        <f>PL_monthly!AK35</f>
        <v>0</v>
      </c>
      <c r="AL33" s="221">
        <f>PL_monthly!AL35</f>
        <v>0</v>
      </c>
      <c r="AM33" s="221">
        <f>PL_monthly!AM35</f>
        <v>0</v>
      </c>
      <c r="AN33" s="221">
        <f>PL_monthly!AN35</f>
        <v>0</v>
      </c>
      <c r="AO33" s="221">
        <f>PL_monthly!AO35</f>
        <v>0</v>
      </c>
      <c r="AP33" s="222">
        <f ca="1">PL_monthly!AP35</f>
        <v>0</v>
      </c>
    </row>
    <row r="34" spans="3:42" ht="12" hidden="1" customHeight="1" outlineLevel="1">
      <c r="C34" s="1055" t="s">
        <v>389</v>
      </c>
      <c r="D34" s="1056">
        <f t="shared" ref="D34:AP34" si="32">D33-D19</f>
        <v>0</v>
      </c>
      <c r="E34" s="1056">
        <f t="shared" si="32"/>
        <v>0</v>
      </c>
      <c r="F34" s="1056">
        <f t="shared" si="32"/>
        <v>0</v>
      </c>
      <c r="G34" s="1056">
        <f t="shared" si="32"/>
        <v>0</v>
      </c>
      <c r="H34" s="1056">
        <f t="shared" si="32"/>
        <v>0</v>
      </c>
      <c r="I34" s="1056">
        <f t="shared" si="32"/>
        <v>0</v>
      </c>
      <c r="J34" s="1056">
        <f t="shared" si="32"/>
        <v>0</v>
      </c>
      <c r="K34" s="1056">
        <f t="shared" si="32"/>
        <v>0</v>
      </c>
      <c r="L34" s="1056">
        <f t="shared" si="32"/>
        <v>0</v>
      </c>
      <c r="M34" s="1056">
        <f t="shared" si="32"/>
        <v>0</v>
      </c>
      <c r="N34" s="1056">
        <f t="shared" si="32"/>
        <v>0</v>
      </c>
      <c r="O34" s="1056">
        <f t="shared" si="32"/>
        <v>0</v>
      </c>
      <c r="P34" s="1056">
        <f t="shared" si="32"/>
        <v>0</v>
      </c>
      <c r="Q34" s="1056">
        <f t="shared" si="32"/>
        <v>0</v>
      </c>
      <c r="R34" s="1056">
        <f t="shared" si="32"/>
        <v>0</v>
      </c>
      <c r="S34" s="1056">
        <f t="shared" si="32"/>
        <v>0</v>
      </c>
      <c r="T34" s="1056">
        <f t="shared" si="32"/>
        <v>0</v>
      </c>
      <c r="U34" s="1056">
        <f t="shared" si="32"/>
        <v>0</v>
      </c>
      <c r="V34" s="1056">
        <f t="shared" si="32"/>
        <v>0</v>
      </c>
      <c r="W34" s="1056">
        <f t="shared" si="32"/>
        <v>0</v>
      </c>
      <c r="X34" s="1056">
        <f t="shared" si="32"/>
        <v>0</v>
      </c>
      <c r="Y34" s="1056">
        <f t="shared" si="32"/>
        <v>0</v>
      </c>
      <c r="Z34" s="1056">
        <f t="shared" si="32"/>
        <v>0</v>
      </c>
      <c r="AA34" s="1056">
        <f t="shared" si="32"/>
        <v>0</v>
      </c>
      <c r="AB34" s="1056">
        <f t="shared" si="32"/>
        <v>0</v>
      </c>
      <c r="AC34" s="1056">
        <f t="shared" si="32"/>
        <v>0</v>
      </c>
      <c r="AD34" s="1056">
        <f t="shared" si="32"/>
        <v>0</v>
      </c>
      <c r="AE34" s="1056">
        <f t="shared" si="32"/>
        <v>0</v>
      </c>
      <c r="AF34" s="1056">
        <f t="shared" si="32"/>
        <v>0</v>
      </c>
      <c r="AG34" s="1056">
        <f t="shared" si="32"/>
        <v>0</v>
      </c>
      <c r="AH34" s="1056">
        <f t="shared" si="32"/>
        <v>0</v>
      </c>
      <c r="AI34" s="1056">
        <f t="shared" si="32"/>
        <v>0</v>
      </c>
      <c r="AJ34" s="1056">
        <f t="shared" si="32"/>
        <v>0</v>
      </c>
      <c r="AK34" s="1056">
        <f t="shared" si="32"/>
        <v>0</v>
      </c>
      <c r="AL34" s="1056">
        <f t="shared" si="32"/>
        <v>0</v>
      </c>
      <c r="AM34" s="1056">
        <f t="shared" si="32"/>
        <v>0</v>
      </c>
      <c r="AN34" s="1056">
        <f t="shared" si="32"/>
        <v>0</v>
      </c>
      <c r="AO34" s="1056">
        <f t="shared" si="32"/>
        <v>0</v>
      </c>
      <c r="AP34" s="1057">
        <f t="shared" ca="1" si="32"/>
        <v>0</v>
      </c>
    </row>
    <row r="35" spans="3:42" ht="12" customHeight="1" collapsed="1"/>
  </sheetData>
  <mergeCells count="4">
    <mergeCell ref="AQ9:AS9"/>
    <mergeCell ref="AN9:AP9"/>
    <mergeCell ref="CF9:CH9"/>
    <mergeCell ref="CI9:CK9"/>
  </mergeCells>
  <pageMargins left="0.7" right="0.7" top="0.75" bottom="0.75" header="0.3" footer="0.3"/>
  <pageSetup orientation="landscape" r:id="rId1"/>
  <headerFooter>
    <oddFooter>&amp;C&amp;7&amp;B&amp;"Arial"Document Classification: KPMG Confidential</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5">
    <tabColor indexed="11"/>
    <pageSetUpPr fitToPage="1"/>
  </sheetPr>
  <dimension ref="A1:K203"/>
  <sheetViews>
    <sheetView showGridLines="0" workbookViewId="0"/>
  </sheetViews>
  <sheetFormatPr defaultRowHeight="15" outlineLevelCol="1"/>
  <cols>
    <col min="1" max="1" width="3.7109375" style="390" customWidth="1"/>
    <col min="2" max="2" width="9.140625" customWidth="1"/>
    <col min="3" max="3" width="23.5703125" customWidth="1"/>
    <col min="4" max="5" width="6.28515625" customWidth="1"/>
    <col min="6" max="6" width="6.28515625" bestFit="1" customWidth="1"/>
    <col min="7" max="9" width="6.5703125" customWidth="1"/>
    <col min="10" max="10" width="24.5703125" customWidth="1" outlineLevel="1"/>
    <col min="11" max="11" width="27.7109375" customWidth="1"/>
  </cols>
  <sheetData>
    <row r="1" spans="2:11" ht="23.1" customHeight="1">
      <c r="B1" s="608" t="str">
        <f>'Key information'!E7</f>
        <v>Project Test</v>
      </c>
    </row>
    <row r="2" spans="2:11" ht="11.45" customHeight="1">
      <c r="B2" s="610" t="str">
        <f>C8</f>
        <v>Top 10 suppliers</v>
      </c>
    </row>
    <row r="3" spans="2:11" ht="12" customHeight="1">
      <c r="B3" s="388" t="s">
        <v>245</v>
      </c>
    </row>
    <row r="4" spans="2:11" ht="11.25" customHeight="1"/>
    <row r="5" spans="2:11" ht="11.25" customHeight="1"/>
    <row r="6" spans="2:11" ht="11.25" customHeight="1"/>
    <row r="7" spans="2:11" ht="11.25" customHeight="1"/>
    <row r="8" spans="2:11" ht="19.5" customHeight="1">
      <c r="C8" s="402" t="str">
        <f>"Top 10 suppliers"&amp;IF('Key information'!E59="",""," - "&amp;'Key information'!E59)</f>
        <v>Top 10 suppliers</v>
      </c>
      <c r="D8" s="807"/>
      <c r="E8" s="807"/>
      <c r="F8" s="807"/>
      <c r="G8" s="808"/>
      <c r="H8" s="808"/>
      <c r="I8" s="808"/>
      <c r="J8" s="808"/>
      <c r="K8" s="808"/>
    </row>
    <row r="9" spans="2:11" ht="12" customHeight="1">
      <c r="C9" s="633"/>
      <c r="D9" s="1103" t="str">
        <f>'Key information'!F50</f>
        <v>€'000</v>
      </c>
      <c r="E9" s="1104"/>
      <c r="F9" s="1104"/>
      <c r="G9" s="1105" t="s">
        <v>602</v>
      </c>
      <c r="H9" s="1106"/>
      <c r="I9" s="1106"/>
      <c r="J9" s="838"/>
      <c r="K9" s="837"/>
    </row>
    <row r="10" spans="2:11" ht="22.5" customHeight="1">
      <c r="C10" s="626" t="s">
        <v>603</v>
      </c>
      <c r="D10" s="699" t="str">
        <f>'Key information'!E37</f>
        <v>FY20</v>
      </c>
      <c r="E10" s="699" t="str">
        <f>'Key information'!F37</f>
        <v>FY21</v>
      </c>
      <c r="F10" s="815" t="str">
        <f>'Key information'!G41</f>
        <v>YTD  Nov-22</v>
      </c>
      <c r="G10" s="814" t="str">
        <f>D10</f>
        <v>FY20</v>
      </c>
      <c r="H10" s="814" t="str">
        <f t="shared" ref="H10:I10" si="0">E10</f>
        <v>FY21</v>
      </c>
      <c r="I10" s="629" t="str">
        <f t="shared" si="0"/>
        <v>YTD  Nov-22</v>
      </c>
      <c r="J10" s="839" t="s">
        <v>604</v>
      </c>
      <c r="K10" s="839" t="s">
        <v>605</v>
      </c>
    </row>
    <row r="11" spans="2:11" ht="12" customHeight="1">
      <c r="C11" s="19"/>
      <c r="D11" s="41"/>
      <c r="E11" s="41"/>
      <c r="F11" s="854"/>
      <c r="G11" s="550">
        <f>IFERROR(D11/D$27,0)</f>
        <v>0</v>
      </c>
      <c r="H11" s="551">
        <f>IFERROR(E11/E$27,0)</f>
        <v>0</v>
      </c>
      <c r="I11" s="551">
        <f>IFERROR(F11/F$27,0)</f>
        <v>0</v>
      </c>
      <c r="J11" s="903"/>
      <c r="K11" s="836"/>
    </row>
    <row r="12" spans="2:11" ht="12" customHeight="1">
      <c r="C12" s="19"/>
      <c r="D12" s="41"/>
      <c r="E12" s="41"/>
      <c r="F12" s="854"/>
      <c r="G12" s="550">
        <f t="shared" ref="G12:G27" si="1">IFERROR(D12/D$27,0)</f>
        <v>0</v>
      </c>
      <c r="H12" s="551">
        <f t="shared" ref="H12:H27" si="2">IFERROR(E12/E$27,0)</f>
        <v>0</v>
      </c>
      <c r="I12" s="551">
        <f t="shared" ref="I12:I27" si="3">IFERROR(F12/F$27,0)</f>
        <v>0</v>
      </c>
      <c r="J12" s="903"/>
      <c r="K12" s="836"/>
    </row>
    <row r="13" spans="2:11" ht="12" customHeight="1">
      <c r="C13" s="19"/>
      <c r="D13" s="41"/>
      <c r="E13" s="41"/>
      <c r="F13" s="854"/>
      <c r="G13" s="550">
        <f t="shared" si="1"/>
        <v>0</v>
      </c>
      <c r="H13" s="551">
        <f t="shared" si="2"/>
        <v>0</v>
      </c>
      <c r="I13" s="551">
        <f t="shared" si="3"/>
        <v>0</v>
      </c>
      <c r="J13" s="903"/>
      <c r="K13" s="836"/>
    </row>
    <row r="14" spans="2:11" ht="12" customHeight="1">
      <c r="C14" s="19"/>
      <c r="D14" s="41"/>
      <c r="E14" s="41"/>
      <c r="F14" s="854"/>
      <c r="G14" s="550">
        <f t="shared" si="1"/>
        <v>0</v>
      </c>
      <c r="H14" s="551">
        <f t="shared" si="2"/>
        <v>0</v>
      </c>
      <c r="I14" s="551">
        <f t="shared" si="3"/>
        <v>0</v>
      </c>
      <c r="J14" s="903"/>
      <c r="K14" s="836"/>
    </row>
    <row r="15" spans="2:11" ht="12" customHeight="1">
      <c r="C15" s="19"/>
      <c r="D15" s="41"/>
      <c r="E15" s="41"/>
      <c r="F15" s="854"/>
      <c r="G15" s="550">
        <f t="shared" si="1"/>
        <v>0</v>
      </c>
      <c r="H15" s="551">
        <f t="shared" si="2"/>
        <v>0</v>
      </c>
      <c r="I15" s="551">
        <f t="shared" si="3"/>
        <v>0</v>
      </c>
      <c r="J15" s="903"/>
      <c r="K15" s="836"/>
    </row>
    <row r="16" spans="2:11" ht="12" customHeight="1">
      <c r="C16" s="19"/>
      <c r="D16" s="41"/>
      <c r="E16" s="41"/>
      <c r="F16" s="854"/>
      <c r="G16" s="550">
        <f t="shared" si="1"/>
        <v>0</v>
      </c>
      <c r="H16" s="551">
        <f t="shared" si="2"/>
        <v>0</v>
      </c>
      <c r="I16" s="551">
        <f t="shared" si="3"/>
        <v>0</v>
      </c>
      <c r="J16" s="903"/>
      <c r="K16" s="836"/>
    </row>
    <row r="17" spans="3:11" ht="12" customHeight="1">
      <c r="C17" s="19"/>
      <c r="D17" s="41"/>
      <c r="E17" s="41"/>
      <c r="F17" s="854"/>
      <c r="G17" s="550">
        <f t="shared" si="1"/>
        <v>0</v>
      </c>
      <c r="H17" s="551">
        <f t="shared" si="2"/>
        <v>0</v>
      </c>
      <c r="I17" s="551">
        <f t="shared" si="3"/>
        <v>0</v>
      </c>
      <c r="J17" s="903"/>
      <c r="K17" s="836"/>
    </row>
    <row r="18" spans="3:11" ht="12" customHeight="1">
      <c r="C18" s="19"/>
      <c r="D18" s="41"/>
      <c r="E18" s="41"/>
      <c r="F18" s="854"/>
      <c r="G18" s="550">
        <f t="shared" si="1"/>
        <v>0</v>
      </c>
      <c r="H18" s="551">
        <f t="shared" si="2"/>
        <v>0</v>
      </c>
      <c r="I18" s="551">
        <f t="shared" si="3"/>
        <v>0</v>
      </c>
      <c r="J18" s="903"/>
      <c r="K18" s="836"/>
    </row>
    <row r="19" spans="3:11" ht="12" customHeight="1">
      <c r="C19" s="19"/>
      <c r="D19" s="41"/>
      <c r="E19" s="41"/>
      <c r="F19" s="854"/>
      <c r="G19" s="550">
        <f t="shared" si="1"/>
        <v>0</v>
      </c>
      <c r="H19" s="551">
        <f t="shared" si="2"/>
        <v>0</v>
      </c>
      <c r="I19" s="551">
        <f t="shared" si="3"/>
        <v>0</v>
      </c>
      <c r="J19" s="903"/>
      <c r="K19" s="836"/>
    </row>
    <row r="20" spans="3:11" ht="12" customHeight="1">
      <c r="C20" s="19"/>
      <c r="D20" s="41"/>
      <c r="E20" s="41"/>
      <c r="F20" s="854"/>
      <c r="G20" s="550">
        <f t="shared" si="1"/>
        <v>0</v>
      </c>
      <c r="H20" s="551">
        <f t="shared" si="2"/>
        <v>0</v>
      </c>
      <c r="I20" s="551">
        <f t="shared" si="3"/>
        <v>0</v>
      </c>
      <c r="J20" s="903"/>
      <c r="K20" s="836"/>
    </row>
    <row r="21" spans="3:11" ht="12" customHeight="1">
      <c r="C21" s="19"/>
      <c r="D21" s="41"/>
      <c r="E21" s="41"/>
      <c r="F21" s="854"/>
      <c r="G21" s="550">
        <f t="shared" si="1"/>
        <v>0</v>
      </c>
      <c r="H21" s="551">
        <f t="shared" si="2"/>
        <v>0</v>
      </c>
      <c r="I21" s="551">
        <f t="shared" si="3"/>
        <v>0</v>
      </c>
      <c r="J21" s="903"/>
      <c r="K21" s="836"/>
    </row>
    <row r="22" spans="3:11" ht="12" customHeight="1">
      <c r="C22" s="19"/>
      <c r="D22" s="41"/>
      <c r="E22" s="41"/>
      <c r="F22" s="854"/>
      <c r="G22" s="550">
        <f t="shared" si="1"/>
        <v>0</v>
      </c>
      <c r="H22" s="551">
        <f t="shared" si="2"/>
        <v>0</v>
      </c>
      <c r="I22" s="551">
        <f t="shared" si="3"/>
        <v>0</v>
      </c>
      <c r="J22" s="903"/>
      <c r="K22" s="836"/>
    </row>
    <row r="23" spans="3:11" ht="12" customHeight="1">
      <c r="C23" s="19"/>
      <c r="D23" s="41"/>
      <c r="E23" s="41"/>
      <c r="F23" s="41"/>
      <c r="G23" s="550">
        <f t="shared" si="1"/>
        <v>0</v>
      </c>
      <c r="H23" s="551">
        <f t="shared" si="2"/>
        <v>0</v>
      </c>
      <c r="I23" s="551">
        <f t="shared" si="3"/>
        <v>0</v>
      </c>
      <c r="J23" s="903"/>
      <c r="K23" s="836"/>
    </row>
    <row r="24" spans="3:11" ht="12" customHeight="1">
      <c r="C24" s="19"/>
      <c r="D24" s="41"/>
      <c r="E24" s="41"/>
      <c r="F24" s="41"/>
      <c r="G24" s="550">
        <f t="shared" si="1"/>
        <v>0</v>
      </c>
      <c r="H24" s="551">
        <f t="shared" si="2"/>
        <v>0</v>
      </c>
      <c r="I24" s="551">
        <f t="shared" si="3"/>
        <v>0</v>
      </c>
      <c r="J24" s="903"/>
      <c r="K24" s="836"/>
    </row>
    <row r="25" spans="3:11" ht="12" customHeight="1">
      <c r="C25" s="678" t="s">
        <v>583</v>
      </c>
      <c r="D25" s="840">
        <f>SUM(D11:D16,D18,D22:D24)</f>
        <v>0</v>
      </c>
      <c r="E25" s="840">
        <f>SUM(E11:E18)+E21+E22</f>
        <v>0</v>
      </c>
      <c r="F25" s="840">
        <f>SUM(F11:F20)</f>
        <v>0</v>
      </c>
      <c r="G25" s="900">
        <f t="shared" si="1"/>
        <v>0</v>
      </c>
      <c r="H25" s="841">
        <f t="shared" si="2"/>
        <v>0</v>
      </c>
      <c r="I25" s="841">
        <f t="shared" si="3"/>
        <v>0</v>
      </c>
      <c r="J25" s="904"/>
      <c r="K25" s="842"/>
    </row>
    <row r="26" spans="3:11" ht="12" customHeight="1">
      <c r="C26" s="846" t="s">
        <v>282</v>
      </c>
      <c r="D26" s="989"/>
      <c r="E26" s="989"/>
      <c r="F26" s="989"/>
      <c r="G26" s="901">
        <f t="shared" si="1"/>
        <v>0</v>
      </c>
      <c r="H26" s="325">
        <f t="shared" si="2"/>
        <v>0</v>
      </c>
      <c r="I26" s="325">
        <f t="shared" si="3"/>
        <v>0</v>
      </c>
      <c r="J26" s="903"/>
      <c r="K26" s="836"/>
    </row>
    <row r="27" spans="3:11" ht="12" customHeight="1" thickBot="1">
      <c r="C27" s="818" t="s">
        <v>606</v>
      </c>
      <c r="D27" s="844"/>
      <c r="E27" s="844"/>
      <c r="F27" s="844"/>
      <c r="G27" s="902">
        <f t="shared" si="1"/>
        <v>0</v>
      </c>
      <c r="H27" s="845">
        <f t="shared" si="2"/>
        <v>0</v>
      </c>
      <c r="I27" s="845">
        <f t="shared" si="3"/>
        <v>0</v>
      </c>
      <c r="J27" s="990"/>
      <c r="K27" s="991"/>
    </row>
    <row r="28" spans="3:11" ht="11.25" customHeight="1">
      <c r="C28" s="3"/>
    </row>
    <row r="29" spans="3:11" ht="11.25" customHeight="1"/>
    <row r="30" spans="3:11" ht="11.25" customHeight="1">
      <c r="D30" s="42"/>
    </row>
    <row r="31" spans="3:11" ht="11.25" customHeight="1"/>
    <row r="32" spans="3:11" ht="11.25" customHeight="1">
      <c r="D32" s="43"/>
      <c r="E32" s="43"/>
      <c r="F32" s="43"/>
    </row>
    <row r="33" spans="4:6" ht="11.25" customHeight="1">
      <c r="D33" s="43"/>
      <c r="E33" s="43"/>
      <c r="F33" s="43"/>
    </row>
    <row r="34" spans="4:6" ht="11.25" customHeight="1"/>
    <row r="35" spans="4:6" ht="11.25" customHeight="1"/>
    <row r="36" spans="4:6" ht="11.25" customHeight="1"/>
    <row r="37" spans="4:6" ht="11.25" customHeight="1"/>
    <row r="38" spans="4:6" ht="11.25" customHeight="1"/>
    <row r="39" spans="4:6" ht="11.25" customHeight="1"/>
    <row r="40" spans="4:6" ht="11.25" customHeight="1"/>
    <row r="41" spans="4:6" ht="11.25" customHeight="1"/>
    <row r="42" spans="4:6" ht="11.25" customHeight="1"/>
    <row r="43" spans="4:6" ht="11.25" customHeight="1"/>
    <row r="44" spans="4:6" ht="11.25" customHeight="1"/>
    <row r="45" spans="4:6" ht="11.25" customHeight="1"/>
    <row r="46" spans="4:6" ht="11.25" customHeight="1"/>
    <row r="47" spans="4:6" ht="11.25" customHeight="1"/>
    <row r="48" spans="4:6"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sheetData>
  <mergeCells count="2">
    <mergeCell ref="D9:F9"/>
    <mergeCell ref="G9:I9"/>
  </mergeCells>
  <pageMargins left="0.7" right="0.7" top="0.75" bottom="0.75" header="0.3" footer="0.3"/>
  <pageSetup orientation="landscape" r:id="rId1"/>
  <headerFooter>
    <oddFooter>&amp;C&amp;7&amp;B&amp;"Arial"Document Classification: KPMG Confidential</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tabColor indexed="11"/>
    <pageSetUpPr fitToPage="1"/>
  </sheetPr>
  <dimension ref="A1:AR211"/>
  <sheetViews>
    <sheetView showGridLines="0" workbookViewId="0"/>
  </sheetViews>
  <sheetFormatPr defaultRowHeight="15" outlineLevelCol="1"/>
  <cols>
    <col min="1" max="1" width="3.7109375" style="390" customWidth="1"/>
    <col min="2" max="2" width="9.140625" customWidth="1"/>
    <col min="3" max="3" width="32.28515625" customWidth="1"/>
    <col min="4" max="6" width="7.7109375" customWidth="1" outlineLevel="1"/>
    <col min="7" max="39" width="7.140625" customWidth="1" outlineLevel="1"/>
    <col min="40" max="42" width="6.85546875" customWidth="1"/>
  </cols>
  <sheetData>
    <row r="1" spans="2:44" ht="23.1" customHeight="1">
      <c r="B1" s="608" t="str">
        <f>'Key information'!E7</f>
        <v>Project Test</v>
      </c>
    </row>
    <row r="2" spans="2:44" ht="11.45" customHeight="1">
      <c r="B2" s="610" t="str">
        <f>C8</f>
        <v>Operating cash flows, reported</v>
      </c>
    </row>
    <row r="3" spans="2:44" ht="12" customHeight="1">
      <c r="B3" s="388" t="s">
        <v>245</v>
      </c>
    </row>
    <row r="4" spans="2:44" ht="11.25" customHeight="1">
      <c r="B4" s="123"/>
      <c r="C4" s="123"/>
    </row>
    <row r="5" spans="2:44" ht="11.25" customHeight="1">
      <c r="B5" s="123"/>
      <c r="C5" s="123"/>
    </row>
    <row r="6" spans="2:44" ht="11.25" customHeight="1">
      <c r="B6" s="123"/>
      <c r="C6" s="123"/>
    </row>
    <row r="7" spans="2:44" ht="11.25" customHeight="1">
      <c r="B7" s="123"/>
      <c r="C7" s="123"/>
    </row>
    <row r="8" spans="2:44" ht="19.5" customHeight="1">
      <c r="C8" s="402" t="str">
        <f>"Operating cash flows, reported"&amp;IF('Key information'!E59="",""," - "&amp;'Key information'!E59)</f>
        <v>Operating cash flows, reported</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R8" s="172"/>
    </row>
    <row r="9" spans="2:44" ht="23.25">
      <c r="C9" s="597" t="str">
        <f>'Key information'!F50</f>
        <v>€'000</v>
      </c>
      <c r="D9" s="598">
        <f>'Key information'!E28</f>
        <v>43861</v>
      </c>
      <c r="E9" s="598">
        <f t="shared" ref="E9:AM9" si="0">EOMONTH(D9,1)</f>
        <v>43890</v>
      </c>
      <c r="F9" s="598">
        <f t="shared" si="0"/>
        <v>43921</v>
      </c>
      <c r="G9" s="598">
        <f t="shared" si="0"/>
        <v>43951</v>
      </c>
      <c r="H9" s="598">
        <f t="shared" si="0"/>
        <v>43982</v>
      </c>
      <c r="I9" s="598">
        <f t="shared" si="0"/>
        <v>44012</v>
      </c>
      <c r="J9" s="598">
        <f t="shared" si="0"/>
        <v>44043</v>
      </c>
      <c r="K9" s="598">
        <f t="shared" si="0"/>
        <v>44074</v>
      </c>
      <c r="L9" s="598">
        <f t="shared" si="0"/>
        <v>44104</v>
      </c>
      <c r="M9" s="598">
        <f t="shared" si="0"/>
        <v>44135</v>
      </c>
      <c r="N9" s="598">
        <f t="shared" si="0"/>
        <v>44165</v>
      </c>
      <c r="O9" s="598">
        <f t="shared" si="0"/>
        <v>44196</v>
      </c>
      <c r="P9" s="598">
        <f t="shared" si="0"/>
        <v>44227</v>
      </c>
      <c r="Q9" s="598">
        <f t="shared" si="0"/>
        <v>44255</v>
      </c>
      <c r="R9" s="598">
        <f t="shared" si="0"/>
        <v>44286</v>
      </c>
      <c r="S9" s="598">
        <f t="shared" si="0"/>
        <v>44316</v>
      </c>
      <c r="T9" s="598">
        <f t="shared" si="0"/>
        <v>44347</v>
      </c>
      <c r="U9" s="598">
        <f t="shared" si="0"/>
        <v>44377</v>
      </c>
      <c r="V9" s="598">
        <f t="shared" si="0"/>
        <v>44408</v>
      </c>
      <c r="W9" s="598">
        <f t="shared" si="0"/>
        <v>44439</v>
      </c>
      <c r="X9" s="598">
        <f t="shared" si="0"/>
        <v>44469</v>
      </c>
      <c r="Y9" s="598">
        <f t="shared" si="0"/>
        <v>44500</v>
      </c>
      <c r="Z9" s="598">
        <f t="shared" si="0"/>
        <v>44530</v>
      </c>
      <c r="AA9" s="598">
        <f t="shared" si="0"/>
        <v>44561</v>
      </c>
      <c r="AB9" s="598">
        <f t="shared" si="0"/>
        <v>44592</v>
      </c>
      <c r="AC9" s="598">
        <f t="shared" si="0"/>
        <v>44620</v>
      </c>
      <c r="AD9" s="598">
        <f t="shared" si="0"/>
        <v>44651</v>
      </c>
      <c r="AE9" s="598">
        <f t="shared" ref="AE9" si="1">EOMONTH(AD9,1)</f>
        <v>44681</v>
      </c>
      <c r="AF9" s="598">
        <f t="shared" ref="AF9" si="2">EOMONTH(AE9,1)</f>
        <v>44712</v>
      </c>
      <c r="AG9" s="598">
        <f t="shared" si="0"/>
        <v>44742</v>
      </c>
      <c r="AH9" s="598">
        <f t="shared" si="0"/>
        <v>44773</v>
      </c>
      <c r="AI9" s="598">
        <f t="shared" si="0"/>
        <v>44804</v>
      </c>
      <c r="AJ9" s="598">
        <f t="shared" si="0"/>
        <v>44834</v>
      </c>
      <c r="AK9" s="598">
        <f t="shared" si="0"/>
        <v>44865</v>
      </c>
      <c r="AL9" s="598">
        <f t="shared" si="0"/>
        <v>44895</v>
      </c>
      <c r="AM9" s="598">
        <f t="shared" si="0"/>
        <v>44926</v>
      </c>
      <c r="AN9" s="600" t="str">
        <f>'Key information'!E37</f>
        <v>FY20</v>
      </c>
      <c r="AO9" s="600" t="str">
        <f>'Key information'!F37</f>
        <v>FY21</v>
      </c>
      <c r="AP9" s="601" t="str">
        <f>'Key information'!G37</f>
        <v>LTM  Nov-22</v>
      </c>
    </row>
    <row r="10" spans="2:44" ht="12" customHeight="1">
      <c r="C10" s="140"/>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44"/>
      <c r="AO10" s="44"/>
      <c r="AP10" s="847"/>
    </row>
    <row r="11" spans="2:44" ht="12" customHeight="1">
      <c r="C11" s="30" t="s">
        <v>250</v>
      </c>
      <c r="D11" s="117">
        <f>QoE!E11</f>
        <v>0</v>
      </c>
      <c r="E11" s="117">
        <f>QoE!F11</f>
        <v>0</v>
      </c>
      <c r="F11" s="117">
        <f>QoE!G11</f>
        <v>0</v>
      </c>
      <c r="G11" s="117">
        <f>QoE!H11</f>
        <v>0</v>
      </c>
      <c r="H11" s="117">
        <f>QoE!I11</f>
        <v>0</v>
      </c>
      <c r="I11" s="117">
        <f>QoE!J11</f>
        <v>0</v>
      </c>
      <c r="J11" s="117">
        <f>QoE!K11</f>
        <v>0</v>
      </c>
      <c r="K11" s="117">
        <f>QoE!L11</f>
        <v>0</v>
      </c>
      <c r="L11" s="117">
        <f>QoE!M11</f>
        <v>0</v>
      </c>
      <c r="M11" s="117">
        <f>QoE!N11</f>
        <v>0</v>
      </c>
      <c r="N11" s="117">
        <f>QoE!O11</f>
        <v>0</v>
      </c>
      <c r="O11" s="117">
        <f>QoE!P11</f>
        <v>0</v>
      </c>
      <c r="P11" s="117">
        <f>QoE!Q11</f>
        <v>0</v>
      </c>
      <c r="Q11" s="117">
        <f>QoE!R11</f>
        <v>0</v>
      </c>
      <c r="R11" s="117">
        <f>QoE!S11</f>
        <v>0</v>
      </c>
      <c r="S11" s="117">
        <f>QoE!T11</f>
        <v>0</v>
      </c>
      <c r="T11" s="117">
        <f>QoE!U11</f>
        <v>0</v>
      </c>
      <c r="U11" s="117">
        <f>QoE!V11</f>
        <v>0</v>
      </c>
      <c r="V11" s="117">
        <f>QoE!W11</f>
        <v>0</v>
      </c>
      <c r="W11" s="117">
        <f>QoE!X11</f>
        <v>0</v>
      </c>
      <c r="X11" s="117">
        <f>QoE!Y11</f>
        <v>0</v>
      </c>
      <c r="Y11" s="117">
        <f>QoE!Z11</f>
        <v>0</v>
      </c>
      <c r="Z11" s="117">
        <f>QoE!AA11</f>
        <v>0</v>
      </c>
      <c r="AA11" s="117">
        <f>QoE!AB11</f>
        <v>0</v>
      </c>
      <c r="AB11" s="117">
        <f>QoE!AC11</f>
        <v>0</v>
      </c>
      <c r="AC11" s="117">
        <f>QoE!AD11</f>
        <v>0</v>
      </c>
      <c r="AD11" s="117">
        <f>QoE!AE11</f>
        <v>0</v>
      </c>
      <c r="AE11" s="117">
        <f>QoE!AF11</f>
        <v>0</v>
      </c>
      <c r="AF11" s="117">
        <f>QoE!AG11</f>
        <v>0</v>
      </c>
      <c r="AG11" s="117">
        <f>QoE!AH11</f>
        <v>0</v>
      </c>
      <c r="AH11" s="117">
        <f>QoE!AI11</f>
        <v>0</v>
      </c>
      <c r="AI11" s="117">
        <f>QoE!AJ11</f>
        <v>0</v>
      </c>
      <c r="AJ11" s="117">
        <f>QoE!AK11</f>
        <v>0</v>
      </c>
      <c r="AK11" s="117">
        <f>QoE!AL11</f>
        <v>0</v>
      </c>
      <c r="AL11" s="117">
        <f>QoE!AM11</f>
        <v>0</v>
      </c>
      <c r="AM11" s="117">
        <f>QoE!AN11</f>
        <v>0</v>
      </c>
      <c r="AN11" s="117">
        <f>SUM(D11:O11)</f>
        <v>0</v>
      </c>
      <c r="AO11" s="117">
        <f>SUM(P11:AA11)</f>
        <v>0</v>
      </c>
      <c r="AP11" s="735">
        <f ca="1">SUM(OFFSET(AM11,0,(-12+'Key information'!$E$34)):OFFSET(AA11,0,(-11+'Key information'!$E$34)))</f>
        <v>0</v>
      </c>
    </row>
    <row r="12" spans="2:44" ht="12" customHeight="1">
      <c r="C12" s="30" t="s">
        <v>607</v>
      </c>
      <c r="D12" s="116" t="s">
        <v>550</v>
      </c>
      <c r="E12" s="117">
        <f>'NWC overview'!D24-'NWC overview'!E24</f>
        <v>0</v>
      </c>
      <c r="F12" s="117">
        <f>'NWC overview'!E24-'NWC overview'!F24</f>
        <v>0</v>
      </c>
      <c r="G12" s="117">
        <f>'NWC overview'!F24-'NWC overview'!G24</f>
        <v>0</v>
      </c>
      <c r="H12" s="117">
        <f>'NWC overview'!G24-'NWC overview'!H24</f>
        <v>0</v>
      </c>
      <c r="I12" s="117">
        <f>'NWC overview'!H24-'NWC overview'!I24</f>
        <v>0</v>
      </c>
      <c r="J12" s="117">
        <f>'NWC overview'!I24-'NWC overview'!J24</f>
        <v>0</v>
      </c>
      <c r="K12" s="117">
        <f>'NWC overview'!J24-'NWC overview'!K24</f>
        <v>0</v>
      </c>
      <c r="L12" s="117">
        <f>'NWC overview'!K24-'NWC overview'!L24</f>
        <v>0</v>
      </c>
      <c r="M12" s="117">
        <f>'NWC overview'!L24-'NWC overview'!M24</f>
        <v>0</v>
      </c>
      <c r="N12" s="117">
        <f>'NWC overview'!M24-'NWC overview'!N24</f>
        <v>0</v>
      </c>
      <c r="O12" s="117">
        <f>'NWC overview'!N24-'NWC overview'!O24</f>
        <v>0</v>
      </c>
      <c r="P12" s="117">
        <f>'NWC overview'!O24-'NWC overview'!P24</f>
        <v>0</v>
      </c>
      <c r="Q12" s="117">
        <f>'NWC overview'!P24-'NWC overview'!Q24</f>
        <v>0</v>
      </c>
      <c r="R12" s="117">
        <f>'NWC overview'!Q24-'NWC overview'!R24</f>
        <v>0</v>
      </c>
      <c r="S12" s="117">
        <f>'NWC overview'!R24-'NWC overview'!S24</f>
        <v>0</v>
      </c>
      <c r="T12" s="117">
        <f>'NWC overview'!S24-'NWC overview'!T24</f>
        <v>0</v>
      </c>
      <c r="U12" s="117">
        <f>'NWC overview'!T24-'NWC overview'!U24</f>
        <v>0</v>
      </c>
      <c r="V12" s="117">
        <f>'NWC overview'!U24-'NWC overview'!V24</f>
        <v>0</v>
      </c>
      <c r="W12" s="117">
        <f>'NWC overview'!V24-'NWC overview'!W24</f>
        <v>0</v>
      </c>
      <c r="X12" s="117">
        <f>'NWC overview'!W24-'NWC overview'!X24</f>
        <v>0</v>
      </c>
      <c r="Y12" s="117">
        <f>'NWC overview'!X24-'NWC overview'!Y24</f>
        <v>0</v>
      </c>
      <c r="Z12" s="117">
        <f>'NWC overview'!Y24-'NWC overview'!Z24</f>
        <v>0</v>
      </c>
      <c r="AA12" s="117">
        <f>'NWC overview'!Z24-'NWC overview'!AA24</f>
        <v>0</v>
      </c>
      <c r="AB12" s="117">
        <f>'NWC overview'!AA24-'NWC overview'!AB24</f>
        <v>0</v>
      </c>
      <c r="AC12" s="117">
        <f>'NWC overview'!AB24-'NWC overview'!AC24</f>
        <v>0</v>
      </c>
      <c r="AD12" s="117">
        <f>'NWC overview'!AC24-'NWC overview'!AD24</f>
        <v>0</v>
      </c>
      <c r="AE12" s="117">
        <f>'NWC overview'!AD24-'NWC overview'!AE24</f>
        <v>0</v>
      </c>
      <c r="AF12" s="117">
        <f>'NWC overview'!AE24-'NWC overview'!AF24</f>
        <v>0</v>
      </c>
      <c r="AG12" s="117">
        <f>'NWC overview'!AF24-'NWC overview'!AG24</f>
        <v>0</v>
      </c>
      <c r="AH12" s="117">
        <f>'NWC overview'!AG24-'NWC overview'!AH24</f>
        <v>0</v>
      </c>
      <c r="AI12" s="117">
        <f>'NWC overview'!AH24-'NWC overview'!AI24</f>
        <v>0</v>
      </c>
      <c r="AJ12" s="117">
        <f>'NWC overview'!AI24-'NWC overview'!AJ24</f>
        <v>0</v>
      </c>
      <c r="AK12" s="117">
        <f>'NWC overview'!AJ24-'NWC overview'!AK24</f>
        <v>0</v>
      </c>
      <c r="AL12" s="117">
        <f>'NWC overview'!AK24-'NWC overview'!AL24</f>
        <v>0</v>
      </c>
      <c r="AM12" s="117">
        <f>'NWC overview'!AL24-'NWC overview'!AM24</f>
        <v>0</v>
      </c>
      <c r="AN12" s="117" t="s">
        <v>550</v>
      </c>
      <c r="AO12" s="117">
        <f>SUM(P12:AA12)</f>
        <v>0</v>
      </c>
      <c r="AP12" s="735">
        <f ca="1">SUM(OFFSET(AM12,0,(-12+'Key information'!$E$34)):OFFSET(AA12,0,(-11+'Key information'!$E$34)))</f>
        <v>0</v>
      </c>
    </row>
    <row r="13" spans="2:44" ht="12" customHeight="1">
      <c r="C13" s="30" t="s">
        <v>608</v>
      </c>
      <c r="D13" s="117" t="str">
        <f ca="1">IF(Capex!$AQ$14=0,Capex!D32,Capex!D14)</f>
        <v>n/a</v>
      </c>
      <c r="E13" s="117">
        <f ca="1">IF(Capex!$AQ$14=0,Capex!E32,Capex!E14)</f>
        <v>0</v>
      </c>
      <c r="F13" s="117">
        <f ca="1">IF(Capex!$AQ$14=0,Capex!F32,Capex!F14)</f>
        <v>0</v>
      </c>
      <c r="G13" s="117">
        <f ca="1">IF(Capex!$AQ$14=0,Capex!G32,Capex!G14)</f>
        <v>0</v>
      </c>
      <c r="H13" s="117">
        <f ca="1">IF(Capex!$AQ$14=0,Capex!H32,Capex!H14)</f>
        <v>0</v>
      </c>
      <c r="I13" s="117">
        <f ca="1">IF(Capex!$AQ$14=0,Capex!I32,Capex!I14)</f>
        <v>0</v>
      </c>
      <c r="J13" s="117">
        <f ca="1">IF(Capex!$AQ$14=0,Capex!J32,Capex!J14)</f>
        <v>0</v>
      </c>
      <c r="K13" s="117">
        <f ca="1">IF(Capex!$AQ$14=0,Capex!K32,Capex!K14)</f>
        <v>0</v>
      </c>
      <c r="L13" s="117">
        <f ca="1">IF(Capex!$AQ$14=0,Capex!L32,Capex!L14)</f>
        <v>0</v>
      </c>
      <c r="M13" s="117">
        <f ca="1">IF(Capex!$AQ$14=0,Capex!M32,Capex!M14)</f>
        <v>0</v>
      </c>
      <c r="N13" s="117">
        <f ca="1">IF(Capex!$AQ$14=0,Capex!N32,Capex!N14)</f>
        <v>0</v>
      </c>
      <c r="O13" s="117">
        <f ca="1">IF(Capex!$AQ$14=0,Capex!O32,Capex!O14)</f>
        <v>0</v>
      </c>
      <c r="P13" s="117">
        <f ca="1">IF(Capex!$AQ$14=0,Capex!P32,Capex!P14)</f>
        <v>0</v>
      </c>
      <c r="Q13" s="117">
        <f ca="1">IF(Capex!$AQ$14=0,Capex!Q32,Capex!Q14)</f>
        <v>0</v>
      </c>
      <c r="R13" s="117">
        <f ca="1">IF(Capex!$AQ$14=0,Capex!R32,Capex!R14)</f>
        <v>0</v>
      </c>
      <c r="S13" s="117">
        <f ca="1">IF(Capex!$AQ$14=0,Capex!S32,Capex!S14)</f>
        <v>0</v>
      </c>
      <c r="T13" s="117">
        <f ca="1">IF(Capex!$AQ$14=0,Capex!T32,Capex!T14)</f>
        <v>0</v>
      </c>
      <c r="U13" s="117">
        <f ca="1">IF(Capex!$AQ$14=0,Capex!U32,Capex!U14)</f>
        <v>0</v>
      </c>
      <c r="V13" s="117">
        <f ca="1">IF(Capex!$AQ$14=0,Capex!V32,Capex!V14)</f>
        <v>0</v>
      </c>
      <c r="W13" s="117">
        <f ca="1">IF(Capex!$AQ$14=0,Capex!W32,Capex!W14)</f>
        <v>0</v>
      </c>
      <c r="X13" s="117">
        <f ca="1">IF(Capex!$AQ$14=0,Capex!X32,Capex!X14)</f>
        <v>0</v>
      </c>
      <c r="Y13" s="117">
        <f ca="1">IF(Capex!$AQ$14=0,Capex!Y32,Capex!Y14)</f>
        <v>0</v>
      </c>
      <c r="Z13" s="117">
        <f ca="1">IF(Capex!$AQ$14=0,Capex!Z32,Capex!Z14)</f>
        <v>0</v>
      </c>
      <c r="AA13" s="117">
        <f ca="1">IF(Capex!$AQ$14=0,Capex!AA32,Capex!AA14)</f>
        <v>0</v>
      </c>
      <c r="AB13" s="117">
        <f ca="1">IF(Capex!$AQ$14=0,Capex!AB32,Capex!AB14)</f>
        <v>0</v>
      </c>
      <c r="AC13" s="117">
        <f ca="1">IF(Capex!$AQ$14=0,Capex!AC32,Capex!AC14)</f>
        <v>0</v>
      </c>
      <c r="AD13" s="117">
        <f ca="1">IF(Capex!$AQ$14=0,Capex!AD32,Capex!AD14)</f>
        <v>0</v>
      </c>
      <c r="AE13" s="117">
        <f ca="1">IF(Capex!$AQ$14=0,Capex!AE32,Capex!AE14)</f>
        <v>0</v>
      </c>
      <c r="AF13" s="117">
        <f ca="1">IF(Capex!$AQ$14=0,Capex!AF32,Capex!AF14)</f>
        <v>0</v>
      </c>
      <c r="AG13" s="117">
        <f ca="1">IF(Capex!$AQ$14=0,Capex!AG32,Capex!AG14)</f>
        <v>0</v>
      </c>
      <c r="AH13" s="117">
        <f ca="1">IF(Capex!$AQ$14=0,Capex!AH32,Capex!AH14)</f>
        <v>0</v>
      </c>
      <c r="AI13" s="117">
        <f ca="1">IF(Capex!$AQ$14=0,Capex!AI32,Capex!AI14)</f>
        <v>0</v>
      </c>
      <c r="AJ13" s="117">
        <f ca="1">IF(Capex!$AQ$14=0,Capex!AJ32,Capex!AJ14)</f>
        <v>0</v>
      </c>
      <c r="AK13" s="117">
        <f ca="1">IF(Capex!$AQ$14=0,Capex!AK32,Capex!AK14)</f>
        <v>0</v>
      </c>
      <c r="AL13" s="117">
        <f ca="1">IF(Capex!$AQ$14=0,Capex!AL32,Capex!AL14)</f>
        <v>0</v>
      </c>
      <c r="AM13" s="117">
        <f ca="1">IF(Capex!$AQ$14=0,Capex!AM32,Capex!AM14)</f>
        <v>0</v>
      </c>
      <c r="AN13" s="117">
        <f ca="1">SUM(D13:O13)</f>
        <v>0</v>
      </c>
      <c r="AO13" s="117">
        <f ca="1">SUM(P13:AA13)</f>
        <v>0</v>
      </c>
      <c r="AP13" s="735">
        <f ca="1">SUM(OFFSET(AM13,0,(-12+'Key information'!$E$34)):OFFSET(AA13,0,(-11+'Key information'!$E$34)))</f>
        <v>0</v>
      </c>
    </row>
    <row r="14" spans="2:44" ht="12" customHeight="1" thickBot="1">
      <c r="C14" s="682" t="s">
        <v>609</v>
      </c>
      <c r="D14" s="849" t="s">
        <v>550</v>
      </c>
      <c r="E14" s="850">
        <f ca="1">SUM(E11:E13)</f>
        <v>0</v>
      </c>
      <c r="F14" s="850">
        <f t="shared" ref="F14:AL14" ca="1" si="3">SUM(F11:F13)</f>
        <v>0</v>
      </c>
      <c r="G14" s="850">
        <f t="shared" ca="1" si="3"/>
        <v>0</v>
      </c>
      <c r="H14" s="850">
        <f t="shared" ca="1" si="3"/>
        <v>0</v>
      </c>
      <c r="I14" s="850">
        <f t="shared" ca="1" si="3"/>
        <v>0</v>
      </c>
      <c r="J14" s="850">
        <f t="shared" ca="1" si="3"/>
        <v>0</v>
      </c>
      <c r="K14" s="850">
        <f t="shared" ca="1" si="3"/>
        <v>0</v>
      </c>
      <c r="L14" s="850">
        <f t="shared" ca="1" si="3"/>
        <v>0</v>
      </c>
      <c r="M14" s="850">
        <f t="shared" ca="1" si="3"/>
        <v>0</v>
      </c>
      <c r="N14" s="850">
        <f t="shared" ca="1" si="3"/>
        <v>0</v>
      </c>
      <c r="O14" s="850">
        <f t="shared" ca="1" si="3"/>
        <v>0</v>
      </c>
      <c r="P14" s="850">
        <f t="shared" ca="1" si="3"/>
        <v>0</v>
      </c>
      <c r="Q14" s="850">
        <f t="shared" ca="1" si="3"/>
        <v>0</v>
      </c>
      <c r="R14" s="850">
        <f t="shared" ca="1" si="3"/>
        <v>0</v>
      </c>
      <c r="S14" s="850">
        <f t="shared" ca="1" si="3"/>
        <v>0</v>
      </c>
      <c r="T14" s="850">
        <f t="shared" ca="1" si="3"/>
        <v>0</v>
      </c>
      <c r="U14" s="850">
        <f t="shared" ca="1" si="3"/>
        <v>0</v>
      </c>
      <c r="V14" s="850">
        <f t="shared" ca="1" si="3"/>
        <v>0</v>
      </c>
      <c r="W14" s="850">
        <f t="shared" ca="1" si="3"/>
        <v>0</v>
      </c>
      <c r="X14" s="850">
        <f t="shared" ca="1" si="3"/>
        <v>0</v>
      </c>
      <c r="Y14" s="850">
        <f t="shared" ca="1" si="3"/>
        <v>0</v>
      </c>
      <c r="Z14" s="850">
        <f t="shared" ca="1" si="3"/>
        <v>0</v>
      </c>
      <c r="AA14" s="850">
        <f t="shared" ca="1" si="3"/>
        <v>0</v>
      </c>
      <c r="AB14" s="850">
        <f t="shared" ca="1" si="3"/>
        <v>0</v>
      </c>
      <c r="AC14" s="850">
        <f t="shared" ca="1" si="3"/>
        <v>0</v>
      </c>
      <c r="AD14" s="850">
        <f t="shared" ca="1" si="3"/>
        <v>0</v>
      </c>
      <c r="AE14" s="850">
        <f t="shared" ref="AE14:AF14" ca="1" si="4">SUM(AE11:AE13)</f>
        <v>0</v>
      </c>
      <c r="AF14" s="850">
        <f t="shared" ca="1" si="4"/>
        <v>0</v>
      </c>
      <c r="AG14" s="850">
        <f t="shared" ca="1" si="3"/>
        <v>0</v>
      </c>
      <c r="AH14" s="850">
        <f t="shared" ca="1" si="3"/>
        <v>0</v>
      </c>
      <c r="AI14" s="850">
        <f t="shared" ca="1" si="3"/>
        <v>0</v>
      </c>
      <c r="AJ14" s="850">
        <f t="shared" ca="1" si="3"/>
        <v>0</v>
      </c>
      <c r="AK14" s="850">
        <f t="shared" ca="1" si="3"/>
        <v>0</v>
      </c>
      <c r="AL14" s="850">
        <f t="shared" ca="1" si="3"/>
        <v>0</v>
      </c>
      <c r="AM14" s="850">
        <f ca="1">SUM(AM11:AM13)</f>
        <v>0</v>
      </c>
      <c r="AN14" s="849" t="s">
        <v>550</v>
      </c>
      <c r="AO14" s="850">
        <f ca="1">SUM(AO11:AO13)</f>
        <v>0</v>
      </c>
      <c r="AP14" s="850">
        <f ca="1">SUM(AP11:AP13)</f>
        <v>0</v>
      </c>
    </row>
    <row r="15" spans="2:44" ht="12" customHeight="1">
      <c r="C15" s="17" t="s">
        <v>610</v>
      </c>
      <c r="D15" s="115">
        <f>BS_monthly!G25</f>
        <v>0</v>
      </c>
      <c r="E15" s="147">
        <f>BS_monthly!H25</f>
        <v>0</v>
      </c>
      <c r="F15" s="147">
        <f>BS_monthly!I25</f>
        <v>0</v>
      </c>
      <c r="G15" s="147">
        <f>BS_monthly!J25</f>
        <v>0</v>
      </c>
      <c r="H15" s="147">
        <f>BS_monthly!K25</f>
        <v>0</v>
      </c>
      <c r="I15" s="147">
        <f>BS_monthly!L25</f>
        <v>0</v>
      </c>
      <c r="J15" s="147">
        <f>BS_monthly!M25</f>
        <v>0</v>
      </c>
      <c r="K15" s="147">
        <f>BS_monthly!N25</f>
        <v>0</v>
      </c>
      <c r="L15" s="147">
        <f>BS_monthly!O25</f>
        <v>0</v>
      </c>
      <c r="M15" s="147">
        <f>BS_monthly!P25</f>
        <v>0</v>
      </c>
      <c r="N15" s="147">
        <f>BS_monthly!Q25</f>
        <v>0</v>
      </c>
      <c r="O15" s="147">
        <f>BS_monthly!R25</f>
        <v>0</v>
      </c>
      <c r="P15" s="147">
        <f>BS_monthly!S25</f>
        <v>0</v>
      </c>
      <c r="Q15" s="147">
        <f>BS_monthly!T25</f>
        <v>0</v>
      </c>
      <c r="R15" s="147">
        <f>BS_monthly!U25</f>
        <v>0</v>
      </c>
      <c r="S15" s="147">
        <f>BS_monthly!V25</f>
        <v>0</v>
      </c>
      <c r="T15" s="147">
        <f>BS_monthly!W25</f>
        <v>0</v>
      </c>
      <c r="U15" s="147">
        <f>BS_monthly!X25</f>
        <v>0</v>
      </c>
      <c r="V15" s="147">
        <f>BS_monthly!Y25</f>
        <v>0</v>
      </c>
      <c r="W15" s="147">
        <f>BS_monthly!Z25</f>
        <v>0</v>
      </c>
      <c r="X15" s="147">
        <f>BS_monthly!AA25</f>
        <v>0</v>
      </c>
      <c r="Y15" s="147">
        <f>BS_monthly!AB25</f>
        <v>0</v>
      </c>
      <c r="Z15" s="147">
        <f>BS_monthly!AC25</f>
        <v>0</v>
      </c>
      <c r="AA15" s="147">
        <f>BS_monthly!AD25</f>
        <v>0</v>
      </c>
      <c r="AB15" s="147">
        <f>BS_monthly!AE25</f>
        <v>0</v>
      </c>
      <c r="AC15" s="147">
        <f>BS_monthly!AF25</f>
        <v>0</v>
      </c>
      <c r="AD15" s="147">
        <f>BS_monthly!AG25</f>
        <v>0</v>
      </c>
      <c r="AE15" s="147">
        <f>BS_monthly!AH25</f>
        <v>0</v>
      </c>
      <c r="AF15" s="147">
        <f>BS_monthly!AI25</f>
        <v>0</v>
      </c>
      <c r="AG15" s="147">
        <f>BS_monthly!AJ25</f>
        <v>0</v>
      </c>
      <c r="AH15" s="147">
        <f>BS_monthly!AK25</f>
        <v>0</v>
      </c>
      <c r="AI15" s="147">
        <f>BS_monthly!AL25</f>
        <v>0</v>
      </c>
      <c r="AJ15" s="147">
        <f>BS_monthly!AM25</f>
        <v>0</v>
      </c>
      <c r="AK15" s="147">
        <f>BS_monthly!AN25</f>
        <v>0</v>
      </c>
      <c r="AL15" s="147">
        <f>BS_monthly!AO25</f>
        <v>0</v>
      </c>
      <c r="AM15" s="147">
        <f>BS_monthly!AP25</f>
        <v>0</v>
      </c>
      <c r="AN15" s="115"/>
      <c r="AO15" s="147"/>
      <c r="AP15" s="147"/>
    </row>
    <row r="16" spans="2:44" ht="12" customHeight="1">
      <c r="C16" s="805" t="s">
        <v>611</v>
      </c>
      <c r="D16" s="517" t="s">
        <v>550</v>
      </c>
      <c r="E16" s="517">
        <f ca="1">IFERROR(E14/E11,0)</f>
        <v>0</v>
      </c>
      <c r="F16" s="517">
        <f t="shared" ref="F16:AP16" ca="1" si="5">IFERROR(F14/F11,0)</f>
        <v>0</v>
      </c>
      <c r="G16" s="517">
        <f t="shared" ca="1" si="5"/>
        <v>0</v>
      </c>
      <c r="H16" s="517">
        <f t="shared" ca="1" si="5"/>
        <v>0</v>
      </c>
      <c r="I16" s="517">
        <f t="shared" ca="1" si="5"/>
        <v>0</v>
      </c>
      <c r="J16" s="517">
        <f t="shared" ca="1" si="5"/>
        <v>0</v>
      </c>
      <c r="K16" s="517">
        <f t="shared" ca="1" si="5"/>
        <v>0</v>
      </c>
      <c r="L16" s="517">
        <f t="shared" ca="1" si="5"/>
        <v>0</v>
      </c>
      <c r="M16" s="517">
        <f t="shared" ca="1" si="5"/>
        <v>0</v>
      </c>
      <c r="N16" s="517">
        <f t="shared" ca="1" si="5"/>
        <v>0</v>
      </c>
      <c r="O16" s="517">
        <f t="shared" ca="1" si="5"/>
        <v>0</v>
      </c>
      <c r="P16" s="517">
        <f t="shared" ca="1" si="5"/>
        <v>0</v>
      </c>
      <c r="Q16" s="517">
        <f t="shared" ca="1" si="5"/>
        <v>0</v>
      </c>
      <c r="R16" s="517">
        <f t="shared" ca="1" si="5"/>
        <v>0</v>
      </c>
      <c r="S16" s="517">
        <f t="shared" ca="1" si="5"/>
        <v>0</v>
      </c>
      <c r="T16" s="517">
        <f t="shared" ca="1" si="5"/>
        <v>0</v>
      </c>
      <c r="U16" s="517">
        <f t="shared" ca="1" si="5"/>
        <v>0</v>
      </c>
      <c r="V16" s="517">
        <f t="shared" ca="1" si="5"/>
        <v>0</v>
      </c>
      <c r="W16" s="517">
        <f t="shared" ca="1" si="5"/>
        <v>0</v>
      </c>
      <c r="X16" s="517">
        <f t="shared" ca="1" si="5"/>
        <v>0</v>
      </c>
      <c r="Y16" s="517">
        <f t="shared" ca="1" si="5"/>
        <v>0</v>
      </c>
      <c r="Z16" s="517">
        <f t="shared" ca="1" si="5"/>
        <v>0</v>
      </c>
      <c r="AA16" s="517">
        <f t="shared" ca="1" si="5"/>
        <v>0</v>
      </c>
      <c r="AB16" s="517">
        <f t="shared" ca="1" si="5"/>
        <v>0</v>
      </c>
      <c r="AC16" s="517">
        <f t="shared" ca="1" si="5"/>
        <v>0</v>
      </c>
      <c r="AD16" s="517">
        <f t="shared" ca="1" si="5"/>
        <v>0</v>
      </c>
      <c r="AE16" s="517">
        <f t="shared" ca="1" si="5"/>
        <v>0</v>
      </c>
      <c r="AF16" s="517">
        <f t="shared" ca="1" si="5"/>
        <v>0</v>
      </c>
      <c r="AG16" s="517">
        <f t="shared" ca="1" si="5"/>
        <v>0</v>
      </c>
      <c r="AH16" s="517">
        <f t="shared" ca="1" si="5"/>
        <v>0</v>
      </c>
      <c r="AI16" s="517">
        <f t="shared" ca="1" si="5"/>
        <v>0</v>
      </c>
      <c r="AJ16" s="517">
        <f t="shared" ca="1" si="5"/>
        <v>0</v>
      </c>
      <c r="AK16" s="517">
        <f t="shared" ca="1" si="5"/>
        <v>0</v>
      </c>
      <c r="AL16" s="517">
        <f t="shared" ca="1" si="5"/>
        <v>0</v>
      </c>
      <c r="AM16" s="517">
        <f t="shared" ca="1" si="5"/>
        <v>0</v>
      </c>
      <c r="AN16" s="516">
        <f t="shared" si="5"/>
        <v>0</v>
      </c>
      <c r="AO16" s="517">
        <f t="shared" ca="1" si="5"/>
        <v>0</v>
      </c>
      <c r="AP16" s="517">
        <f t="shared" ca="1" si="5"/>
        <v>0</v>
      </c>
    </row>
    <row r="17" spans="3:42" ht="12" customHeight="1"/>
    <row r="18" spans="3:42" ht="19.5" customHeight="1">
      <c r="C18" s="402" t="str">
        <f>"Operating cash flows, adjusted"&amp;IF('Key information'!E59="",""," - "&amp;'Key information'!E59)</f>
        <v>Operating cash flows, adjusted</v>
      </c>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2"/>
      <c r="AF18" s="402"/>
      <c r="AG18" s="402"/>
      <c r="AH18" s="402"/>
      <c r="AI18" s="402"/>
      <c r="AJ18" s="402"/>
      <c r="AK18" s="402"/>
      <c r="AL18" s="402"/>
      <c r="AM18" s="402"/>
      <c r="AN18" s="402"/>
      <c r="AO18" s="402"/>
      <c r="AP18" s="402"/>
    </row>
    <row r="19" spans="3:42" ht="23.25">
      <c r="C19" s="597" t="str">
        <f>C9</f>
        <v>€'000</v>
      </c>
      <c r="D19" s="598">
        <f>D9</f>
        <v>43861</v>
      </c>
      <c r="E19" s="598">
        <f t="shared" ref="E19:AP19" si="6">E9</f>
        <v>43890</v>
      </c>
      <c r="F19" s="598">
        <f t="shared" si="6"/>
        <v>43921</v>
      </c>
      <c r="G19" s="598">
        <f t="shared" si="6"/>
        <v>43951</v>
      </c>
      <c r="H19" s="598">
        <f t="shared" si="6"/>
        <v>43982</v>
      </c>
      <c r="I19" s="598">
        <f t="shared" si="6"/>
        <v>44012</v>
      </c>
      <c r="J19" s="598">
        <f t="shared" si="6"/>
        <v>44043</v>
      </c>
      <c r="K19" s="598">
        <f t="shared" si="6"/>
        <v>44074</v>
      </c>
      <c r="L19" s="598">
        <f t="shared" si="6"/>
        <v>44104</v>
      </c>
      <c r="M19" s="598">
        <f t="shared" si="6"/>
        <v>44135</v>
      </c>
      <c r="N19" s="598">
        <f t="shared" si="6"/>
        <v>44165</v>
      </c>
      <c r="O19" s="598">
        <f t="shared" si="6"/>
        <v>44196</v>
      </c>
      <c r="P19" s="598">
        <f t="shared" si="6"/>
        <v>44227</v>
      </c>
      <c r="Q19" s="598">
        <f t="shared" si="6"/>
        <v>44255</v>
      </c>
      <c r="R19" s="598">
        <f t="shared" si="6"/>
        <v>44286</v>
      </c>
      <c r="S19" s="598">
        <f t="shared" si="6"/>
        <v>44316</v>
      </c>
      <c r="T19" s="598">
        <f t="shared" si="6"/>
        <v>44347</v>
      </c>
      <c r="U19" s="598">
        <f t="shared" si="6"/>
        <v>44377</v>
      </c>
      <c r="V19" s="598">
        <f t="shared" si="6"/>
        <v>44408</v>
      </c>
      <c r="W19" s="598">
        <f t="shared" si="6"/>
        <v>44439</v>
      </c>
      <c r="X19" s="598">
        <f t="shared" si="6"/>
        <v>44469</v>
      </c>
      <c r="Y19" s="598">
        <f t="shared" si="6"/>
        <v>44500</v>
      </c>
      <c r="Z19" s="598">
        <f t="shared" si="6"/>
        <v>44530</v>
      </c>
      <c r="AA19" s="598">
        <f t="shared" si="6"/>
        <v>44561</v>
      </c>
      <c r="AB19" s="598">
        <f t="shared" si="6"/>
        <v>44592</v>
      </c>
      <c r="AC19" s="598">
        <f t="shared" si="6"/>
        <v>44620</v>
      </c>
      <c r="AD19" s="598">
        <f t="shared" si="6"/>
        <v>44651</v>
      </c>
      <c r="AE19" s="598">
        <f t="shared" si="6"/>
        <v>44681</v>
      </c>
      <c r="AF19" s="598">
        <f t="shared" si="6"/>
        <v>44712</v>
      </c>
      <c r="AG19" s="598">
        <f t="shared" si="6"/>
        <v>44742</v>
      </c>
      <c r="AH19" s="598">
        <f t="shared" si="6"/>
        <v>44773</v>
      </c>
      <c r="AI19" s="598">
        <f t="shared" si="6"/>
        <v>44804</v>
      </c>
      <c r="AJ19" s="598">
        <f t="shared" si="6"/>
        <v>44834</v>
      </c>
      <c r="AK19" s="598">
        <f t="shared" si="6"/>
        <v>44865</v>
      </c>
      <c r="AL19" s="598">
        <f t="shared" si="6"/>
        <v>44895</v>
      </c>
      <c r="AM19" s="598">
        <f t="shared" si="6"/>
        <v>44926</v>
      </c>
      <c r="AN19" s="600" t="str">
        <f t="shared" si="6"/>
        <v>FY20</v>
      </c>
      <c r="AO19" s="600" t="str">
        <f t="shared" si="6"/>
        <v>FY21</v>
      </c>
      <c r="AP19" s="601" t="str">
        <f t="shared" si="6"/>
        <v>LTM  Nov-22</v>
      </c>
    </row>
    <row r="20" spans="3:42" ht="12" customHeight="1">
      <c r="C20" s="30" t="s">
        <v>251</v>
      </c>
      <c r="D20" s="117">
        <f>QoE!E29</f>
        <v>0</v>
      </c>
      <c r="E20" s="117">
        <f>QoE!F29</f>
        <v>0</v>
      </c>
      <c r="F20" s="117">
        <f>QoE!G29</f>
        <v>0</v>
      </c>
      <c r="G20" s="117">
        <f>QoE!H29</f>
        <v>0</v>
      </c>
      <c r="H20" s="117">
        <f>QoE!I29</f>
        <v>0</v>
      </c>
      <c r="I20" s="117">
        <f>QoE!J29</f>
        <v>0</v>
      </c>
      <c r="J20" s="117">
        <f>QoE!K29</f>
        <v>0</v>
      </c>
      <c r="K20" s="117">
        <f>QoE!L29</f>
        <v>0</v>
      </c>
      <c r="L20" s="117">
        <f>QoE!M29</f>
        <v>0</v>
      </c>
      <c r="M20" s="117">
        <f>QoE!N29</f>
        <v>0</v>
      </c>
      <c r="N20" s="117">
        <f>QoE!O29</f>
        <v>0</v>
      </c>
      <c r="O20" s="117">
        <f>QoE!P29</f>
        <v>0</v>
      </c>
      <c r="P20" s="117">
        <f>QoE!Q29</f>
        <v>0</v>
      </c>
      <c r="Q20" s="117">
        <f>QoE!R29</f>
        <v>0</v>
      </c>
      <c r="R20" s="117">
        <f>QoE!S29</f>
        <v>0</v>
      </c>
      <c r="S20" s="117">
        <f>QoE!T29</f>
        <v>0</v>
      </c>
      <c r="T20" s="117">
        <f>QoE!U29</f>
        <v>0</v>
      </c>
      <c r="U20" s="117">
        <f>QoE!V29</f>
        <v>0</v>
      </c>
      <c r="V20" s="117">
        <f>QoE!W29</f>
        <v>0</v>
      </c>
      <c r="W20" s="117">
        <f>QoE!X29</f>
        <v>0</v>
      </c>
      <c r="X20" s="117">
        <f>QoE!Y29</f>
        <v>0</v>
      </c>
      <c r="Y20" s="117">
        <f>QoE!Z29</f>
        <v>0</v>
      </c>
      <c r="Z20" s="117">
        <f>QoE!AA29</f>
        <v>0</v>
      </c>
      <c r="AA20" s="117">
        <f>QoE!AB29</f>
        <v>0</v>
      </c>
      <c r="AB20" s="117">
        <f>QoE!AC29</f>
        <v>0</v>
      </c>
      <c r="AC20" s="117">
        <f>QoE!AD29</f>
        <v>0</v>
      </c>
      <c r="AD20" s="117">
        <f>QoE!AE29</f>
        <v>0</v>
      </c>
      <c r="AE20" s="117">
        <f>QoE!AF29</f>
        <v>0</v>
      </c>
      <c r="AF20" s="117">
        <f>QoE!AG29</f>
        <v>0</v>
      </c>
      <c r="AG20" s="117">
        <f>QoE!AH29</f>
        <v>0</v>
      </c>
      <c r="AH20" s="117">
        <f>QoE!AI29</f>
        <v>0</v>
      </c>
      <c r="AI20" s="117">
        <f>QoE!AJ29</f>
        <v>0</v>
      </c>
      <c r="AJ20" s="117">
        <f>QoE!AK29</f>
        <v>0</v>
      </c>
      <c r="AK20" s="117">
        <f>QoE!AL29</f>
        <v>0</v>
      </c>
      <c r="AL20" s="117">
        <f>QoE!AM29</f>
        <v>0</v>
      </c>
      <c r="AM20" s="117">
        <f>QoE!AN29</f>
        <v>0</v>
      </c>
      <c r="AN20" s="117">
        <f>SUM(D20:O20)</f>
        <v>0</v>
      </c>
      <c r="AO20" s="117">
        <f>SUM(P20:AA20)</f>
        <v>0</v>
      </c>
      <c r="AP20" s="735">
        <f ca="1">SUM(OFFSET(AM20,0,(-12+'Key information'!$E$34)):OFFSET(AA20,0,(-11+'Key information'!$E$34)))</f>
        <v>0</v>
      </c>
    </row>
    <row r="21" spans="3:42" ht="12" customHeight="1">
      <c r="C21" s="30" t="s">
        <v>612</v>
      </c>
      <c r="D21" s="116" t="s">
        <v>550</v>
      </c>
      <c r="E21" s="117">
        <f>'NWC overview'!D36-'NWC overview'!E36</f>
        <v>0</v>
      </c>
      <c r="F21" s="117">
        <f>'NWC overview'!E36-'NWC overview'!F36</f>
        <v>0</v>
      </c>
      <c r="G21" s="117">
        <f>'NWC overview'!F36-'NWC overview'!G36</f>
        <v>0</v>
      </c>
      <c r="H21" s="117">
        <f>'NWC overview'!G36-'NWC overview'!H36</f>
        <v>0</v>
      </c>
      <c r="I21" s="117">
        <f>'NWC overview'!H36-'NWC overview'!I36</f>
        <v>0</v>
      </c>
      <c r="J21" s="117">
        <f>'NWC overview'!I36-'NWC overview'!J36</f>
        <v>0</v>
      </c>
      <c r="K21" s="117">
        <f>'NWC overview'!J36-'NWC overview'!K36</f>
        <v>0</v>
      </c>
      <c r="L21" s="117">
        <f>'NWC overview'!K36-'NWC overview'!L36</f>
        <v>0</v>
      </c>
      <c r="M21" s="117">
        <f>'NWC overview'!L36-'NWC overview'!M36</f>
        <v>0</v>
      </c>
      <c r="N21" s="117">
        <f>'NWC overview'!M36-'NWC overview'!N36</f>
        <v>0</v>
      </c>
      <c r="O21" s="117">
        <f>'NWC overview'!N36-'NWC overview'!O36</f>
        <v>0</v>
      </c>
      <c r="P21" s="117">
        <f>'NWC overview'!O36-'NWC overview'!P36</f>
        <v>0</v>
      </c>
      <c r="Q21" s="117">
        <f>'NWC overview'!P36-'NWC overview'!Q36</f>
        <v>0</v>
      </c>
      <c r="R21" s="117">
        <f>'NWC overview'!Q36-'NWC overview'!R36</f>
        <v>0</v>
      </c>
      <c r="S21" s="117">
        <f>'NWC overview'!R36-'NWC overview'!S36</f>
        <v>0</v>
      </c>
      <c r="T21" s="117">
        <f>'NWC overview'!S36-'NWC overview'!T36</f>
        <v>0</v>
      </c>
      <c r="U21" s="117">
        <f>'NWC overview'!T36-'NWC overview'!U36</f>
        <v>0</v>
      </c>
      <c r="V21" s="117">
        <f>'NWC overview'!U36-'NWC overview'!V36</f>
        <v>0</v>
      </c>
      <c r="W21" s="117">
        <f>'NWC overview'!V36-'NWC overview'!W36</f>
        <v>0</v>
      </c>
      <c r="X21" s="117">
        <f>'NWC overview'!W36-'NWC overview'!X36</f>
        <v>0</v>
      </c>
      <c r="Y21" s="117">
        <f>'NWC overview'!X36-'NWC overview'!Y36</f>
        <v>0</v>
      </c>
      <c r="Z21" s="117">
        <f>'NWC overview'!Y36-'NWC overview'!Z36</f>
        <v>0</v>
      </c>
      <c r="AA21" s="117">
        <f>'NWC overview'!Z36-'NWC overview'!AA36</f>
        <v>0</v>
      </c>
      <c r="AB21" s="117">
        <f>'NWC overview'!AA36-'NWC overview'!AB36</f>
        <v>0</v>
      </c>
      <c r="AC21" s="117">
        <f>'NWC overview'!AB36-'NWC overview'!AC36</f>
        <v>0</v>
      </c>
      <c r="AD21" s="117">
        <f>'NWC overview'!AC36-'NWC overview'!AD36</f>
        <v>0</v>
      </c>
      <c r="AE21" s="117">
        <f>'NWC overview'!AD36-'NWC overview'!AE36</f>
        <v>0</v>
      </c>
      <c r="AF21" s="117">
        <f>'NWC overview'!AE36-'NWC overview'!AF36</f>
        <v>0</v>
      </c>
      <c r="AG21" s="117">
        <f>'NWC overview'!AF36-'NWC overview'!AG36</f>
        <v>0</v>
      </c>
      <c r="AH21" s="117">
        <f>'NWC overview'!AG36-'NWC overview'!AH36</f>
        <v>0</v>
      </c>
      <c r="AI21" s="117">
        <f>'NWC overview'!AH36-'NWC overview'!AI36</f>
        <v>0</v>
      </c>
      <c r="AJ21" s="117">
        <f>'NWC overview'!AI36-'NWC overview'!AJ36</f>
        <v>0</v>
      </c>
      <c r="AK21" s="117">
        <f>'NWC overview'!AJ36-'NWC overview'!AK36</f>
        <v>0</v>
      </c>
      <c r="AL21" s="117">
        <f>'NWC overview'!AK36-'NWC overview'!AL36</f>
        <v>0</v>
      </c>
      <c r="AM21" s="117">
        <f>'NWC overview'!AL36-'NWC overview'!AM36</f>
        <v>0</v>
      </c>
      <c r="AN21" s="117" t="s">
        <v>550</v>
      </c>
      <c r="AO21" s="117">
        <f>SUM(P21:AA21)</f>
        <v>0</v>
      </c>
      <c r="AP21" s="735">
        <f ca="1">SUM(OFFSET(AM21,0,(-12+'Key information'!$E$34)):OFFSET(AA21,0,(-11+'Key information'!$E$34)))</f>
        <v>0</v>
      </c>
    </row>
    <row r="22" spans="3:42" ht="12" customHeight="1">
      <c r="C22" s="30" t="s">
        <v>608</v>
      </c>
      <c r="D22" s="117" t="str">
        <f ca="1">D13</f>
        <v>n/a</v>
      </c>
      <c r="E22" s="117">
        <f ca="1">E13</f>
        <v>0</v>
      </c>
      <c r="F22" s="117">
        <f t="shared" ref="F22:AM22" ca="1" si="7">F13</f>
        <v>0</v>
      </c>
      <c r="G22" s="117">
        <f t="shared" ca="1" si="7"/>
        <v>0</v>
      </c>
      <c r="H22" s="117">
        <f t="shared" ca="1" si="7"/>
        <v>0</v>
      </c>
      <c r="I22" s="117">
        <f t="shared" ca="1" si="7"/>
        <v>0</v>
      </c>
      <c r="J22" s="117">
        <f t="shared" ca="1" si="7"/>
        <v>0</v>
      </c>
      <c r="K22" s="117">
        <f t="shared" ca="1" si="7"/>
        <v>0</v>
      </c>
      <c r="L22" s="117">
        <f t="shared" ca="1" si="7"/>
        <v>0</v>
      </c>
      <c r="M22" s="117">
        <f t="shared" ca="1" si="7"/>
        <v>0</v>
      </c>
      <c r="N22" s="117">
        <f t="shared" ca="1" si="7"/>
        <v>0</v>
      </c>
      <c r="O22" s="117">
        <f t="shared" ca="1" si="7"/>
        <v>0</v>
      </c>
      <c r="P22" s="117">
        <f t="shared" ca="1" si="7"/>
        <v>0</v>
      </c>
      <c r="Q22" s="117">
        <f t="shared" ca="1" si="7"/>
        <v>0</v>
      </c>
      <c r="R22" s="117">
        <f t="shared" ca="1" si="7"/>
        <v>0</v>
      </c>
      <c r="S22" s="117">
        <f t="shared" ca="1" si="7"/>
        <v>0</v>
      </c>
      <c r="T22" s="117">
        <f t="shared" ca="1" si="7"/>
        <v>0</v>
      </c>
      <c r="U22" s="117">
        <f t="shared" ca="1" si="7"/>
        <v>0</v>
      </c>
      <c r="V22" s="117">
        <f t="shared" ca="1" si="7"/>
        <v>0</v>
      </c>
      <c r="W22" s="117">
        <f t="shared" ca="1" si="7"/>
        <v>0</v>
      </c>
      <c r="X22" s="117">
        <f t="shared" ca="1" si="7"/>
        <v>0</v>
      </c>
      <c r="Y22" s="117">
        <f t="shared" ca="1" si="7"/>
        <v>0</v>
      </c>
      <c r="Z22" s="117">
        <f t="shared" ca="1" si="7"/>
        <v>0</v>
      </c>
      <c r="AA22" s="117">
        <f t="shared" ca="1" si="7"/>
        <v>0</v>
      </c>
      <c r="AB22" s="117">
        <f t="shared" ca="1" si="7"/>
        <v>0</v>
      </c>
      <c r="AC22" s="117">
        <f t="shared" ca="1" si="7"/>
        <v>0</v>
      </c>
      <c r="AD22" s="117">
        <f t="shared" ca="1" si="7"/>
        <v>0</v>
      </c>
      <c r="AE22" s="117">
        <f t="shared" ca="1" si="7"/>
        <v>0</v>
      </c>
      <c r="AF22" s="117">
        <f t="shared" ca="1" si="7"/>
        <v>0</v>
      </c>
      <c r="AG22" s="117">
        <f t="shared" ca="1" si="7"/>
        <v>0</v>
      </c>
      <c r="AH22" s="117">
        <f t="shared" ca="1" si="7"/>
        <v>0</v>
      </c>
      <c r="AI22" s="117">
        <f t="shared" ca="1" si="7"/>
        <v>0</v>
      </c>
      <c r="AJ22" s="117">
        <f t="shared" ca="1" si="7"/>
        <v>0</v>
      </c>
      <c r="AK22" s="117">
        <f t="shared" ca="1" si="7"/>
        <v>0</v>
      </c>
      <c r="AL22" s="117">
        <f t="shared" ca="1" si="7"/>
        <v>0</v>
      </c>
      <c r="AM22" s="117">
        <f t="shared" ca="1" si="7"/>
        <v>0</v>
      </c>
      <c r="AN22" s="117">
        <f ca="1">SUM(D22:O22)</f>
        <v>0</v>
      </c>
      <c r="AO22" s="117">
        <f ca="1">SUM(P22:AA22)</f>
        <v>0</v>
      </c>
      <c r="AP22" s="735">
        <f ca="1">SUM(OFFSET(AM22,0,(-12+'Key information'!$E$34)):OFFSET(AA22,0,(-11+'Key information'!$E$34)))</f>
        <v>0</v>
      </c>
    </row>
    <row r="23" spans="3:42" ht="12" customHeight="1" thickBot="1">
      <c r="C23" s="682" t="s">
        <v>613</v>
      </c>
      <c r="D23" s="849">
        <f ca="1">SUM(D20:D22)</f>
        <v>0</v>
      </c>
      <c r="E23" s="850">
        <f ca="1">SUM(E20:E22)</f>
        <v>0</v>
      </c>
      <c r="F23" s="850">
        <f t="shared" ref="F23:AM23" ca="1" si="8">SUM(F20:F22)</f>
        <v>0</v>
      </c>
      <c r="G23" s="850">
        <f t="shared" ca="1" si="8"/>
        <v>0</v>
      </c>
      <c r="H23" s="850">
        <f t="shared" ca="1" si="8"/>
        <v>0</v>
      </c>
      <c r="I23" s="850">
        <f t="shared" ca="1" si="8"/>
        <v>0</v>
      </c>
      <c r="J23" s="850">
        <f t="shared" ca="1" si="8"/>
        <v>0</v>
      </c>
      <c r="K23" s="850">
        <f t="shared" ca="1" si="8"/>
        <v>0</v>
      </c>
      <c r="L23" s="850">
        <f t="shared" ca="1" si="8"/>
        <v>0</v>
      </c>
      <c r="M23" s="850">
        <f t="shared" ca="1" si="8"/>
        <v>0</v>
      </c>
      <c r="N23" s="850">
        <f t="shared" ca="1" si="8"/>
        <v>0</v>
      </c>
      <c r="O23" s="850">
        <f t="shared" ca="1" si="8"/>
        <v>0</v>
      </c>
      <c r="P23" s="850">
        <f t="shared" ca="1" si="8"/>
        <v>0</v>
      </c>
      <c r="Q23" s="850">
        <f t="shared" ca="1" si="8"/>
        <v>0</v>
      </c>
      <c r="R23" s="850">
        <f t="shared" ca="1" si="8"/>
        <v>0</v>
      </c>
      <c r="S23" s="850">
        <f t="shared" ca="1" si="8"/>
        <v>0</v>
      </c>
      <c r="T23" s="850">
        <f t="shared" ca="1" si="8"/>
        <v>0</v>
      </c>
      <c r="U23" s="850">
        <f t="shared" ca="1" si="8"/>
        <v>0</v>
      </c>
      <c r="V23" s="850">
        <f t="shared" ca="1" si="8"/>
        <v>0</v>
      </c>
      <c r="W23" s="850">
        <f t="shared" ca="1" si="8"/>
        <v>0</v>
      </c>
      <c r="X23" s="850">
        <f t="shared" ca="1" si="8"/>
        <v>0</v>
      </c>
      <c r="Y23" s="850">
        <f t="shared" ca="1" si="8"/>
        <v>0</v>
      </c>
      <c r="Z23" s="850">
        <f t="shared" ca="1" si="8"/>
        <v>0</v>
      </c>
      <c r="AA23" s="850">
        <f t="shared" ca="1" si="8"/>
        <v>0</v>
      </c>
      <c r="AB23" s="850">
        <f t="shared" ca="1" si="8"/>
        <v>0</v>
      </c>
      <c r="AC23" s="850">
        <f t="shared" ca="1" si="8"/>
        <v>0</v>
      </c>
      <c r="AD23" s="850">
        <f t="shared" ca="1" si="8"/>
        <v>0</v>
      </c>
      <c r="AE23" s="850">
        <f t="shared" ca="1" si="8"/>
        <v>0</v>
      </c>
      <c r="AF23" s="850">
        <f t="shared" ca="1" si="8"/>
        <v>0</v>
      </c>
      <c r="AG23" s="850">
        <f t="shared" ca="1" si="8"/>
        <v>0</v>
      </c>
      <c r="AH23" s="850">
        <f t="shared" ca="1" si="8"/>
        <v>0</v>
      </c>
      <c r="AI23" s="850">
        <f t="shared" ca="1" si="8"/>
        <v>0</v>
      </c>
      <c r="AJ23" s="850">
        <f t="shared" ca="1" si="8"/>
        <v>0</v>
      </c>
      <c r="AK23" s="850">
        <f t="shared" ca="1" si="8"/>
        <v>0</v>
      </c>
      <c r="AL23" s="850">
        <f t="shared" ca="1" si="8"/>
        <v>0</v>
      </c>
      <c r="AM23" s="850">
        <f t="shared" ca="1" si="8"/>
        <v>0</v>
      </c>
      <c r="AN23" s="849" t="s">
        <v>550</v>
      </c>
      <c r="AO23" s="850">
        <f ca="1">SUM(AO20:AO22)</f>
        <v>0</v>
      </c>
      <c r="AP23" s="850">
        <f ca="1">SUM(AP20:AP22)</f>
        <v>0</v>
      </c>
    </row>
    <row r="24" spans="3:42" ht="12" customHeight="1">
      <c r="C24" s="805" t="s">
        <v>614</v>
      </c>
      <c r="D24" s="517" t="s">
        <v>550</v>
      </c>
      <c r="E24" s="517">
        <f ca="1">IFERROR(E23/E20,0)</f>
        <v>0</v>
      </c>
      <c r="F24" s="517">
        <f t="shared" ref="F24:AP24" ca="1" si="9">IFERROR(F23/F20,0)</f>
        <v>0</v>
      </c>
      <c r="G24" s="517">
        <f t="shared" ca="1" si="9"/>
        <v>0</v>
      </c>
      <c r="H24" s="517">
        <f t="shared" ca="1" si="9"/>
        <v>0</v>
      </c>
      <c r="I24" s="517">
        <f t="shared" ca="1" si="9"/>
        <v>0</v>
      </c>
      <c r="J24" s="517">
        <f t="shared" ca="1" si="9"/>
        <v>0</v>
      </c>
      <c r="K24" s="517">
        <f t="shared" ca="1" si="9"/>
        <v>0</v>
      </c>
      <c r="L24" s="517">
        <f t="shared" ca="1" si="9"/>
        <v>0</v>
      </c>
      <c r="M24" s="517">
        <f t="shared" ca="1" si="9"/>
        <v>0</v>
      </c>
      <c r="N24" s="517">
        <f t="shared" ca="1" si="9"/>
        <v>0</v>
      </c>
      <c r="O24" s="517">
        <f t="shared" ca="1" si="9"/>
        <v>0</v>
      </c>
      <c r="P24" s="517">
        <f t="shared" ca="1" si="9"/>
        <v>0</v>
      </c>
      <c r="Q24" s="517">
        <f t="shared" ca="1" si="9"/>
        <v>0</v>
      </c>
      <c r="R24" s="517">
        <f t="shared" ca="1" si="9"/>
        <v>0</v>
      </c>
      <c r="S24" s="517">
        <f t="shared" ca="1" si="9"/>
        <v>0</v>
      </c>
      <c r="T24" s="517">
        <f t="shared" ca="1" si="9"/>
        <v>0</v>
      </c>
      <c r="U24" s="517">
        <f t="shared" ca="1" si="9"/>
        <v>0</v>
      </c>
      <c r="V24" s="517">
        <f t="shared" ca="1" si="9"/>
        <v>0</v>
      </c>
      <c r="W24" s="517">
        <f t="shared" ca="1" si="9"/>
        <v>0</v>
      </c>
      <c r="X24" s="517">
        <f t="shared" ca="1" si="9"/>
        <v>0</v>
      </c>
      <c r="Y24" s="517">
        <f t="shared" ca="1" si="9"/>
        <v>0</v>
      </c>
      <c r="Z24" s="517">
        <f t="shared" ca="1" si="9"/>
        <v>0</v>
      </c>
      <c r="AA24" s="517">
        <f t="shared" ca="1" si="9"/>
        <v>0</v>
      </c>
      <c r="AB24" s="517">
        <f t="shared" ca="1" si="9"/>
        <v>0</v>
      </c>
      <c r="AC24" s="517">
        <f t="shared" ca="1" si="9"/>
        <v>0</v>
      </c>
      <c r="AD24" s="517">
        <f t="shared" ca="1" si="9"/>
        <v>0</v>
      </c>
      <c r="AE24" s="517">
        <f t="shared" ca="1" si="9"/>
        <v>0</v>
      </c>
      <c r="AF24" s="517">
        <f t="shared" ca="1" si="9"/>
        <v>0</v>
      </c>
      <c r="AG24" s="517">
        <f t="shared" ca="1" si="9"/>
        <v>0</v>
      </c>
      <c r="AH24" s="517">
        <f t="shared" ca="1" si="9"/>
        <v>0</v>
      </c>
      <c r="AI24" s="517">
        <f t="shared" ca="1" si="9"/>
        <v>0</v>
      </c>
      <c r="AJ24" s="517">
        <f t="shared" ca="1" si="9"/>
        <v>0</v>
      </c>
      <c r="AK24" s="517">
        <f t="shared" ca="1" si="9"/>
        <v>0</v>
      </c>
      <c r="AL24" s="517">
        <f t="shared" ca="1" si="9"/>
        <v>0</v>
      </c>
      <c r="AM24" s="517">
        <f t="shared" ca="1" si="9"/>
        <v>0</v>
      </c>
      <c r="AN24" s="848">
        <f t="shared" si="9"/>
        <v>0</v>
      </c>
      <c r="AO24" s="517">
        <f t="shared" ca="1" si="9"/>
        <v>0</v>
      </c>
      <c r="AP24" s="517">
        <f t="shared" ca="1" si="9"/>
        <v>0</v>
      </c>
    </row>
    <row r="25" spans="3:42" ht="11.25" customHeight="1"/>
    <row r="26" spans="3:42" ht="19.5" customHeight="1">
      <c r="C26" s="402" t="str">
        <f>"Operating cash flows, reported"&amp;IF('Key information'!E59="",""," - "&amp;'Key information'!E59)</f>
        <v>Operating cash flows, reported</v>
      </c>
      <c r="D26" s="402"/>
      <c r="E26" s="402"/>
      <c r="F26" s="402"/>
    </row>
    <row r="27" spans="3:42" ht="21.95" customHeight="1">
      <c r="C27" s="597" t="str">
        <f>C9</f>
        <v>€'000</v>
      </c>
      <c r="D27" s="699" t="str">
        <f>AN9</f>
        <v>FY20</v>
      </c>
      <c r="E27" s="699" t="str">
        <f>AO9</f>
        <v>FY21</v>
      </c>
      <c r="F27" s="853" t="str">
        <f>AP9</f>
        <v>LTM  Nov-22</v>
      </c>
    </row>
    <row r="28" spans="3:42" ht="12" customHeight="1">
      <c r="C28" s="30" t="s">
        <v>250</v>
      </c>
      <c r="D28" s="117">
        <f>AN11</f>
        <v>0</v>
      </c>
      <c r="E28" s="117">
        <f t="shared" ref="D28:F29" si="10">AO11</f>
        <v>0</v>
      </c>
      <c r="F28" s="735">
        <f t="shared" ca="1" si="10"/>
        <v>0</v>
      </c>
    </row>
    <row r="29" spans="3:42" ht="12" customHeight="1">
      <c r="C29" s="30" t="s">
        <v>607</v>
      </c>
      <c r="D29" s="117" t="str">
        <f t="shared" si="10"/>
        <v>n.q.</v>
      </c>
      <c r="E29" s="117">
        <f t="shared" si="10"/>
        <v>0</v>
      </c>
      <c r="F29" s="735">
        <f t="shared" ca="1" si="10"/>
        <v>0</v>
      </c>
    </row>
    <row r="30" spans="3:42" ht="12" customHeight="1">
      <c r="C30" s="30" t="s">
        <v>608</v>
      </c>
      <c r="D30" s="117">
        <f ca="1">AN13</f>
        <v>0</v>
      </c>
      <c r="E30" s="117">
        <f ca="1">AO13</f>
        <v>0</v>
      </c>
      <c r="F30" s="735">
        <f ca="1">AP13</f>
        <v>0</v>
      </c>
    </row>
    <row r="31" spans="3:42" ht="12" customHeight="1" thickBot="1">
      <c r="C31" s="682" t="s">
        <v>609</v>
      </c>
      <c r="D31" s="849" t="s">
        <v>550</v>
      </c>
      <c r="E31" s="850">
        <f t="shared" ref="E31:F31" ca="1" si="11">SUM(E28:E30)</f>
        <v>0</v>
      </c>
      <c r="F31" s="850">
        <f t="shared" ca="1" si="11"/>
        <v>0</v>
      </c>
    </row>
    <row r="32" spans="3:42" ht="2.4500000000000002" customHeight="1">
      <c r="C32" s="592"/>
      <c r="D32" s="851"/>
      <c r="E32" s="852"/>
      <c r="F32" s="852"/>
    </row>
    <row r="33" spans="3:6" ht="12" customHeight="1">
      <c r="C33" s="594" t="s">
        <v>252</v>
      </c>
      <c r="D33" s="115"/>
      <c r="E33" s="147"/>
      <c r="F33" s="147"/>
    </row>
    <row r="34" spans="3:6" ht="12" customHeight="1">
      <c r="C34" s="283" t="s">
        <v>611</v>
      </c>
      <c r="D34" s="516" t="s">
        <v>550</v>
      </c>
      <c r="E34" s="517">
        <f ca="1">IFERROR(E31/E28,0)</f>
        <v>0</v>
      </c>
      <c r="F34" s="517">
        <f ca="1">IFERROR(F31/F28,0)</f>
        <v>0</v>
      </c>
    </row>
    <row r="35" spans="3:6" ht="12" customHeight="1">
      <c r="C35" s="283" t="s">
        <v>615</v>
      </c>
      <c r="D35" s="517">
        <f ca="1">IFERROR(D30/PL_monthly!AN15,0)</f>
        <v>0</v>
      </c>
      <c r="E35" s="517">
        <f ca="1">IFERROR(E30/PL_monthly!AO15,0)</f>
        <v>0</v>
      </c>
      <c r="F35" s="517">
        <f ca="1">IFERROR(F30/PL_monthly!AP15,0)</f>
        <v>0</v>
      </c>
    </row>
    <row r="36" spans="3:6" ht="12" customHeight="1">
      <c r="C36" s="283" t="s">
        <v>616</v>
      </c>
      <c r="D36" s="517">
        <f ca="1">IFERROR(D30/PL_monthly!AN53,0)</f>
        <v>0</v>
      </c>
      <c r="E36" s="517">
        <f ca="1">IFERROR(E30/PL_monthly!AO53,0)</f>
        <v>0</v>
      </c>
      <c r="F36" s="517">
        <f ca="1">IFERROR(F30/PL_monthly!AP53,0)</f>
        <v>0</v>
      </c>
    </row>
    <row r="37" spans="3:6" ht="4.5" customHeight="1"/>
    <row r="38" spans="3:6" ht="12" customHeight="1"/>
    <row r="39" spans="3:6" ht="19.5" customHeight="1">
      <c r="C39" s="402" t="str">
        <f>"Operating cash flows, adjusted"&amp;IF('Key information'!E59="",""," - "&amp;'Key information'!E59)</f>
        <v>Operating cash flows, adjusted</v>
      </c>
      <c r="D39" s="402"/>
      <c r="E39" s="402"/>
      <c r="F39" s="402"/>
    </row>
    <row r="40" spans="3:6" ht="22.5" customHeight="1">
      <c r="C40" s="597" t="str">
        <f>C27</f>
        <v>€'000</v>
      </c>
      <c r="D40" s="699" t="str">
        <f>D27</f>
        <v>FY20</v>
      </c>
      <c r="E40" s="699" t="str">
        <f>E27</f>
        <v>FY21</v>
      </c>
      <c r="F40" s="853" t="str">
        <f>F27</f>
        <v>LTM  Nov-22</v>
      </c>
    </row>
    <row r="41" spans="3:6" ht="12" customHeight="1">
      <c r="C41" s="30" t="s">
        <v>251</v>
      </c>
      <c r="D41" s="117">
        <f>AN20</f>
        <v>0</v>
      </c>
      <c r="E41" s="117">
        <f>AO20</f>
        <v>0</v>
      </c>
      <c r="F41" s="735">
        <f ca="1">AP20</f>
        <v>0</v>
      </c>
    </row>
    <row r="42" spans="3:6" ht="12" customHeight="1">
      <c r="C42" s="30" t="s">
        <v>612</v>
      </c>
      <c r="D42" s="117" t="s">
        <v>550</v>
      </c>
      <c r="E42" s="117">
        <f>AO21</f>
        <v>0</v>
      </c>
      <c r="F42" s="735">
        <f ca="1">AP21</f>
        <v>0</v>
      </c>
    </row>
    <row r="43" spans="3:6" ht="12" customHeight="1">
      <c r="C43" s="30" t="s">
        <v>608</v>
      </c>
      <c r="D43" s="117">
        <f ca="1">AN22</f>
        <v>0</v>
      </c>
      <c r="E43" s="117">
        <f ca="1">AO22</f>
        <v>0</v>
      </c>
      <c r="F43" s="735">
        <f ca="1">AP22</f>
        <v>0</v>
      </c>
    </row>
    <row r="44" spans="3:6" ht="12" customHeight="1" thickBot="1">
      <c r="C44" s="682" t="s">
        <v>613</v>
      </c>
      <c r="D44" s="849" t="s">
        <v>550</v>
      </c>
      <c r="E44" s="850">
        <f ca="1">SUM(E41:E43)</f>
        <v>0</v>
      </c>
      <c r="F44" s="850">
        <f ca="1">SUM(F41:F43)</f>
        <v>0</v>
      </c>
    </row>
    <row r="45" spans="3:6" ht="2.4500000000000002" customHeight="1">
      <c r="C45" s="592"/>
      <c r="D45" s="851"/>
      <c r="E45" s="852"/>
      <c r="F45" s="852"/>
    </row>
    <row r="46" spans="3:6" ht="12" customHeight="1">
      <c r="C46" s="594" t="s">
        <v>252</v>
      </c>
      <c r="D46" s="115"/>
      <c r="E46" s="147"/>
      <c r="F46" s="147"/>
    </row>
    <row r="47" spans="3:6" ht="12" customHeight="1">
      <c r="C47" s="283" t="s">
        <v>614</v>
      </c>
      <c r="D47" s="516" t="s">
        <v>550</v>
      </c>
      <c r="E47" s="517">
        <f ca="1">IFERROR(E44/E41,0)</f>
        <v>0</v>
      </c>
      <c r="F47" s="517">
        <f ca="1">IFERROR(F44/F41,0)</f>
        <v>0</v>
      </c>
    </row>
    <row r="48" spans="3:6" ht="12" customHeight="1">
      <c r="C48" s="283" t="s">
        <v>617</v>
      </c>
      <c r="D48" s="517">
        <f ca="1">IFERROR(D43/QoE!AO16,0)</f>
        <v>0</v>
      </c>
      <c r="E48" s="517">
        <f ca="1">IFERROR(E43/QoE!AP16,0)</f>
        <v>0</v>
      </c>
      <c r="F48" s="517">
        <f ca="1">IFERROR(F43/QoE!AQ16,0)</f>
        <v>0</v>
      </c>
    </row>
    <row r="49" spans="3:6" ht="12" customHeight="1">
      <c r="C49" s="283" t="s">
        <v>616</v>
      </c>
      <c r="D49" s="517">
        <f ca="1">IFERROR(D43/PL_monthly!AN53,0)</f>
        <v>0</v>
      </c>
      <c r="E49" s="517">
        <f ca="1">IFERROR(E43/PL_monthly!AO53,0)</f>
        <v>0</v>
      </c>
      <c r="F49" s="517">
        <f ca="1">IFERROR(F43/PL_monthly!AP53,0)</f>
        <v>0</v>
      </c>
    </row>
    <row r="50" spans="3:6" ht="4.5" customHeight="1"/>
    <row r="51" spans="3:6" ht="11.25" customHeight="1"/>
    <row r="52" spans="3:6" ht="11.25" customHeight="1"/>
    <row r="53" spans="3:6" ht="11.25" customHeight="1"/>
    <row r="54" spans="3:6" ht="11.25" customHeight="1"/>
    <row r="55" spans="3:6" ht="11.25" customHeight="1"/>
    <row r="56" spans="3:6" ht="11.25" customHeight="1"/>
    <row r="57" spans="3:6" ht="11.25" customHeight="1"/>
    <row r="58" spans="3:6" ht="11.25" customHeight="1"/>
    <row r="59" spans="3:6" ht="11.25" customHeight="1"/>
    <row r="60" spans="3:6" ht="11.25" customHeight="1"/>
    <row r="61" spans="3:6" ht="11.25" customHeight="1"/>
    <row r="62" spans="3:6" ht="11.25" customHeight="1"/>
    <row r="63" spans="3:6" ht="11.25" customHeight="1"/>
    <row r="64" spans="3:6"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sheetData>
  <pageMargins left="0.7" right="0.7" top="0.75" bottom="0.75" header="0.3" footer="0.3"/>
  <pageSetup scale="49" orientation="landscape" r:id="rId1"/>
  <headerFooter>
    <oddFooter>&amp;C&amp;7&amp;B&amp;"Arial"Document Classification: KPMG Confidential</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indexed="11"/>
  </sheetPr>
  <dimension ref="A1:E2"/>
  <sheetViews>
    <sheetView workbookViewId="0"/>
  </sheetViews>
  <sheetFormatPr defaultRowHeight="15"/>
  <sheetData>
    <row r="1" spans="1:5">
      <c r="A1" s="10" t="s">
        <v>213</v>
      </c>
      <c r="B1" s="10" t="s">
        <v>214</v>
      </c>
      <c r="C1" s="10" t="s">
        <v>215</v>
      </c>
      <c r="D1" s="10" t="s">
        <v>216</v>
      </c>
      <c r="E1" s="10" t="s">
        <v>217</v>
      </c>
    </row>
    <row r="2" spans="1:5">
      <c r="A2">
        <v>2</v>
      </c>
      <c r="B2">
        <v>15</v>
      </c>
      <c r="C2">
        <v>41</v>
      </c>
      <c r="D2">
        <v>19</v>
      </c>
      <c r="E2" t="s">
        <v>618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7">
    <tabColor indexed="12"/>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619</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15:G17"/>
    <mergeCell ref="C21:D22"/>
  </mergeCells>
  <pageMargins left="0.7" right="0.7" top="0.75" bottom="0.75" header="0.3" footer="0.3"/>
  <pageSetup orientation="landscape" r:id="rId1"/>
  <headerFooter>
    <oddFooter>&amp;C&amp;7&amp;B&amp;"Arial"Document Classification: KPMG Confidential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8">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13</v>
      </c>
      <c r="B2">
        <v>6</v>
      </c>
      <c r="C2">
        <v>13</v>
      </c>
      <c r="D2">
        <v>6</v>
      </c>
      <c r="E2" t="s">
        <v>620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12"/>
    <pageSetUpPr fitToPage="1"/>
  </sheetPr>
  <dimension ref="A1:AV80"/>
  <sheetViews>
    <sheetView showGridLines="0" zoomScaleNormal="100" workbookViewId="0"/>
  </sheetViews>
  <sheetFormatPr defaultColWidth="9.140625" defaultRowHeight="12" customHeight="1" outlineLevelRow="1" outlineLevelCol="1"/>
  <cols>
    <col min="1" max="1" width="3.7109375" style="390" customWidth="1"/>
    <col min="2" max="2" width="9.140625" style="146" customWidth="1"/>
    <col min="3" max="3" width="21" style="146" customWidth="1"/>
    <col min="4" max="39" width="6.7109375" hidden="1" customWidth="1" outlineLevel="1"/>
    <col min="40" max="40" width="6.5703125" style="146" hidden="1" customWidth="1" outlineLevel="1" collapsed="1"/>
    <col min="41" max="41" width="6.42578125" style="146" customWidth="1" collapsed="1"/>
    <col min="42" max="42" width="6" style="146" hidden="1" customWidth="1" outlineLevel="1"/>
    <col min="43" max="43" width="6.42578125" style="146" customWidth="1" collapsed="1"/>
    <col min="44" max="45" width="6.42578125" style="146" customWidth="1"/>
    <col min="46" max="46" width="8.85546875" style="146" customWidth="1"/>
    <col min="47" max="47" width="1.7109375" style="146" customWidth="1"/>
    <col min="48" max="48" width="37.5703125" style="146" customWidth="1"/>
    <col min="49" max="49" width="1.7109375" style="146" customWidth="1"/>
    <col min="50" max="16384" width="9.140625" style="146"/>
  </cols>
  <sheetData>
    <row r="1" spans="1:48" ht="23.1" customHeight="1">
      <c r="B1" s="609" t="str">
        <f>'Key information'!E7</f>
        <v>Project Test</v>
      </c>
    </row>
    <row r="2" spans="1:48" ht="11.45" customHeight="1">
      <c r="B2" s="612" t="str">
        <f>C8</f>
        <v>Profit and loss forecast</v>
      </c>
    </row>
    <row r="3" spans="1:48" ht="12" customHeight="1">
      <c r="B3" s="388" t="s">
        <v>621</v>
      </c>
    </row>
    <row r="4" spans="1:48" s="176" customFormat="1" ht="12" customHeight="1">
      <c r="A4" s="391"/>
      <c r="AT4" s="195"/>
    </row>
    <row r="5" spans="1:48" s="176" customFormat="1" ht="12" customHeight="1">
      <c r="A5" s="391"/>
      <c r="B5" s="123"/>
      <c r="C5" s="123"/>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row>
    <row r="6" spans="1:48" s="176" customFormat="1" ht="12" customHeight="1">
      <c r="A6" s="391"/>
      <c r="B6" s="123"/>
      <c r="C6" s="123"/>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row>
    <row r="7" spans="1:48" s="176" customFormat="1" ht="12" customHeight="1">
      <c r="A7" s="391"/>
      <c r="B7" s="123"/>
      <c r="C7" s="123"/>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48" s="174" customFormat="1" ht="19.5" customHeight="1">
      <c r="A8" s="392"/>
      <c r="C8" s="402" t="str">
        <f>"Profit and loss forecast"&amp;IF('Key information'!E59="",""," - "&amp;'Key information'!E59)</f>
        <v>Profit and loss forecast</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961"/>
      <c r="AV8" s="186" t="s">
        <v>285</v>
      </c>
    </row>
    <row r="9" spans="1:48" s="174" customFormat="1" ht="22.5" customHeight="1">
      <c r="A9" s="392"/>
      <c r="B9" s="175" t="s">
        <v>287</v>
      </c>
      <c r="C9" s="597" t="str">
        <f>'Key information'!F50</f>
        <v>€'000</v>
      </c>
      <c r="D9" s="598">
        <f>'Key information'!E28</f>
        <v>43861</v>
      </c>
      <c r="E9" s="598">
        <f>EOMONTH(D9,1)</f>
        <v>43890</v>
      </c>
      <c r="F9" s="598">
        <f t="shared" ref="F9:AM9" si="0">EOMONTH(E9,1)</f>
        <v>43921</v>
      </c>
      <c r="G9" s="598">
        <f t="shared" si="0"/>
        <v>43951</v>
      </c>
      <c r="H9" s="598">
        <f t="shared" si="0"/>
        <v>43982</v>
      </c>
      <c r="I9" s="598">
        <f t="shared" si="0"/>
        <v>44012</v>
      </c>
      <c r="J9" s="598">
        <f t="shared" si="0"/>
        <v>44043</v>
      </c>
      <c r="K9" s="598">
        <f t="shared" si="0"/>
        <v>44074</v>
      </c>
      <c r="L9" s="598">
        <f t="shared" si="0"/>
        <v>44104</v>
      </c>
      <c r="M9" s="598">
        <f t="shared" si="0"/>
        <v>44135</v>
      </c>
      <c r="N9" s="598">
        <f t="shared" si="0"/>
        <v>44165</v>
      </c>
      <c r="O9" s="598">
        <f t="shared" si="0"/>
        <v>44196</v>
      </c>
      <c r="P9" s="598">
        <f t="shared" si="0"/>
        <v>44227</v>
      </c>
      <c r="Q9" s="598">
        <f t="shared" si="0"/>
        <v>44255</v>
      </c>
      <c r="R9" s="598">
        <f t="shared" si="0"/>
        <v>44286</v>
      </c>
      <c r="S9" s="598">
        <f t="shared" si="0"/>
        <v>44316</v>
      </c>
      <c r="T9" s="598">
        <f t="shared" si="0"/>
        <v>44347</v>
      </c>
      <c r="U9" s="598">
        <f t="shared" si="0"/>
        <v>44377</v>
      </c>
      <c r="V9" s="598">
        <f t="shared" si="0"/>
        <v>44408</v>
      </c>
      <c r="W9" s="598">
        <f t="shared" si="0"/>
        <v>44439</v>
      </c>
      <c r="X9" s="598">
        <f t="shared" si="0"/>
        <v>44469</v>
      </c>
      <c r="Y9" s="598">
        <f t="shared" si="0"/>
        <v>44500</v>
      </c>
      <c r="Z9" s="598">
        <f t="shared" si="0"/>
        <v>44530</v>
      </c>
      <c r="AA9" s="598">
        <f t="shared" si="0"/>
        <v>44561</v>
      </c>
      <c r="AB9" s="598">
        <f t="shared" si="0"/>
        <v>44592</v>
      </c>
      <c r="AC9" s="598">
        <f t="shared" si="0"/>
        <v>44620</v>
      </c>
      <c r="AD9" s="598">
        <f t="shared" si="0"/>
        <v>44651</v>
      </c>
      <c r="AE9" s="598">
        <f t="shared" si="0"/>
        <v>44681</v>
      </c>
      <c r="AF9" s="598">
        <f t="shared" si="0"/>
        <v>44712</v>
      </c>
      <c r="AG9" s="598">
        <f t="shared" si="0"/>
        <v>44742</v>
      </c>
      <c r="AH9" s="598">
        <f t="shared" si="0"/>
        <v>44773</v>
      </c>
      <c r="AI9" s="598">
        <f t="shared" si="0"/>
        <v>44804</v>
      </c>
      <c r="AJ9" s="598">
        <f t="shared" si="0"/>
        <v>44834</v>
      </c>
      <c r="AK9" s="598">
        <f t="shared" si="0"/>
        <v>44865</v>
      </c>
      <c r="AL9" s="598">
        <f t="shared" si="0"/>
        <v>44895</v>
      </c>
      <c r="AM9" s="598">
        <f t="shared" si="0"/>
        <v>44926</v>
      </c>
      <c r="AN9" s="600" t="str">
        <f>'Key information'!E37</f>
        <v>FY20</v>
      </c>
      <c r="AO9" s="600" t="str">
        <f>'Key information'!F37</f>
        <v>FY21</v>
      </c>
      <c r="AP9" s="600" t="str">
        <f>'Key information'!G37</f>
        <v>LTM  Nov-22</v>
      </c>
      <c r="AQ9" s="623" t="str">
        <f>'Key information'!H37</f>
        <v>FY22LE</v>
      </c>
      <c r="AR9" s="623" t="s">
        <v>622</v>
      </c>
      <c r="AS9" s="623" t="s">
        <v>623</v>
      </c>
      <c r="AT9" s="676" t="str">
        <f>AO9&amp;"-"&amp;AS9&amp;" CAGR"</f>
        <v>FY21-FY23F CAGR</v>
      </c>
      <c r="AU9" s="961"/>
      <c r="AV9" s="962"/>
    </row>
    <row r="10" spans="1:48" s="24" customFormat="1" ht="12" hidden="1" customHeight="1" outlineLevel="1">
      <c r="A10" s="392"/>
      <c r="B10" s="128" t="s">
        <v>291</v>
      </c>
      <c r="C10" s="591" t="str">
        <f>PL_monthly!C10</f>
        <v>[Net sales account 1]</v>
      </c>
      <c r="D10" s="252">
        <f>PL_monthly!D10</f>
        <v>0</v>
      </c>
      <c r="E10" s="252">
        <f>PL_monthly!E10</f>
        <v>0</v>
      </c>
      <c r="F10" s="252">
        <f>PL_monthly!F10</f>
        <v>0</v>
      </c>
      <c r="G10" s="252">
        <f>PL_monthly!G10</f>
        <v>0</v>
      </c>
      <c r="H10" s="252">
        <f>PL_monthly!H10</f>
        <v>0</v>
      </c>
      <c r="I10" s="252">
        <f>PL_monthly!I10</f>
        <v>0</v>
      </c>
      <c r="J10" s="252">
        <f>PL_monthly!J10</f>
        <v>0</v>
      </c>
      <c r="K10" s="252">
        <f>PL_monthly!K10</f>
        <v>0</v>
      </c>
      <c r="L10" s="252">
        <f>PL_monthly!L10</f>
        <v>0</v>
      </c>
      <c r="M10" s="252">
        <f>PL_monthly!M10</f>
        <v>0</v>
      </c>
      <c r="N10" s="252">
        <f>PL_monthly!N10</f>
        <v>0</v>
      </c>
      <c r="O10" s="252">
        <f>PL_monthly!O10</f>
        <v>0</v>
      </c>
      <c r="P10" s="252">
        <f>PL_monthly!P10</f>
        <v>0</v>
      </c>
      <c r="Q10" s="252">
        <f>PL_monthly!Q10</f>
        <v>0</v>
      </c>
      <c r="R10" s="252">
        <f>PL_monthly!R10</f>
        <v>0</v>
      </c>
      <c r="S10" s="252">
        <f>PL_monthly!S10</f>
        <v>0</v>
      </c>
      <c r="T10" s="252">
        <f>PL_monthly!T10</f>
        <v>0</v>
      </c>
      <c r="U10" s="252">
        <f>PL_monthly!U10</f>
        <v>0</v>
      </c>
      <c r="V10" s="252">
        <f>PL_monthly!V10</f>
        <v>0</v>
      </c>
      <c r="W10" s="252">
        <f>PL_monthly!W10</f>
        <v>0</v>
      </c>
      <c r="X10" s="252">
        <f>PL_monthly!X10</f>
        <v>0</v>
      </c>
      <c r="Y10" s="252">
        <f>PL_monthly!Y10</f>
        <v>0</v>
      </c>
      <c r="Z10" s="252">
        <f>PL_monthly!Z10</f>
        <v>0</v>
      </c>
      <c r="AA10" s="252">
        <f>PL_monthly!AA10</f>
        <v>0</v>
      </c>
      <c r="AB10" s="252">
        <f>PL_monthly!AB10</f>
        <v>0</v>
      </c>
      <c r="AC10" s="252">
        <f>PL_monthly!AC10</f>
        <v>0</v>
      </c>
      <c r="AD10" s="252">
        <f>PL_monthly!AD10</f>
        <v>0</v>
      </c>
      <c r="AE10" s="252">
        <f>PL_monthly!AE10</f>
        <v>0</v>
      </c>
      <c r="AF10" s="252">
        <f>PL_monthly!AF10</f>
        <v>0</v>
      </c>
      <c r="AG10" s="252">
        <f>PL_monthly!AG10</f>
        <v>0</v>
      </c>
      <c r="AH10" s="252">
        <f>PL_monthly!AH10</f>
        <v>0</v>
      </c>
      <c r="AI10" s="252">
        <f>PL_monthly!AI10</f>
        <v>0</v>
      </c>
      <c r="AJ10" s="252">
        <f>PL_monthly!AJ10</f>
        <v>0</v>
      </c>
      <c r="AK10" s="252">
        <f>PL_monthly!AK10</f>
        <v>0</v>
      </c>
      <c r="AL10" s="252">
        <f>PL_monthly!AL10</f>
        <v>0</v>
      </c>
      <c r="AM10" s="252">
        <f>PL_monthly!AM10</f>
        <v>0</v>
      </c>
      <c r="AN10" s="252">
        <f>SUM(D10:O10)</f>
        <v>0</v>
      </c>
      <c r="AO10" s="252">
        <f>SUM(P10:AA10)</f>
        <v>0</v>
      </c>
      <c r="AP10" s="252">
        <f ca="1">SUM(OFFSET(AM10,0,(-12+'Key information'!$E$34)):OFFSET(AA10,0,(-11+'Key information'!$E$34)))</f>
        <v>0</v>
      </c>
      <c r="AQ10" s="252">
        <f>PL_monthly!AQ10</f>
        <v>0</v>
      </c>
      <c r="AR10" s="252"/>
      <c r="AS10" s="252"/>
      <c r="AT10" s="252"/>
      <c r="AU10" s="411"/>
      <c r="AV10" s="136"/>
    </row>
    <row r="11" spans="1:48" s="24" customFormat="1" ht="12" hidden="1" customHeight="1" outlineLevel="1">
      <c r="A11" s="392"/>
      <c r="B11" s="128" t="s">
        <v>293</v>
      </c>
      <c r="C11" s="591" t="str">
        <f>PL_monthly!C11</f>
        <v>[Net sales account 2]</v>
      </c>
      <c r="D11" s="252">
        <f>PL_monthly!D11</f>
        <v>0</v>
      </c>
      <c r="E11" s="252">
        <f>PL_monthly!E11</f>
        <v>0</v>
      </c>
      <c r="F11" s="252">
        <f>PL_monthly!F11</f>
        <v>0</v>
      </c>
      <c r="G11" s="252">
        <f>PL_monthly!G11</f>
        <v>0</v>
      </c>
      <c r="H11" s="252">
        <f>PL_monthly!H11</f>
        <v>0</v>
      </c>
      <c r="I11" s="252">
        <f>PL_monthly!I11</f>
        <v>0</v>
      </c>
      <c r="J11" s="252">
        <f>PL_monthly!J11</f>
        <v>0</v>
      </c>
      <c r="K11" s="252">
        <f>PL_monthly!K11</f>
        <v>0</v>
      </c>
      <c r="L11" s="252">
        <f>PL_monthly!L11</f>
        <v>0</v>
      </c>
      <c r="M11" s="252">
        <f>PL_monthly!M11</f>
        <v>0</v>
      </c>
      <c r="N11" s="252">
        <f>PL_monthly!N11</f>
        <v>0</v>
      </c>
      <c r="O11" s="252">
        <f>PL_monthly!O11</f>
        <v>0</v>
      </c>
      <c r="P11" s="252">
        <f>PL_monthly!P11</f>
        <v>0</v>
      </c>
      <c r="Q11" s="252">
        <f>PL_monthly!Q11</f>
        <v>0</v>
      </c>
      <c r="R11" s="252">
        <f>PL_monthly!R11</f>
        <v>0</v>
      </c>
      <c r="S11" s="252">
        <f>PL_monthly!S11</f>
        <v>0</v>
      </c>
      <c r="T11" s="252">
        <f>PL_monthly!T11</f>
        <v>0</v>
      </c>
      <c r="U11" s="252">
        <f>PL_monthly!U11</f>
        <v>0</v>
      </c>
      <c r="V11" s="252">
        <f>PL_monthly!V11</f>
        <v>0</v>
      </c>
      <c r="W11" s="252">
        <f>PL_monthly!W11</f>
        <v>0</v>
      </c>
      <c r="X11" s="252">
        <f>PL_monthly!X11</f>
        <v>0</v>
      </c>
      <c r="Y11" s="252">
        <f>PL_monthly!Y11</f>
        <v>0</v>
      </c>
      <c r="Z11" s="252">
        <f>PL_monthly!Z11</f>
        <v>0</v>
      </c>
      <c r="AA11" s="252">
        <f>PL_monthly!AA11</f>
        <v>0</v>
      </c>
      <c r="AB11" s="252">
        <f>PL_monthly!AB11</f>
        <v>0</v>
      </c>
      <c r="AC11" s="252">
        <f>PL_monthly!AC11</f>
        <v>0</v>
      </c>
      <c r="AD11" s="252">
        <f>PL_monthly!AD11</f>
        <v>0</v>
      </c>
      <c r="AE11" s="252">
        <f>PL_monthly!AE11</f>
        <v>0</v>
      </c>
      <c r="AF11" s="252">
        <f>PL_monthly!AF11</f>
        <v>0</v>
      </c>
      <c r="AG11" s="252">
        <f>PL_monthly!AG11</f>
        <v>0</v>
      </c>
      <c r="AH11" s="252">
        <f>PL_monthly!AH11</f>
        <v>0</v>
      </c>
      <c r="AI11" s="252">
        <f>PL_monthly!AI11</f>
        <v>0</v>
      </c>
      <c r="AJ11" s="252">
        <f>PL_monthly!AJ11</f>
        <v>0</v>
      </c>
      <c r="AK11" s="252">
        <f>PL_monthly!AK11</f>
        <v>0</v>
      </c>
      <c r="AL11" s="252">
        <f>PL_monthly!AL11</f>
        <v>0</v>
      </c>
      <c r="AM11" s="252">
        <f>PL_monthly!AM11</f>
        <v>0</v>
      </c>
      <c r="AN11" s="252">
        <f t="shared" ref="AN11:AN14" si="1">SUM(D11:O11)</f>
        <v>0</v>
      </c>
      <c r="AO11" s="252">
        <f t="shared" ref="AO11:AO14" si="2">SUM(P11:AA11)</f>
        <v>0</v>
      </c>
      <c r="AP11" s="252">
        <f ca="1">SUM(OFFSET(AM11,0,(-12+'Key information'!$E$34)):OFFSET(AA11,0,(-11+'Key information'!$E$34)))</f>
        <v>0</v>
      </c>
      <c r="AQ11" s="252">
        <f>PL_monthly!AQ11</f>
        <v>0</v>
      </c>
      <c r="AR11" s="252"/>
      <c r="AS11" s="252"/>
      <c r="AT11" s="252"/>
      <c r="AU11" s="411"/>
      <c r="AV11" s="135"/>
    </row>
    <row r="12" spans="1:48" s="24" customFormat="1" ht="12" hidden="1" customHeight="1" outlineLevel="1">
      <c r="A12" s="392"/>
      <c r="B12" s="128" t="s">
        <v>295</v>
      </c>
      <c r="C12" s="591" t="str">
        <f>PL_monthly!C12</f>
        <v>[Net sales account 3]</v>
      </c>
      <c r="D12" s="252">
        <f>PL_monthly!D12</f>
        <v>0</v>
      </c>
      <c r="E12" s="252">
        <f>PL_monthly!E12</f>
        <v>0</v>
      </c>
      <c r="F12" s="252">
        <f>PL_monthly!F12</f>
        <v>0</v>
      </c>
      <c r="G12" s="252">
        <f>PL_monthly!G12</f>
        <v>0</v>
      </c>
      <c r="H12" s="252">
        <f>PL_monthly!H12</f>
        <v>0</v>
      </c>
      <c r="I12" s="252">
        <f>PL_monthly!I12</f>
        <v>0</v>
      </c>
      <c r="J12" s="252">
        <f>PL_monthly!J12</f>
        <v>0</v>
      </c>
      <c r="K12" s="252">
        <f>PL_monthly!K12</f>
        <v>0</v>
      </c>
      <c r="L12" s="252">
        <f>PL_monthly!L12</f>
        <v>0</v>
      </c>
      <c r="M12" s="252">
        <f>PL_monthly!M12</f>
        <v>0</v>
      </c>
      <c r="N12" s="252">
        <f>PL_monthly!N12</f>
        <v>0</v>
      </c>
      <c r="O12" s="252">
        <f>PL_monthly!O12</f>
        <v>0</v>
      </c>
      <c r="P12" s="252">
        <f>PL_monthly!P12</f>
        <v>0</v>
      </c>
      <c r="Q12" s="252">
        <f>PL_monthly!Q12</f>
        <v>0</v>
      </c>
      <c r="R12" s="252">
        <f>PL_monthly!R12</f>
        <v>0</v>
      </c>
      <c r="S12" s="252">
        <f>PL_monthly!S12</f>
        <v>0</v>
      </c>
      <c r="T12" s="252">
        <f>PL_monthly!T12</f>
        <v>0</v>
      </c>
      <c r="U12" s="252">
        <f>PL_monthly!U12</f>
        <v>0</v>
      </c>
      <c r="V12" s="252">
        <f>PL_monthly!V12</f>
        <v>0</v>
      </c>
      <c r="W12" s="252">
        <f>PL_monthly!W12</f>
        <v>0</v>
      </c>
      <c r="X12" s="252">
        <f>PL_monthly!X12</f>
        <v>0</v>
      </c>
      <c r="Y12" s="252">
        <f>PL_monthly!Y12</f>
        <v>0</v>
      </c>
      <c r="Z12" s="252">
        <f>PL_monthly!Z12</f>
        <v>0</v>
      </c>
      <c r="AA12" s="252">
        <f>PL_monthly!AA12</f>
        <v>0</v>
      </c>
      <c r="AB12" s="252">
        <f>PL_monthly!AB12</f>
        <v>0</v>
      </c>
      <c r="AC12" s="252">
        <f>PL_monthly!AC12</f>
        <v>0</v>
      </c>
      <c r="AD12" s="252">
        <f>PL_monthly!AD12</f>
        <v>0</v>
      </c>
      <c r="AE12" s="252">
        <f>PL_monthly!AE12</f>
        <v>0</v>
      </c>
      <c r="AF12" s="252">
        <f>PL_monthly!AF12</f>
        <v>0</v>
      </c>
      <c r="AG12" s="252">
        <f>PL_monthly!AG12</f>
        <v>0</v>
      </c>
      <c r="AH12" s="252">
        <f>PL_monthly!AH12</f>
        <v>0</v>
      </c>
      <c r="AI12" s="252">
        <f>PL_monthly!AI12</f>
        <v>0</v>
      </c>
      <c r="AJ12" s="252">
        <f>PL_monthly!AJ12</f>
        <v>0</v>
      </c>
      <c r="AK12" s="252">
        <f>PL_monthly!AK12</f>
        <v>0</v>
      </c>
      <c r="AL12" s="252">
        <f>PL_monthly!AL12</f>
        <v>0</v>
      </c>
      <c r="AM12" s="252">
        <f>PL_monthly!AM12</f>
        <v>0</v>
      </c>
      <c r="AN12" s="252">
        <f t="shared" si="1"/>
        <v>0</v>
      </c>
      <c r="AO12" s="252">
        <f t="shared" si="2"/>
        <v>0</v>
      </c>
      <c r="AP12" s="252">
        <f ca="1">SUM(OFFSET(AM12,0,(-12+'Key information'!$E$34)):OFFSET(AA12,0,(-11+'Key information'!$E$34)))</f>
        <v>0</v>
      </c>
      <c r="AQ12" s="252">
        <f>PL_monthly!AQ12</f>
        <v>0</v>
      </c>
      <c r="AR12" s="252"/>
      <c r="AS12" s="252"/>
      <c r="AT12" s="252"/>
      <c r="AU12" s="411"/>
      <c r="AV12" s="131"/>
    </row>
    <row r="13" spans="1:48" s="24" customFormat="1" ht="12" hidden="1" customHeight="1" outlineLevel="1">
      <c r="A13" s="392"/>
      <c r="B13" s="128" t="s">
        <v>297</v>
      </c>
      <c r="C13" s="591" t="str">
        <f>PL_monthly!C13</f>
        <v>[Net sales account 4]</v>
      </c>
      <c r="D13" s="252">
        <f>PL_monthly!D13</f>
        <v>0</v>
      </c>
      <c r="E13" s="252">
        <f>PL_monthly!E13</f>
        <v>0</v>
      </c>
      <c r="F13" s="252">
        <f>PL_monthly!F13</f>
        <v>0</v>
      </c>
      <c r="G13" s="252">
        <f>PL_monthly!G13</f>
        <v>0</v>
      </c>
      <c r="H13" s="252">
        <f>PL_monthly!H13</f>
        <v>0</v>
      </c>
      <c r="I13" s="252">
        <f>PL_monthly!I13</f>
        <v>0</v>
      </c>
      <c r="J13" s="252">
        <f>PL_monthly!J13</f>
        <v>0</v>
      </c>
      <c r="K13" s="252">
        <f>PL_monthly!K13</f>
        <v>0</v>
      </c>
      <c r="L13" s="252">
        <f>PL_monthly!L13</f>
        <v>0</v>
      </c>
      <c r="M13" s="252">
        <f>PL_monthly!M13</f>
        <v>0</v>
      </c>
      <c r="N13" s="252">
        <f>PL_monthly!N13</f>
        <v>0</v>
      </c>
      <c r="O13" s="252">
        <f>PL_monthly!O13</f>
        <v>0</v>
      </c>
      <c r="P13" s="252">
        <f>PL_monthly!P13</f>
        <v>0</v>
      </c>
      <c r="Q13" s="252">
        <f>PL_monthly!Q13</f>
        <v>0</v>
      </c>
      <c r="R13" s="252">
        <f>PL_monthly!R13</f>
        <v>0</v>
      </c>
      <c r="S13" s="252">
        <f>PL_monthly!S13</f>
        <v>0</v>
      </c>
      <c r="T13" s="252">
        <f>PL_monthly!T13</f>
        <v>0</v>
      </c>
      <c r="U13" s="252">
        <f>PL_monthly!U13</f>
        <v>0</v>
      </c>
      <c r="V13" s="252">
        <f>PL_monthly!V13</f>
        <v>0</v>
      </c>
      <c r="W13" s="252">
        <f>PL_monthly!W13</f>
        <v>0</v>
      </c>
      <c r="X13" s="252">
        <f>PL_monthly!X13</f>
        <v>0</v>
      </c>
      <c r="Y13" s="252">
        <f>PL_monthly!Y13</f>
        <v>0</v>
      </c>
      <c r="Z13" s="252">
        <f>PL_monthly!Z13</f>
        <v>0</v>
      </c>
      <c r="AA13" s="252">
        <f>PL_monthly!AA13</f>
        <v>0</v>
      </c>
      <c r="AB13" s="252">
        <f>PL_monthly!AB13</f>
        <v>0</v>
      </c>
      <c r="AC13" s="252">
        <f>PL_monthly!AC13</f>
        <v>0</v>
      </c>
      <c r="AD13" s="252">
        <f>PL_monthly!AD13</f>
        <v>0</v>
      </c>
      <c r="AE13" s="252">
        <f>PL_monthly!AE13</f>
        <v>0</v>
      </c>
      <c r="AF13" s="252">
        <f>PL_monthly!AF13</f>
        <v>0</v>
      </c>
      <c r="AG13" s="252">
        <f>PL_monthly!AG13</f>
        <v>0</v>
      </c>
      <c r="AH13" s="252">
        <f>PL_monthly!AH13</f>
        <v>0</v>
      </c>
      <c r="AI13" s="252">
        <f>PL_monthly!AI13</f>
        <v>0</v>
      </c>
      <c r="AJ13" s="252">
        <f>PL_monthly!AJ13</f>
        <v>0</v>
      </c>
      <c r="AK13" s="252">
        <f>PL_monthly!AK13</f>
        <v>0</v>
      </c>
      <c r="AL13" s="252">
        <f>PL_monthly!AL13</f>
        <v>0</v>
      </c>
      <c r="AM13" s="252">
        <f>PL_monthly!AM13</f>
        <v>0</v>
      </c>
      <c r="AN13" s="252">
        <f t="shared" si="1"/>
        <v>0</v>
      </c>
      <c r="AO13" s="252">
        <f t="shared" si="2"/>
        <v>0</v>
      </c>
      <c r="AP13" s="252">
        <f ca="1">SUM(OFFSET(AM13,0,(-12+'Key information'!$E$34)):OFFSET(AA13,0,(-11+'Key information'!$E$34)))</f>
        <v>0</v>
      </c>
      <c r="AQ13" s="252">
        <f>PL_monthly!AQ13</f>
        <v>0</v>
      </c>
      <c r="AR13" s="252"/>
      <c r="AS13" s="252"/>
      <c r="AT13" s="252"/>
      <c r="AU13" s="411"/>
      <c r="AV13" s="131"/>
    </row>
    <row r="14" spans="1:48" s="24" customFormat="1" ht="12" hidden="1" customHeight="1" outlineLevel="1">
      <c r="A14" s="392"/>
      <c r="B14" s="128" t="s">
        <v>299</v>
      </c>
      <c r="C14" s="591" t="str">
        <f>PL_monthly!C14</f>
        <v>[Net sales account 5]</v>
      </c>
      <c r="D14" s="252">
        <f>PL_monthly!D14</f>
        <v>0</v>
      </c>
      <c r="E14" s="252">
        <f>PL_monthly!E14</f>
        <v>0</v>
      </c>
      <c r="F14" s="252">
        <f>PL_monthly!F14</f>
        <v>0</v>
      </c>
      <c r="G14" s="252">
        <f>PL_monthly!G14</f>
        <v>0</v>
      </c>
      <c r="H14" s="252">
        <f>PL_monthly!H14</f>
        <v>0</v>
      </c>
      <c r="I14" s="252">
        <f>PL_monthly!I14</f>
        <v>0</v>
      </c>
      <c r="J14" s="252">
        <f>PL_monthly!J14</f>
        <v>0</v>
      </c>
      <c r="K14" s="252">
        <f>PL_monthly!K14</f>
        <v>0</v>
      </c>
      <c r="L14" s="252">
        <f>PL_monthly!L14</f>
        <v>0</v>
      </c>
      <c r="M14" s="252">
        <f>PL_monthly!M14</f>
        <v>0</v>
      </c>
      <c r="N14" s="252">
        <f>PL_monthly!N14</f>
        <v>0</v>
      </c>
      <c r="O14" s="252">
        <f>PL_monthly!O14</f>
        <v>0</v>
      </c>
      <c r="P14" s="252">
        <f>PL_monthly!P14</f>
        <v>0</v>
      </c>
      <c r="Q14" s="252">
        <f>PL_monthly!Q14</f>
        <v>0</v>
      </c>
      <c r="R14" s="252">
        <f>PL_monthly!R14</f>
        <v>0</v>
      </c>
      <c r="S14" s="252">
        <f>PL_monthly!S14</f>
        <v>0</v>
      </c>
      <c r="T14" s="252">
        <f>PL_monthly!T14</f>
        <v>0</v>
      </c>
      <c r="U14" s="252">
        <f>PL_monthly!U14</f>
        <v>0</v>
      </c>
      <c r="V14" s="252">
        <f>PL_monthly!V14</f>
        <v>0</v>
      </c>
      <c r="W14" s="252">
        <f>PL_monthly!W14</f>
        <v>0</v>
      </c>
      <c r="X14" s="252">
        <f>PL_monthly!X14</f>
        <v>0</v>
      </c>
      <c r="Y14" s="252">
        <f>PL_monthly!Y14</f>
        <v>0</v>
      </c>
      <c r="Z14" s="252">
        <f>PL_monthly!Z14</f>
        <v>0</v>
      </c>
      <c r="AA14" s="252">
        <f>PL_monthly!AA14</f>
        <v>0</v>
      </c>
      <c r="AB14" s="252">
        <f>PL_monthly!AB14</f>
        <v>0</v>
      </c>
      <c r="AC14" s="252">
        <f>PL_monthly!AC14</f>
        <v>0</v>
      </c>
      <c r="AD14" s="252">
        <f>PL_monthly!AD14</f>
        <v>0</v>
      </c>
      <c r="AE14" s="252">
        <f>PL_monthly!AE14</f>
        <v>0</v>
      </c>
      <c r="AF14" s="252">
        <f>PL_monthly!AF14</f>
        <v>0</v>
      </c>
      <c r="AG14" s="252">
        <f>PL_monthly!AG14</f>
        <v>0</v>
      </c>
      <c r="AH14" s="252">
        <f>PL_monthly!AH14</f>
        <v>0</v>
      </c>
      <c r="AI14" s="252">
        <f>PL_monthly!AI14</f>
        <v>0</v>
      </c>
      <c r="AJ14" s="252">
        <f>PL_monthly!AJ14</f>
        <v>0</v>
      </c>
      <c r="AK14" s="252">
        <f>PL_monthly!AK14</f>
        <v>0</v>
      </c>
      <c r="AL14" s="252">
        <f>PL_monthly!AL14</f>
        <v>0</v>
      </c>
      <c r="AM14" s="252">
        <f>PL_monthly!AM14</f>
        <v>0</v>
      </c>
      <c r="AN14" s="252">
        <f t="shared" si="1"/>
        <v>0</v>
      </c>
      <c r="AO14" s="252">
        <f t="shared" si="2"/>
        <v>0</v>
      </c>
      <c r="AP14" s="252">
        <f ca="1">SUM(OFFSET(AM14,0,(-12+'Key information'!$E$34)):OFFSET(AA14,0,(-11+'Key information'!$E$34)))</f>
        <v>0</v>
      </c>
      <c r="AQ14" s="252">
        <f>PL_monthly!AQ14</f>
        <v>0</v>
      </c>
      <c r="AR14" s="252"/>
      <c r="AS14" s="252"/>
      <c r="AT14" s="252"/>
      <c r="AU14" s="411"/>
      <c r="AV14" s="131"/>
    </row>
    <row r="15" spans="1:48" s="174" customFormat="1" ht="12" customHeight="1" collapsed="1">
      <c r="A15" s="392"/>
      <c r="B15" s="178"/>
      <c r="C15" s="592" t="str">
        <f>PL_monthly!C15</f>
        <v>Net sales</v>
      </c>
      <c r="D15" s="253">
        <f>SUM(D10:D14)</f>
        <v>0</v>
      </c>
      <c r="E15" s="253">
        <f t="shared" ref="E15:AL15" si="3">SUM(E10:E14)</f>
        <v>0</v>
      </c>
      <c r="F15" s="253">
        <f t="shared" si="3"/>
        <v>0</v>
      </c>
      <c r="G15" s="253">
        <f t="shared" si="3"/>
        <v>0</v>
      </c>
      <c r="H15" s="253">
        <f t="shared" si="3"/>
        <v>0</v>
      </c>
      <c r="I15" s="253">
        <f t="shared" si="3"/>
        <v>0</v>
      </c>
      <c r="J15" s="253">
        <f t="shared" si="3"/>
        <v>0</v>
      </c>
      <c r="K15" s="253">
        <f t="shared" si="3"/>
        <v>0</v>
      </c>
      <c r="L15" s="253">
        <f t="shared" si="3"/>
        <v>0</v>
      </c>
      <c r="M15" s="253">
        <f t="shared" si="3"/>
        <v>0</v>
      </c>
      <c r="N15" s="253">
        <f t="shared" si="3"/>
        <v>0</v>
      </c>
      <c r="O15" s="253">
        <f t="shared" si="3"/>
        <v>0</v>
      </c>
      <c r="P15" s="253">
        <f t="shared" si="3"/>
        <v>0</v>
      </c>
      <c r="Q15" s="253">
        <f t="shared" si="3"/>
        <v>0</v>
      </c>
      <c r="R15" s="253">
        <f t="shared" si="3"/>
        <v>0</v>
      </c>
      <c r="S15" s="253">
        <f t="shared" si="3"/>
        <v>0</v>
      </c>
      <c r="T15" s="253">
        <f t="shared" si="3"/>
        <v>0</v>
      </c>
      <c r="U15" s="253">
        <f t="shared" si="3"/>
        <v>0</v>
      </c>
      <c r="V15" s="253">
        <f t="shared" si="3"/>
        <v>0</v>
      </c>
      <c r="W15" s="253">
        <f t="shared" si="3"/>
        <v>0</v>
      </c>
      <c r="X15" s="253">
        <f t="shared" si="3"/>
        <v>0</v>
      </c>
      <c r="Y15" s="253">
        <f t="shared" si="3"/>
        <v>0</v>
      </c>
      <c r="Z15" s="253">
        <f t="shared" si="3"/>
        <v>0</v>
      </c>
      <c r="AA15" s="253">
        <f t="shared" si="3"/>
        <v>0</v>
      </c>
      <c r="AB15" s="253">
        <f t="shared" si="3"/>
        <v>0</v>
      </c>
      <c r="AC15" s="253">
        <f t="shared" si="3"/>
        <v>0</v>
      </c>
      <c r="AD15" s="253">
        <f t="shared" si="3"/>
        <v>0</v>
      </c>
      <c r="AE15" s="253">
        <f t="shared" si="3"/>
        <v>0</v>
      </c>
      <c r="AF15" s="253">
        <f t="shared" si="3"/>
        <v>0</v>
      </c>
      <c r="AG15" s="253">
        <f t="shared" si="3"/>
        <v>0</v>
      </c>
      <c r="AH15" s="253">
        <f t="shared" si="3"/>
        <v>0</v>
      </c>
      <c r="AI15" s="253">
        <f t="shared" si="3"/>
        <v>0</v>
      </c>
      <c r="AJ15" s="253">
        <f t="shared" si="3"/>
        <v>0</v>
      </c>
      <c r="AK15" s="253">
        <f t="shared" si="3"/>
        <v>0</v>
      </c>
      <c r="AL15" s="253">
        <f t="shared" si="3"/>
        <v>0</v>
      </c>
      <c r="AM15" s="253">
        <f>SUM(AM10:AM14)</f>
        <v>0</v>
      </c>
      <c r="AN15" s="253">
        <f t="shared" ref="AN15:AS15" si="4">SUM(AN10:AN14)</f>
        <v>0</v>
      </c>
      <c r="AO15" s="346">
        <f t="shared" si="4"/>
        <v>0</v>
      </c>
      <c r="AP15" s="253">
        <f t="shared" ca="1" si="4"/>
        <v>0</v>
      </c>
      <c r="AQ15" s="253">
        <f t="shared" si="4"/>
        <v>0</v>
      </c>
      <c r="AR15" s="253">
        <f t="shared" si="4"/>
        <v>0</v>
      </c>
      <c r="AS15" s="346">
        <f t="shared" si="4"/>
        <v>0</v>
      </c>
      <c r="AT15" s="855" t="str">
        <f>IFERROR(((AS15/AO15)^(1/3))-1,"n/a ")</f>
        <v xml:space="preserve">n/a </v>
      </c>
      <c r="AU15" s="961"/>
      <c r="AV15" s="131"/>
    </row>
    <row r="16" spans="1:48" s="174" customFormat="1" ht="12" hidden="1" customHeight="1" outlineLevel="1">
      <c r="A16" s="392"/>
      <c r="B16" s="178"/>
      <c r="C16" s="593" t="str">
        <f>PL_monthly!C16</f>
        <v>Change in finished and semifinished goods inventories</v>
      </c>
      <c r="D16" s="253">
        <f>PL_monthly!D16</f>
        <v>0</v>
      </c>
      <c r="E16" s="253">
        <f>PL_monthly!E16</f>
        <v>0</v>
      </c>
      <c r="F16" s="253">
        <f>PL_monthly!F16</f>
        <v>0</v>
      </c>
      <c r="G16" s="253">
        <f>PL_monthly!G16</f>
        <v>0</v>
      </c>
      <c r="H16" s="253">
        <f>PL_monthly!H16</f>
        <v>0</v>
      </c>
      <c r="I16" s="253">
        <f>PL_monthly!I16</f>
        <v>0</v>
      </c>
      <c r="J16" s="253">
        <f>PL_monthly!J16</f>
        <v>0</v>
      </c>
      <c r="K16" s="253">
        <f>PL_monthly!K16</f>
        <v>0</v>
      </c>
      <c r="L16" s="253">
        <f>PL_monthly!L16</f>
        <v>0</v>
      </c>
      <c r="M16" s="253">
        <f>PL_monthly!M16</f>
        <v>0</v>
      </c>
      <c r="N16" s="253">
        <f>PL_monthly!N16</f>
        <v>0</v>
      </c>
      <c r="O16" s="253">
        <f>PL_monthly!O16</f>
        <v>0</v>
      </c>
      <c r="P16" s="253">
        <f>PL_monthly!P16</f>
        <v>0</v>
      </c>
      <c r="Q16" s="253">
        <f>PL_monthly!Q16</f>
        <v>0</v>
      </c>
      <c r="R16" s="253">
        <f>PL_monthly!R16</f>
        <v>0</v>
      </c>
      <c r="S16" s="253">
        <f>PL_monthly!S16</f>
        <v>0</v>
      </c>
      <c r="T16" s="253">
        <f>PL_monthly!T16</f>
        <v>0</v>
      </c>
      <c r="U16" s="253">
        <f>PL_monthly!U16</f>
        <v>0</v>
      </c>
      <c r="V16" s="253">
        <f>PL_monthly!V16</f>
        <v>0</v>
      </c>
      <c r="W16" s="253">
        <f>PL_monthly!W16</f>
        <v>0</v>
      </c>
      <c r="X16" s="253">
        <f>PL_monthly!X16</f>
        <v>0</v>
      </c>
      <c r="Y16" s="253">
        <f>PL_monthly!Y16</f>
        <v>0</v>
      </c>
      <c r="Z16" s="253">
        <f>PL_monthly!Z16</f>
        <v>0</v>
      </c>
      <c r="AA16" s="253">
        <f>PL_monthly!AA16</f>
        <v>0</v>
      </c>
      <c r="AB16" s="253">
        <f>PL_monthly!AB16</f>
        <v>0</v>
      </c>
      <c r="AC16" s="253">
        <f>PL_monthly!AC16</f>
        <v>0</v>
      </c>
      <c r="AD16" s="253">
        <f>PL_monthly!AD16</f>
        <v>0</v>
      </c>
      <c r="AE16" s="253">
        <f>PL_monthly!AE16</f>
        <v>0</v>
      </c>
      <c r="AF16" s="253">
        <f>PL_monthly!AF16</f>
        <v>0</v>
      </c>
      <c r="AG16" s="253">
        <f>PL_monthly!AG16</f>
        <v>0</v>
      </c>
      <c r="AH16" s="253">
        <f>PL_monthly!AH16</f>
        <v>0</v>
      </c>
      <c r="AI16" s="253">
        <f>PL_monthly!AI16</f>
        <v>0</v>
      </c>
      <c r="AJ16" s="253">
        <f>PL_monthly!AJ16</f>
        <v>0</v>
      </c>
      <c r="AK16" s="253">
        <f>PL_monthly!AK16</f>
        <v>0</v>
      </c>
      <c r="AL16" s="253">
        <f>PL_monthly!AL16</f>
        <v>0</v>
      </c>
      <c r="AM16" s="253">
        <f>PL_monthly!AM16</f>
        <v>0</v>
      </c>
      <c r="AN16" s="252">
        <f>SUM(D16:O16)</f>
        <v>0</v>
      </c>
      <c r="AO16" s="345">
        <f>SUM(P16:AA16)</f>
        <v>0</v>
      </c>
      <c r="AP16" s="253"/>
      <c r="AQ16" s="252">
        <f>PL_monthly!AQ16</f>
        <v>0</v>
      </c>
      <c r="AR16" s="253"/>
      <c r="AS16" s="346"/>
      <c r="AT16" s="855"/>
      <c r="AU16" s="961"/>
      <c r="AV16" s="131"/>
    </row>
    <row r="17" spans="1:48" s="174" customFormat="1" ht="12" hidden="1" customHeight="1" outlineLevel="1">
      <c r="A17" s="392"/>
      <c r="B17" s="178"/>
      <c r="C17" s="593" t="str">
        <f>PL_monthly!C17</f>
        <v>Manufacturing for own use</v>
      </c>
      <c r="D17" s="253">
        <f>PL_monthly!D17</f>
        <v>0</v>
      </c>
      <c r="E17" s="253">
        <f>PL_monthly!E17</f>
        <v>0</v>
      </c>
      <c r="F17" s="253">
        <f>PL_monthly!F17</f>
        <v>0</v>
      </c>
      <c r="G17" s="253">
        <f>PL_monthly!G17</f>
        <v>0</v>
      </c>
      <c r="H17" s="253">
        <f>PL_monthly!H17</f>
        <v>0</v>
      </c>
      <c r="I17" s="253">
        <f>PL_monthly!I17</f>
        <v>0</v>
      </c>
      <c r="J17" s="253">
        <f>PL_monthly!J17</f>
        <v>0</v>
      </c>
      <c r="K17" s="253">
        <f>PL_monthly!K17</f>
        <v>0</v>
      </c>
      <c r="L17" s="253">
        <f>PL_monthly!L17</f>
        <v>0</v>
      </c>
      <c r="M17" s="253">
        <f>PL_monthly!M17</f>
        <v>0</v>
      </c>
      <c r="N17" s="253">
        <f>PL_monthly!N17</f>
        <v>0</v>
      </c>
      <c r="O17" s="253">
        <f>PL_monthly!O17</f>
        <v>0</v>
      </c>
      <c r="P17" s="253">
        <f>PL_monthly!P17</f>
        <v>0</v>
      </c>
      <c r="Q17" s="253">
        <f>PL_monthly!Q17</f>
        <v>0</v>
      </c>
      <c r="R17" s="253">
        <f>PL_monthly!R17</f>
        <v>0</v>
      </c>
      <c r="S17" s="253">
        <f>PL_monthly!S17</f>
        <v>0</v>
      </c>
      <c r="T17" s="253">
        <f>PL_monthly!T17</f>
        <v>0</v>
      </c>
      <c r="U17" s="253">
        <f>PL_monthly!U17</f>
        <v>0</v>
      </c>
      <c r="V17" s="253">
        <f>PL_monthly!V17</f>
        <v>0</v>
      </c>
      <c r="W17" s="253">
        <f>PL_monthly!W17</f>
        <v>0</v>
      </c>
      <c r="X17" s="253">
        <f>PL_monthly!X17</f>
        <v>0</v>
      </c>
      <c r="Y17" s="253">
        <f>PL_monthly!Y17</f>
        <v>0</v>
      </c>
      <c r="Z17" s="253">
        <f>PL_monthly!Z17</f>
        <v>0</v>
      </c>
      <c r="AA17" s="253">
        <f>PL_monthly!AA17</f>
        <v>0</v>
      </c>
      <c r="AB17" s="253">
        <f>PL_monthly!AB17</f>
        <v>0</v>
      </c>
      <c r="AC17" s="253">
        <f>PL_monthly!AC17</f>
        <v>0</v>
      </c>
      <c r="AD17" s="253">
        <f>PL_monthly!AD17</f>
        <v>0</v>
      </c>
      <c r="AE17" s="253">
        <f>PL_monthly!AE17</f>
        <v>0</v>
      </c>
      <c r="AF17" s="253">
        <f>PL_monthly!AF17</f>
        <v>0</v>
      </c>
      <c r="AG17" s="253">
        <f>PL_monthly!AG17</f>
        <v>0</v>
      </c>
      <c r="AH17" s="253">
        <f>PL_monthly!AH17</f>
        <v>0</v>
      </c>
      <c r="AI17" s="253">
        <f>PL_monthly!AI17</f>
        <v>0</v>
      </c>
      <c r="AJ17" s="253">
        <f>PL_monthly!AJ17</f>
        <v>0</v>
      </c>
      <c r="AK17" s="253">
        <f>PL_monthly!AK17</f>
        <v>0</v>
      </c>
      <c r="AL17" s="253">
        <f>PL_monthly!AL17</f>
        <v>0</v>
      </c>
      <c r="AM17" s="253">
        <f>PL_monthly!AM17</f>
        <v>0</v>
      </c>
      <c r="AN17" s="252">
        <f>SUM(D17:O17)</f>
        <v>0</v>
      </c>
      <c r="AO17" s="345">
        <f>SUM(P17:AA17)</f>
        <v>0</v>
      </c>
      <c r="AP17" s="253"/>
      <c r="AQ17" s="252">
        <f>PL_monthly!AQ17</f>
        <v>0</v>
      </c>
      <c r="AR17" s="253"/>
      <c r="AS17" s="346"/>
      <c r="AT17" s="855"/>
      <c r="AU17" s="961"/>
      <c r="AV17" s="131"/>
    </row>
    <row r="18" spans="1:48" s="24" customFormat="1" ht="12" hidden="1" customHeight="1" outlineLevel="1">
      <c r="A18" s="392"/>
      <c r="B18" s="128"/>
      <c r="C18" s="593" t="str">
        <f>PL_monthly!C18</f>
        <v>[Cost account 1]</v>
      </c>
      <c r="D18" s="252">
        <f>PL_monthly!D18</f>
        <v>0</v>
      </c>
      <c r="E18" s="252">
        <f>PL_monthly!E18</f>
        <v>0</v>
      </c>
      <c r="F18" s="252">
        <f>PL_monthly!F18</f>
        <v>0</v>
      </c>
      <c r="G18" s="252">
        <f>PL_monthly!G18</f>
        <v>0</v>
      </c>
      <c r="H18" s="252">
        <f>PL_monthly!H18</f>
        <v>0</v>
      </c>
      <c r="I18" s="252">
        <f>PL_monthly!I18</f>
        <v>0</v>
      </c>
      <c r="J18" s="252">
        <f>PL_monthly!J18</f>
        <v>0</v>
      </c>
      <c r="K18" s="252">
        <f>PL_monthly!K18</f>
        <v>0</v>
      </c>
      <c r="L18" s="252">
        <f>PL_monthly!L18</f>
        <v>0</v>
      </c>
      <c r="M18" s="252">
        <f>PL_monthly!M18</f>
        <v>0</v>
      </c>
      <c r="N18" s="252">
        <f>PL_monthly!N18</f>
        <v>0</v>
      </c>
      <c r="O18" s="252">
        <f>PL_monthly!O18</f>
        <v>0</v>
      </c>
      <c r="P18" s="252">
        <f>PL_monthly!P18</f>
        <v>0</v>
      </c>
      <c r="Q18" s="252">
        <f>PL_monthly!Q18</f>
        <v>0</v>
      </c>
      <c r="R18" s="252">
        <f>PL_monthly!R18</f>
        <v>0</v>
      </c>
      <c r="S18" s="252">
        <f>PL_monthly!S18</f>
        <v>0</v>
      </c>
      <c r="T18" s="252">
        <f>PL_monthly!T18</f>
        <v>0</v>
      </c>
      <c r="U18" s="252">
        <f>PL_monthly!U18</f>
        <v>0</v>
      </c>
      <c r="V18" s="252">
        <f>PL_monthly!V18</f>
        <v>0</v>
      </c>
      <c r="W18" s="252">
        <f>PL_monthly!W18</f>
        <v>0</v>
      </c>
      <c r="X18" s="252">
        <f>PL_monthly!X18</f>
        <v>0</v>
      </c>
      <c r="Y18" s="252">
        <f>PL_monthly!Y18</f>
        <v>0</v>
      </c>
      <c r="Z18" s="252">
        <f>PL_monthly!Z18</f>
        <v>0</v>
      </c>
      <c r="AA18" s="252">
        <f>PL_monthly!AA18</f>
        <v>0</v>
      </c>
      <c r="AB18" s="252">
        <f>PL_monthly!AB18</f>
        <v>0</v>
      </c>
      <c r="AC18" s="252">
        <f>PL_monthly!AC18</f>
        <v>0</v>
      </c>
      <c r="AD18" s="252">
        <f>PL_monthly!AD18</f>
        <v>0</v>
      </c>
      <c r="AE18" s="252">
        <f>PL_monthly!AE18</f>
        <v>0</v>
      </c>
      <c r="AF18" s="252">
        <f>PL_monthly!AF18</f>
        <v>0</v>
      </c>
      <c r="AG18" s="252">
        <f>PL_monthly!AG18</f>
        <v>0</v>
      </c>
      <c r="AH18" s="252">
        <f>PL_monthly!AH18</f>
        <v>0</v>
      </c>
      <c r="AI18" s="252">
        <f>PL_monthly!AI18</f>
        <v>0</v>
      </c>
      <c r="AJ18" s="252">
        <f>PL_monthly!AJ18</f>
        <v>0</v>
      </c>
      <c r="AK18" s="252">
        <f>PL_monthly!AK18</f>
        <v>0</v>
      </c>
      <c r="AL18" s="252">
        <f>PL_monthly!AL18</f>
        <v>0</v>
      </c>
      <c r="AM18" s="252">
        <f>PL_monthly!AM18</f>
        <v>0</v>
      </c>
      <c r="AN18" s="252">
        <f>SUM(D18:O18)</f>
        <v>0</v>
      </c>
      <c r="AO18" s="345">
        <f>SUM(P18:AA18)</f>
        <v>0</v>
      </c>
      <c r="AP18" s="252">
        <f ca="1">SUM(OFFSET(AM18,0,(-12+'Key information'!$E$34)):OFFSET(AA18,0,(-11+'Key information'!$E$34)))</f>
        <v>0</v>
      </c>
      <c r="AQ18" s="252">
        <f>PL_monthly!AQ18</f>
        <v>0</v>
      </c>
      <c r="AR18" s="252"/>
      <c r="AS18" s="345"/>
      <c r="AT18" s="295" t="str">
        <f t="shared" ref="AT18:AT63" si="5">IFERROR(((AS18/AO18)^(1/3))-1,"n/a ")</f>
        <v xml:space="preserve">n/a </v>
      </c>
      <c r="AU18" s="411"/>
      <c r="AV18" s="131"/>
    </row>
    <row r="19" spans="1:48" s="24" customFormat="1" ht="12" hidden="1" customHeight="1" outlineLevel="1">
      <c r="A19" s="392"/>
      <c r="B19" s="128"/>
      <c r="C19" s="593" t="str">
        <f>PL_monthly!C19</f>
        <v>[Cost account 2]</v>
      </c>
      <c r="D19" s="252">
        <f>PL_monthly!D19</f>
        <v>0</v>
      </c>
      <c r="E19" s="252">
        <f>PL_monthly!E19</f>
        <v>0</v>
      </c>
      <c r="F19" s="252">
        <f>PL_monthly!F19</f>
        <v>0</v>
      </c>
      <c r="G19" s="252">
        <f>PL_monthly!G19</f>
        <v>0</v>
      </c>
      <c r="H19" s="252">
        <f>PL_monthly!H19</f>
        <v>0</v>
      </c>
      <c r="I19" s="252">
        <f>PL_monthly!I19</f>
        <v>0</v>
      </c>
      <c r="J19" s="252">
        <f>PL_monthly!J19</f>
        <v>0</v>
      </c>
      <c r="K19" s="252">
        <f>PL_monthly!K19</f>
        <v>0</v>
      </c>
      <c r="L19" s="252">
        <f>PL_monthly!L19</f>
        <v>0</v>
      </c>
      <c r="M19" s="252">
        <f>PL_monthly!M19</f>
        <v>0</v>
      </c>
      <c r="N19" s="252">
        <f>PL_monthly!N19</f>
        <v>0</v>
      </c>
      <c r="O19" s="252">
        <f>PL_monthly!O19</f>
        <v>0</v>
      </c>
      <c r="P19" s="252">
        <f>PL_monthly!P19</f>
        <v>0</v>
      </c>
      <c r="Q19" s="252">
        <f>PL_monthly!Q19</f>
        <v>0</v>
      </c>
      <c r="R19" s="252">
        <f>PL_monthly!R19</f>
        <v>0</v>
      </c>
      <c r="S19" s="252">
        <f>PL_monthly!S19</f>
        <v>0</v>
      </c>
      <c r="T19" s="252">
        <f>PL_monthly!T19</f>
        <v>0</v>
      </c>
      <c r="U19" s="252">
        <f>PL_monthly!U19</f>
        <v>0</v>
      </c>
      <c r="V19" s="252">
        <f>PL_monthly!V19</f>
        <v>0</v>
      </c>
      <c r="W19" s="252">
        <f>PL_monthly!W19</f>
        <v>0</v>
      </c>
      <c r="X19" s="252">
        <f>PL_monthly!X19</f>
        <v>0</v>
      </c>
      <c r="Y19" s="252">
        <f>PL_monthly!Y19</f>
        <v>0</v>
      </c>
      <c r="Z19" s="252">
        <f>PL_monthly!Z19</f>
        <v>0</v>
      </c>
      <c r="AA19" s="252">
        <f>PL_monthly!AA19</f>
        <v>0</v>
      </c>
      <c r="AB19" s="252">
        <f>PL_monthly!AB19</f>
        <v>0</v>
      </c>
      <c r="AC19" s="252">
        <f>PL_monthly!AC19</f>
        <v>0</v>
      </c>
      <c r="AD19" s="252">
        <f>PL_monthly!AD19</f>
        <v>0</v>
      </c>
      <c r="AE19" s="252">
        <f>PL_monthly!AE19</f>
        <v>0</v>
      </c>
      <c r="AF19" s="252">
        <f>PL_monthly!AF19</f>
        <v>0</v>
      </c>
      <c r="AG19" s="252">
        <f>PL_monthly!AG19</f>
        <v>0</v>
      </c>
      <c r="AH19" s="252">
        <f>PL_monthly!AH19</f>
        <v>0</v>
      </c>
      <c r="AI19" s="252">
        <f>PL_monthly!AI19</f>
        <v>0</v>
      </c>
      <c r="AJ19" s="252">
        <f>PL_monthly!AJ19</f>
        <v>0</v>
      </c>
      <c r="AK19" s="252">
        <f>PL_monthly!AK19</f>
        <v>0</v>
      </c>
      <c r="AL19" s="252">
        <f>PL_monthly!AL19</f>
        <v>0</v>
      </c>
      <c r="AM19" s="252">
        <f>PL_monthly!AM19</f>
        <v>0</v>
      </c>
      <c r="AN19" s="252">
        <f>SUM(D19:O19)</f>
        <v>0</v>
      </c>
      <c r="AO19" s="345">
        <f>SUM(P19:AA19)</f>
        <v>0</v>
      </c>
      <c r="AP19" s="252">
        <f ca="1">SUM(OFFSET(AM19,0,(-12+'Key information'!$E$34)):OFFSET(AA19,0,(-11+'Key information'!$E$34)))</f>
        <v>0</v>
      </c>
      <c r="AQ19" s="252">
        <f>PL_monthly!AQ19</f>
        <v>0</v>
      </c>
      <c r="AR19" s="252"/>
      <c r="AS19" s="345"/>
      <c r="AT19" s="295" t="str">
        <f t="shared" si="5"/>
        <v xml:space="preserve">n/a </v>
      </c>
      <c r="AU19" s="411"/>
      <c r="AV19" s="131"/>
    </row>
    <row r="20" spans="1:48" s="24" customFormat="1" ht="12" hidden="1" customHeight="1" outlineLevel="1">
      <c r="A20" s="392"/>
      <c r="B20" s="128"/>
      <c r="C20" s="593" t="str">
        <f>PL_monthly!C20</f>
        <v>Material purchases</v>
      </c>
      <c r="D20" s="252">
        <f>PL_monthly!D20</f>
        <v>0</v>
      </c>
      <c r="E20" s="252">
        <f>PL_monthly!E20</f>
        <v>0</v>
      </c>
      <c r="F20" s="252">
        <f>PL_monthly!F20</f>
        <v>0</v>
      </c>
      <c r="G20" s="252">
        <f>PL_monthly!G20</f>
        <v>0</v>
      </c>
      <c r="H20" s="252">
        <f>PL_monthly!H20</f>
        <v>0</v>
      </c>
      <c r="I20" s="252">
        <f>PL_monthly!I20</f>
        <v>0</v>
      </c>
      <c r="J20" s="252">
        <f>PL_monthly!J20</f>
        <v>0</v>
      </c>
      <c r="K20" s="252">
        <f>PL_monthly!K20</f>
        <v>0</v>
      </c>
      <c r="L20" s="252">
        <f>PL_monthly!L20</f>
        <v>0</v>
      </c>
      <c r="M20" s="252">
        <f>PL_monthly!M20</f>
        <v>0</v>
      </c>
      <c r="N20" s="252">
        <f>PL_monthly!N20</f>
        <v>0</v>
      </c>
      <c r="O20" s="252">
        <f>PL_monthly!O20</f>
        <v>0</v>
      </c>
      <c r="P20" s="252">
        <f>PL_monthly!P20</f>
        <v>0</v>
      </c>
      <c r="Q20" s="252">
        <f>PL_monthly!Q20</f>
        <v>0</v>
      </c>
      <c r="R20" s="252">
        <f>PL_monthly!R20</f>
        <v>0</v>
      </c>
      <c r="S20" s="252">
        <f>PL_monthly!S20</f>
        <v>0</v>
      </c>
      <c r="T20" s="252">
        <f>PL_monthly!T20</f>
        <v>0</v>
      </c>
      <c r="U20" s="252">
        <f>PL_monthly!U20</f>
        <v>0</v>
      </c>
      <c r="V20" s="252">
        <f>PL_monthly!V20</f>
        <v>0</v>
      </c>
      <c r="W20" s="252">
        <f>PL_monthly!W20</f>
        <v>0</v>
      </c>
      <c r="X20" s="252">
        <f>PL_monthly!X20</f>
        <v>0</v>
      </c>
      <c r="Y20" s="252">
        <f>PL_monthly!Y20</f>
        <v>0</v>
      </c>
      <c r="Z20" s="252">
        <f>PL_monthly!Z20</f>
        <v>0</v>
      </c>
      <c r="AA20" s="252">
        <f>PL_monthly!AA20</f>
        <v>0</v>
      </c>
      <c r="AB20" s="252">
        <f>PL_monthly!AB20</f>
        <v>0</v>
      </c>
      <c r="AC20" s="252">
        <f>PL_monthly!AC20</f>
        <v>0</v>
      </c>
      <c r="AD20" s="252">
        <f>PL_monthly!AD20</f>
        <v>0</v>
      </c>
      <c r="AE20" s="252">
        <f>PL_monthly!AE20</f>
        <v>0</v>
      </c>
      <c r="AF20" s="252">
        <f>PL_monthly!AF20</f>
        <v>0</v>
      </c>
      <c r="AG20" s="252">
        <f>PL_monthly!AG20</f>
        <v>0</v>
      </c>
      <c r="AH20" s="252">
        <f>PL_monthly!AH20</f>
        <v>0</v>
      </c>
      <c r="AI20" s="252">
        <f>PL_monthly!AI20</f>
        <v>0</v>
      </c>
      <c r="AJ20" s="252">
        <f>PL_monthly!AJ20</f>
        <v>0</v>
      </c>
      <c r="AK20" s="252">
        <f>PL_monthly!AK20</f>
        <v>0</v>
      </c>
      <c r="AL20" s="252">
        <f>PL_monthly!AL20</f>
        <v>0</v>
      </c>
      <c r="AM20" s="252">
        <f>PL_monthly!AM20</f>
        <v>0</v>
      </c>
      <c r="AN20" s="252">
        <f t="shared" ref="AN20:AQ20" si="6">SUM(AN18:AN19)</f>
        <v>0</v>
      </c>
      <c r="AO20" s="345">
        <f t="shared" si="6"/>
        <v>0</v>
      </c>
      <c r="AP20" s="252">
        <f t="shared" ca="1" si="6"/>
        <v>0</v>
      </c>
      <c r="AQ20" s="252">
        <f t="shared" si="6"/>
        <v>0</v>
      </c>
      <c r="AR20" s="252">
        <f t="shared" ref="AR20:AS20" si="7">SUM(AR18:AR19)</f>
        <v>0</v>
      </c>
      <c r="AS20" s="345">
        <f t="shared" si="7"/>
        <v>0</v>
      </c>
      <c r="AT20" s="295" t="str">
        <f t="shared" si="5"/>
        <v xml:space="preserve">n/a </v>
      </c>
      <c r="AU20" s="411"/>
      <c r="AV20" s="131"/>
    </row>
    <row r="21" spans="1:48" s="174" customFormat="1" ht="12" hidden="1" customHeight="1" outlineLevel="1">
      <c r="A21" s="392"/>
      <c r="B21" s="178"/>
      <c r="C21" s="592" t="str">
        <f>PL_monthly!C21</f>
        <v>Sales profit</v>
      </c>
      <c r="D21" s="253">
        <f>D15+D16+D17+D20</f>
        <v>0</v>
      </c>
      <c r="E21" s="253">
        <f t="shared" ref="E21:AL21" si="8">E15+E16+E17+E20</f>
        <v>0</v>
      </c>
      <c r="F21" s="253">
        <f t="shared" si="8"/>
        <v>0</v>
      </c>
      <c r="G21" s="253">
        <f t="shared" si="8"/>
        <v>0</v>
      </c>
      <c r="H21" s="253">
        <f t="shared" si="8"/>
        <v>0</v>
      </c>
      <c r="I21" s="253">
        <f t="shared" si="8"/>
        <v>0</v>
      </c>
      <c r="J21" s="253">
        <f t="shared" si="8"/>
        <v>0</v>
      </c>
      <c r="K21" s="253">
        <f t="shared" si="8"/>
        <v>0</v>
      </c>
      <c r="L21" s="253">
        <f t="shared" si="8"/>
        <v>0</v>
      </c>
      <c r="M21" s="253">
        <f t="shared" si="8"/>
        <v>0</v>
      </c>
      <c r="N21" s="253">
        <f t="shared" si="8"/>
        <v>0</v>
      </c>
      <c r="O21" s="253">
        <f t="shared" si="8"/>
        <v>0</v>
      </c>
      <c r="P21" s="253">
        <f t="shared" si="8"/>
        <v>0</v>
      </c>
      <c r="Q21" s="253">
        <f t="shared" si="8"/>
        <v>0</v>
      </c>
      <c r="R21" s="253">
        <f t="shared" si="8"/>
        <v>0</v>
      </c>
      <c r="S21" s="253">
        <f t="shared" si="8"/>
        <v>0</v>
      </c>
      <c r="T21" s="253">
        <f t="shared" si="8"/>
        <v>0</v>
      </c>
      <c r="U21" s="253">
        <f t="shared" si="8"/>
        <v>0</v>
      </c>
      <c r="V21" s="253">
        <f t="shared" si="8"/>
        <v>0</v>
      </c>
      <c r="W21" s="253">
        <f t="shared" si="8"/>
        <v>0</v>
      </c>
      <c r="X21" s="253">
        <f t="shared" si="8"/>
        <v>0</v>
      </c>
      <c r="Y21" s="253">
        <f t="shared" si="8"/>
        <v>0</v>
      </c>
      <c r="Z21" s="253">
        <f t="shared" si="8"/>
        <v>0</v>
      </c>
      <c r="AA21" s="253">
        <f t="shared" si="8"/>
        <v>0</v>
      </c>
      <c r="AB21" s="253">
        <f t="shared" si="8"/>
        <v>0</v>
      </c>
      <c r="AC21" s="253">
        <f t="shared" si="8"/>
        <v>0</v>
      </c>
      <c r="AD21" s="253">
        <f t="shared" si="8"/>
        <v>0</v>
      </c>
      <c r="AE21" s="253">
        <f t="shared" si="8"/>
        <v>0</v>
      </c>
      <c r="AF21" s="253">
        <f t="shared" si="8"/>
        <v>0</v>
      </c>
      <c r="AG21" s="253">
        <f t="shared" si="8"/>
        <v>0</v>
      </c>
      <c r="AH21" s="253">
        <f t="shared" si="8"/>
        <v>0</v>
      </c>
      <c r="AI21" s="253">
        <f t="shared" si="8"/>
        <v>0</v>
      </c>
      <c r="AJ21" s="253">
        <f t="shared" si="8"/>
        <v>0</v>
      </c>
      <c r="AK21" s="253">
        <f t="shared" si="8"/>
        <v>0</v>
      </c>
      <c r="AL21" s="253">
        <f t="shared" si="8"/>
        <v>0</v>
      </c>
      <c r="AM21" s="253">
        <f>AM15+AM16+AM17+AM20</f>
        <v>0</v>
      </c>
      <c r="AN21" s="253">
        <f t="shared" ref="AN21:AS21" si="9">AN15+AN16+AN17+AN20</f>
        <v>0</v>
      </c>
      <c r="AO21" s="346">
        <f t="shared" si="9"/>
        <v>0</v>
      </c>
      <c r="AP21" s="253">
        <f t="shared" ca="1" si="9"/>
        <v>0</v>
      </c>
      <c r="AQ21" s="253">
        <f t="shared" si="9"/>
        <v>0</v>
      </c>
      <c r="AR21" s="253">
        <f t="shared" si="9"/>
        <v>0</v>
      </c>
      <c r="AS21" s="346">
        <f t="shared" si="9"/>
        <v>0</v>
      </c>
      <c r="AT21" s="855" t="str">
        <f t="shared" si="5"/>
        <v xml:space="preserve">n/a </v>
      </c>
      <c r="AU21" s="961"/>
      <c r="AV21" s="131"/>
    </row>
    <row r="22" spans="1:48" s="24" customFormat="1" ht="12" hidden="1" customHeight="1" outlineLevel="1">
      <c r="A22" s="392"/>
      <c r="B22" s="128" t="s">
        <v>310</v>
      </c>
      <c r="C22" s="593" t="str">
        <f>PL_monthly!C22</f>
        <v>Material purchases</v>
      </c>
      <c r="D22" s="252">
        <f>PL_monthly!D22</f>
        <v>0</v>
      </c>
      <c r="E22" s="252">
        <f>PL_monthly!E22</f>
        <v>0</v>
      </c>
      <c r="F22" s="252">
        <f>PL_monthly!F22</f>
        <v>0</v>
      </c>
      <c r="G22" s="252">
        <f>PL_monthly!G22</f>
        <v>0</v>
      </c>
      <c r="H22" s="252">
        <f>PL_monthly!H22</f>
        <v>0</v>
      </c>
      <c r="I22" s="252">
        <f>PL_monthly!I22</f>
        <v>0</v>
      </c>
      <c r="J22" s="252">
        <f>PL_monthly!J22</f>
        <v>0</v>
      </c>
      <c r="K22" s="252">
        <f>PL_monthly!K22</f>
        <v>0</v>
      </c>
      <c r="L22" s="252">
        <f>PL_monthly!L22</f>
        <v>0</v>
      </c>
      <c r="M22" s="252">
        <f>PL_monthly!M22</f>
        <v>0</v>
      </c>
      <c r="N22" s="252">
        <f>PL_monthly!N22</f>
        <v>0</v>
      </c>
      <c r="O22" s="252">
        <f>PL_monthly!O22</f>
        <v>0</v>
      </c>
      <c r="P22" s="252">
        <f>PL_monthly!P22</f>
        <v>0</v>
      </c>
      <c r="Q22" s="252">
        <f>PL_monthly!Q22</f>
        <v>0</v>
      </c>
      <c r="R22" s="252">
        <f>PL_monthly!R22</f>
        <v>0</v>
      </c>
      <c r="S22" s="252">
        <f>PL_monthly!S22</f>
        <v>0</v>
      </c>
      <c r="T22" s="252">
        <f>PL_monthly!T22</f>
        <v>0</v>
      </c>
      <c r="U22" s="252">
        <f>PL_monthly!U22</f>
        <v>0</v>
      </c>
      <c r="V22" s="252">
        <f>PL_monthly!V22</f>
        <v>0</v>
      </c>
      <c r="W22" s="252">
        <f>PL_monthly!W22</f>
        <v>0</v>
      </c>
      <c r="X22" s="252">
        <f>PL_monthly!X22</f>
        <v>0</v>
      </c>
      <c r="Y22" s="252">
        <f>PL_monthly!Y22</f>
        <v>0</v>
      </c>
      <c r="Z22" s="252">
        <f>PL_monthly!Z22</f>
        <v>0</v>
      </c>
      <c r="AA22" s="252">
        <f>PL_monthly!AA22</f>
        <v>0</v>
      </c>
      <c r="AB22" s="252">
        <f>PL_monthly!AB22</f>
        <v>0</v>
      </c>
      <c r="AC22" s="252">
        <f>PL_monthly!AC22</f>
        <v>0</v>
      </c>
      <c r="AD22" s="252">
        <f>PL_monthly!AD22</f>
        <v>0</v>
      </c>
      <c r="AE22" s="252">
        <f>PL_monthly!AE22</f>
        <v>0</v>
      </c>
      <c r="AF22" s="252">
        <f>PL_monthly!AF22</f>
        <v>0</v>
      </c>
      <c r="AG22" s="252">
        <f>PL_monthly!AG22</f>
        <v>0</v>
      </c>
      <c r="AH22" s="252">
        <f>PL_monthly!AH22</f>
        <v>0</v>
      </c>
      <c r="AI22" s="252">
        <f>PL_monthly!AI22</f>
        <v>0</v>
      </c>
      <c r="AJ22" s="252">
        <f>PL_monthly!AJ22</f>
        <v>0</v>
      </c>
      <c r="AK22" s="252">
        <f>PL_monthly!AK22</f>
        <v>0</v>
      </c>
      <c r="AL22" s="252">
        <f>PL_monthly!AL22</f>
        <v>0</v>
      </c>
      <c r="AM22" s="252">
        <f>PL_monthly!AM22</f>
        <v>0</v>
      </c>
      <c r="AN22" s="252">
        <f t="shared" ref="AN22:AN27" si="10">SUM(D22:O22)</f>
        <v>0</v>
      </c>
      <c r="AO22" s="345">
        <f t="shared" ref="AO22:AO27" si="11">SUM(P22:AA22)</f>
        <v>0</v>
      </c>
      <c r="AP22" s="252">
        <f ca="1">SUM(OFFSET(AM22,0,(-12+'Key information'!$E$34)):OFFSET(AA22,0,(-11+'Key information'!$E$34)))</f>
        <v>0</v>
      </c>
      <c r="AQ22" s="252">
        <f>PL_monthly!AQ22</f>
        <v>0</v>
      </c>
      <c r="AR22" s="252"/>
      <c r="AS22" s="345"/>
      <c r="AT22" s="295" t="str">
        <f t="shared" si="5"/>
        <v xml:space="preserve">n/a </v>
      </c>
      <c r="AU22" s="411"/>
      <c r="AV22" s="131"/>
    </row>
    <row r="23" spans="1:48" s="24" customFormat="1" ht="12" hidden="1" customHeight="1" outlineLevel="1">
      <c r="A23" s="392"/>
      <c r="B23" s="128" t="s">
        <v>313</v>
      </c>
      <c r="C23" s="593" t="str">
        <f>PL_monthly!C23</f>
        <v>Change in inventories</v>
      </c>
      <c r="D23" s="252">
        <f>PL_monthly!D23</f>
        <v>0</v>
      </c>
      <c r="E23" s="252">
        <f>PL_monthly!E23</f>
        <v>0</v>
      </c>
      <c r="F23" s="252">
        <f>PL_monthly!F23</f>
        <v>0</v>
      </c>
      <c r="G23" s="252">
        <f>PL_monthly!G23</f>
        <v>0</v>
      </c>
      <c r="H23" s="252">
        <f>PL_monthly!H23</f>
        <v>0</v>
      </c>
      <c r="I23" s="252">
        <f>PL_monthly!I23</f>
        <v>0</v>
      </c>
      <c r="J23" s="252">
        <f>PL_monthly!J23</f>
        <v>0</v>
      </c>
      <c r="K23" s="252">
        <f>PL_monthly!K23</f>
        <v>0</v>
      </c>
      <c r="L23" s="252">
        <f>PL_monthly!L23</f>
        <v>0</v>
      </c>
      <c r="M23" s="252">
        <f>PL_monthly!M23</f>
        <v>0</v>
      </c>
      <c r="N23" s="252">
        <f>PL_monthly!N23</f>
        <v>0</v>
      </c>
      <c r="O23" s="252">
        <f>PL_monthly!O23</f>
        <v>0</v>
      </c>
      <c r="P23" s="252">
        <f>PL_monthly!P23</f>
        <v>0</v>
      </c>
      <c r="Q23" s="252">
        <f>PL_monthly!Q23</f>
        <v>0</v>
      </c>
      <c r="R23" s="252">
        <f>PL_monthly!R23</f>
        <v>0</v>
      </c>
      <c r="S23" s="252">
        <f>PL_monthly!S23</f>
        <v>0</v>
      </c>
      <c r="T23" s="252">
        <f>PL_monthly!T23</f>
        <v>0</v>
      </c>
      <c r="U23" s="252">
        <f>PL_monthly!U23</f>
        <v>0</v>
      </c>
      <c r="V23" s="252">
        <f>PL_monthly!V23</f>
        <v>0</v>
      </c>
      <c r="W23" s="252">
        <f>PL_monthly!W23</f>
        <v>0</v>
      </c>
      <c r="X23" s="252">
        <f>PL_monthly!X23</f>
        <v>0</v>
      </c>
      <c r="Y23" s="252">
        <f>PL_monthly!Y23</f>
        <v>0</v>
      </c>
      <c r="Z23" s="252">
        <f>PL_monthly!Z23</f>
        <v>0</v>
      </c>
      <c r="AA23" s="252">
        <f>PL_monthly!AA23</f>
        <v>0</v>
      </c>
      <c r="AB23" s="252">
        <f>PL_monthly!AB23</f>
        <v>0</v>
      </c>
      <c r="AC23" s="252">
        <f>PL_monthly!AC23</f>
        <v>0</v>
      </c>
      <c r="AD23" s="252">
        <f>PL_monthly!AD23</f>
        <v>0</v>
      </c>
      <c r="AE23" s="252">
        <f>PL_monthly!AE23</f>
        <v>0</v>
      </c>
      <c r="AF23" s="252">
        <f>PL_monthly!AF23</f>
        <v>0</v>
      </c>
      <c r="AG23" s="252">
        <f>PL_monthly!AG23</f>
        <v>0</v>
      </c>
      <c r="AH23" s="252">
        <f>PL_monthly!AH23</f>
        <v>0</v>
      </c>
      <c r="AI23" s="252">
        <f>PL_monthly!AI23</f>
        <v>0</v>
      </c>
      <c r="AJ23" s="252">
        <f>PL_monthly!AJ23</f>
        <v>0</v>
      </c>
      <c r="AK23" s="252">
        <f>PL_monthly!AK23</f>
        <v>0</v>
      </c>
      <c r="AL23" s="252">
        <f>PL_monthly!AL23</f>
        <v>0</v>
      </c>
      <c r="AM23" s="252">
        <f>PL_monthly!AM23</f>
        <v>0</v>
      </c>
      <c r="AN23" s="252">
        <f t="shared" si="10"/>
        <v>0</v>
      </c>
      <c r="AO23" s="345">
        <f t="shared" si="11"/>
        <v>0</v>
      </c>
      <c r="AP23" s="252">
        <f ca="1">SUM(OFFSET(AM23,0,(-12+'Key information'!$E$34)):OFFSET(AA23,0,(-11+'Key information'!$E$34)))</f>
        <v>0</v>
      </c>
      <c r="AQ23" s="252">
        <f>PL_monthly!AQ24</f>
        <v>0</v>
      </c>
      <c r="AR23" s="252"/>
      <c r="AS23" s="345"/>
      <c r="AT23" s="295" t="str">
        <f t="shared" si="5"/>
        <v xml:space="preserve">n/a </v>
      </c>
      <c r="AU23" s="411"/>
      <c r="AV23" s="131"/>
    </row>
    <row r="24" spans="1:48" s="24" customFormat="1" ht="12" hidden="1" customHeight="1" outlineLevel="1">
      <c r="A24" s="392"/>
      <c r="B24" s="128" t="s">
        <v>311</v>
      </c>
      <c r="C24" s="593" t="str">
        <f>PL_monthly!C24</f>
        <v>External services</v>
      </c>
      <c r="D24" s="252">
        <f>PL_monthly!D24</f>
        <v>0</v>
      </c>
      <c r="E24" s="252">
        <f>PL_monthly!E24</f>
        <v>0</v>
      </c>
      <c r="F24" s="252">
        <f>PL_monthly!F24</f>
        <v>0</v>
      </c>
      <c r="G24" s="252">
        <f>PL_monthly!G24</f>
        <v>0</v>
      </c>
      <c r="H24" s="252">
        <f>PL_monthly!H24</f>
        <v>0</v>
      </c>
      <c r="I24" s="252">
        <f>PL_monthly!I24</f>
        <v>0</v>
      </c>
      <c r="J24" s="252">
        <f>PL_monthly!J24</f>
        <v>0</v>
      </c>
      <c r="K24" s="252">
        <f>PL_monthly!K24</f>
        <v>0</v>
      </c>
      <c r="L24" s="252">
        <f>PL_monthly!L24</f>
        <v>0</v>
      </c>
      <c r="M24" s="252">
        <f>PL_monthly!M24</f>
        <v>0</v>
      </c>
      <c r="N24" s="252">
        <f>PL_monthly!N24</f>
        <v>0</v>
      </c>
      <c r="O24" s="252">
        <f>PL_monthly!O24</f>
        <v>0</v>
      </c>
      <c r="P24" s="252">
        <f>PL_monthly!P24</f>
        <v>0</v>
      </c>
      <c r="Q24" s="252">
        <f>PL_monthly!Q24</f>
        <v>0</v>
      </c>
      <c r="R24" s="252">
        <f>PL_monthly!R24</f>
        <v>0</v>
      </c>
      <c r="S24" s="252">
        <f>PL_monthly!S24</f>
        <v>0</v>
      </c>
      <c r="T24" s="252">
        <f>PL_monthly!T24</f>
        <v>0</v>
      </c>
      <c r="U24" s="252">
        <f>PL_monthly!U24</f>
        <v>0</v>
      </c>
      <c r="V24" s="252">
        <f>PL_monthly!V24</f>
        <v>0</v>
      </c>
      <c r="W24" s="252">
        <f>PL_monthly!W24</f>
        <v>0</v>
      </c>
      <c r="X24" s="252">
        <f>PL_monthly!X24</f>
        <v>0</v>
      </c>
      <c r="Y24" s="252">
        <f>PL_monthly!Y24</f>
        <v>0</v>
      </c>
      <c r="Z24" s="252">
        <f>PL_monthly!Z24</f>
        <v>0</v>
      </c>
      <c r="AA24" s="252">
        <f>PL_monthly!AA24</f>
        <v>0</v>
      </c>
      <c r="AB24" s="252">
        <f>PL_monthly!AB24</f>
        <v>0</v>
      </c>
      <c r="AC24" s="252">
        <f>PL_monthly!AC24</f>
        <v>0</v>
      </c>
      <c r="AD24" s="252">
        <f>PL_monthly!AD24</f>
        <v>0</v>
      </c>
      <c r="AE24" s="252">
        <f>PL_monthly!AE24</f>
        <v>0</v>
      </c>
      <c r="AF24" s="252">
        <f>PL_monthly!AF24</f>
        <v>0</v>
      </c>
      <c r="AG24" s="252">
        <f>PL_monthly!AG24</f>
        <v>0</v>
      </c>
      <c r="AH24" s="252">
        <f>PL_monthly!AH24</f>
        <v>0</v>
      </c>
      <c r="AI24" s="252">
        <f>PL_monthly!AI24</f>
        <v>0</v>
      </c>
      <c r="AJ24" s="252">
        <f>PL_monthly!AJ24</f>
        <v>0</v>
      </c>
      <c r="AK24" s="252">
        <f>PL_monthly!AK24</f>
        <v>0</v>
      </c>
      <c r="AL24" s="252">
        <f>PL_monthly!AL24</f>
        <v>0</v>
      </c>
      <c r="AM24" s="252">
        <f>PL_monthly!AM24</f>
        <v>0</v>
      </c>
      <c r="AN24" s="252">
        <f t="shared" si="10"/>
        <v>0</v>
      </c>
      <c r="AO24" s="345">
        <f t="shared" si="11"/>
        <v>0</v>
      </c>
      <c r="AP24" s="252">
        <f ca="1">SUM(OFFSET(AM24,0,(-12+'Key information'!$E$34)):OFFSET(AA24,0,(-11+'Key information'!$E$34)))</f>
        <v>0</v>
      </c>
      <c r="AQ24" s="252">
        <f>PL_monthly!AQ23</f>
        <v>0</v>
      </c>
      <c r="AR24" s="252"/>
      <c r="AS24" s="345"/>
      <c r="AT24" s="295" t="str">
        <f t="shared" si="5"/>
        <v xml:space="preserve">n/a </v>
      </c>
      <c r="AU24" s="411"/>
      <c r="AV24" s="131"/>
    </row>
    <row r="25" spans="1:48" s="24" customFormat="1" ht="12" hidden="1" customHeight="1" outlineLevel="1">
      <c r="A25" s="392"/>
      <c r="B25" s="128" t="s">
        <v>315</v>
      </c>
      <c r="C25" s="593" t="str">
        <f>PL_monthly!C25</f>
        <v>Variable personnel costs</v>
      </c>
      <c r="D25" s="252">
        <f>PL_monthly!D25</f>
        <v>0</v>
      </c>
      <c r="E25" s="252">
        <f>PL_monthly!E25</f>
        <v>0</v>
      </c>
      <c r="F25" s="252">
        <f>PL_monthly!F25</f>
        <v>0</v>
      </c>
      <c r="G25" s="252">
        <f>PL_monthly!G25</f>
        <v>0</v>
      </c>
      <c r="H25" s="252">
        <f>PL_monthly!H25</f>
        <v>0</v>
      </c>
      <c r="I25" s="252">
        <f>PL_monthly!I25</f>
        <v>0</v>
      </c>
      <c r="J25" s="252">
        <f>PL_monthly!J25</f>
        <v>0</v>
      </c>
      <c r="K25" s="252">
        <f>PL_monthly!K25</f>
        <v>0</v>
      </c>
      <c r="L25" s="252">
        <f>PL_monthly!L25</f>
        <v>0</v>
      </c>
      <c r="M25" s="252">
        <f>PL_monthly!M25</f>
        <v>0</v>
      </c>
      <c r="N25" s="252">
        <f>PL_monthly!N25</f>
        <v>0</v>
      </c>
      <c r="O25" s="252">
        <f>PL_monthly!O25</f>
        <v>0</v>
      </c>
      <c r="P25" s="252">
        <f>PL_monthly!P25</f>
        <v>0</v>
      </c>
      <c r="Q25" s="252">
        <f>PL_monthly!Q25</f>
        <v>0</v>
      </c>
      <c r="R25" s="252">
        <f>PL_monthly!R25</f>
        <v>0</v>
      </c>
      <c r="S25" s="252">
        <f>PL_monthly!S25</f>
        <v>0</v>
      </c>
      <c r="T25" s="252">
        <f>PL_monthly!T25</f>
        <v>0</v>
      </c>
      <c r="U25" s="252">
        <f>PL_monthly!U25</f>
        <v>0</v>
      </c>
      <c r="V25" s="252">
        <f>PL_monthly!V25</f>
        <v>0</v>
      </c>
      <c r="W25" s="252">
        <f>PL_monthly!W25</f>
        <v>0</v>
      </c>
      <c r="X25" s="252">
        <f>PL_monthly!X25</f>
        <v>0</v>
      </c>
      <c r="Y25" s="252">
        <f>PL_monthly!Y25</f>
        <v>0</v>
      </c>
      <c r="Z25" s="252">
        <f>PL_monthly!Z25</f>
        <v>0</v>
      </c>
      <c r="AA25" s="252">
        <f>PL_monthly!AA25</f>
        <v>0</v>
      </c>
      <c r="AB25" s="252">
        <f>PL_monthly!AB25</f>
        <v>0</v>
      </c>
      <c r="AC25" s="252">
        <f>PL_monthly!AC25</f>
        <v>0</v>
      </c>
      <c r="AD25" s="252">
        <f>PL_monthly!AD25</f>
        <v>0</v>
      </c>
      <c r="AE25" s="252">
        <f>PL_monthly!AE25</f>
        <v>0</v>
      </c>
      <c r="AF25" s="252">
        <f>PL_monthly!AF25</f>
        <v>0</v>
      </c>
      <c r="AG25" s="252">
        <f>PL_monthly!AG25</f>
        <v>0</v>
      </c>
      <c r="AH25" s="252">
        <f>PL_monthly!AH25</f>
        <v>0</v>
      </c>
      <c r="AI25" s="252">
        <f>PL_monthly!AI25</f>
        <v>0</v>
      </c>
      <c r="AJ25" s="252">
        <f>PL_monthly!AJ25</f>
        <v>0</v>
      </c>
      <c r="AK25" s="252">
        <f>PL_monthly!AK25</f>
        <v>0</v>
      </c>
      <c r="AL25" s="252">
        <f>PL_monthly!AL25</f>
        <v>0</v>
      </c>
      <c r="AM25" s="252">
        <f>PL_monthly!AM25</f>
        <v>0</v>
      </c>
      <c r="AN25" s="252">
        <f t="shared" si="10"/>
        <v>0</v>
      </c>
      <c r="AO25" s="345">
        <f t="shared" si="11"/>
        <v>0</v>
      </c>
      <c r="AP25" s="252">
        <f ca="1">SUM(OFFSET(AM25,0,(-12+'Key information'!$E$34)):OFFSET(AA25,0,(-11+'Key information'!$E$34)))</f>
        <v>0</v>
      </c>
      <c r="AQ25" s="252">
        <f>PL_monthly!AQ25</f>
        <v>0</v>
      </c>
      <c r="AR25" s="252"/>
      <c r="AS25" s="345"/>
      <c r="AT25" s="295" t="str">
        <f t="shared" si="5"/>
        <v xml:space="preserve">n/a </v>
      </c>
      <c r="AU25" s="411"/>
      <c r="AV25" s="131"/>
    </row>
    <row r="26" spans="1:48" s="24" customFormat="1" ht="12" hidden="1" customHeight="1" outlineLevel="1">
      <c r="A26" s="392"/>
      <c r="B26" s="128"/>
      <c r="C26" s="593" t="str">
        <f>PL_monthly!C26</f>
        <v>Other variable costs</v>
      </c>
      <c r="D26" s="252">
        <f>PL_monthly!D26</f>
        <v>0</v>
      </c>
      <c r="E26" s="252">
        <f>PL_monthly!E26</f>
        <v>0</v>
      </c>
      <c r="F26" s="252">
        <f>PL_monthly!F26</f>
        <v>0</v>
      </c>
      <c r="G26" s="252">
        <f>PL_monthly!G26</f>
        <v>0</v>
      </c>
      <c r="H26" s="252">
        <f>PL_monthly!H26</f>
        <v>0</v>
      </c>
      <c r="I26" s="252">
        <f>PL_monthly!I26</f>
        <v>0</v>
      </c>
      <c r="J26" s="252">
        <f>PL_monthly!J26</f>
        <v>0</v>
      </c>
      <c r="K26" s="252">
        <f>PL_monthly!K26</f>
        <v>0</v>
      </c>
      <c r="L26" s="252">
        <f>PL_monthly!L26</f>
        <v>0</v>
      </c>
      <c r="M26" s="252">
        <f>PL_monthly!M26</f>
        <v>0</v>
      </c>
      <c r="N26" s="252">
        <f>PL_monthly!N26</f>
        <v>0</v>
      </c>
      <c r="O26" s="252">
        <f>PL_monthly!O26</f>
        <v>0</v>
      </c>
      <c r="P26" s="252">
        <f>PL_monthly!P26</f>
        <v>0</v>
      </c>
      <c r="Q26" s="252">
        <f>PL_monthly!Q26</f>
        <v>0</v>
      </c>
      <c r="R26" s="252">
        <f>PL_monthly!R26</f>
        <v>0</v>
      </c>
      <c r="S26" s="252">
        <f>PL_monthly!S26</f>
        <v>0</v>
      </c>
      <c r="T26" s="252">
        <f>PL_monthly!T26</f>
        <v>0</v>
      </c>
      <c r="U26" s="252">
        <f>PL_monthly!U26</f>
        <v>0</v>
      </c>
      <c r="V26" s="252">
        <f>PL_monthly!V26</f>
        <v>0</v>
      </c>
      <c r="W26" s="252">
        <f>PL_monthly!W26</f>
        <v>0</v>
      </c>
      <c r="X26" s="252">
        <f>PL_monthly!X26</f>
        <v>0</v>
      </c>
      <c r="Y26" s="252">
        <f>PL_monthly!Y26</f>
        <v>0</v>
      </c>
      <c r="Z26" s="252">
        <f>PL_monthly!Z26</f>
        <v>0</v>
      </c>
      <c r="AA26" s="252">
        <f>PL_monthly!AA26</f>
        <v>0</v>
      </c>
      <c r="AB26" s="252">
        <f>PL_monthly!AB26</f>
        <v>0</v>
      </c>
      <c r="AC26" s="252">
        <f>PL_monthly!AC26</f>
        <v>0</v>
      </c>
      <c r="AD26" s="252">
        <f>PL_monthly!AD26</f>
        <v>0</v>
      </c>
      <c r="AE26" s="252">
        <f>PL_monthly!AE26</f>
        <v>0</v>
      </c>
      <c r="AF26" s="252">
        <f>PL_monthly!AF26</f>
        <v>0</v>
      </c>
      <c r="AG26" s="252">
        <f>PL_monthly!AG26</f>
        <v>0</v>
      </c>
      <c r="AH26" s="252">
        <f>PL_monthly!AH26</f>
        <v>0</v>
      </c>
      <c r="AI26" s="252">
        <f>PL_monthly!AI26</f>
        <v>0</v>
      </c>
      <c r="AJ26" s="252">
        <f>PL_monthly!AJ26</f>
        <v>0</v>
      </c>
      <c r="AK26" s="252">
        <f>PL_monthly!AK26</f>
        <v>0</v>
      </c>
      <c r="AL26" s="252">
        <f>PL_monthly!AL26</f>
        <v>0</v>
      </c>
      <c r="AM26" s="252">
        <f>PL_monthly!AM26</f>
        <v>0</v>
      </c>
      <c r="AN26" s="252">
        <f t="shared" si="10"/>
        <v>0</v>
      </c>
      <c r="AO26" s="345">
        <f t="shared" si="11"/>
        <v>0</v>
      </c>
      <c r="AP26" s="252">
        <f ca="1">SUM(OFFSET(AM26,0,(-12+'Key information'!$E$34)):OFFSET(AA26,0,(-11+'Key information'!$E$34)))</f>
        <v>0</v>
      </c>
      <c r="AQ26" s="252">
        <f>PL_monthly!AQ26</f>
        <v>0</v>
      </c>
      <c r="AR26" s="252"/>
      <c r="AS26" s="345"/>
      <c r="AT26" s="295" t="str">
        <f t="shared" si="5"/>
        <v xml:space="preserve">n/a </v>
      </c>
      <c r="AU26" s="411"/>
      <c r="AV26" s="131"/>
    </row>
    <row r="27" spans="1:48" s="24" customFormat="1" ht="12" hidden="1" customHeight="1" outlineLevel="1">
      <c r="A27" s="392"/>
      <c r="B27" s="128"/>
      <c r="C27" s="591" t="str">
        <f>PL_monthly!C27</f>
        <v>[Other COGS]</v>
      </c>
      <c r="D27" s="252">
        <f>PL_monthly!D27</f>
        <v>0</v>
      </c>
      <c r="E27" s="252">
        <f>PL_monthly!E27</f>
        <v>0</v>
      </c>
      <c r="F27" s="252">
        <f>PL_monthly!F27</f>
        <v>0</v>
      </c>
      <c r="G27" s="252">
        <f>PL_monthly!G27</f>
        <v>0</v>
      </c>
      <c r="H27" s="252">
        <f>PL_monthly!H27</f>
        <v>0</v>
      </c>
      <c r="I27" s="252">
        <f>PL_monthly!I27</f>
        <v>0</v>
      </c>
      <c r="J27" s="252">
        <f>PL_monthly!J27</f>
        <v>0</v>
      </c>
      <c r="K27" s="252">
        <f>PL_monthly!K27</f>
        <v>0</v>
      </c>
      <c r="L27" s="252">
        <f>PL_monthly!L27</f>
        <v>0</v>
      </c>
      <c r="M27" s="252">
        <f>PL_monthly!M27</f>
        <v>0</v>
      </c>
      <c r="N27" s="252">
        <f>PL_monthly!N27</f>
        <v>0</v>
      </c>
      <c r="O27" s="252">
        <f>PL_monthly!O27</f>
        <v>0</v>
      </c>
      <c r="P27" s="252">
        <f>PL_monthly!P27</f>
        <v>0</v>
      </c>
      <c r="Q27" s="252">
        <f>PL_monthly!Q27</f>
        <v>0</v>
      </c>
      <c r="R27" s="252">
        <f>PL_monthly!R27</f>
        <v>0</v>
      </c>
      <c r="S27" s="252">
        <f>PL_monthly!S27</f>
        <v>0</v>
      </c>
      <c r="T27" s="252">
        <f>PL_monthly!T27</f>
        <v>0</v>
      </c>
      <c r="U27" s="252">
        <f>PL_monthly!U27</f>
        <v>0</v>
      </c>
      <c r="V27" s="252">
        <f>PL_monthly!V27</f>
        <v>0</v>
      </c>
      <c r="W27" s="252">
        <f>PL_monthly!W27</f>
        <v>0</v>
      </c>
      <c r="X27" s="252">
        <f>PL_monthly!X27</f>
        <v>0</v>
      </c>
      <c r="Y27" s="252">
        <f>PL_monthly!Y27</f>
        <v>0</v>
      </c>
      <c r="Z27" s="252">
        <f>PL_monthly!Z27</f>
        <v>0</v>
      </c>
      <c r="AA27" s="252">
        <f>PL_monthly!AA27</f>
        <v>0</v>
      </c>
      <c r="AB27" s="252">
        <f>PL_monthly!AB27</f>
        <v>0</v>
      </c>
      <c r="AC27" s="252">
        <f>PL_monthly!AC27</f>
        <v>0</v>
      </c>
      <c r="AD27" s="252">
        <f>PL_monthly!AD27</f>
        <v>0</v>
      </c>
      <c r="AE27" s="252">
        <f>PL_monthly!AE27</f>
        <v>0</v>
      </c>
      <c r="AF27" s="252">
        <f>PL_monthly!AF27</f>
        <v>0</v>
      </c>
      <c r="AG27" s="252">
        <f>PL_monthly!AG27</f>
        <v>0</v>
      </c>
      <c r="AH27" s="252">
        <f>PL_monthly!AH27</f>
        <v>0</v>
      </c>
      <c r="AI27" s="252">
        <f>PL_monthly!AI27</f>
        <v>0</v>
      </c>
      <c r="AJ27" s="252">
        <f>PL_monthly!AJ27</f>
        <v>0</v>
      </c>
      <c r="AK27" s="252">
        <f>PL_monthly!AK27</f>
        <v>0</v>
      </c>
      <c r="AL27" s="252">
        <f>PL_monthly!AL27</f>
        <v>0</v>
      </c>
      <c r="AM27" s="252">
        <f>PL_monthly!AM27</f>
        <v>0</v>
      </c>
      <c r="AN27" s="252">
        <f t="shared" si="10"/>
        <v>0</v>
      </c>
      <c r="AO27" s="345">
        <f t="shared" si="11"/>
        <v>0</v>
      </c>
      <c r="AP27" s="252">
        <f ca="1">SUM(OFFSET(AM27,0,(-12+'Key information'!$E$34)):OFFSET(AA27,0,(-11+'Key information'!$E$34)))</f>
        <v>0</v>
      </c>
      <c r="AQ27" s="252">
        <f>PL_monthly!AQ27</f>
        <v>0</v>
      </c>
      <c r="AR27" s="252"/>
      <c r="AS27" s="345"/>
      <c r="AT27" s="295" t="str">
        <f t="shared" si="5"/>
        <v xml:space="preserve">n/a </v>
      </c>
      <c r="AU27" s="411"/>
      <c r="AV27" s="131"/>
    </row>
    <row r="28" spans="1:48" s="174" customFormat="1" ht="12" customHeight="1" collapsed="1">
      <c r="A28" s="392"/>
      <c r="B28" s="178"/>
      <c r="C28" s="593" t="str">
        <f>PL_monthly!C28</f>
        <v>Cost of goods sold</v>
      </c>
      <c r="D28" s="252">
        <f>SUM(D22:D27)</f>
        <v>0</v>
      </c>
      <c r="E28" s="252">
        <f t="shared" ref="E28:AL28" si="12">SUM(E22:E27)</f>
        <v>0</v>
      </c>
      <c r="F28" s="252">
        <f t="shared" si="12"/>
        <v>0</v>
      </c>
      <c r="G28" s="252">
        <f t="shared" si="12"/>
        <v>0</v>
      </c>
      <c r="H28" s="252">
        <f t="shared" si="12"/>
        <v>0</v>
      </c>
      <c r="I28" s="252">
        <f t="shared" si="12"/>
        <v>0</v>
      </c>
      <c r="J28" s="252">
        <f t="shared" si="12"/>
        <v>0</v>
      </c>
      <c r="K28" s="252">
        <f t="shared" si="12"/>
        <v>0</v>
      </c>
      <c r="L28" s="252">
        <f t="shared" si="12"/>
        <v>0</v>
      </c>
      <c r="M28" s="252">
        <f t="shared" si="12"/>
        <v>0</v>
      </c>
      <c r="N28" s="252">
        <f t="shared" si="12"/>
        <v>0</v>
      </c>
      <c r="O28" s="252">
        <f t="shared" si="12"/>
        <v>0</v>
      </c>
      <c r="P28" s="252">
        <f t="shared" si="12"/>
        <v>0</v>
      </c>
      <c r="Q28" s="252">
        <f t="shared" si="12"/>
        <v>0</v>
      </c>
      <c r="R28" s="252">
        <f t="shared" si="12"/>
        <v>0</v>
      </c>
      <c r="S28" s="252">
        <f t="shared" si="12"/>
        <v>0</v>
      </c>
      <c r="T28" s="252">
        <f t="shared" si="12"/>
        <v>0</v>
      </c>
      <c r="U28" s="252">
        <f t="shared" si="12"/>
        <v>0</v>
      </c>
      <c r="V28" s="252">
        <f t="shared" si="12"/>
        <v>0</v>
      </c>
      <c r="W28" s="252">
        <f t="shared" si="12"/>
        <v>0</v>
      </c>
      <c r="X28" s="252">
        <f t="shared" si="12"/>
        <v>0</v>
      </c>
      <c r="Y28" s="252">
        <f t="shared" si="12"/>
        <v>0</v>
      </c>
      <c r="Z28" s="252">
        <f t="shared" si="12"/>
        <v>0</v>
      </c>
      <c r="AA28" s="252">
        <f t="shared" si="12"/>
        <v>0</v>
      </c>
      <c r="AB28" s="252">
        <f t="shared" si="12"/>
        <v>0</v>
      </c>
      <c r="AC28" s="252">
        <f t="shared" si="12"/>
        <v>0</v>
      </c>
      <c r="AD28" s="252">
        <f t="shared" si="12"/>
        <v>0</v>
      </c>
      <c r="AE28" s="252">
        <f t="shared" si="12"/>
        <v>0</v>
      </c>
      <c r="AF28" s="252">
        <f t="shared" si="12"/>
        <v>0</v>
      </c>
      <c r="AG28" s="252">
        <f t="shared" si="12"/>
        <v>0</v>
      </c>
      <c r="AH28" s="252">
        <f t="shared" si="12"/>
        <v>0</v>
      </c>
      <c r="AI28" s="252">
        <f t="shared" si="12"/>
        <v>0</v>
      </c>
      <c r="AJ28" s="252">
        <f t="shared" si="12"/>
        <v>0</v>
      </c>
      <c r="AK28" s="252">
        <f t="shared" si="12"/>
        <v>0</v>
      </c>
      <c r="AL28" s="252">
        <f t="shared" si="12"/>
        <v>0</v>
      </c>
      <c r="AM28" s="252">
        <f>SUM(AM22:AM27)</f>
        <v>0</v>
      </c>
      <c r="AN28" s="252">
        <f t="shared" ref="AN28:AS28" si="13">SUM(AN22:AN27)</f>
        <v>0</v>
      </c>
      <c r="AO28" s="345">
        <f t="shared" si="13"/>
        <v>0</v>
      </c>
      <c r="AP28" s="252">
        <f t="shared" ca="1" si="13"/>
        <v>0</v>
      </c>
      <c r="AQ28" s="252">
        <f t="shared" si="13"/>
        <v>0</v>
      </c>
      <c r="AR28" s="252">
        <f t="shared" si="13"/>
        <v>0</v>
      </c>
      <c r="AS28" s="345">
        <f t="shared" si="13"/>
        <v>0</v>
      </c>
      <c r="AT28" s="295" t="str">
        <f t="shared" si="5"/>
        <v xml:space="preserve">n/a </v>
      </c>
      <c r="AU28" s="961"/>
      <c r="AV28" s="131"/>
    </row>
    <row r="29" spans="1:48" s="174" customFormat="1" ht="12" customHeight="1">
      <c r="A29" s="392"/>
      <c r="B29" s="178"/>
      <c r="C29" s="602" t="str">
        <f>PL_monthly!C29</f>
        <v>Gross profit</v>
      </c>
      <c r="D29" s="603">
        <f>D21+D28</f>
        <v>0</v>
      </c>
      <c r="E29" s="603">
        <f t="shared" ref="E29:AM29" si="14">E21+E28</f>
        <v>0</v>
      </c>
      <c r="F29" s="603">
        <f t="shared" si="14"/>
        <v>0</v>
      </c>
      <c r="G29" s="603">
        <f t="shared" si="14"/>
        <v>0</v>
      </c>
      <c r="H29" s="603">
        <f t="shared" si="14"/>
        <v>0</v>
      </c>
      <c r="I29" s="603">
        <f t="shared" si="14"/>
        <v>0</v>
      </c>
      <c r="J29" s="603">
        <f t="shared" si="14"/>
        <v>0</v>
      </c>
      <c r="K29" s="603">
        <f t="shared" si="14"/>
        <v>0</v>
      </c>
      <c r="L29" s="603">
        <f t="shared" si="14"/>
        <v>0</v>
      </c>
      <c r="M29" s="603">
        <f t="shared" si="14"/>
        <v>0</v>
      </c>
      <c r="N29" s="603">
        <f t="shared" si="14"/>
        <v>0</v>
      </c>
      <c r="O29" s="603">
        <f t="shared" si="14"/>
        <v>0</v>
      </c>
      <c r="P29" s="603">
        <f t="shared" si="14"/>
        <v>0</v>
      </c>
      <c r="Q29" s="603">
        <f t="shared" si="14"/>
        <v>0</v>
      </c>
      <c r="R29" s="603">
        <f t="shared" si="14"/>
        <v>0</v>
      </c>
      <c r="S29" s="603">
        <f t="shared" si="14"/>
        <v>0</v>
      </c>
      <c r="T29" s="603">
        <f t="shared" si="14"/>
        <v>0</v>
      </c>
      <c r="U29" s="603">
        <f t="shared" si="14"/>
        <v>0</v>
      </c>
      <c r="V29" s="603">
        <f t="shared" si="14"/>
        <v>0</v>
      </c>
      <c r="W29" s="603">
        <f t="shared" si="14"/>
        <v>0</v>
      </c>
      <c r="X29" s="603">
        <f t="shared" si="14"/>
        <v>0</v>
      </c>
      <c r="Y29" s="603">
        <f t="shared" si="14"/>
        <v>0</v>
      </c>
      <c r="Z29" s="603">
        <f t="shared" si="14"/>
        <v>0</v>
      </c>
      <c r="AA29" s="603">
        <f t="shared" si="14"/>
        <v>0</v>
      </c>
      <c r="AB29" s="603">
        <f t="shared" si="14"/>
        <v>0</v>
      </c>
      <c r="AC29" s="603">
        <f t="shared" si="14"/>
        <v>0</v>
      </c>
      <c r="AD29" s="603">
        <f t="shared" si="14"/>
        <v>0</v>
      </c>
      <c r="AE29" s="603">
        <f t="shared" si="14"/>
        <v>0</v>
      </c>
      <c r="AF29" s="603">
        <f t="shared" si="14"/>
        <v>0</v>
      </c>
      <c r="AG29" s="603">
        <f t="shared" si="14"/>
        <v>0</v>
      </c>
      <c r="AH29" s="603">
        <f t="shared" si="14"/>
        <v>0</v>
      </c>
      <c r="AI29" s="603">
        <f t="shared" si="14"/>
        <v>0</v>
      </c>
      <c r="AJ29" s="603">
        <f t="shared" si="14"/>
        <v>0</v>
      </c>
      <c r="AK29" s="603">
        <f t="shared" si="14"/>
        <v>0</v>
      </c>
      <c r="AL29" s="603">
        <f t="shared" si="14"/>
        <v>0</v>
      </c>
      <c r="AM29" s="603">
        <f t="shared" si="14"/>
        <v>0</v>
      </c>
      <c r="AN29" s="603">
        <f t="shared" ref="AN29" si="15">AN21+AN28</f>
        <v>0</v>
      </c>
      <c r="AO29" s="905">
        <f t="shared" ref="AO29" si="16">AO21+AO28</f>
        <v>0</v>
      </c>
      <c r="AP29" s="603">
        <f t="shared" ref="AP29" ca="1" si="17">AP21+AP28</f>
        <v>0</v>
      </c>
      <c r="AQ29" s="603">
        <f t="shared" ref="AQ29" si="18">AQ21+AQ28</f>
        <v>0</v>
      </c>
      <c r="AR29" s="603">
        <f t="shared" ref="AR29" si="19">AR21+AR28</f>
        <v>0</v>
      </c>
      <c r="AS29" s="905">
        <f t="shared" ref="AS29" si="20">AS21+AS28</f>
        <v>0</v>
      </c>
      <c r="AT29" s="856" t="str">
        <f t="shared" si="5"/>
        <v xml:space="preserve">n/a </v>
      </c>
      <c r="AU29" s="961"/>
      <c r="AV29" s="131"/>
    </row>
    <row r="30" spans="1:48" s="24" customFormat="1" ht="12" customHeight="1">
      <c r="A30" s="392"/>
      <c r="B30" s="128" t="s">
        <v>321</v>
      </c>
      <c r="C30" s="593" t="str">
        <f>PL_monthly!C30</f>
        <v>Other operating income</v>
      </c>
      <c r="D30" s="252">
        <f>PL_monthly!D30</f>
        <v>0</v>
      </c>
      <c r="E30" s="252">
        <f>PL_monthly!E30</f>
        <v>0</v>
      </c>
      <c r="F30" s="252">
        <f>PL_monthly!F30</f>
        <v>0</v>
      </c>
      <c r="G30" s="252">
        <f>PL_monthly!G30</f>
        <v>0</v>
      </c>
      <c r="H30" s="252">
        <f>PL_monthly!H30</f>
        <v>0</v>
      </c>
      <c r="I30" s="252">
        <f>PL_monthly!I30</f>
        <v>0</v>
      </c>
      <c r="J30" s="252">
        <f>PL_monthly!J30</f>
        <v>0</v>
      </c>
      <c r="K30" s="252">
        <f>PL_monthly!K30</f>
        <v>0</v>
      </c>
      <c r="L30" s="252">
        <f>PL_monthly!L30</f>
        <v>0</v>
      </c>
      <c r="M30" s="252">
        <f>PL_monthly!M30</f>
        <v>0</v>
      </c>
      <c r="N30" s="252">
        <f>PL_monthly!N30</f>
        <v>0</v>
      </c>
      <c r="O30" s="252">
        <f>PL_monthly!O30</f>
        <v>0</v>
      </c>
      <c r="P30" s="252">
        <f>PL_monthly!P30</f>
        <v>0</v>
      </c>
      <c r="Q30" s="252">
        <f>PL_monthly!Q30</f>
        <v>0</v>
      </c>
      <c r="R30" s="252">
        <f>PL_monthly!R30</f>
        <v>0</v>
      </c>
      <c r="S30" s="252">
        <f>PL_monthly!S30</f>
        <v>0</v>
      </c>
      <c r="T30" s="252">
        <f>PL_monthly!T30</f>
        <v>0</v>
      </c>
      <c r="U30" s="252">
        <f>PL_monthly!U30</f>
        <v>0</v>
      </c>
      <c r="V30" s="252">
        <f>PL_monthly!V30</f>
        <v>0</v>
      </c>
      <c r="W30" s="252">
        <f>PL_monthly!W30</f>
        <v>0</v>
      </c>
      <c r="X30" s="252">
        <f>PL_monthly!X30</f>
        <v>0</v>
      </c>
      <c r="Y30" s="252">
        <f>PL_monthly!Y30</f>
        <v>0</v>
      </c>
      <c r="Z30" s="252">
        <f>PL_monthly!Z30</f>
        <v>0</v>
      </c>
      <c r="AA30" s="252">
        <f>PL_monthly!AA30</f>
        <v>0</v>
      </c>
      <c r="AB30" s="252">
        <f>PL_monthly!AB30</f>
        <v>0</v>
      </c>
      <c r="AC30" s="252">
        <f>PL_monthly!AC30</f>
        <v>0</v>
      </c>
      <c r="AD30" s="252">
        <f>PL_monthly!AD30</f>
        <v>0</v>
      </c>
      <c r="AE30" s="252">
        <f>PL_monthly!AE30</f>
        <v>0</v>
      </c>
      <c r="AF30" s="252">
        <f>PL_monthly!AF30</f>
        <v>0</v>
      </c>
      <c r="AG30" s="252">
        <f>PL_monthly!AG30</f>
        <v>0</v>
      </c>
      <c r="AH30" s="252">
        <f>PL_monthly!AH30</f>
        <v>0</v>
      </c>
      <c r="AI30" s="252">
        <f>PL_monthly!AI30</f>
        <v>0</v>
      </c>
      <c r="AJ30" s="252">
        <f>PL_monthly!AJ30</f>
        <v>0</v>
      </c>
      <c r="AK30" s="252">
        <f>PL_monthly!AK30</f>
        <v>0</v>
      </c>
      <c r="AL30" s="252">
        <f>PL_monthly!AL30</f>
        <v>0</v>
      </c>
      <c r="AM30" s="252">
        <f>PL_monthly!AM30</f>
        <v>0</v>
      </c>
      <c r="AN30" s="252">
        <f t="shared" ref="AN30" si="21">SUM(D30:O30)</f>
        <v>0</v>
      </c>
      <c r="AO30" s="345">
        <f t="shared" ref="AO30" si="22">SUM(P30:AA30)</f>
        <v>0</v>
      </c>
      <c r="AP30" s="252">
        <f ca="1">SUM(OFFSET(AM30,0,(-12+'Key information'!$E$34)):OFFSET(AA30,0,(-11+'Key information'!$E$34)))</f>
        <v>0</v>
      </c>
      <c r="AQ30" s="252">
        <f>PL_monthly!AQ30</f>
        <v>0</v>
      </c>
      <c r="AR30" s="252"/>
      <c r="AS30" s="345"/>
      <c r="AT30" s="295" t="str">
        <f t="shared" si="5"/>
        <v xml:space="preserve">n/a </v>
      </c>
      <c r="AU30" s="411"/>
      <c r="AV30" s="131"/>
    </row>
    <row r="31" spans="1:48" s="24" customFormat="1" ht="12" hidden="1" customHeight="1" outlineLevel="1">
      <c r="A31" s="392"/>
      <c r="B31" s="128" t="s">
        <v>323</v>
      </c>
      <c r="C31" s="593" t="str">
        <f>PL_monthly!C31</f>
        <v>Employee wages &amp; salaries</v>
      </c>
      <c r="D31" s="252">
        <f>PL_monthly!D31</f>
        <v>0</v>
      </c>
      <c r="E31" s="252">
        <f>PL_monthly!E31</f>
        <v>0</v>
      </c>
      <c r="F31" s="252">
        <f>PL_monthly!F31</f>
        <v>0</v>
      </c>
      <c r="G31" s="252">
        <f>PL_monthly!G31</f>
        <v>0</v>
      </c>
      <c r="H31" s="252">
        <f>PL_monthly!H31</f>
        <v>0</v>
      </c>
      <c r="I31" s="252">
        <f>PL_monthly!I31</f>
        <v>0</v>
      </c>
      <c r="J31" s="252">
        <f>PL_monthly!J31</f>
        <v>0</v>
      </c>
      <c r="K31" s="252">
        <f>PL_monthly!K31</f>
        <v>0</v>
      </c>
      <c r="L31" s="252">
        <f>PL_monthly!L31</f>
        <v>0</v>
      </c>
      <c r="M31" s="252">
        <f>PL_monthly!M31</f>
        <v>0</v>
      </c>
      <c r="N31" s="252">
        <f>PL_monthly!N31</f>
        <v>0</v>
      </c>
      <c r="O31" s="252">
        <f>PL_monthly!O31</f>
        <v>0</v>
      </c>
      <c r="P31" s="252">
        <f>PL_monthly!P31</f>
        <v>0</v>
      </c>
      <c r="Q31" s="252">
        <f>PL_monthly!Q31</f>
        <v>0</v>
      </c>
      <c r="R31" s="252">
        <f>PL_monthly!R31</f>
        <v>0</v>
      </c>
      <c r="S31" s="252">
        <f>PL_monthly!S31</f>
        <v>0</v>
      </c>
      <c r="T31" s="252">
        <f>PL_monthly!T31</f>
        <v>0</v>
      </c>
      <c r="U31" s="252">
        <f>PL_monthly!U31</f>
        <v>0</v>
      </c>
      <c r="V31" s="252">
        <f>PL_monthly!V31</f>
        <v>0</v>
      </c>
      <c r="W31" s="252">
        <f>PL_monthly!W31</f>
        <v>0</v>
      </c>
      <c r="X31" s="252">
        <f>PL_monthly!X31</f>
        <v>0</v>
      </c>
      <c r="Y31" s="252">
        <f>PL_monthly!Y31</f>
        <v>0</v>
      </c>
      <c r="Z31" s="252">
        <f>PL_monthly!Z31</f>
        <v>0</v>
      </c>
      <c r="AA31" s="252">
        <f>PL_monthly!AA31</f>
        <v>0</v>
      </c>
      <c r="AB31" s="252">
        <f>PL_monthly!AB31</f>
        <v>0</v>
      </c>
      <c r="AC31" s="252">
        <f>PL_monthly!AC31</f>
        <v>0</v>
      </c>
      <c r="AD31" s="252">
        <f>PL_monthly!AD31</f>
        <v>0</v>
      </c>
      <c r="AE31" s="252">
        <f>PL_monthly!AE31</f>
        <v>0</v>
      </c>
      <c r="AF31" s="252">
        <f>PL_monthly!AF31</f>
        <v>0</v>
      </c>
      <c r="AG31" s="252">
        <f>PL_monthly!AG31</f>
        <v>0</v>
      </c>
      <c r="AH31" s="252">
        <f>PL_monthly!AH31</f>
        <v>0</v>
      </c>
      <c r="AI31" s="252">
        <f>PL_monthly!AI31</f>
        <v>0</v>
      </c>
      <c r="AJ31" s="252">
        <f>PL_monthly!AJ31</f>
        <v>0</v>
      </c>
      <c r="AK31" s="252">
        <f>PL_monthly!AK31</f>
        <v>0</v>
      </c>
      <c r="AL31" s="252">
        <f>PL_monthly!AL31</f>
        <v>0</v>
      </c>
      <c r="AM31" s="252">
        <f>PL_monthly!AM31</f>
        <v>0</v>
      </c>
      <c r="AN31" s="252">
        <f t="shared" ref="AN31:AN34" si="23">SUM(D31:O31)</f>
        <v>0</v>
      </c>
      <c r="AO31" s="345">
        <f t="shared" ref="AO31:AO34" si="24">SUM(P31:AA31)</f>
        <v>0</v>
      </c>
      <c r="AP31" s="252">
        <f ca="1">SUM(OFFSET(AM31,0,(-12+'Key information'!$E$34)):OFFSET(AA31,0,(-11+'Key information'!$E$34)))</f>
        <v>0</v>
      </c>
      <c r="AQ31" s="252">
        <f>PL_monthly!AQ31</f>
        <v>0</v>
      </c>
      <c r="AR31" s="252"/>
      <c r="AS31" s="345"/>
      <c r="AT31" s="295" t="str">
        <f t="shared" si="5"/>
        <v xml:space="preserve">n/a </v>
      </c>
      <c r="AU31" s="411"/>
      <c r="AV31" s="131"/>
    </row>
    <row r="32" spans="1:48" s="24" customFormat="1" ht="12" hidden="1" customHeight="1" outlineLevel="1">
      <c r="A32" s="392"/>
      <c r="B32" s="128" t="s">
        <v>325</v>
      </c>
      <c r="C32" s="593" t="str">
        <f>PL_monthly!C32</f>
        <v>Other salaries</v>
      </c>
      <c r="D32" s="252">
        <f>PL_monthly!D32</f>
        <v>0</v>
      </c>
      <c r="E32" s="252">
        <f>PL_monthly!E32</f>
        <v>0</v>
      </c>
      <c r="F32" s="252">
        <f>PL_monthly!F32</f>
        <v>0</v>
      </c>
      <c r="G32" s="252">
        <f>PL_monthly!G32</f>
        <v>0</v>
      </c>
      <c r="H32" s="252">
        <f>PL_monthly!H32</f>
        <v>0</v>
      </c>
      <c r="I32" s="252">
        <f>PL_monthly!I32</f>
        <v>0</v>
      </c>
      <c r="J32" s="252">
        <f>PL_monthly!J32</f>
        <v>0</v>
      </c>
      <c r="K32" s="252">
        <f>PL_monthly!K32</f>
        <v>0</v>
      </c>
      <c r="L32" s="252">
        <f>PL_monthly!L32</f>
        <v>0</v>
      </c>
      <c r="M32" s="252">
        <f>PL_monthly!M32</f>
        <v>0</v>
      </c>
      <c r="N32" s="252">
        <f>PL_monthly!N32</f>
        <v>0</v>
      </c>
      <c r="O32" s="252">
        <f>PL_monthly!O32</f>
        <v>0</v>
      </c>
      <c r="P32" s="252">
        <f>PL_monthly!P32</f>
        <v>0</v>
      </c>
      <c r="Q32" s="252">
        <f>PL_monthly!Q32</f>
        <v>0</v>
      </c>
      <c r="R32" s="252">
        <f>PL_monthly!R32</f>
        <v>0</v>
      </c>
      <c r="S32" s="252">
        <f>PL_monthly!S32</f>
        <v>0</v>
      </c>
      <c r="T32" s="252">
        <f>PL_monthly!T32</f>
        <v>0</v>
      </c>
      <c r="U32" s="252">
        <f>PL_monthly!U32</f>
        <v>0</v>
      </c>
      <c r="V32" s="252">
        <f>PL_monthly!V32</f>
        <v>0</v>
      </c>
      <c r="W32" s="252">
        <f>PL_monthly!W32</f>
        <v>0</v>
      </c>
      <c r="X32" s="252">
        <f>PL_monthly!X32</f>
        <v>0</v>
      </c>
      <c r="Y32" s="252">
        <f>PL_monthly!Y32</f>
        <v>0</v>
      </c>
      <c r="Z32" s="252">
        <f>PL_monthly!Z32</f>
        <v>0</v>
      </c>
      <c r="AA32" s="252">
        <f>PL_monthly!AA32</f>
        <v>0</v>
      </c>
      <c r="AB32" s="252">
        <f>PL_monthly!AB32</f>
        <v>0</v>
      </c>
      <c r="AC32" s="252">
        <f>PL_monthly!AC32</f>
        <v>0</v>
      </c>
      <c r="AD32" s="252">
        <f>PL_monthly!AD32</f>
        <v>0</v>
      </c>
      <c r="AE32" s="252">
        <f>PL_monthly!AE32</f>
        <v>0</v>
      </c>
      <c r="AF32" s="252">
        <f>PL_monthly!AF32</f>
        <v>0</v>
      </c>
      <c r="AG32" s="252">
        <f>PL_monthly!AG32</f>
        <v>0</v>
      </c>
      <c r="AH32" s="252">
        <f>PL_monthly!AH32</f>
        <v>0</v>
      </c>
      <c r="AI32" s="252">
        <f>PL_monthly!AI32</f>
        <v>0</v>
      </c>
      <c r="AJ32" s="252">
        <f>PL_monthly!AJ32</f>
        <v>0</v>
      </c>
      <c r="AK32" s="252">
        <f>PL_monthly!AK32</f>
        <v>0</v>
      </c>
      <c r="AL32" s="252">
        <f>PL_monthly!AL32</f>
        <v>0</v>
      </c>
      <c r="AM32" s="252">
        <f>PL_monthly!AM32</f>
        <v>0</v>
      </c>
      <c r="AN32" s="252">
        <f t="shared" si="23"/>
        <v>0</v>
      </c>
      <c r="AO32" s="345">
        <f t="shared" si="24"/>
        <v>0</v>
      </c>
      <c r="AP32" s="252">
        <f ca="1">SUM(OFFSET(AM32,0,(-12+'Key information'!$E$34)):OFFSET(AA32,0,(-11+'Key information'!$E$34)))</f>
        <v>0</v>
      </c>
      <c r="AQ32" s="252">
        <f>PL_monthly!AQ32</f>
        <v>0</v>
      </c>
      <c r="AR32" s="252"/>
      <c r="AS32" s="345"/>
      <c r="AT32" s="295" t="str">
        <f t="shared" si="5"/>
        <v xml:space="preserve">n/a </v>
      </c>
      <c r="AU32" s="20"/>
      <c r="AV32" s="131"/>
    </row>
    <row r="33" spans="1:48" s="24" customFormat="1" ht="12" hidden="1" customHeight="1" outlineLevel="1">
      <c r="A33" s="392"/>
      <c r="B33" s="128" t="s">
        <v>327</v>
      </c>
      <c r="C33" s="593" t="str">
        <f>PL_monthly!C33</f>
        <v>Pensions</v>
      </c>
      <c r="D33" s="252">
        <f>PL_monthly!D33</f>
        <v>0</v>
      </c>
      <c r="E33" s="252">
        <f>PL_monthly!E33</f>
        <v>0</v>
      </c>
      <c r="F33" s="252">
        <f>PL_monthly!F33</f>
        <v>0</v>
      </c>
      <c r="G33" s="252">
        <f>PL_monthly!G33</f>
        <v>0</v>
      </c>
      <c r="H33" s="252">
        <f>PL_monthly!H33</f>
        <v>0</v>
      </c>
      <c r="I33" s="252">
        <f>PL_monthly!I33</f>
        <v>0</v>
      </c>
      <c r="J33" s="252">
        <f>PL_monthly!J33</f>
        <v>0</v>
      </c>
      <c r="K33" s="252">
        <f>PL_monthly!K33</f>
        <v>0</v>
      </c>
      <c r="L33" s="252">
        <f>PL_monthly!L33</f>
        <v>0</v>
      </c>
      <c r="M33" s="252">
        <f>PL_monthly!M33</f>
        <v>0</v>
      </c>
      <c r="N33" s="252">
        <f>PL_monthly!N33</f>
        <v>0</v>
      </c>
      <c r="O33" s="252">
        <f>PL_monthly!O33</f>
        <v>0</v>
      </c>
      <c r="P33" s="252">
        <f>PL_monthly!P33</f>
        <v>0</v>
      </c>
      <c r="Q33" s="252">
        <f>PL_monthly!Q33</f>
        <v>0</v>
      </c>
      <c r="R33" s="252">
        <f>PL_monthly!R33</f>
        <v>0</v>
      </c>
      <c r="S33" s="252">
        <f>PL_monthly!S33</f>
        <v>0</v>
      </c>
      <c r="T33" s="252">
        <f>PL_monthly!T33</f>
        <v>0</v>
      </c>
      <c r="U33" s="252">
        <f>PL_monthly!U33</f>
        <v>0</v>
      </c>
      <c r="V33" s="252">
        <f>PL_monthly!V33</f>
        <v>0</v>
      </c>
      <c r="W33" s="252">
        <f>PL_monthly!W33</f>
        <v>0</v>
      </c>
      <c r="X33" s="252">
        <f>PL_monthly!X33</f>
        <v>0</v>
      </c>
      <c r="Y33" s="252">
        <f>PL_monthly!Y33</f>
        <v>0</v>
      </c>
      <c r="Z33" s="252">
        <f>PL_monthly!Z33</f>
        <v>0</v>
      </c>
      <c r="AA33" s="252">
        <f>PL_monthly!AA33</f>
        <v>0</v>
      </c>
      <c r="AB33" s="252">
        <f>PL_monthly!AB33</f>
        <v>0</v>
      </c>
      <c r="AC33" s="252">
        <f>PL_monthly!AC33</f>
        <v>0</v>
      </c>
      <c r="AD33" s="252">
        <f>PL_monthly!AD33</f>
        <v>0</v>
      </c>
      <c r="AE33" s="252">
        <f>PL_monthly!AE33</f>
        <v>0</v>
      </c>
      <c r="AF33" s="252">
        <f>PL_monthly!AF33</f>
        <v>0</v>
      </c>
      <c r="AG33" s="252">
        <f>PL_monthly!AG33</f>
        <v>0</v>
      </c>
      <c r="AH33" s="252">
        <f>PL_monthly!AH33</f>
        <v>0</v>
      </c>
      <c r="AI33" s="252">
        <f>PL_monthly!AI33</f>
        <v>0</v>
      </c>
      <c r="AJ33" s="252">
        <f>PL_monthly!AJ33</f>
        <v>0</v>
      </c>
      <c r="AK33" s="252">
        <f>PL_monthly!AK33</f>
        <v>0</v>
      </c>
      <c r="AL33" s="252">
        <f>PL_monthly!AL33</f>
        <v>0</v>
      </c>
      <c r="AM33" s="252">
        <f>PL_monthly!AM33</f>
        <v>0</v>
      </c>
      <c r="AN33" s="252">
        <f t="shared" si="23"/>
        <v>0</v>
      </c>
      <c r="AO33" s="345">
        <f t="shared" si="24"/>
        <v>0</v>
      </c>
      <c r="AP33" s="252">
        <f ca="1">SUM(OFFSET(AM33,0,(-12+'Key information'!$E$34)):OFFSET(AA33,0,(-11+'Key information'!$E$34)))</f>
        <v>0</v>
      </c>
      <c r="AQ33" s="252">
        <f>PL_monthly!AQ33</f>
        <v>0</v>
      </c>
      <c r="AR33" s="252"/>
      <c r="AS33" s="345"/>
      <c r="AT33" s="295" t="str">
        <f t="shared" si="5"/>
        <v xml:space="preserve">n/a </v>
      </c>
      <c r="AU33" s="411"/>
      <c r="AV33" s="131"/>
    </row>
    <row r="34" spans="1:48" s="24" customFormat="1" ht="12" hidden="1" customHeight="1" outlineLevel="1">
      <c r="A34" s="392"/>
      <c r="B34" s="128" t="s">
        <v>329</v>
      </c>
      <c r="C34" s="593" t="str">
        <f>PL_monthly!C34</f>
        <v>Other social charges</v>
      </c>
      <c r="D34" s="252">
        <f>PL_monthly!D34</f>
        <v>0</v>
      </c>
      <c r="E34" s="252">
        <f>PL_monthly!E34</f>
        <v>0</v>
      </c>
      <c r="F34" s="252">
        <f>PL_monthly!F34</f>
        <v>0</v>
      </c>
      <c r="G34" s="252">
        <f>PL_monthly!G34</f>
        <v>0</v>
      </c>
      <c r="H34" s="252">
        <f>PL_monthly!H34</f>
        <v>0</v>
      </c>
      <c r="I34" s="252">
        <f>PL_monthly!I34</f>
        <v>0</v>
      </c>
      <c r="J34" s="252">
        <f>PL_monthly!J34</f>
        <v>0</v>
      </c>
      <c r="K34" s="252">
        <f>PL_monthly!K34</f>
        <v>0</v>
      </c>
      <c r="L34" s="252">
        <f>PL_monthly!L34</f>
        <v>0</v>
      </c>
      <c r="M34" s="252">
        <f>PL_monthly!M34</f>
        <v>0</v>
      </c>
      <c r="N34" s="252">
        <f>PL_monthly!N34</f>
        <v>0</v>
      </c>
      <c r="O34" s="252">
        <f>PL_monthly!O34</f>
        <v>0</v>
      </c>
      <c r="P34" s="252">
        <f>PL_monthly!P34</f>
        <v>0</v>
      </c>
      <c r="Q34" s="252">
        <f>PL_monthly!Q34</f>
        <v>0</v>
      </c>
      <c r="R34" s="252">
        <f>PL_monthly!R34</f>
        <v>0</v>
      </c>
      <c r="S34" s="252">
        <f>PL_monthly!S34</f>
        <v>0</v>
      </c>
      <c r="T34" s="252">
        <f>PL_monthly!T34</f>
        <v>0</v>
      </c>
      <c r="U34" s="252">
        <f>PL_monthly!U34</f>
        <v>0</v>
      </c>
      <c r="V34" s="252">
        <f>PL_monthly!V34</f>
        <v>0</v>
      </c>
      <c r="W34" s="252">
        <f>PL_monthly!W34</f>
        <v>0</v>
      </c>
      <c r="X34" s="252">
        <f>PL_monthly!X34</f>
        <v>0</v>
      </c>
      <c r="Y34" s="252">
        <f>PL_monthly!Y34</f>
        <v>0</v>
      </c>
      <c r="Z34" s="252">
        <f>PL_monthly!Z34</f>
        <v>0</v>
      </c>
      <c r="AA34" s="252">
        <f>PL_monthly!AA34</f>
        <v>0</v>
      </c>
      <c r="AB34" s="252">
        <f>PL_monthly!AB34</f>
        <v>0</v>
      </c>
      <c r="AC34" s="252">
        <f>PL_monthly!AC34</f>
        <v>0</v>
      </c>
      <c r="AD34" s="252">
        <f>PL_monthly!AD34</f>
        <v>0</v>
      </c>
      <c r="AE34" s="252">
        <f>PL_monthly!AE34</f>
        <v>0</v>
      </c>
      <c r="AF34" s="252">
        <f>PL_monthly!AF34</f>
        <v>0</v>
      </c>
      <c r="AG34" s="252">
        <f>PL_monthly!AG34</f>
        <v>0</v>
      </c>
      <c r="AH34" s="252">
        <f>PL_monthly!AH34</f>
        <v>0</v>
      </c>
      <c r="AI34" s="252">
        <f>PL_monthly!AI34</f>
        <v>0</v>
      </c>
      <c r="AJ34" s="252">
        <f>PL_monthly!AJ34</f>
        <v>0</v>
      </c>
      <c r="AK34" s="252">
        <f>PL_monthly!AK34</f>
        <v>0</v>
      </c>
      <c r="AL34" s="252">
        <f>PL_monthly!AL34</f>
        <v>0</v>
      </c>
      <c r="AM34" s="252">
        <f>PL_monthly!AM34</f>
        <v>0</v>
      </c>
      <c r="AN34" s="252">
        <f t="shared" si="23"/>
        <v>0</v>
      </c>
      <c r="AO34" s="345">
        <f t="shared" si="24"/>
        <v>0</v>
      </c>
      <c r="AP34" s="252">
        <f ca="1">SUM(OFFSET(AM34,0,(-12+'Key information'!$E$34)):OFFSET(AA34,0,(-11+'Key information'!$E$34)))</f>
        <v>0</v>
      </c>
      <c r="AQ34" s="252">
        <f>PL_monthly!AQ34</f>
        <v>0</v>
      </c>
      <c r="AR34" s="252"/>
      <c r="AS34" s="345"/>
      <c r="AT34" s="295" t="str">
        <f t="shared" si="5"/>
        <v xml:space="preserve">n/a </v>
      </c>
      <c r="AU34" s="411"/>
      <c r="AV34" s="131"/>
    </row>
    <row r="35" spans="1:48" s="174" customFormat="1" ht="12" customHeight="1" collapsed="1">
      <c r="A35" s="392"/>
      <c r="B35" s="178"/>
      <c r="C35" s="593" t="str">
        <f>PL_monthly!C35</f>
        <v>Personnel costs</v>
      </c>
      <c r="D35" s="252">
        <f>SUM(D31:D34)</f>
        <v>0</v>
      </c>
      <c r="E35" s="252">
        <f t="shared" ref="E35:AL35" si="25">SUM(E31:E34)</f>
        <v>0</v>
      </c>
      <c r="F35" s="252">
        <f t="shared" si="25"/>
        <v>0</v>
      </c>
      <c r="G35" s="252">
        <f t="shared" si="25"/>
        <v>0</v>
      </c>
      <c r="H35" s="252">
        <f t="shared" si="25"/>
        <v>0</v>
      </c>
      <c r="I35" s="252">
        <f t="shared" si="25"/>
        <v>0</v>
      </c>
      <c r="J35" s="252">
        <f t="shared" si="25"/>
        <v>0</v>
      </c>
      <c r="K35" s="252">
        <f t="shared" si="25"/>
        <v>0</v>
      </c>
      <c r="L35" s="252">
        <f t="shared" si="25"/>
        <v>0</v>
      </c>
      <c r="M35" s="252">
        <f t="shared" si="25"/>
        <v>0</v>
      </c>
      <c r="N35" s="252">
        <f t="shared" si="25"/>
        <v>0</v>
      </c>
      <c r="O35" s="252">
        <f t="shared" si="25"/>
        <v>0</v>
      </c>
      <c r="P35" s="252">
        <f t="shared" si="25"/>
        <v>0</v>
      </c>
      <c r="Q35" s="252">
        <f t="shared" si="25"/>
        <v>0</v>
      </c>
      <c r="R35" s="252">
        <f t="shared" si="25"/>
        <v>0</v>
      </c>
      <c r="S35" s="252">
        <f t="shared" si="25"/>
        <v>0</v>
      </c>
      <c r="T35" s="252">
        <f t="shared" si="25"/>
        <v>0</v>
      </c>
      <c r="U35" s="252">
        <f t="shared" si="25"/>
        <v>0</v>
      </c>
      <c r="V35" s="252">
        <f t="shared" si="25"/>
        <v>0</v>
      </c>
      <c r="W35" s="252">
        <f t="shared" si="25"/>
        <v>0</v>
      </c>
      <c r="X35" s="252">
        <f t="shared" si="25"/>
        <v>0</v>
      </c>
      <c r="Y35" s="252">
        <f t="shared" si="25"/>
        <v>0</v>
      </c>
      <c r="Z35" s="252">
        <f t="shared" si="25"/>
        <v>0</v>
      </c>
      <c r="AA35" s="252">
        <f t="shared" si="25"/>
        <v>0</v>
      </c>
      <c r="AB35" s="252">
        <f t="shared" si="25"/>
        <v>0</v>
      </c>
      <c r="AC35" s="252">
        <f t="shared" si="25"/>
        <v>0</v>
      </c>
      <c r="AD35" s="252">
        <f t="shared" si="25"/>
        <v>0</v>
      </c>
      <c r="AE35" s="252">
        <f t="shared" si="25"/>
        <v>0</v>
      </c>
      <c r="AF35" s="252">
        <f t="shared" si="25"/>
        <v>0</v>
      </c>
      <c r="AG35" s="252">
        <f t="shared" si="25"/>
        <v>0</v>
      </c>
      <c r="AH35" s="252">
        <f t="shared" si="25"/>
        <v>0</v>
      </c>
      <c r="AI35" s="252">
        <f t="shared" si="25"/>
        <v>0</v>
      </c>
      <c r="AJ35" s="252">
        <f t="shared" si="25"/>
        <v>0</v>
      </c>
      <c r="AK35" s="252">
        <f t="shared" si="25"/>
        <v>0</v>
      </c>
      <c r="AL35" s="252">
        <f t="shared" si="25"/>
        <v>0</v>
      </c>
      <c r="AM35" s="252">
        <f t="shared" ref="AM35:AS35" si="26">SUM(AM31:AM34)</f>
        <v>0</v>
      </c>
      <c r="AN35" s="252">
        <f t="shared" si="26"/>
        <v>0</v>
      </c>
      <c r="AO35" s="345">
        <f t="shared" si="26"/>
        <v>0</v>
      </c>
      <c r="AP35" s="252">
        <f t="shared" ca="1" si="26"/>
        <v>0</v>
      </c>
      <c r="AQ35" s="252">
        <f t="shared" si="26"/>
        <v>0</v>
      </c>
      <c r="AR35" s="252">
        <f t="shared" si="26"/>
        <v>0</v>
      </c>
      <c r="AS35" s="345">
        <f t="shared" si="26"/>
        <v>0</v>
      </c>
      <c r="AT35" s="295" t="str">
        <f t="shared" si="5"/>
        <v xml:space="preserve">n/a </v>
      </c>
      <c r="AU35" s="961"/>
      <c r="AV35" s="131"/>
    </row>
    <row r="36" spans="1:48" s="24" customFormat="1" ht="12" hidden="1" customHeight="1" outlineLevel="1">
      <c r="A36" s="392"/>
      <c r="B36" s="128" t="s">
        <v>332</v>
      </c>
      <c r="C36" s="593" t="str">
        <f>PL_monthly!C36</f>
        <v>Voluntary personnel expenses</v>
      </c>
      <c r="D36" s="252">
        <f>PL_monthly!D36</f>
        <v>0</v>
      </c>
      <c r="E36" s="252">
        <f>PL_monthly!E36</f>
        <v>0</v>
      </c>
      <c r="F36" s="252">
        <f>PL_monthly!F36</f>
        <v>0</v>
      </c>
      <c r="G36" s="252">
        <f>PL_monthly!G36</f>
        <v>0</v>
      </c>
      <c r="H36" s="252">
        <f>PL_monthly!H36</f>
        <v>0</v>
      </c>
      <c r="I36" s="252">
        <f>PL_monthly!I36</f>
        <v>0</v>
      </c>
      <c r="J36" s="252">
        <f>PL_monthly!J36</f>
        <v>0</v>
      </c>
      <c r="K36" s="252">
        <f>PL_monthly!K36</f>
        <v>0</v>
      </c>
      <c r="L36" s="252">
        <f>PL_monthly!L36</f>
        <v>0</v>
      </c>
      <c r="M36" s="252">
        <f>PL_monthly!M36</f>
        <v>0</v>
      </c>
      <c r="N36" s="252">
        <f>PL_monthly!N36</f>
        <v>0</v>
      </c>
      <c r="O36" s="252">
        <f>PL_monthly!O36</f>
        <v>0</v>
      </c>
      <c r="P36" s="252">
        <f>PL_monthly!P36</f>
        <v>0</v>
      </c>
      <c r="Q36" s="252">
        <f>PL_monthly!Q36</f>
        <v>0</v>
      </c>
      <c r="R36" s="252">
        <f>PL_monthly!R36</f>
        <v>0</v>
      </c>
      <c r="S36" s="252">
        <f>PL_monthly!S36</f>
        <v>0</v>
      </c>
      <c r="T36" s="252">
        <f>PL_monthly!T36</f>
        <v>0</v>
      </c>
      <c r="U36" s="252">
        <f>PL_monthly!U36</f>
        <v>0</v>
      </c>
      <c r="V36" s="252">
        <f>PL_monthly!V36</f>
        <v>0</v>
      </c>
      <c r="W36" s="252">
        <f>PL_monthly!W36</f>
        <v>0</v>
      </c>
      <c r="X36" s="252">
        <f>PL_monthly!X36</f>
        <v>0</v>
      </c>
      <c r="Y36" s="252">
        <f>PL_monthly!Y36</f>
        <v>0</v>
      </c>
      <c r="Z36" s="252">
        <f>PL_monthly!Z36</f>
        <v>0</v>
      </c>
      <c r="AA36" s="252">
        <f>PL_monthly!AA36</f>
        <v>0</v>
      </c>
      <c r="AB36" s="252">
        <f>PL_monthly!AB36</f>
        <v>0</v>
      </c>
      <c r="AC36" s="252">
        <f>PL_monthly!AC36</f>
        <v>0</v>
      </c>
      <c r="AD36" s="252">
        <f>PL_monthly!AD36</f>
        <v>0</v>
      </c>
      <c r="AE36" s="252">
        <f>PL_monthly!AE36</f>
        <v>0</v>
      </c>
      <c r="AF36" s="252">
        <f>PL_monthly!AF36</f>
        <v>0</v>
      </c>
      <c r="AG36" s="252">
        <f>PL_monthly!AG36</f>
        <v>0</v>
      </c>
      <c r="AH36" s="252">
        <f>PL_monthly!AH36</f>
        <v>0</v>
      </c>
      <c r="AI36" s="252">
        <f>PL_monthly!AI36</f>
        <v>0</v>
      </c>
      <c r="AJ36" s="252">
        <f>PL_monthly!AJ36</f>
        <v>0</v>
      </c>
      <c r="AK36" s="252">
        <f>PL_monthly!AK36</f>
        <v>0</v>
      </c>
      <c r="AL36" s="252">
        <f>PL_monthly!AL36</f>
        <v>0</v>
      </c>
      <c r="AM36" s="252">
        <f>PL_monthly!AM36</f>
        <v>0</v>
      </c>
      <c r="AN36" s="252">
        <f>SUM(D36:O36)</f>
        <v>0</v>
      </c>
      <c r="AO36" s="345">
        <f>SUM(P36:AA36)</f>
        <v>0</v>
      </c>
      <c r="AP36" s="252">
        <f ca="1">SUM(OFFSET(AM36,0,(-12+'Key information'!$E$34)):OFFSET(AA36,0,(-11+'Key information'!$E$34)))</f>
        <v>0</v>
      </c>
      <c r="AQ36" s="252">
        <f>PL_monthly!AQ36</f>
        <v>0</v>
      </c>
      <c r="AR36" s="252"/>
      <c r="AS36" s="345"/>
      <c r="AT36" s="295" t="str">
        <f t="shared" si="5"/>
        <v xml:space="preserve">n/a </v>
      </c>
      <c r="AU36" s="411"/>
      <c r="AV36" s="131"/>
    </row>
    <row r="37" spans="1:48" s="24" customFormat="1" ht="12" hidden="1" customHeight="1" outlineLevel="1">
      <c r="A37" s="392"/>
      <c r="B37" s="128" t="s">
        <v>334</v>
      </c>
      <c r="C37" s="593" t="str">
        <f>PL_monthly!C37</f>
        <v>Premises</v>
      </c>
      <c r="D37" s="252">
        <f>PL_monthly!D37</f>
        <v>0</v>
      </c>
      <c r="E37" s="252">
        <f>PL_monthly!E37</f>
        <v>0</v>
      </c>
      <c r="F37" s="252">
        <f>PL_monthly!F37</f>
        <v>0</v>
      </c>
      <c r="G37" s="252">
        <f>PL_monthly!G37</f>
        <v>0</v>
      </c>
      <c r="H37" s="252">
        <f>PL_monthly!H37</f>
        <v>0</v>
      </c>
      <c r="I37" s="252">
        <f>PL_monthly!I37</f>
        <v>0</v>
      </c>
      <c r="J37" s="252">
        <f>PL_monthly!J37</f>
        <v>0</v>
      </c>
      <c r="K37" s="252">
        <f>PL_monthly!K37</f>
        <v>0</v>
      </c>
      <c r="L37" s="252">
        <f>PL_monthly!L37</f>
        <v>0</v>
      </c>
      <c r="M37" s="252">
        <f>PL_monthly!M37</f>
        <v>0</v>
      </c>
      <c r="N37" s="252">
        <f>PL_monthly!N37</f>
        <v>0</v>
      </c>
      <c r="O37" s="252">
        <f>PL_monthly!O37</f>
        <v>0</v>
      </c>
      <c r="P37" s="252">
        <f>PL_monthly!P37</f>
        <v>0</v>
      </c>
      <c r="Q37" s="252">
        <f>PL_monthly!Q37</f>
        <v>0</v>
      </c>
      <c r="R37" s="252">
        <f>PL_monthly!R37</f>
        <v>0</v>
      </c>
      <c r="S37" s="252">
        <f>PL_monthly!S37</f>
        <v>0</v>
      </c>
      <c r="T37" s="252">
        <f>PL_monthly!T37</f>
        <v>0</v>
      </c>
      <c r="U37" s="252">
        <f>PL_monthly!U37</f>
        <v>0</v>
      </c>
      <c r="V37" s="252">
        <f>PL_monthly!V37</f>
        <v>0</v>
      </c>
      <c r="W37" s="252">
        <f>PL_monthly!W37</f>
        <v>0</v>
      </c>
      <c r="X37" s="252">
        <f>PL_monthly!X37</f>
        <v>0</v>
      </c>
      <c r="Y37" s="252">
        <f>PL_monthly!Y37</f>
        <v>0</v>
      </c>
      <c r="Z37" s="252">
        <f>PL_monthly!Z37</f>
        <v>0</v>
      </c>
      <c r="AA37" s="252">
        <f>PL_monthly!AA37</f>
        <v>0</v>
      </c>
      <c r="AB37" s="252">
        <f>PL_monthly!AB37</f>
        <v>0</v>
      </c>
      <c r="AC37" s="252">
        <f>PL_monthly!AC37</f>
        <v>0</v>
      </c>
      <c r="AD37" s="252">
        <f>PL_monthly!AD37</f>
        <v>0</v>
      </c>
      <c r="AE37" s="252">
        <f>PL_monthly!AE37</f>
        <v>0</v>
      </c>
      <c r="AF37" s="252">
        <f>PL_monthly!AF37</f>
        <v>0</v>
      </c>
      <c r="AG37" s="252">
        <f>PL_monthly!AG37</f>
        <v>0</v>
      </c>
      <c r="AH37" s="252">
        <f>PL_monthly!AH37</f>
        <v>0</v>
      </c>
      <c r="AI37" s="252">
        <f>PL_monthly!AI37</f>
        <v>0</v>
      </c>
      <c r="AJ37" s="252">
        <f>PL_monthly!AJ37</f>
        <v>0</v>
      </c>
      <c r="AK37" s="252">
        <f>PL_monthly!AK37</f>
        <v>0</v>
      </c>
      <c r="AL37" s="252">
        <f>PL_monthly!AL37</f>
        <v>0</v>
      </c>
      <c r="AM37" s="252">
        <f>PL_monthly!AM37</f>
        <v>0</v>
      </c>
      <c r="AN37" s="252">
        <f t="shared" ref="AN37:AN48" si="27">SUM(D37:O37)</f>
        <v>0</v>
      </c>
      <c r="AO37" s="345">
        <f t="shared" ref="AO37:AO48" si="28">SUM(P37:AA37)</f>
        <v>0</v>
      </c>
      <c r="AP37" s="252">
        <f ca="1">SUM(OFFSET(AM37,0,(-12+'Key information'!$E$34)):OFFSET(AA37,0,(-11+'Key information'!$E$34)))</f>
        <v>0</v>
      </c>
      <c r="AQ37" s="252">
        <f>PL_monthly!AQ37</f>
        <v>0</v>
      </c>
      <c r="AR37" s="252"/>
      <c r="AS37" s="345"/>
      <c r="AT37" s="295" t="str">
        <f t="shared" si="5"/>
        <v xml:space="preserve">n/a </v>
      </c>
      <c r="AU37" s="411"/>
      <c r="AV37" s="131"/>
    </row>
    <row r="38" spans="1:48" s="24" customFormat="1" ht="12" hidden="1" customHeight="1" outlineLevel="1">
      <c r="A38" s="392"/>
      <c r="B38" s="128" t="s">
        <v>336</v>
      </c>
      <c r="C38" s="593" t="str">
        <f>PL_monthly!C38</f>
        <v>Vehicles</v>
      </c>
      <c r="D38" s="252">
        <f>PL_monthly!D38</f>
        <v>0</v>
      </c>
      <c r="E38" s="252">
        <f>PL_monthly!E38</f>
        <v>0</v>
      </c>
      <c r="F38" s="252">
        <f>PL_monthly!F38</f>
        <v>0</v>
      </c>
      <c r="G38" s="252">
        <f>PL_monthly!G38</f>
        <v>0</v>
      </c>
      <c r="H38" s="252">
        <f>PL_monthly!H38</f>
        <v>0</v>
      </c>
      <c r="I38" s="252">
        <f>PL_monthly!I38</f>
        <v>0</v>
      </c>
      <c r="J38" s="252">
        <f>PL_monthly!J38</f>
        <v>0</v>
      </c>
      <c r="K38" s="252">
        <f>PL_monthly!K38</f>
        <v>0</v>
      </c>
      <c r="L38" s="252">
        <f>PL_monthly!L38</f>
        <v>0</v>
      </c>
      <c r="M38" s="252">
        <f>PL_monthly!M38</f>
        <v>0</v>
      </c>
      <c r="N38" s="252">
        <f>PL_monthly!N38</f>
        <v>0</v>
      </c>
      <c r="O38" s="252">
        <f>PL_monthly!O38</f>
        <v>0</v>
      </c>
      <c r="P38" s="252">
        <f>PL_monthly!P38</f>
        <v>0</v>
      </c>
      <c r="Q38" s="252">
        <f>PL_monthly!Q38</f>
        <v>0</v>
      </c>
      <c r="R38" s="252">
        <f>PL_monthly!R38</f>
        <v>0</v>
      </c>
      <c r="S38" s="252">
        <f>PL_monthly!S38</f>
        <v>0</v>
      </c>
      <c r="T38" s="252">
        <f>PL_monthly!T38</f>
        <v>0</v>
      </c>
      <c r="U38" s="252">
        <f>PL_monthly!U38</f>
        <v>0</v>
      </c>
      <c r="V38" s="252">
        <f>PL_monthly!V38</f>
        <v>0</v>
      </c>
      <c r="W38" s="252">
        <f>PL_monthly!W38</f>
        <v>0</v>
      </c>
      <c r="X38" s="252">
        <f>PL_monthly!X38</f>
        <v>0</v>
      </c>
      <c r="Y38" s="252">
        <f>PL_monthly!Y38</f>
        <v>0</v>
      </c>
      <c r="Z38" s="252">
        <f>PL_monthly!Z38</f>
        <v>0</v>
      </c>
      <c r="AA38" s="252">
        <f>PL_monthly!AA38</f>
        <v>0</v>
      </c>
      <c r="AB38" s="252">
        <f>PL_monthly!AB38</f>
        <v>0</v>
      </c>
      <c r="AC38" s="252">
        <f>PL_monthly!AC38</f>
        <v>0</v>
      </c>
      <c r="AD38" s="252">
        <f>PL_monthly!AD38</f>
        <v>0</v>
      </c>
      <c r="AE38" s="252">
        <f>PL_monthly!AE38</f>
        <v>0</v>
      </c>
      <c r="AF38" s="252">
        <f>PL_monthly!AF38</f>
        <v>0</v>
      </c>
      <c r="AG38" s="252">
        <f>PL_monthly!AG38</f>
        <v>0</v>
      </c>
      <c r="AH38" s="252">
        <f>PL_monthly!AH38</f>
        <v>0</v>
      </c>
      <c r="AI38" s="252">
        <f>PL_monthly!AI38</f>
        <v>0</v>
      </c>
      <c r="AJ38" s="252">
        <f>PL_monthly!AJ38</f>
        <v>0</v>
      </c>
      <c r="AK38" s="252">
        <f>PL_monthly!AK38</f>
        <v>0</v>
      </c>
      <c r="AL38" s="252">
        <f>PL_monthly!AL38</f>
        <v>0</v>
      </c>
      <c r="AM38" s="252">
        <f>PL_monthly!AM38</f>
        <v>0</v>
      </c>
      <c r="AN38" s="252">
        <f>SUM(D38:O38)</f>
        <v>0</v>
      </c>
      <c r="AO38" s="345">
        <f>SUM(P38:AA38)</f>
        <v>0</v>
      </c>
      <c r="AP38" s="252">
        <f ca="1">SUM(OFFSET(AM38,0,(-12+'Key information'!$E$34)):OFFSET(AA38,0,(-11+'Key information'!$E$34)))</f>
        <v>0</v>
      </c>
      <c r="AQ38" s="252">
        <f>PL_monthly!AQ38</f>
        <v>0</v>
      </c>
      <c r="AR38" s="252"/>
      <c r="AS38" s="345"/>
      <c r="AT38" s="295" t="str">
        <f t="shared" si="5"/>
        <v xml:space="preserve">n/a </v>
      </c>
      <c r="AU38" s="411"/>
      <c r="AV38" s="131"/>
    </row>
    <row r="39" spans="1:48" s="24" customFormat="1" ht="12" hidden="1" customHeight="1" outlineLevel="1">
      <c r="A39" s="392"/>
      <c r="B39" s="128" t="s">
        <v>338</v>
      </c>
      <c r="C39" s="593" t="str">
        <f>PL_monthly!C39</f>
        <v>IT and software expenses</v>
      </c>
      <c r="D39" s="252">
        <f>PL_monthly!D39</f>
        <v>0</v>
      </c>
      <c r="E39" s="252">
        <f>PL_monthly!E39</f>
        <v>0</v>
      </c>
      <c r="F39" s="252">
        <f>PL_monthly!F39</f>
        <v>0</v>
      </c>
      <c r="G39" s="252">
        <f>PL_monthly!G39</f>
        <v>0</v>
      </c>
      <c r="H39" s="252">
        <f>PL_monthly!H39</f>
        <v>0</v>
      </c>
      <c r="I39" s="252">
        <f>PL_monthly!I39</f>
        <v>0</v>
      </c>
      <c r="J39" s="252">
        <f>PL_monthly!J39</f>
        <v>0</v>
      </c>
      <c r="K39" s="252">
        <f>PL_monthly!K39</f>
        <v>0</v>
      </c>
      <c r="L39" s="252">
        <f>PL_monthly!L39</f>
        <v>0</v>
      </c>
      <c r="M39" s="252">
        <f>PL_monthly!M39</f>
        <v>0</v>
      </c>
      <c r="N39" s="252">
        <f>PL_monthly!N39</f>
        <v>0</v>
      </c>
      <c r="O39" s="252">
        <f>PL_monthly!O39</f>
        <v>0</v>
      </c>
      <c r="P39" s="252">
        <f>PL_monthly!P39</f>
        <v>0</v>
      </c>
      <c r="Q39" s="252">
        <f>PL_monthly!Q39</f>
        <v>0</v>
      </c>
      <c r="R39" s="252">
        <f>PL_monthly!R39</f>
        <v>0</v>
      </c>
      <c r="S39" s="252">
        <f>PL_monthly!S39</f>
        <v>0</v>
      </c>
      <c r="T39" s="252">
        <f>PL_monthly!T39</f>
        <v>0</v>
      </c>
      <c r="U39" s="252">
        <f>PL_monthly!U39</f>
        <v>0</v>
      </c>
      <c r="V39" s="252">
        <f>PL_monthly!V39</f>
        <v>0</v>
      </c>
      <c r="W39" s="252">
        <f>PL_monthly!W39</f>
        <v>0</v>
      </c>
      <c r="X39" s="252">
        <f>PL_monthly!X39</f>
        <v>0</v>
      </c>
      <c r="Y39" s="252">
        <f>PL_monthly!Y39</f>
        <v>0</v>
      </c>
      <c r="Z39" s="252">
        <f>PL_monthly!Z39</f>
        <v>0</v>
      </c>
      <c r="AA39" s="252">
        <f>PL_monthly!AA39</f>
        <v>0</v>
      </c>
      <c r="AB39" s="252">
        <f>PL_monthly!AB39</f>
        <v>0</v>
      </c>
      <c r="AC39" s="252">
        <f>PL_monthly!AC39</f>
        <v>0</v>
      </c>
      <c r="AD39" s="252">
        <f>PL_monthly!AD39</f>
        <v>0</v>
      </c>
      <c r="AE39" s="252">
        <f>PL_monthly!AE39</f>
        <v>0</v>
      </c>
      <c r="AF39" s="252">
        <f>PL_monthly!AF39</f>
        <v>0</v>
      </c>
      <c r="AG39" s="252">
        <f>PL_monthly!AG39</f>
        <v>0</v>
      </c>
      <c r="AH39" s="252">
        <f>PL_monthly!AH39</f>
        <v>0</v>
      </c>
      <c r="AI39" s="252">
        <f>PL_monthly!AI39</f>
        <v>0</v>
      </c>
      <c r="AJ39" s="252">
        <f>PL_monthly!AJ39</f>
        <v>0</v>
      </c>
      <c r="AK39" s="252">
        <f>PL_monthly!AK39</f>
        <v>0</v>
      </c>
      <c r="AL39" s="252">
        <f>PL_monthly!AL39</f>
        <v>0</v>
      </c>
      <c r="AM39" s="252">
        <f>PL_monthly!AM39</f>
        <v>0</v>
      </c>
      <c r="AN39" s="252">
        <f>SUM(D39:O39)</f>
        <v>0</v>
      </c>
      <c r="AO39" s="345">
        <f>SUM(P39:AA39)</f>
        <v>0</v>
      </c>
      <c r="AP39" s="252">
        <f ca="1">SUM(OFFSET(AM39,0,(-12+'Key information'!$E$34)):OFFSET(AA39,0,(-11+'Key information'!$E$34)))</f>
        <v>0</v>
      </c>
      <c r="AQ39" s="252">
        <f>PL_monthly!AQ39</f>
        <v>0</v>
      </c>
      <c r="AR39" s="252"/>
      <c r="AS39" s="345"/>
      <c r="AT39" s="295" t="str">
        <f t="shared" si="5"/>
        <v xml:space="preserve">n/a </v>
      </c>
      <c r="AU39" s="411"/>
      <c r="AV39" s="131"/>
    </row>
    <row r="40" spans="1:48" s="24" customFormat="1" ht="12" hidden="1" customHeight="1" outlineLevel="1">
      <c r="A40" s="392"/>
      <c r="B40" s="128" t="s">
        <v>340</v>
      </c>
      <c r="C40" s="593" t="str">
        <f>PL_monthly!C40</f>
        <v>Machinery and equipment</v>
      </c>
      <c r="D40" s="252">
        <f>PL_monthly!D40</f>
        <v>0</v>
      </c>
      <c r="E40" s="252">
        <f>PL_monthly!E40</f>
        <v>0</v>
      </c>
      <c r="F40" s="252">
        <f>PL_monthly!F40</f>
        <v>0</v>
      </c>
      <c r="G40" s="252">
        <f>PL_monthly!G40</f>
        <v>0</v>
      </c>
      <c r="H40" s="252">
        <f>PL_monthly!H40</f>
        <v>0</v>
      </c>
      <c r="I40" s="252">
        <f>PL_monthly!I40</f>
        <v>0</v>
      </c>
      <c r="J40" s="252">
        <f>PL_monthly!J40</f>
        <v>0</v>
      </c>
      <c r="K40" s="252">
        <f>PL_monthly!K40</f>
        <v>0</v>
      </c>
      <c r="L40" s="252">
        <f>PL_monthly!L40</f>
        <v>0</v>
      </c>
      <c r="M40" s="252">
        <f>PL_monthly!M40</f>
        <v>0</v>
      </c>
      <c r="N40" s="252">
        <f>PL_monthly!N40</f>
        <v>0</v>
      </c>
      <c r="O40" s="252">
        <f>PL_monthly!O40</f>
        <v>0</v>
      </c>
      <c r="P40" s="252">
        <f>PL_monthly!P40</f>
        <v>0</v>
      </c>
      <c r="Q40" s="252">
        <f>PL_monthly!Q40</f>
        <v>0</v>
      </c>
      <c r="R40" s="252">
        <f>PL_monthly!R40</f>
        <v>0</v>
      </c>
      <c r="S40" s="252">
        <f>PL_monthly!S40</f>
        <v>0</v>
      </c>
      <c r="T40" s="252">
        <f>PL_monthly!T40</f>
        <v>0</v>
      </c>
      <c r="U40" s="252">
        <f>PL_monthly!U40</f>
        <v>0</v>
      </c>
      <c r="V40" s="252">
        <f>PL_monthly!V40</f>
        <v>0</v>
      </c>
      <c r="W40" s="252">
        <f>PL_monthly!W40</f>
        <v>0</v>
      </c>
      <c r="X40" s="252">
        <f>PL_monthly!X40</f>
        <v>0</v>
      </c>
      <c r="Y40" s="252">
        <f>PL_monthly!Y40</f>
        <v>0</v>
      </c>
      <c r="Z40" s="252">
        <f>PL_monthly!Z40</f>
        <v>0</v>
      </c>
      <c r="AA40" s="252">
        <f>PL_monthly!AA40</f>
        <v>0</v>
      </c>
      <c r="AB40" s="252">
        <f>PL_monthly!AB40</f>
        <v>0</v>
      </c>
      <c r="AC40" s="252">
        <f>PL_monthly!AC40</f>
        <v>0</v>
      </c>
      <c r="AD40" s="252">
        <f>PL_monthly!AD40</f>
        <v>0</v>
      </c>
      <c r="AE40" s="252">
        <f>PL_monthly!AE40</f>
        <v>0</v>
      </c>
      <c r="AF40" s="252">
        <f>PL_monthly!AF40</f>
        <v>0</v>
      </c>
      <c r="AG40" s="252">
        <f>PL_monthly!AG40</f>
        <v>0</v>
      </c>
      <c r="AH40" s="252">
        <f>PL_monthly!AH40</f>
        <v>0</v>
      </c>
      <c r="AI40" s="252">
        <f>PL_monthly!AI40</f>
        <v>0</v>
      </c>
      <c r="AJ40" s="252">
        <f>PL_monthly!AJ40</f>
        <v>0</v>
      </c>
      <c r="AK40" s="252">
        <f>PL_monthly!AK40</f>
        <v>0</v>
      </c>
      <c r="AL40" s="252">
        <f>PL_monthly!AL40</f>
        <v>0</v>
      </c>
      <c r="AM40" s="252">
        <f>PL_monthly!AM40</f>
        <v>0</v>
      </c>
      <c r="AN40" s="252">
        <f>SUM(D40:O40)</f>
        <v>0</v>
      </c>
      <c r="AO40" s="345">
        <f>SUM(P40:AA40)</f>
        <v>0</v>
      </c>
      <c r="AP40" s="252">
        <f ca="1">SUM(OFFSET(AM40,0,(-12+'Key information'!$E$34)):OFFSET(AA40,0,(-11+'Key information'!$E$34)))</f>
        <v>0</v>
      </c>
      <c r="AQ40" s="252">
        <f>PL_monthly!AQ40</f>
        <v>0</v>
      </c>
      <c r="AR40" s="252"/>
      <c r="AS40" s="345"/>
      <c r="AT40" s="295" t="str">
        <f t="shared" si="5"/>
        <v xml:space="preserve">n/a </v>
      </c>
      <c r="AU40" s="2"/>
      <c r="AV40" s="131"/>
    </row>
    <row r="41" spans="1:48" s="24" customFormat="1" ht="12" hidden="1" customHeight="1" outlineLevel="1">
      <c r="A41" s="392"/>
      <c r="B41" s="128" t="s">
        <v>342</v>
      </c>
      <c r="C41" s="593" t="str">
        <f>PL_monthly!C41</f>
        <v>Travelling expenses</v>
      </c>
      <c r="D41" s="252">
        <f>PL_monthly!D41</f>
        <v>0</v>
      </c>
      <c r="E41" s="252">
        <f>PL_monthly!E41</f>
        <v>0</v>
      </c>
      <c r="F41" s="252">
        <f>PL_monthly!F41</f>
        <v>0</v>
      </c>
      <c r="G41" s="252">
        <f>PL_monthly!G41</f>
        <v>0</v>
      </c>
      <c r="H41" s="252">
        <f>PL_monthly!H41</f>
        <v>0</v>
      </c>
      <c r="I41" s="252">
        <f>PL_monthly!I41</f>
        <v>0</v>
      </c>
      <c r="J41" s="252">
        <f>PL_monthly!J41</f>
        <v>0</v>
      </c>
      <c r="K41" s="252">
        <f>PL_monthly!K41</f>
        <v>0</v>
      </c>
      <c r="L41" s="252">
        <f>PL_monthly!L41</f>
        <v>0</v>
      </c>
      <c r="M41" s="252">
        <f>PL_monthly!M41</f>
        <v>0</v>
      </c>
      <c r="N41" s="252">
        <f>PL_monthly!N41</f>
        <v>0</v>
      </c>
      <c r="O41" s="252">
        <f>PL_monthly!O41</f>
        <v>0</v>
      </c>
      <c r="P41" s="252">
        <f>PL_monthly!P41</f>
        <v>0</v>
      </c>
      <c r="Q41" s="252">
        <f>PL_monthly!Q41</f>
        <v>0</v>
      </c>
      <c r="R41" s="252">
        <f>PL_monthly!R41</f>
        <v>0</v>
      </c>
      <c r="S41" s="252">
        <f>PL_monthly!S41</f>
        <v>0</v>
      </c>
      <c r="T41" s="252">
        <f>PL_monthly!T41</f>
        <v>0</v>
      </c>
      <c r="U41" s="252">
        <f>PL_monthly!U41</f>
        <v>0</v>
      </c>
      <c r="V41" s="252">
        <f>PL_monthly!V41</f>
        <v>0</v>
      </c>
      <c r="W41" s="252">
        <f>PL_monthly!W41</f>
        <v>0</v>
      </c>
      <c r="X41" s="252">
        <f>PL_monthly!X41</f>
        <v>0</v>
      </c>
      <c r="Y41" s="252">
        <f>PL_monthly!Y41</f>
        <v>0</v>
      </c>
      <c r="Z41" s="252">
        <f>PL_monthly!Z41</f>
        <v>0</v>
      </c>
      <c r="AA41" s="252">
        <f>PL_monthly!AA41</f>
        <v>0</v>
      </c>
      <c r="AB41" s="252">
        <f>PL_monthly!AB41</f>
        <v>0</v>
      </c>
      <c r="AC41" s="252">
        <f>PL_monthly!AC41</f>
        <v>0</v>
      </c>
      <c r="AD41" s="252">
        <f>PL_monthly!AD41</f>
        <v>0</v>
      </c>
      <c r="AE41" s="252">
        <f>PL_monthly!AE41</f>
        <v>0</v>
      </c>
      <c r="AF41" s="252">
        <f>PL_monthly!AF41</f>
        <v>0</v>
      </c>
      <c r="AG41" s="252">
        <f>PL_monthly!AG41</f>
        <v>0</v>
      </c>
      <c r="AH41" s="252">
        <f>PL_monthly!AH41</f>
        <v>0</v>
      </c>
      <c r="AI41" s="252">
        <f>PL_monthly!AI41</f>
        <v>0</v>
      </c>
      <c r="AJ41" s="252">
        <f>PL_monthly!AJ41</f>
        <v>0</v>
      </c>
      <c r="AK41" s="252">
        <f>PL_monthly!AK41</f>
        <v>0</v>
      </c>
      <c r="AL41" s="252">
        <f>PL_monthly!AL41</f>
        <v>0</v>
      </c>
      <c r="AM41" s="252">
        <f>PL_monthly!AM41</f>
        <v>0</v>
      </c>
      <c r="AN41" s="252">
        <f t="shared" si="27"/>
        <v>0</v>
      </c>
      <c r="AO41" s="345">
        <f t="shared" si="28"/>
        <v>0</v>
      </c>
      <c r="AP41" s="252">
        <f ca="1">SUM(OFFSET(AM41,0,(-12+'Key information'!$E$34)):OFFSET(AA41,0,(-11+'Key information'!$E$34)))</f>
        <v>0</v>
      </c>
      <c r="AQ41" s="252">
        <f>PL_monthly!AQ41</f>
        <v>0</v>
      </c>
      <c r="AR41" s="252"/>
      <c r="AS41" s="345"/>
      <c r="AT41" s="295" t="str">
        <f t="shared" si="5"/>
        <v xml:space="preserve">n/a </v>
      </c>
      <c r="AU41" s="411"/>
      <c r="AV41" s="131"/>
    </row>
    <row r="42" spans="1:48" s="24" customFormat="1" ht="12" hidden="1" customHeight="1" outlineLevel="1">
      <c r="A42" s="392"/>
      <c r="B42" s="128" t="s">
        <v>344</v>
      </c>
      <c r="C42" s="593" t="str">
        <f>PL_monthly!C42</f>
        <v>Representation expenses</v>
      </c>
      <c r="D42" s="252">
        <f>PL_monthly!D42</f>
        <v>0</v>
      </c>
      <c r="E42" s="252">
        <f>PL_monthly!E42</f>
        <v>0</v>
      </c>
      <c r="F42" s="252">
        <f>PL_monthly!F42</f>
        <v>0</v>
      </c>
      <c r="G42" s="252">
        <f>PL_monthly!G42</f>
        <v>0</v>
      </c>
      <c r="H42" s="252">
        <f>PL_monthly!H42</f>
        <v>0</v>
      </c>
      <c r="I42" s="252">
        <f>PL_monthly!I42</f>
        <v>0</v>
      </c>
      <c r="J42" s="252">
        <f>PL_monthly!J42</f>
        <v>0</v>
      </c>
      <c r="K42" s="252">
        <f>PL_monthly!K42</f>
        <v>0</v>
      </c>
      <c r="L42" s="252">
        <f>PL_monthly!L42</f>
        <v>0</v>
      </c>
      <c r="M42" s="252">
        <f>PL_monthly!M42</f>
        <v>0</v>
      </c>
      <c r="N42" s="252">
        <f>PL_monthly!N42</f>
        <v>0</v>
      </c>
      <c r="O42" s="252">
        <f>PL_monthly!O42</f>
        <v>0</v>
      </c>
      <c r="P42" s="252">
        <f>PL_monthly!P42</f>
        <v>0</v>
      </c>
      <c r="Q42" s="252">
        <f>PL_monthly!Q42</f>
        <v>0</v>
      </c>
      <c r="R42" s="252">
        <f>PL_monthly!R42</f>
        <v>0</v>
      </c>
      <c r="S42" s="252">
        <f>PL_monthly!S42</f>
        <v>0</v>
      </c>
      <c r="T42" s="252">
        <f>PL_monthly!T42</f>
        <v>0</v>
      </c>
      <c r="U42" s="252">
        <f>PL_monthly!U42</f>
        <v>0</v>
      </c>
      <c r="V42" s="252">
        <f>PL_monthly!V42</f>
        <v>0</v>
      </c>
      <c r="W42" s="252">
        <f>PL_monthly!W42</f>
        <v>0</v>
      </c>
      <c r="X42" s="252">
        <f>PL_monthly!X42</f>
        <v>0</v>
      </c>
      <c r="Y42" s="252">
        <f>PL_monthly!Y42</f>
        <v>0</v>
      </c>
      <c r="Z42" s="252">
        <f>PL_monthly!Z42</f>
        <v>0</v>
      </c>
      <c r="AA42" s="252">
        <f>PL_monthly!AA42</f>
        <v>0</v>
      </c>
      <c r="AB42" s="252">
        <f>PL_monthly!AB42</f>
        <v>0</v>
      </c>
      <c r="AC42" s="252">
        <f>PL_monthly!AC42</f>
        <v>0</v>
      </c>
      <c r="AD42" s="252">
        <f>PL_monthly!AD42</f>
        <v>0</v>
      </c>
      <c r="AE42" s="252">
        <f>PL_monthly!AE42</f>
        <v>0</v>
      </c>
      <c r="AF42" s="252">
        <f>PL_monthly!AF42</f>
        <v>0</v>
      </c>
      <c r="AG42" s="252">
        <f>PL_monthly!AG42</f>
        <v>0</v>
      </c>
      <c r="AH42" s="252">
        <f>PL_monthly!AH42</f>
        <v>0</v>
      </c>
      <c r="AI42" s="252">
        <f>PL_monthly!AI42</f>
        <v>0</v>
      </c>
      <c r="AJ42" s="252">
        <f>PL_monthly!AJ42</f>
        <v>0</v>
      </c>
      <c r="AK42" s="252">
        <f>PL_monthly!AK42</f>
        <v>0</v>
      </c>
      <c r="AL42" s="252">
        <f>PL_monthly!AL42</f>
        <v>0</v>
      </c>
      <c r="AM42" s="252">
        <f>PL_monthly!AM42</f>
        <v>0</v>
      </c>
      <c r="AN42" s="252">
        <f t="shared" ref="AN42" si="29">SUM(D42:O42)</f>
        <v>0</v>
      </c>
      <c r="AO42" s="345">
        <f t="shared" ref="AO42" si="30">SUM(P42:AA42)</f>
        <v>0</v>
      </c>
      <c r="AP42" s="252">
        <f ca="1">SUM(OFFSET(AM42,0,(-12+'Key information'!$E$34)):OFFSET(AA42,0,(-11+'Key information'!$E$34)))</f>
        <v>0</v>
      </c>
      <c r="AQ42" s="252">
        <f>PL_monthly!AQ42</f>
        <v>0</v>
      </c>
      <c r="AR42" s="252"/>
      <c r="AS42" s="345"/>
      <c r="AT42" s="295" t="str">
        <f t="shared" si="5"/>
        <v xml:space="preserve">n/a </v>
      </c>
      <c r="AU42" s="411"/>
      <c r="AV42" s="131"/>
    </row>
    <row r="43" spans="1:48" s="24" customFormat="1" ht="12" hidden="1" customHeight="1" outlineLevel="1">
      <c r="A43" s="392"/>
      <c r="B43" s="128" t="s">
        <v>346</v>
      </c>
      <c r="C43" s="593" t="str">
        <f>PL_monthly!C43</f>
        <v>Sales expenses</v>
      </c>
      <c r="D43" s="252">
        <f>PL_monthly!D43</f>
        <v>0</v>
      </c>
      <c r="E43" s="252">
        <f>PL_monthly!E43</f>
        <v>0</v>
      </c>
      <c r="F43" s="252">
        <f>PL_monthly!F43</f>
        <v>0</v>
      </c>
      <c r="G43" s="252">
        <f>PL_monthly!G43</f>
        <v>0</v>
      </c>
      <c r="H43" s="252">
        <f>PL_monthly!H43</f>
        <v>0</v>
      </c>
      <c r="I43" s="252">
        <f>PL_monthly!I43</f>
        <v>0</v>
      </c>
      <c r="J43" s="252">
        <f>PL_monthly!J43</f>
        <v>0</v>
      </c>
      <c r="K43" s="252">
        <f>PL_monthly!K43</f>
        <v>0</v>
      </c>
      <c r="L43" s="252">
        <f>PL_monthly!L43</f>
        <v>0</v>
      </c>
      <c r="M43" s="252">
        <f>PL_monthly!M43</f>
        <v>0</v>
      </c>
      <c r="N43" s="252">
        <f>PL_monthly!N43</f>
        <v>0</v>
      </c>
      <c r="O43" s="252">
        <f>PL_monthly!O43</f>
        <v>0</v>
      </c>
      <c r="P43" s="252">
        <f>PL_monthly!P43</f>
        <v>0</v>
      </c>
      <c r="Q43" s="252">
        <f>PL_monthly!Q43</f>
        <v>0</v>
      </c>
      <c r="R43" s="252">
        <f>PL_monthly!R43</f>
        <v>0</v>
      </c>
      <c r="S43" s="252">
        <f>PL_monthly!S43</f>
        <v>0</v>
      </c>
      <c r="T43" s="252">
        <f>PL_monthly!T43</f>
        <v>0</v>
      </c>
      <c r="U43" s="252">
        <f>PL_monthly!U43</f>
        <v>0</v>
      </c>
      <c r="V43" s="252">
        <f>PL_monthly!V43</f>
        <v>0</v>
      </c>
      <c r="W43" s="252">
        <f>PL_monthly!W43</f>
        <v>0</v>
      </c>
      <c r="X43" s="252">
        <f>PL_monthly!X43</f>
        <v>0</v>
      </c>
      <c r="Y43" s="252">
        <f>PL_monthly!Y43</f>
        <v>0</v>
      </c>
      <c r="Z43" s="252">
        <f>PL_monthly!Z43</f>
        <v>0</v>
      </c>
      <c r="AA43" s="252">
        <f>PL_monthly!AA43</f>
        <v>0</v>
      </c>
      <c r="AB43" s="252">
        <f>PL_monthly!AB43</f>
        <v>0</v>
      </c>
      <c r="AC43" s="252">
        <f>PL_monthly!AC43</f>
        <v>0</v>
      </c>
      <c r="AD43" s="252">
        <f>PL_monthly!AD43</f>
        <v>0</v>
      </c>
      <c r="AE43" s="252">
        <f>PL_monthly!AE43</f>
        <v>0</v>
      </c>
      <c r="AF43" s="252">
        <f>PL_monthly!AF43</f>
        <v>0</v>
      </c>
      <c r="AG43" s="252">
        <f>PL_monthly!AG43</f>
        <v>0</v>
      </c>
      <c r="AH43" s="252">
        <f>PL_monthly!AH43</f>
        <v>0</v>
      </c>
      <c r="AI43" s="252">
        <f>PL_monthly!AI43</f>
        <v>0</v>
      </c>
      <c r="AJ43" s="252">
        <f>PL_monthly!AJ43</f>
        <v>0</v>
      </c>
      <c r="AK43" s="252">
        <f>PL_monthly!AK43</f>
        <v>0</v>
      </c>
      <c r="AL43" s="252">
        <f>PL_monthly!AL43</f>
        <v>0</v>
      </c>
      <c r="AM43" s="252">
        <f>PL_monthly!AM43</f>
        <v>0</v>
      </c>
      <c r="AN43" s="252">
        <f>SUM(D43:O43)</f>
        <v>0</v>
      </c>
      <c r="AO43" s="345">
        <f>SUM(P43:AA43)</f>
        <v>0</v>
      </c>
      <c r="AP43" s="252">
        <f ca="1">SUM(OFFSET(AM43,0,(-12+'Key information'!$E$34)):OFFSET(AA43,0,(-11+'Key information'!$E$34)))</f>
        <v>0</v>
      </c>
      <c r="AQ43" s="252">
        <f>PL_monthly!AQ43</f>
        <v>0</v>
      </c>
      <c r="AR43" s="252"/>
      <c r="AS43" s="345"/>
      <c r="AT43" s="295" t="str">
        <f t="shared" si="5"/>
        <v xml:space="preserve">n/a </v>
      </c>
      <c r="AU43" s="411"/>
      <c r="AV43" s="131"/>
    </row>
    <row r="44" spans="1:48" s="24" customFormat="1" ht="12" hidden="1" customHeight="1" outlineLevel="1">
      <c r="A44" s="392"/>
      <c r="B44" s="128" t="s">
        <v>348</v>
      </c>
      <c r="C44" s="593" t="str">
        <f>PL_monthly!C44</f>
        <v>Marketing expenses</v>
      </c>
      <c r="D44" s="252">
        <f>PL_monthly!D44</f>
        <v>0</v>
      </c>
      <c r="E44" s="252">
        <f>PL_monthly!E44</f>
        <v>0</v>
      </c>
      <c r="F44" s="252">
        <f>PL_monthly!F44</f>
        <v>0</v>
      </c>
      <c r="G44" s="252">
        <f>PL_monthly!G44</f>
        <v>0</v>
      </c>
      <c r="H44" s="252">
        <f>PL_monthly!H44</f>
        <v>0</v>
      </c>
      <c r="I44" s="252">
        <f>PL_monthly!I44</f>
        <v>0</v>
      </c>
      <c r="J44" s="252">
        <f>PL_monthly!J44</f>
        <v>0</v>
      </c>
      <c r="K44" s="252">
        <f>PL_monthly!K44</f>
        <v>0</v>
      </c>
      <c r="L44" s="252">
        <f>PL_monthly!L44</f>
        <v>0</v>
      </c>
      <c r="M44" s="252">
        <f>PL_monthly!M44</f>
        <v>0</v>
      </c>
      <c r="N44" s="252">
        <f>PL_monthly!N44</f>
        <v>0</v>
      </c>
      <c r="O44" s="252">
        <f>PL_monthly!O44</f>
        <v>0</v>
      </c>
      <c r="P44" s="252">
        <f>PL_monthly!P44</f>
        <v>0</v>
      </c>
      <c r="Q44" s="252">
        <f>PL_monthly!Q44</f>
        <v>0</v>
      </c>
      <c r="R44" s="252">
        <f>PL_monthly!R44</f>
        <v>0</v>
      </c>
      <c r="S44" s="252">
        <f>PL_monthly!S44</f>
        <v>0</v>
      </c>
      <c r="T44" s="252">
        <f>PL_monthly!T44</f>
        <v>0</v>
      </c>
      <c r="U44" s="252">
        <f>PL_monthly!U44</f>
        <v>0</v>
      </c>
      <c r="V44" s="252">
        <f>PL_monthly!V44</f>
        <v>0</v>
      </c>
      <c r="W44" s="252">
        <f>PL_monthly!W44</f>
        <v>0</v>
      </c>
      <c r="X44" s="252">
        <f>PL_monthly!X44</f>
        <v>0</v>
      </c>
      <c r="Y44" s="252">
        <f>PL_monthly!Y44</f>
        <v>0</v>
      </c>
      <c r="Z44" s="252">
        <f>PL_monthly!Z44</f>
        <v>0</v>
      </c>
      <c r="AA44" s="252">
        <f>PL_monthly!AA44</f>
        <v>0</v>
      </c>
      <c r="AB44" s="252">
        <f>PL_monthly!AB44</f>
        <v>0</v>
      </c>
      <c r="AC44" s="252">
        <f>PL_monthly!AC44</f>
        <v>0</v>
      </c>
      <c r="AD44" s="252">
        <f>PL_monthly!AD44</f>
        <v>0</v>
      </c>
      <c r="AE44" s="252">
        <f>PL_monthly!AE44</f>
        <v>0</v>
      </c>
      <c r="AF44" s="252">
        <f>PL_monthly!AF44</f>
        <v>0</v>
      </c>
      <c r="AG44" s="252">
        <f>PL_monthly!AG44</f>
        <v>0</v>
      </c>
      <c r="AH44" s="252">
        <f>PL_monthly!AH44</f>
        <v>0</v>
      </c>
      <c r="AI44" s="252">
        <f>PL_monthly!AI44</f>
        <v>0</v>
      </c>
      <c r="AJ44" s="252">
        <f>PL_monthly!AJ44</f>
        <v>0</v>
      </c>
      <c r="AK44" s="252">
        <f>PL_monthly!AK44</f>
        <v>0</v>
      </c>
      <c r="AL44" s="252">
        <f>PL_monthly!AL44</f>
        <v>0</v>
      </c>
      <c r="AM44" s="252">
        <f>PL_monthly!AM44</f>
        <v>0</v>
      </c>
      <c r="AN44" s="252">
        <f>SUM(D44:O44)</f>
        <v>0</v>
      </c>
      <c r="AO44" s="345">
        <f>SUM(P44:AA44)</f>
        <v>0</v>
      </c>
      <c r="AP44" s="252">
        <f ca="1">SUM(OFFSET(AM44,0,(-12+'Key information'!$E$34)):OFFSET(AA44,0,(-11+'Key information'!$E$34)))</f>
        <v>0</v>
      </c>
      <c r="AQ44" s="252">
        <f>PL_monthly!AQ44</f>
        <v>0</v>
      </c>
      <c r="AR44" s="252"/>
      <c r="AS44" s="345"/>
      <c r="AT44" s="295" t="str">
        <f t="shared" ref="AT44" si="31">IFERROR(((AS44/AO44)^(1/3))-1,"n/a ")</f>
        <v xml:space="preserve">n/a </v>
      </c>
      <c r="AU44" s="411"/>
      <c r="AV44" s="131"/>
    </row>
    <row r="45" spans="1:48" s="24" customFormat="1" ht="12" hidden="1" customHeight="1" outlineLevel="1">
      <c r="A45" s="392"/>
      <c r="B45" s="128" t="s">
        <v>350</v>
      </c>
      <c r="C45" s="593" t="str">
        <f>PL_monthly!C45</f>
        <v>Research and development expenses</v>
      </c>
      <c r="D45" s="252">
        <f>PL_monthly!D45</f>
        <v>0</v>
      </c>
      <c r="E45" s="252">
        <f>PL_monthly!E45</f>
        <v>0</v>
      </c>
      <c r="F45" s="252">
        <f>PL_monthly!F45</f>
        <v>0</v>
      </c>
      <c r="G45" s="252">
        <f>PL_monthly!G45</f>
        <v>0</v>
      </c>
      <c r="H45" s="252">
        <f>PL_monthly!H45</f>
        <v>0</v>
      </c>
      <c r="I45" s="252">
        <f>PL_monthly!I45</f>
        <v>0</v>
      </c>
      <c r="J45" s="252">
        <f>PL_monthly!J45</f>
        <v>0</v>
      </c>
      <c r="K45" s="252">
        <f>PL_monthly!K45</f>
        <v>0</v>
      </c>
      <c r="L45" s="252">
        <f>PL_monthly!L45</f>
        <v>0</v>
      </c>
      <c r="M45" s="252">
        <f>PL_monthly!M45</f>
        <v>0</v>
      </c>
      <c r="N45" s="252">
        <f>PL_monthly!N45</f>
        <v>0</v>
      </c>
      <c r="O45" s="252">
        <f>PL_monthly!O45</f>
        <v>0</v>
      </c>
      <c r="P45" s="252">
        <f>PL_monthly!P45</f>
        <v>0</v>
      </c>
      <c r="Q45" s="252">
        <f>PL_monthly!Q45</f>
        <v>0</v>
      </c>
      <c r="R45" s="252">
        <f>PL_monthly!R45</f>
        <v>0</v>
      </c>
      <c r="S45" s="252">
        <f>PL_monthly!S45</f>
        <v>0</v>
      </c>
      <c r="T45" s="252">
        <f>PL_monthly!T45</f>
        <v>0</v>
      </c>
      <c r="U45" s="252">
        <f>PL_monthly!U45</f>
        <v>0</v>
      </c>
      <c r="V45" s="252">
        <f>PL_monthly!V45</f>
        <v>0</v>
      </c>
      <c r="W45" s="252">
        <f>PL_monthly!W45</f>
        <v>0</v>
      </c>
      <c r="X45" s="252">
        <f>PL_monthly!X45</f>
        <v>0</v>
      </c>
      <c r="Y45" s="252">
        <f>PL_monthly!Y45</f>
        <v>0</v>
      </c>
      <c r="Z45" s="252">
        <f>PL_monthly!Z45</f>
        <v>0</v>
      </c>
      <c r="AA45" s="252">
        <f>PL_monthly!AA45</f>
        <v>0</v>
      </c>
      <c r="AB45" s="252">
        <f>PL_monthly!AB45</f>
        <v>0</v>
      </c>
      <c r="AC45" s="252">
        <f>PL_monthly!AC45</f>
        <v>0</v>
      </c>
      <c r="AD45" s="252">
        <f>PL_monthly!AD45</f>
        <v>0</v>
      </c>
      <c r="AE45" s="252">
        <f>PL_monthly!AE45</f>
        <v>0</v>
      </c>
      <c r="AF45" s="252">
        <f>PL_monthly!AF45</f>
        <v>0</v>
      </c>
      <c r="AG45" s="252">
        <f>PL_monthly!AG45</f>
        <v>0</v>
      </c>
      <c r="AH45" s="252">
        <f>PL_monthly!AH45</f>
        <v>0</v>
      </c>
      <c r="AI45" s="252">
        <f>PL_monthly!AI45</f>
        <v>0</v>
      </c>
      <c r="AJ45" s="252">
        <f>PL_monthly!AJ45</f>
        <v>0</v>
      </c>
      <c r="AK45" s="252">
        <f>PL_monthly!AK45</f>
        <v>0</v>
      </c>
      <c r="AL45" s="252">
        <f>PL_monthly!AL45</f>
        <v>0</v>
      </c>
      <c r="AM45" s="252">
        <f>PL_monthly!AM45</f>
        <v>0</v>
      </c>
      <c r="AN45" s="252">
        <f>SUM(D45:O45)</f>
        <v>0</v>
      </c>
      <c r="AO45" s="345">
        <f>SUM(P45:AA45)</f>
        <v>0</v>
      </c>
      <c r="AP45" s="252">
        <f ca="1">SUM(OFFSET(AM45,0,(-12+'Key information'!$E$34)):OFFSET(AA45,0,(-11+'Key information'!$E$34)))</f>
        <v>0</v>
      </c>
      <c r="AQ45" s="252">
        <f>PL_monthly!AQ45</f>
        <v>0</v>
      </c>
      <c r="AR45" s="252"/>
      <c r="AS45" s="345"/>
      <c r="AT45" s="295" t="str">
        <f t="shared" si="5"/>
        <v xml:space="preserve">n/a </v>
      </c>
      <c r="AU45" s="411"/>
      <c r="AV45" s="131"/>
    </row>
    <row r="46" spans="1:48" s="24" customFormat="1" ht="12" hidden="1" customHeight="1" outlineLevel="1">
      <c r="A46" s="392"/>
      <c r="B46" s="128" t="s">
        <v>352</v>
      </c>
      <c r="C46" s="593" t="str">
        <f>PL_monthly!C46</f>
        <v>External administrative services</v>
      </c>
      <c r="D46" s="252">
        <f>PL_monthly!D46</f>
        <v>0</v>
      </c>
      <c r="E46" s="252">
        <f>PL_monthly!E46</f>
        <v>0</v>
      </c>
      <c r="F46" s="252">
        <f>PL_monthly!F46</f>
        <v>0</v>
      </c>
      <c r="G46" s="252">
        <f>PL_monthly!G46</f>
        <v>0</v>
      </c>
      <c r="H46" s="252">
        <f>PL_monthly!H46</f>
        <v>0</v>
      </c>
      <c r="I46" s="252">
        <f>PL_monthly!I46</f>
        <v>0</v>
      </c>
      <c r="J46" s="252">
        <f>PL_monthly!J46</f>
        <v>0</v>
      </c>
      <c r="K46" s="252">
        <f>PL_monthly!K46</f>
        <v>0</v>
      </c>
      <c r="L46" s="252">
        <f>PL_monthly!L46</f>
        <v>0</v>
      </c>
      <c r="M46" s="252">
        <f>PL_monthly!M46</f>
        <v>0</v>
      </c>
      <c r="N46" s="252">
        <f>PL_monthly!N46</f>
        <v>0</v>
      </c>
      <c r="O46" s="252">
        <f>PL_monthly!O46</f>
        <v>0</v>
      </c>
      <c r="P46" s="252">
        <f>PL_monthly!P46</f>
        <v>0</v>
      </c>
      <c r="Q46" s="252">
        <f>PL_monthly!Q46</f>
        <v>0</v>
      </c>
      <c r="R46" s="252">
        <f>PL_monthly!R46</f>
        <v>0</v>
      </c>
      <c r="S46" s="252">
        <f>PL_monthly!S46</f>
        <v>0</v>
      </c>
      <c r="T46" s="252">
        <f>PL_monthly!T46</f>
        <v>0</v>
      </c>
      <c r="U46" s="252">
        <f>PL_monthly!U46</f>
        <v>0</v>
      </c>
      <c r="V46" s="252">
        <f>PL_monthly!V46</f>
        <v>0</v>
      </c>
      <c r="W46" s="252">
        <f>PL_monthly!W46</f>
        <v>0</v>
      </c>
      <c r="X46" s="252">
        <f>PL_monthly!X46</f>
        <v>0</v>
      </c>
      <c r="Y46" s="252">
        <f>PL_monthly!Y46</f>
        <v>0</v>
      </c>
      <c r="Z46" s="252">
        <f>PL_monthly!Z46</f>
        <v>0</v>
      </c>
      <c r="AA46" s="252">
        <f>PL_monthly!AA46</f>
        <v>0</v>
      </c>
      <c r="AB46" s="252">
        <f>PL_monthly!AB46</f>
        <v>0</v>
      </c>
      <c r="AC46" s="252">
        <f>PL_monthly!AC46</f>
        <v>0</v>
      </c>
      <c r="AD46" s="252">
        <f>PL_monthly!AD46</f>
        <v>0</v>
      </c>
      <c r="AE46" s="252">
        <f>PL_monthly!AE46</f>
        <v>0</v>
      </c>
      <c r="AF46" s="252">
        <f>PL_monthly!AF46</f>
        <v>0</v>
      </c>
      <c r="AG46" s="252">
        <f>PL_monthly!AG46</f>
        <v>0</v>
      </c>
      <c r="AH46" s="252">
        <f>PL_monthly!AH46</f>
        <v>0</v>
      </c>
      <c r="AI46" s="252">
        <f>PL_monthly!AI46</f>
        <v>0</v>
      </c>
      <c r="AJ46" s="252">
        <f>PL_monthly!AJ46</f>
        <v>0</v>
      </c>
      <c r="AK46" s="252">
        <f>PL_monthly!AK46</f>
        <v>0</v>
      </c>
      <c r="AL46" s="252">
        <f>PL_monthly!AL46</f>
        <v>0</v>
      </c>
      <c r="AM46" s="252">
        <f>PL_monthly!AM46</f>
        <v>0</v>
      </c>
      <c r="AN46" s="252">
        <f>SUM(D46:O46)</f>
        <v>0</v>
      </c>
      <c r="AO46" s="345">
        <f>SUM(P46:AA46)</f>
        <v>0</v>
      </c>
      <c r="AP46" s="252">
        <f ca="1">SUM(OFFSET(AM46,0,(-12+'Key information'!$E$34)):OFFSET(AA46,0,(-11+'Key information'!$E$34)))</f>
        <v>0</v>
      </c>
      <c r="AQ46" s="252">
        <f>PL_monthly!AQ46</f>
        <v>0</v>
      </c>
      <c r="AR46" s="252"/>
      <c r="AS46" s="345"/>
      <c r="AT46" s="295" t="str">
        <f t="shared" si="5"/>
        <v xml:space="preserve">n/a </v>
      </c>
      <c r="AU46" s="411"/>
      <c r="AV46" s="131"/>
    </row>
    <row r="47" spans="1:48" s="24" customFormat="1" ht="12" hidden="1" customHeight="1" outlineLevel="1">
      <c r="A47" s="392"/>
      <c r="B47" s="128" t="s">
        <v>354</v>
      </c>
      <c r="C47" s="593" t="str">
        <f>PL_monthly!C47</f>
        <v>Other administrative expenses</v>
      </c>
      <c r="D47" s="252">
        <f>PL_monthly!D47</f>
        <v>0</v>
      </c>
      <c r="E47" s="252">
        <f>PL_monthly!E47</f>
        <v>0</v>
      </c>
      <c r="F47" s="252">
        <f>PL_monthly!F47</f>
        <v>0</v>
      </c>
      <c r="G47" s="252">
        <f>PL_monthly!G47</f>
        <v>0</v>
      </c>
      <c r="H47" s="252">
        <f>PL_monthly!H47</f>
        <v>0</v>
      </c>
      <c r="I47" s="252">
        <f>PL_monthly!I47</f>
        <v>0</v>
      </c>
      <c r="J47" s="252">
        <f>PL_monthly!J47</f>
        <v>0</v>
      </c>
      <c r="K47" s="252">
        <f>PL_monthly!K47</f>
        <v>0</v>
      </c>
      <c r="L47" s="252">
        <f>PL_monthly!L47</f>
        <v>0</v>
      </c>
      <c r="M47" s="252">
        <f>PL_monthly!M47</f>
        <v>0</v>
      </c>
      <c r="N47" s="252">
        <f>PL_monthly!N47</f>
        <v>0</v>
      </c>
      <c r="O47" s="252">
        <f>PL_monthly!O47</f>
        <v>0</v>
      </c>
      <c r="P47" s="252">
        <f>PL_monthly!P47</f>
        <v>0</v>
      </c>
      <c r="Q47" s="252">
        <f>PL_monthly!Q47</f>
        <v>0</v>
      </c>
      <c r="R47" s="252">
        <f>PL_monthly!R47</f>
        <v>0</v>
      </c>
      <c r="S47" s="252">
        <f>PL_monthly!S47</f>
        <v>0</v>
      </c>
      <c r="T47" s="252">
        <f>PL_monthly!T47</f>
        <v>0</v>
      </c>
      <c r="U47" s="252">
        <f>PL_monthly!U47</f>
        <v>0</v>
      </c>
      <c r="V47" s="252">
        <f>PL_monthly!V47</f>
        <v>0</v>
      </c>
      <c r="W47" s="252">
        <f>PL_monthly!W47</f>
        <v>0</v>
      </c>
      <c r="X47" s="252">
        <f>PL_monthly!X47</f>
        <v>0</v>
      </c>
      <c r="Y47" s="252">
        <f>PL_monthly!Y47</f>
        <v>0</v>
      </c>
      <c r="Z47" s="252">
        <f>PL_monthly!Z47</f>
        <v>0</v>
      </c>
      <c r="AA47" s="252">
        <f>PL_monthly!AA47</f>
        <v>0</v>
      </c>
      <c r="AB47" s="252">
        <f>PL_monthly!AB47</f>
        <v>0</v>
      </c>
      <c r="AC47" s="252">
        <f>PL_monthly!AC47</f>
        <v>0</v>
      </c>
      <c r="AD47" s="252">
        <f>PL_monthly!AD47</f>
        <v>0</v>
      </c>
      <c r="AE47" s="252">
        <f>PL_monthly!AE47</f>
        <v>0</v>
      </c>
      <c r="AF47" s="252">
        <f>PL_monthly!AF47</f>
        <v>0</v>
      </c>
      <c r="AG47" s="252">
        <f>PL_monthly!AG47</f>
        <v>0</v>
      </c>
      <c r="AH47" s="252">
        <f>PL_monthly!AH47</f>
        <v>0</v>
      </c>
      <c r="AI47" s="252">
        <f>PL_monthly!AI47</f>
        <v>0</v>
      </c>
      <c r="AJ47" s="252">
        <f>PL_monthly!AJ47</f>
        <v>0</v>
      </c>
      <c r="AK47" s="252">
        <f>PL_monthly!AK47</f>
        <v>0</v>
      </c>
      <c r="AL47" s="252">
        <f>PL_monthly!AL47</f>
        <v>0</v>
      </c>
      <c r="AM47" s="252">
        <f>PL_monthly!AM47</f>
        <v>0</v>
      </c>
      <c r="AN47" s="252">
        <f t="shared" si="27"/>
        <v>0</v>
      </c>
      <c r="AO47" s="345">
        <f t="shared" si="28"/>
        <v>0</v>
      </c>
      <c r="AP47" s="252">
        <f ca="1">SUM(OFFSET(AM47,0,(-12+'Key information'!$E$34)):OFFSET(AA47,0,(-11+'Key information'!$E$34)))</f>
        <v>0</v>
      </c>
      <c r="AQ47" s="252">
        <f>PL_monthly!AQ47</f>
        <v>0</v>
      </c>
      <c r="AR47" s="252"/>
      <c r="AS47" s="345"/>
      <c r="AT47" s="295" t="str">
        <f t="shared" si="5"/>
        <v xml:space="preserve">n/a </v>
      </c>
      <c r="AU47" s="20"/>
      <c r="AV47" s="131"/>
    </row>
    <row r="48" spans="1:48" s="24" customFormat="1" ht="12" hidden="1" customHeight="1" outlineLevel="1">
      <c r="A48" s="392"/>
      <c r="B48" s="128" t="s">
        <v>356</v>
      </c>
      <c r="C48" s="593" t="str">
        <f>PL_monthly!C48</f>
        <v>Others</v>
      </c>
      <c r="D48" s="252">
        <f>PL_monthly!D48</f>
        <v>0</v>
      </c>
      <c r="E48" s="252">
        <f>PL_monthly!E48</f>
        <v>0</v>
      </c>
      <c r="F48" s="252">
        <f>PL_monthly!F48</f>
        <v>0</v>
      </c>
      <c r="G48" s="252">
        <f>PL_monthly!G48</f>
        <v>0</v>
      </c>
      <c r="H48" s="252">
        <f>PL_monthly!H48</f>
        <v>0</v>
      </c>
      <c r="I48" s="252">
        <f>PL_monthly!I48</f>
        <v>0</v>
      </c>
      <c r="J48" s="252">
        <f>PL_monthly!J48</f>
        <v>0</v>
      </c>
      <c r="K48" s="252">
        <f>PL_monthly!K48</f>
        <v>0</v>
      </c>
      <c r="L48" s="252">
        <f>PL_monthly!L48</f>
        <v>0</v>
      </c>
      <c r="M48" s="252">
        <f>PL_monthly!M48</f>
        <v>0</v>
      </c>
      <c r="N48" s="252">
        <f>PL_monthly!N48</f>
        <v>0</v>
      </c>
      <c r="O48" s="252">
        <f>PL_monthly!O48</f>
        <v>0</v>
      </c>
      <c r="P48" s="252">
        <f>PL_monthly!P48</f>
        <v>0</v>
      </c>
      <c r="Q48" s="252">
        <f>PL_monthly!Q48</f>
        <v>0</v>
      </c>
      <c r="R48" s="252">
        <f>PL_monthly!R48</f>
        <v>0</v>
      </c>
      <c r="S48" s="252">
        <f>PL_monthly!S48</f>
        <v>0</v>
      </c>
      <c r="T48" s="252">
        <f>PL_monthly!T48</f>
        <v>0</v>
      </c>
      <c r="U48" s="252">
        <f>PL_monthly!U48</f>
        <v>0</v>
      </c>
      <c r="V48" s="252">
        <f>PL_monthly!V48</f>
        <v>0</v>
      </c>
      <c r="W48" s="252">
        <f>PL_monthly!W48</f>
        <v>0</v>
      </c>
      <c r="X48" s="252">
        <f>PL_monthly!X48</f>
        <v>0</v>
      </c>
      <c r="Y48" s="252">
        <f>PL_monthly!Y48</f>
        <v>0</v>
      </c>
      <c r="Z48" s="252">
        <f>PL_monthly!Z48</f>
        <v>0</v>
      </c>
      <c r="AA48" s="252">
        <f>PL_monthly!AA48</f>
        <v>0</v>
      </c>
      <c r="AB48" s="252">
        <f>PL_monthly!AB48</f>
        <v>0</v>
      </c>
      <c r="AC48" s="252">
        <f>PL_monthly!AC48</f>
        <v>0</v>
      </c>
      <c r="AD48" s="252">
        <f>PL_monthly!AD48</f>
        <v>0</v>
      </c>
      <c r="AE48" s="252">
        <f>PL_monthly!AE48</f>
        <v>0</v>
      </c>
      <c r="AF48" s="252">
        <f>PL_monthly!AF48</f>
        <v>0</v>
      </c>
      <c r="AG48" s="252">
        <f>PL_monthly!AG48</f>
        <v>0</v>
      </c>
      <c r="AH48" s="252">
        <f>PL_monthly!AH48</f>
        <v>0</v>
      </c>
      <c r="AI48" s="252">
        <f>PL_monthly!AI48</f>
        <v>0</v>
      </c>
      <c r="AJ48" s="252">
        <f>PL_monthly!AJ48</f>
        <v>0</v>
      </c>
      <c r="AK48" s="252">
        <f>PL_monthly!AK48</f>
        <v>0</v>
      </c>
      <c r="AL48" s="252">
        <f>PL_monthly!AL48</f>
        <v>0</v>
      </c>
      <c r="AM48" s="252">
        <f>PL_monthly!AM48</f>
        <v>0</v>
      </c>
      <c r="AN48" s="252">
        <f t="shared" si="27"/>
        <v>0</v>
      </c>
      <c r="AO48" s="345">
        <f t="shared" si="28"/>
        <v>0</v>
      </c>
      <c r="AP48" s="252">
        <f ca="1">SUM(OFFSET(AM48,0,(-12+'Key information'!$E$34)):OFFSET(AA48,0,(-11+'Key information'!$E$34)))</f>
        <v>0</v>
      </c>
      <c r="AQ48" s="252">
        <f>PL_monthly!AQ48</f>
        <v>0</v>
      </c>
      <c r="AR48" s="252"/>
      <c r="AS48" s="345"/>
      <c r="AT48" s="295" t="str">
        <f t="shared" si="5"/>
        <v xml:space="preserve">n/a </v>
      </c>
      <c r="AU48" s="411"/>
      <c r="AV48" s="131"/>
    </row>
    <row r="49" spans="1:48" s="174" customFormat="1" ht="12" customHeight="1" collapsed="1">
      <c r="A49" s="392"/>
      <c r="B49" s="178"/>
      <c r="C49" s="593" t="str">
        <f>PL_monthly!C49</f>
        <v>Other operating expenses</v>
      </c>
      <c r="D49" s="252">
        <f>SUM(D36:D48)</f>
        <v>0</v>
      </c>
      <c r="E49" s="252">
        <f t="shared" ref="E49:AM49" si="32">SUM(E36:E48)</f>
        <v>0</v>
      </c>
      <c r="F49" s="252">
        <f t="shared" si="32"/>
        <v>0</v>
      </c>
      <c r="G49" s="252">
        <f t="shared" si="32"/>
        <v>0</v>
      </c>
      <c r="H49" s="252">
        <f t="shared" si="32"/>
        <v>0</v>
      </c>
      <c r="I49" s="252">
        <f t="shared" si="32"/>
        <v>0</v>
      </c>
      <c r="J49" s="252">
        <f t="shared" si="32"/>
        <v>0</v>
      </c>
      <c r="K49" s="252">
        <f t="shared" si="32"/>
        <v>0</v>
      </c>
      <c r="L49" s="252">
        <f t="shared" si="32"/>
        <v>0</v>
      </c>
      <c r="M49" s="252">
        <f t="shared" si="32"/>
        <v>0</v>
      </c>
      <c r="N49" s="252">
        <f t="shared" si="32"/>
        <v>0</v>
      </c>
      <c r="O49" s="252">
        <f t="shared" si="32"/>
        <v>0</v>
      </c>
      <c r="P49" s="252">
        <f t="shared" si="32"/>
        <v>0</v>
      </c>
      <c r="Q49" s="252">
        <f t="shared" si="32"/>
        <v>0</v>
      </c>
      <c r="R49" s="252">
        <f t="shared" si="32"/>
        <v>0</v>
      </c>
      <c r="S49" s="252">
        <f t="shared" si="32"/>
        <v>0</v>
      </c>
      <c r="T49" s="252">
        <f t="shared" si="32"/>
        <v>0</v>
      </c>
      <c r="U49" s="252">
        <f t="shared" si="32"/>
        <v>0</v>
      </c>
      <c r="V49" s="252">
        <f t="shared" si="32"/>
        <v>0</v>
      </c>
      <c r="W49" s="252">
        <f t="shared" si="32"/>
        <v>0</v>
      </c>
      <c r="X49" s="252">
        <f t="shared" si="32"/>
        <v>0</v>
      </c>
      <c r="Y49" s="252">
        <f t="shared" si="32"/>
        <v>0</v>
      </c>
      <c r="Z49" s="252">
        <f t="shared" si="32"/>
        <v>0</v>
      </c>
      <c r="AA49" s="252">
        <f t="shared" si="32"/>
        <v>0</v>
      </c>
      <c r="AB49" s="252">
        <f t="shared" si="32"/>
        <v>0</v>
      </c>
      <c r="AC49" s="252">
        <f t="shared" si="32"/>
        <v>0</v>
      </c>
      <c r="AD49" s="252">
        <f t="shared" si="32"/>
        <v>0</v>
      </c>
      <c r="AE49" s="252">
        <f t="shared" si="32"/>
        <v>0</v>
      </c>
      <c r="AF49" s="252">
        <f t="shared" si="32"/>
        <v>0</v>
      </c>
      <c r="AG49" s="252">
        <f t="shared" si="32"/>
        <v>0</v>
      </c>
      <c r="AH49" s="252">
        <f t="shared" si="32"/>
        <v>0</v>
      </c>
      <c r="AI49" s="252">
        <f t="shared" si="32"/>
        <v>0</v>
      </c>
      <c r="AJ49" s="252">
        <f t="shared" si="32"/>
        <v>0</v>
      </c>
      <c r="AK49" s="252">
        <f t="shared" si="32"/>
        <v>0</v>
      </c>
      <c r="AL49" s="252">
        <f t="shared" si="32"/>
        <v>0</v>
      </c>
      <c r="AM49" s="252">
        <f t="shared" si="32"/>
        <v>0</v>
      </c>
      <c r="AN49" s="252">
        <f t="shared" ref="AN49:AP49" si="33">SUM(AN36:AN48)</f>
        <v>0</v>
      </c>
      <c r="AO49" s="345">
        <f t="shared" si="33"/>
        <v>0</v>
      </c>
      <c r="AP49" s="252">
        <f t="shared" ca="1" si="33"/>
        <v>0</v>
      </c>
      <c r="AQ49" s="252">
        <f>SUM(AQ36:AQ48)</f>
        <v>0</v>
      </c>
      <c r="AR49" s="252">
        <f t="shared" ref="AR49:AS49" si="34">SUM(AR36:AR48)</f>
        <v>0</v>
      </c>
      <c r="AS49" s="345">
        <f t="shared" si="34"/>
        <v>0</v>
      </c>
      <c r="AT49" s="295" t="str">
        <f t="shared" si="5"/>
        <v xml:space="preserve">n/a </v>
      </c>
      <c r="AU49" s="961"/>
      <c r="AV49" s="138"/>
    </row>
    <row r="50" spans="1:48" s="174" customFormat="1" ht="12" customHeight="1">
      <c r="A50" s="392"/>
      <c r="B50" s="178"/>
      <c r="C50" s="602" t="str">
        <f>PL_monthly!C50</f>
        <v>EBITDA</v>
      </c>
      <c r="D50" s="603">
        <f>D29+D30+D35+D49</f>
        <v>0</v>
      </c>
      <c r="E50" s="603">
        <f t="shared" ref="E50:AL50" si="35">E29+E30+E35+E49</f>
        <v>0</v>
      </c>
      <c r="F50" s="603">
        <f t="shared" si="35"/>
        <v>0</v>
      </c>
      <c r="G50" s="603">
        <f t="shared" si="35"/>
        <v>0</v>
      </c>
      <c r="H50" s="603">
        <f t="shared" si="35"/>
        <v>0</v>
      </c>
      <c r="I50" s="603">
        <f t="shared" si="35"/>
        <v>0</v>
      </c>
      <c r="J50" s="603">
        <f t="shared" si="35"/>
        <v>0</v>
      </c>
      <c r="K50" s="603">
        <f t="shared" si="35"/>
        <v>0</v>
      </c>
      <c r="L50" s="603">
        <f t="shared" si="35"/>
        <v>0</v>
      </c>
      <c r="M50" s="603">
        <f t="shared" si="35"/>
        <v>0</v>
      </c>
      <c r="N50" s="603">
        <f t="shared" si="35"/>
        <v>0</v>
      </c>
      <c r="O50" s="603">
        <f t="shared" si="35"/>
        <v>0</v>
      </c>
      <c r="P50" s="603">
        <f t="shared" si="35"/>
        <v>0</v>
      </c>
      <c r="Q50" s="603">
        <f t="shared" si="35"/>
        <v>0</v>
      </c>
      <c r="R50" s="603">
        <f t="shared" si="35"/>
        <v>0</v>
      </c>
      <c r="S50" s="603">
        <f t="shared" si="35"/>
        <v>0</v>
      </c>
      <c r="T50" s="603">
        <f t="shared" si="35"/>
        <v>0</v>
      </c>
      <c r="U50" s="603">
        <f t="shared" si="35"/>
        <v>0</v>
      </c>
      <c r="V50" s="603">
        <f t="shared" si="35"/>
        <v>0</v>
      </c>
      <c r="W50" s="603">
        <f t="shared" si="35"/>
        <v>0</v>
      </c>
      <c r="X50" s="603">
        <f t="shared" si="35"/>
        <v>0</v>
      </c>
      <c r="Y50" s="603">
        <f t="shared" si="35"/>
        <v>0</v>
      </c>
      <c r="Z50" s="603">
        <f t="shared" si="35"/>
        <v>0</v>
      </c>
      <c r="AA50" s="603">
        <f t="shared" si="35"/>
        <v>0</v>
      </c>
      <c r="AB50" s="603">
        <f t="shared" si="35"/>
        <v>0</v>
      </c>
      <c r="AC50" s="603">
        <f t="shared" si="35"/>
        <v>0</v>
      </c>
      <c r="AD50" s="603">
        <f t="shared" si="35"/>
        <v>0</v>
      </c>
      <c r="AE50" s="603">
        <f t="shared" si="35"/>
        <v>0</v>
      </c>
      <c r="AF50" s="603">
        <f t="shared" si="35"/>
        <v>0</v>
      </c>
      <c r="AG50" s="603">
        <f t="shared" si="35"/>
        <v>0</v>
      </c>
      <c r="AH50" s="603">
        <f t="shared" si="35"/>
        <v>0</v>
      </c>
      <c r="AI50" s="603">
        <f t="shared" si="35"/>
        <v>0</v>
      </c>
      <c r="AJ50" s="603">
        <f t="shared" si="35"/>
        <v>0</v>
      </c>
      <c r="AK50" s="603">
        <f t="shared" si="35"/>
        <v>0</v>
      </c>
      <c r="AL50" s="603">
        <f t="shared" si="35"/>
        <v>0</v>
      </c>
      <c r="AM50" s="603">
        <f>AM29+AM30+AM35+AM49</f>
        <v>0</v>
      </c>
      <c r="AN50" s="603">
        <f>AN29+AN30+AN35+AN49</f>
        <v>0</v>
      </c>
      <c r="AO50" s="905">
        <f>AO29+AO30+AO35+AO49</f>
        <v>0</v>
      </c>
      <c r="AP50" s="603">
        <f t="shared" ref="AP50" ca="1" si="36">AP29+AP30+AP35+AP49</f>
        <v>0</v>
      </c>
      <c r="AQ50" s="603">
        <f>AQ29+AQ30+AQ35+AQ49</f>
        <v>0</v>
      </c>
      <c r="AR50" s="603">
        <f>AR29+AR30+AR35+AR49</f>
        <v>0</v>
      </c>
      <c r="AS50" s="905">
        <f>AS29+AS30+AS35+AS49</f>
        <v>0</v>
      </c>
      <c r="AT50" s="856" t="str">
        <f t="shared" si="5"/>
        <v xml:space="preserve">n/a </v>
      </c>
      <c r="AV50" s="131"/>
    </row>
    <row r="51" spans="1:48" s="24" customFormat="1" ht="12" hidden="1" customHeight="1" outlineLevel="1">
      <c r="A51" s="392"/>
      <c r="B51" s="128" t="s">
        <v>359</v>
      </c>
      <c r="C51" s="593" t="str">
        <f>PL_monthly!C51</f>
        <v>Depreciation</v>
      </c>
      <c r="D51" s="252">
        <f>PL_monthly!D51</f>
        <v>0</v>
      </c>
      <c r="E51" s="252">
        <f>PL_monthly!E51</f>
        <v>0</v>
      </c>
      <c r="F51" s="252">
        <f>PL_monthly!F51</f>
        <v>0</v>
      </c>
      <c r="G51" s="252">
        <f>PL_monthly!G51</f>
        <v>0</v>
      </c>
      <c r="H51" s="252">
        <f>PL_monthly!H51</f>
        <v>0</v>
      </c>
      <c r="I51" s="252">
        <f>PL_monthly!I51</f>
        <v>0</v>
      </c>
      <c r="J51" s="252">
        <f>PL_monthly!J51</f>
        <v>0</v>
      </c>
      <c r="K51" s="252">
        <f>PL_monthly!K51</f>
        <v>0</v>
      </c>
      <c r="L51" s="252">
        <f>PL_monthly!L51</f>
        <v>0</v>
      </c>
      <c r="M51" s="252">
        <f>PL_monthly!M51</f>
        <v>0</v>
      </c>
      <c r="N51" s="252">
        <f>PL_monthly!N51</f>
        <v>0</v>
      </c>
      <c r="O51" s="252">
        <f>PL_monthly!O51</f>
        <v>0</v>
      </c>
      <c r="P51" s="252">
        <f>PL_monthly!P51</f>
        <v>0</v>
      </c>
      <c r="Q51" s="252">
        <f>PL_monthly!Q51</f>
        <v>0</v>
      </c>
      <c r="R51" s="252">
        <f>PL_monthly!R51</f>
        <v>0</v>
      </c>
      <c r="S51" s="252">
        <f>PL_monthly!S51</f>
        <v>0</v>
      </c>
      <c r="T51" s="252">
        <f>PL_monthly!T51</f>
        <v>0</v>
      </c>
      <c r="U51" s="252">
        <f>PL_monthly!U51</f>
        <v>0</v>
      </c>
      <c r="V51" s="252">
        <f>PL_monthly!V51</f>
        <v>0</v>
      </c>
      <c r="W51" s="252">
        <f>PL_monthly!W51</f>
        <v>0</v>
      </c>
      <c r="X51" s="252">
        <f>PL_monthly!X51</f>
        <v>0</v>
      </c>
      <c r="Y51" s="252">
        <f>PL_monthly!Y51</f>
        <v>0</v>
      </c>
      <c r="Z51" s="252">
        <f>PL_monthly!Z51</f>
        <v>0</v>
      </c>
      <c r="AA51" s="252">
        <f>PL_monthly!AA51</f>
        <v>0</v>
      </c>
      <c r="AB51" s="252">
        <f>PL_monthly!AB51</f>
        <v>0</v>
      </c>
      <c r="AC51" s="252">
        <f>PL_monthly!AC51</f>
        <v>0</v>
      </c>
      <c r="AD51" s="252">
        <f>PL_monthly!AD51</f>
        <v>0</v>
      </c>
      <c r="AE51" s="252">
        <f>PL_monthly!AE51</f>
        <v>0</v>
      </c>
      <c r="AF51" s="252">
        <f>PL_monthly!AF51</f>
        <v>0</v>
      </c>
      <c r="AG51" s="252">
        <f>PL_monthly!AG51</f>
        <v>0</v>
      </c>
      <c r="AH51" s="252">
        <f>PL_monthly!AH51</f>
        <v>0</v>
      </c>
      <c r="AI51" s="252">
        <f>PL_monthly!AI51</f>
        <v>0</v>
      </c>
      <c r="AJ51" s="252">
        <f>PL_monthly!AJ51</f>
        <v>0</v>
      </c>
      <c r="AK51" s="252">
        <f>PL_monthly!AK51</f>
        <v>0</v>
      </c>
      <c r="AL51" s="252">
        <f>PL_monthly!AL51</f>
        <v>0</v>
      </c>
      <c r="AM51" s="252">
        <f>PL_monthly!AM51</f>
        <v>0</v>
      </c>
      <c r="AN51" s="252">
        <f t="shared" ref="AN51:AN52" si="37">SUM(D51:O51)</f>
        <v>0</v>
      </c>
      <c r="AO51" s="345">
        <f t="shared" ref="AO51:AO52" si="38">SUM(P51:AA51)</f>
        <v>0</v>
      </c>
      <c r="AP51" s="252">
        <f ca="1">SUM(OFFSET(AM51,0,(-12+'Key information'!$E$34)):OFFSET(AA51,0,(-11+'Key information'!$E$34)))</f>
        <v>0</v>
      </c>
      <c r="AQ51" s="252">
        <f>PL_monthly!AQ51</f>
        <v>0</v>
      </c>
      <c r="AR51" s="252"/>
      <c r="AS51" s="345"/>
      <c r="AT51" s="295" t="str">
        <f t="shared" si="5"/>
        <v xml:space="preserve">n/a </v>
      </c>
      <c r="AV51" s="131"/>
    </row>
    <row r="52" spans="1:48" s="24" customFormat="1" ht="12" hidden="1" customHeight="1" outlineLevel="1">
      <c r="A52" s="392"/>
      <c r="B52" s="128" t="s">
        <v>361</v>
      </c>
      <c r="C52" s="593" t="str">
        <f>PL_monthly!C52</f>
        <v>Amortisation</v>
      </c>
      <c r="D52" s="252">
        <f>PL_monthly!D52</f>
        <v>0</v>
      </c>
      <c r="E52" s="252">
        <f>PL_monthly!E52</f>
        <v>0</v>
      </c>
      <c r="F52" s="252">
        <f>PL_monthly!F52</f>
        <v>0</v>
      </c>
      <c r="G52" s="252">
        <f>PL_monthly!G52</f>
        <v>0</v>
      </c>
      <c r="H52" s="252">
        <f>PL_monthly!H52</f>
        <v>0</v>
      </c>
      <c r="I52" s="252">
        <f>PL_monthly!I52</f>
        <v>0</v>
      </c>
      <c r="J52" s="252">
        <f>PL_monthly!J52</f>
        <v>0</v>
      </c>
      <c r="K52" s="252">
        <f>PL_monthly!K52</f>
        <v>0</v>
      </c>
      <c r="L52" s="252">
        <f>PL_monthly!L52</f>
        <v>0</v>
      </c>
      <c r="M52" s="252">
        <f>PL_monthly!M52</f>
        <v>0</v>
      </c>
      <c r="N52" s="252">
        <f>PL_monthly!N52</f>
        <v>0</v>
      </c>
      <c r="O52" s="252">
        <f>PL_monthly!O52</f>
        <v>0</v>
      </c>
      <c r="P52" s="252">
        <f>PL_monthly!P52</f>
        <v>0</v>
      </c>
      <c r="Q52" s="252">
        <f>PL_monthly!Q52</f>
        <v>0</v>
      </c>
      <c r="R52" s="252">
        <f>PL_monthly!R52</f>
        <v>0</v>
      </c>
      <c r="S52" s="252">
        <f>PL_monthly!S52</f>
        <v>0</v>
      </c>
      <c r="T52" s="252">
        <f>PL_monthly!T52</f>
        <v>0</v>
      </c>
      <c r="U52" s="252">
        <f>PL_monthly!U52</f>
        <v>0</v>
      </c>
      <c r="V52" s="252">
        <f>PL_monthly!V52</f>
        <v>0</v>
      </c>
      <c r="W52" s="252">
        <f>PL_monthly!W52</f>
        <v>0</v>
      </c>
      <c r="X52" s="252">
        <f>PL_monthly!X52</f>
        <v>0</v>
      </c>
      <c r="Y52" s="252">
        <f>PL_monthly!Y52</f>
        <v>0</v>
      </c>
      <c r="Z52" s="252">
        <f>PL_monthly!Z52</f>
        <v>0</v>
      </c>
      <c r="AA52" s="252">
        <f>PL_monthly!AA52</f>
        <v>0</v>
      </c>
      <c r="AB52" s="252">
        <f>PL_monthly!AB52</f>
        <v>0</v>
      </c>
      <c r="AC52" s="252">
        <f>PL_monthly!AC52</f>
        <v>0</v>
      </c>
      <c r="AD52" s="252">
        <f>PL_monthly!AD52</f>
        <v>0</v>
      </c>
      <c r="AE52" s="252">
        <f>PL_monthly!AE52</f>
        <v>0</v>
      </c>
      <c r="AF52" s="252">
        <f>PL_monthly!AF52</f>
        <v>0</v>
      </c>
      <c r="AG52" s="252">
        <f>PL_monthly!AG52</f>
        <v>0</v>
      </c>
      <c r="AH52" s="252">
        <f>PL_monthly!AH52</f>
        <v>0</v>
      </c>
      <c r="AI52" s="252">
        <f>PL_monthly!AI52</f>
        <v>0</v>
      </c>
      <c r="AJ52" s="252">
        <f>PL_monthly!AJ52</f>
        <v>0</v>
      </c>
      <c r="AK52" s="252">
        <f>PL_monthly!AK52</f>
        <v>0</v>
      </c>
      <c r="AL52" s="252">
        <f>PL_monthly!AL52</f>
        <v>0</v>
      </c>
      <c r="AM52" s="252">
        <f>PL_monthly!AM52</f>
        <v>0</v>
      </c>
      <c r="AN52" s="252">
        <f t="shared" si="37"/>
        <v>0</v>
      </c>
      <c r="AO52" s="345">
        <f t="shared" si="38"/>
        <v>0</v>
      </c>
      <c r="AP52" s="252">
        <f ca="1">SUM(OFFSET(AM52,0,(-12+'Key information'!$E$34)):OFFSET(AA52,0,(-11+'Key information'!$E$34)))</f>
        <v>0</v>
      </c>
      <c r="AQ52" s="252">
        <f>PL_monthly!AQ52</f>
        <v>0</v>
      </c>
      <c r="AR52" s="252"/>
      <c r="AS52" s="345"/>
      <c r="AT52" s="295" t="str">
        <f t="shared" si="5"/>
        <v xml:space="preserve">n/a </v>
      </c>
      <c r="AV52" s="131"/>
    </row>
    <row r="53" spans="1:48" s="174" customFormat="1" ht="12" customHeight="1" collapsed="1">
      <c r="A53" s="392"/>
      <c r="B53" s="178"/>
      <c r="C53" s="593" t="str">
        <f>PL_monthly!C53</f>
        <v>Depreciation and amortisation</v>
      </c>
      <c r="D53" s="252">
        <f>SUM(D51:D52)</f>
        <v>0</v>
      </c>
      <c r="E53" s="252">
        <f t="shared" ref="E53:AM53" si="39">SUM(E51:E52)</f>
        <v>0</v>
      </c>
      <c r="F53" s="252">
        <f t="shared" si="39"/>
        <v>0</v>
      </c>
      <c r="G53" s="252">
        <f t="shared" si="39"/>
        <v>0</v>
      </c>
      <c r="H53" s="252">
        <f t="shared" si="39"/>
        <v>0</v>
      </c>
      <c r="I53" s="252">
        <f t="shared" si="39"/>
        <v>0</v>
      </c>
      <c r="J53" s="252">
        <f t="shared" si="39"/>
        <v>0</v>
      </c>
      <c r="K53" s="252">
        <f t="shared" si="39"/>
        <v>0</v>
      </c>
      <c r="L53" s="252">
        <f t="shared" si="39"/>
        <v>0</v>
      </c>
      <c r="M53" s="252">
        <f t="shared" si="39"/>
        <v>0</v>
      </c>
      <c r="N53" s="252">
        <f t="shared" si="39"/>
        <v>0</v>
      </c>
      <c r="O53" s="252">
        <f t="shared" si="39"/>
        <v>0</v>
      </c>
      <c r="P53" s="252">
        <f t="shared" si="39"/>
        <v>0</v>
      </c>
      <c r="Q53" s="252">
        <f t="shared" si="39"/>
        <v>0</v>
      </c>
      <c r="R53" s="252">
        <f t="shared" si="39"/>
        <v>0</v>
      </c>
      <c r="S53" s="252">
        <f t="shared" si="39"/>
        <v>0</v>
      </c>
      <c r="T53" s="252">
        <f t="shared" si="39"/>
        <v>0</v>
      </c>
      <c r="U53" s="252">
        <f t="shared" si="39"/>
        <v>0</v>
      </c>
      <c r="V53" s="252">
        <f t="shared" si="39"/>
        <v>0</v>
      </c>
      <c r="W53" s="252">
        <f t="shared" si="39"/>
        <v>0</v>
      </c>
      <c r="X53" s="252">
        <f t="shared" si="39"/>
        <v>0</v>
      </c>
      <c r="Y53" s="252">
        <f t="shared" si="39"/>
        <v>0</v>
      </c>
      <c r="Z53" s="252">
        <f t="shared" si="39"/>
        <v>0</v>
      </c>
      <c r="AA53" s="252">
        <f t="shared" si="39"/>
        <v>0</v>
      </c>
      <c r="AB53" s="252">
        <f t="shared" si="39"/>
        <v>0</v>
      </c>
      <c r="AC53" s="252">
        <f t="shared" si="39"/>
        <v>0</v>
      </c>
      <c r="AD53" s="252">
        <f t="shared" si="39"/>
        <v>0</v>
      </c>
      <c r="AE53" s="252">
        <f t="shared" si="39"/>
        <v>0</v>
      </c>
      <c r="AF53" s="252">
        <f t="shared" si="39"/>
        <v>0</v>
      </c>
      <c r="AG53" s="252">
        <f t="shared" si="39"/>
        <v>0</v>
      </c>
      <c r="AH53" s="252">
        <f t="shared" si="39"/>
        <v>0</v>
      </c>
      <c r="AI53" s="252">
        <f t="shared" si="39"/>
        <v>0</v>
      </c>
      <c r="AJ53" s="252">
        <f t="shared" si="39"/>
        <v>0</v>
      </c>
      <c r="AK53" s="252">
        <f t="shared" si="39"/>
        <v>0</v>
      </c>
      <c r="AL53" s="252">
        <f t="shared" si="39"/>
        <v>0</v>
      </c>
      <c r="AM53" s="252">
        <f t="shared" si="39"/>
        <v>0</v>
      </c>
      <c r="AN53" s="252">
        <f t="shared" ref="AN53:AO53" si="40">SUM(AN51:AN52)</f>
        <v>0</v>
      </c>
      <c r="AO53" s="345">
        <f t="shared" si="40"/>
        <v>0</v>
      </c>
      <c r="AP53" s="252">
        <f ca="1">SUM(AP51:AP52)</f>
        <v>0</v>
      </c>
      <c r="AQ53" s="252">
        <f>SUM(AQ51:AQ52)</f>
        <v>0</v>
      </c>
      <c r="AR53" s="252">
        <f t="shared" ref="AR53:AS53" si="41">SUM(AR51:AR52)</f>
        <v>0</v>
      </c>
      <c r="AS53" s="345">
        <f t="shared" si="41"/>
        <v>0</v>
      </c>
      <c r="AT53" s="295" t="str">
        <f t="shared" si="5"/>
        <v xml:space="preserve">n/a </v>
      </c>
      <c r="AV53" s="131"/>
    </row>
    <row r="54" spans="1:48" s="174" customFormat="1" ht="12" customHeight="1">
      <c r="A54" s="392"/>
      <c r="B54" s="178"/>
      <c r="C54" s="602" t="str">
        <f>PL_monthly!C54</f>
        <v>EBIT</v>
      </c>
      <c r="D54" s="603">
        <f>D50+D53</f>
        <v>0</v>
      </c>
      <c r="E54" s="603">
        <f t="shared" ref="E54:AM54" si="42">E50+E53</f>
        <v>0</v>
      </c>
      <c r="F54" s="603">
        <f t="shared" si="42"/>
        <v>0</v>
      </c>
      <c r="G54" s="603">
        <f t="shared" si="42"/>
        <v>0</v>
      </c>
      <c r="H54" s="603">
        <f t="shared" si="42"/>
        <v>0</v>
      </c>
      <c r="I54" s="603">
        <f t="shared" si="42"/>
        <v>0</v>
      </c>
      <c r="J54" s="603">
        <f t="shared" si="42"/>
        <v>0</v>
      </c>
      <c r="K54" s="603">
        <f t="shared" si="42"/>
        <v>0</v>
      </c>
      <c r="L54" s="603">
        <f t="shared" si="42"/>
        <v>0</v>
      </c>
      <c r="M54" s="603">
        <f t="shared" si="42"/>
        <v>0</v>
      </c>
      <c r="N54" s="603">
        <f t="shared" si="42"/>
        <v>0</v>
      </c>
      <c r="O54" s="603">
        <f t="shared" si="42"/>
        <v>0</v>
      </c>
      <c r="P54" s="603">
        <f t="shared" si="42"/>
        <v>0</v>
      </c>
      <c r="Q54" s="603">
        <f t="shared" si="42"/>
        <v>0</v>
      </c>
      <c r="R54" s="603">
        <f t="shared" si="42"/>
        <v>0</v>
      </c>
      <c r="S54" s="603">
        <f t="shared" si="42"/>
        <v>0</v>
      </c>
      <c r="T54" s="603">
        <f t="shared" si="42"/>
        <v>0</v>
      </c>
      <c r="U54" s="603">
        <f t="shared" si="42"/>
        <v>0</v>
      </c>
      <c r="V54" s="603">
        <f t="shared" si="42"/>
        <v>0</v>
      </c>
      <c r="W54" s="603">
        <f t="shared" si="42"/>
        <v>0</v>
      </c>
      <c r="X54" s="603">
        <f t="shared" si="42"/>
        <v>0</v>
      </c>
      <c r="Y54" s="603">
        <f t="shared" si="42"/>
        <v>0</v>
      </c>
      <c r="Z54" s="603">
        <f t="shared" si="42"/>
        <v>0</v>
      </c>
      <c r="AA54" s="603">
        <f t="shared" si="42"/>
        <v>0</v>
      </c>
      <c r="AB54" s="603">
        <f t="shared" si="42"/>
        <v>0</v>
      </c>
      <c r="AC54" s="603">
        <f t="shared" si="42"/>
        <v>0</v>
      </c>
      <c r="AD54" s="603">
        <f t="shared" si="42"/>
        <v>0</v>
      </c>
      <c r="AE54" s="603">
        <f t="shared" si="42"/>
        <v>0</v>
      </c>
      <c r="AF54" s="603">
        <f t="shared" si="42"/>
        <v>0</v>
      </c>
      <c r="AG54" s="603">
        <f t="shared" si="42"/>
        <v>0</v>
      </c>
      <c r="AH54" s="603">
        <f t="shared" si="42"/>
        <v>0</v>
      </c>
      <c r="AI54" s="603">
        <f t="shared" si="42"/>
        <v>0</v>
      </c>
      <c r="AJ54" s="603">
        <f t="shared" si="42"/>
        <v>0</v>
      </c>
      <c r="AK54" s="603">
        <f t="shared" si="42"/>
        <v>0</v>
      </c>
      <c r="AL54" s="603">
        <f t="shared" si="42"/>
        <v>0</v>
      </c>
      <c r="AM54" s="603">
        <f t="shared" si="42"/>
        <v>0</v>
      </c>
      <c r="AN54" s="603">
        <f>AN50+AN53</f>
        <v>0</v>
      </c>
      <c r="AO54" s="905">
        <f>AO50+AO53</f>
        <v>0</v>
      </c>
      <c r="AP54" s="603">
        <f t="shared" ref="AP54" ca="1" si="43">AP50+AP53</f>
        <v>0</v>
      </c>
      <c r="AQ54" s="603">
        <f>AQ50+AQ53</f>
        <v>0</v>
      </c>
      <c r="AR54" s="603">
        <f>AR50+AR53</f>
        <v>0</v>
      </c>
      <c r="AS54" s="905">
        <f>AS50+AS53</f>
        <v>0</v>
      </c>
      <c r="AT54" s="856" t="str">
        <f t="shared" si="5"/>
        <v xml:space="preserve">n/a </v>
      </c>
      <c r="AV54" s="131"/>
    </row>
    <row r="55" spans="1:48" s="24" customFormat="1" ht="12" hidden="1" customHeight="1" outlineLevel="1">
      <c r="A55" s="392"/>
      <c r="B55" s="128" t="s">
        <v>365</v>
      </c>
      <c r="C55" s="593" t="str">
        <f>PL_monthly!C55</f>
        <v>Financial income</v>
      </c>
      <c r="D55" s="252">
        <f>PL_monthly!D55</f>
        <v>0</v>
      </c>
      <c r="E55" s="252">
        <f>PL_monthly!E55</f>
        <v>0</v>
      </c>
      <c r="F55" s="252">
        <f>PL_monthly!F55</f>
        <v>0</v>
      </c>
      <c r="G55" s="252">
        <f>PL_monthly!G55</f>
        <v>0</v>
      </c>
      <c r="H55" s="252">
        <f>PL_monthly!H55</f>
        <v>0</v>
      </c>
      <c r="I55" s="252">
        <f>PL_monthly!I55</f>
        <v>0</v>
      </c>
      <c r="J55" s="252">
        <f>PL_monthly!J55</f>
        <v>0</v>
      </c>
      <c r="K55" s="252">
        <f>PL_monthly!K55</f>
        <v>0</v>
      </c>
      <c r="L55" s="252">
        <f>PL_monthly!L55</f>
        <v>0</v>
      </c>
      <c r="M55" s="252">
        <f>PL_monthly!M55</f>
        <v>0</v>
      </c>
      <c r="N55" s="252">
        <f>PL_monthly!N55</f>
        <v>0</v>
      </c>
      <c r="O55" s="252">
        <f>PL_monthly!O55</f>
        <v>0</v>
      </c>
      <c r="P55" s="252">
        <f>PL_monthly!P55</f>
        <v>0</v>
      </c>
      <c r="Q55" s="252">
        <f>PL_monthly!Q55</f>
        <v>0</v>
      </c>
      <c r="R55" s="252">
        <f>PL_monthly!R55</f>
        <v>0</v>
      </c>
      <c r="S55" s="252">
        <f>PL_monthly!S55</f>
        <v>0</v>
      </c>
      <c r="T55" s="252">
        <f>PL_monthly!T55</f>
        <v>0</v>
      </c>
      <c r="U55" s="252">
        <f>PL_monthly!U55</f>
        <v>0</v>
      </c>
      <c r="V55" s="252">
        <f>PL_monthly!V55</f>
        <v>0</v>
      </c>
      <c r="W55" s="252">
        <f>PL_monthly!W55</f>
        <v>0</v>
      </c>
      <c r="X55" s="252">
        <f>PL_monthly!X55</f>
        <v>0</v>
      </c>
      <c r="Y55" s="252">
        <f>PL_monthly!Y55</f>
        <v>0</v>
      </c>
      <c r="Z55" s="252">
        <f>PL_monthly!Z55</f>
        <v>0</v>
      </c>
      <c r="AA55" s="252">
        <f>PL_monthly!AA55</f>
        <v>0</v>
      </c>
      <c r="AB55" s="252">
        <f>PL_monthly!AB55</f>
        <v>0</v>
      </c>
      <c r="AC55" s="252">
        <f>PL_monthly!AC55</f>
        <v>0</v>
      </c>
      <c r="AD55" s="252">
        <f>PL_monthly!AD55</f>
        <v>0</v>
      </c>
      <c r="AE55" s="252">
        <f>PL_monthly!AE55</f>
        <v>0</v>
      </c>
      <c r="AF55" s="252">
        <f>PL_monthly!AF55</f>
        <v>0</v>
      </c>
      <c r="AG55" s="252">
        <f>PL_monthly!AG55</f>
        <v>0</v>
      </c>
      <c r="AH55" s="252">
        <f>PL_monthly!AH55</f>
        <v>0</v>
      </c>
      <c r="AI55" s="252">
        <f>PL_monthly!AI55</f>
        <v>0</v>
      </c>
      <c r="AJ55" s="252">
        <f>PL_monthly!AJ55</f>
        <v>0</v>
      </c>
      <c r="AK55" s="252">
        <f>PL_monthly!AK55</f>
        <v>0</v>
      </c>
      <c r="AL55" s="252">
        <f>PL_monthly!AL55</f>
        <v>0</v>
      </c>
      <c r="AM55" s="252">
        <f>PL_monthly!AM55</f>
        <v>0</v>
      </c>
      <c r="AN55" s="252">
        <f t="shared" ref="AN55:AN56" si="44">SUM(D55:O55)</f>
        <v>0</v>
      </c>
      <c r="AO55" s="345">
        <f t="shared" ref="AO55:AO56" si="45">SUM(P55:AA55)</f>
        <v>0</v>
      </c>
      <c r="AP55" s="252">
        <f ca="1">SUM(OFFSET(AM55,0,(-12+'Key information'!$E$34)):OFFSET(AA55,0,(-11+'Key information'!$E$34)))</f>
        <v>0</v>
      </c>
      <c r="AQ55" s="252">
        <f>PL_monthly!AQ55</f>
        <v>0</v>
      </c>
      <c r="AR55" s="252"/>
      <c r="AS55" s="345"/>
      <c r="AT55" s="295" t="str">
        <f t="shared" si="5"/>
        <v xml:space="preserve">n/a </v>
      </c>
      <c r="AV55" s="131"/>
    </row>
    <row r="56" spans="1:48" s="24" customFormat="1" ht="12" hidden="1" customHeight="1" outlineLevel="1">
      <c r="A56" s="392"/>
      <c r="B56" s="128" t="s">
        <v>367</v>
      </c>
      <c r="C56" s="593" t="str">
        <f>PL_monthly!C56</f>
        <v>Financial expenses</v>
      </c>
      <c r="D56" s="252">
        <f>PL_monthly!D56</f>
        <v>0</v>
      </c>
      <c r="E56" s="252">
        <f>PL_monthly!E56</f>
        <v>0</v>
      </c>
      <c r="F56" s="252">
        <f>PL_monthly!F56</f>
        <v>0</v>
      </c>
      <c r="G56" s="252">
        <f>PL_monthly!G56</f>
        <v>0</v>
      </c>
      <c r="H56" s="252">
        <f>PL_monthly!H56</f>
        <v>0</v>
      </c>
      <c r="I56" s="252">
        <f>PL_monthly!I56</f>
        <v>0</v>
      </c>
      <c r="J56" s="252">
        <f>PL_monthly!J56</f>
        <v>0</v>
      </c>
      <c r="K56" s="252">
        <f>PL_monthly!K56</f>
        <v>0</v>
      </c>
      <c r="L56" s="252">
        <f>PL_monthly!L56</f>
        <v>0</v>
      </c>
      <c r="M56" s="252">
        <f>PL_monthly!M56</f>
        <v>0</v>
      </c>
      <c r="N56" s="252">
        <f>PL_monthly!N56</f>
        <v>0</v>
      </c>
      <c r="O56" s="252">
        <f>PL_monthly!O56</f>
        <v>0</v>
      </c>
      <c r="P56" s="252">
        <f>PL_monthly!P56</f>
        <v>0</v>
      </c>
      <c r="Q56" s="252">
        <f>PL_monthly!Q56</f>
        <v>0</v>
      </c>
      <c r="R56" s="252">
        <f>PL_monthly!R56</f>
        <v>0</v>
      </c>
      <c r="S56" s="252">
        <f>PL_monthly!S56</f>
        <v>0</v>
      </c>
      <c r="T56" s="252">
        <f>PL_monthly!T56</f>
        <v>0</v>
      </c>
      <c r="U56" s="252">
        <f>PL_monthly!U56</f>
        <v>0</v>
      </c>
      <c r="V56" s="252">
        <f>PL_monthly!V56</f>
        <v>0</v>
      </c>
      <c r="W56" s="252">
        <f>PL_monthly!W56</f>
        <v>0</v>
      </c>
      <c r="X56" s="252">
        <f>PL_monthly!X56</f>
        <v>0</v>
      </c>
      <c r="Y56" s="252">
        <f>PL_monthly!Y56</f>
        <v>0</v>
      </c>
      <c r="Z56" s="252">
        <f>PL_monthly!Z56</f>
        <v>0</v>
      </c>
      <c r="AA56" s="252">
        <f>PL_monthly!AA56</f>
        <v>0</v>
      </c>
      <c r="AB56" s="252">
        <f>PL_monthly!AB56</f>
        <v>0</v>
      </c>
      <c r="AC56" s="252">
        <f>PL_monthly!AC56</f>
        <v>0</v>
      </c>
      <c r="AD56" s="252">
        <f>PL_monthly!AD56</f>
        <v>0</v>
      </c>
      <c r="AE56" s="252">
        <f>PL_monthly!AE56</f>
        <v>0</v>
      </c>
      <c r="AF56" s="252">
        <f>PL_monthly!AF56</f>
        <v>0</v>
      </c>
      <c r="AG56" s="252">
        <f>PL_monthly!AG56</f>
        <v>0</v>
      </c>
      <c r="AH56" s="252">
        <f>PL_monthly!AH56</f>
        <v>0</v>
      </c>
      <c r="AI56" s="252">
        <f>PL_monthly!AI56</f>
        <v>0</v>
      </c>
      <c r="AJ56" s="252">
        <f>PL_monthly!AJ56</f>
        <v>0</v>
      </c>
      <c r="AK56" s="252">
        <f>PL_monthly!AK56</f>
        <v>0</v>
      </c>
      <c r="AL56" s="252">
        <f>PL_monthly!AL56</f>
        <v>0</v>
      </c>
      <c r="AM56" s="252">
        <f>PL_monthly!AM56</f>
        <v>0</v>
      </c>
      <c r="AN56" s="252">
        <f t="shared" si="44"/>
        <v>0</v>
      </c>
      <c r="AO56" s="345">
        <f t="shared" si="45"/>
        <v>0</v>
      </c>
      <c r="AP56" s="252">
        <f ca="1">SUM(OFFSET(AM56,0,(-12+'Key information'!$E$34)):OFFSET(AA56,0,(-11+'Key information'!$E$34)))</f>
        <v>0</v>
      </c>
      <c r="AQ56" s="252">
        <f>PL_monthly!AQ56</f>
        <v>0</v>
      </c>
      <c r="AR56" s="252"/>
      <c r="AS56" s="345"/>
      <c r="AT56" s="295" t="str">
        <f t="shared" si="5"/>
        <v xml:space="preserve">n/a </v>
      </c>
      <c r="AV56" s="131"/>
    </row>
    <row r="57" spans="1:48" s="174" customFormat="1" ht="12" customHeight="1" collapsed="1">
      <c r="A57" s="392"/>
      <c r="B57" s="178"/>
      <c r="C57" s="593" t="str">
        <f>PL_monthly!C57</f>
        <v>Financial income/(expense)</v>
      </c>
      <c r="D57" s="252">
        <f>SUM(D55:D56)</f>
        <v>0</v>
      </c>
      <c r="E57" s="252">
        <f t="shared" ref="E57:AM57" si="46">SUM(E55:E56)</f>
        <v>0</v>
      </c>
      <c r="F57" s="252">
        <f t="shared" si="46"/>
        <v>0</v>
      </c>
      <c r="G57" s="252">
        <f t="shared" si="46"/>
        <v>0</v>
      </c>
      <c r="H57" s="252">
        <f t="shared" si="46"/>
        <v>0</v>
      </c>
      <c r="I57" s="252">
        <f t="shared" si="46"/>
        <v>0</v>
      </c>
      <c r="J57" s="252">
        <f t="shared" si="46"/>
        <v>0</v>
      </c>
      <c r="K57" s="252">
        <f t="shared" si="46"/>
        <v>0</v>
      </c>
      <c r="L57" s="252">
        <f t="shared" si="46"/>
        <v>0</v>
      </c>
      <c r="M57" s="252">
        <f t="shared" si="46"/>
        <v>0</v>
      </c>
      <c r="N57" s="252">
        <f t="shared" si="46"/>
        <v>0</v>
      </c>
      <c r="O57" s="252">
        <f t="shared" si="46"/>
        <v>0</v>
      </c>
      <c r="P57" s="252">
        <f t="shared" si="46"/>
        <v>0</v>
      </c>
      <c r="Q57" s="252">
        <f t="shared" si="46"/>
        <v>0</v>
      </c>
      <c r="R57" s="252">
        <f t="shared" si="46"/>
        <v>0</v>
      </c>
      <c r="S57" s="252">
        <f t="shared" si="46"/>
        <v>0</v>
      </c>
      <c r="T57" s="252">
        <f t="shared" si="46"/>
        <v>0</v>
      </c>
      <c r="U57" s="252">
        <f t="shared" si="46"/>
        <v>0</v>
      </c>
      <c r="V57" s="252">
        <f t="shared" si="46"/>
        <v>0</v>
      </c>
      <c r="W57" s="252">
        <f t="shared" si="46"/>
        <v>0</v>
      </c>
      <c r="X57" s="252">
        <f t="shared" si="46"/>
        <v>0</v>
      </c>
      <c r="Y57" s="252">
        <f t="shared" si="46"/>
        <v>0</v>
      </c>
      <c r="Z57" s="252">
        <f t="shared" si="46"/>
        <v>0</v>
      </c>
      <c r="AA57" s="252">
        <f t="shared" si="46"/>
        <v>0</v>
      </c>
      <c r="AB57" s="252">
        <f t="shared" si="46"/>
        <v>0</v>
      </c>
      <c r="AC57" s="252">
        <f t="shared" si="46"/>
        <v>0</v>
      </c>
      <c r="AD57" s="252">
        <f t="shared" si="46"/>
        <v>0</v>
      </c>
      <c r="AE57" s="252">
        <f t="shared" si="46"/>
        <v>0</v>
      </c>
      <c r="AF57" s="252">
        <f t="shared" si="46"/>
        <v>0</v>
      </c>
      <c r="AG57" s="252">
        <f t="shared" si="46"/>
        <v>0</v>
      </c>
      <c r="AH57" s="252">
        <f t="shared" si="46"/>
        <v>0</v>
      </c>
      <c r="AI57" s="252">
        <f t="shared" si="46"/>
        <v>0</v>
      </c>
      <c r="AJ57" s="252">
        <f t="shared" si="46"/>
        <v>0</v>
      </c>
      <c r="AK57" s="252">
        <f t="shared" si="46"/>
        <v>0</v>
      </c>
      <c r="AL57" s="252">
        <f t="shared" si="46"/>
        <v>0</v>
      </c>
      <c r="AM57" s="252">
        <f t="shared" si="46"/>
        <v>0</v>
      </c>
      <c r="AN57" s="252">
        <f>SUM(AN55:AN56)</f>
        <v>0</v>
      </c>
      <c r="AO57" s="345">
        <f>SUM(AO55:AO56)</f>
        <v>0</v>
      </c>
      <c r="AP57" s="252">
        <f t="shared" ref="AP57:AQ57" ca="1" si="47">SUM(AP55:AP56)</f>
        <v>0</v>
      </c>
      <c r="AQ57" s="252">
        <f t="shared" si="47"/>
        <v>0</v>
      </c>
      <c r="AR57" s="252">
        <f>SUM(AR55:AR56)</f>
        <v>0</v>
      </c>
      <c r="AS57" s="345">
        <f>SUM(AS55:AS56)</f>
        <v>0</v>
      </c>
      <c r="AT57" s="295" t="str">
        <f t="shared" si="5"/>
        <v xml:space="preserve">n/a </v>
      </c>
      <c r="AU57" s="182"/>
      <c r="AV57" s="131"/>
    </row>
    <row r="58" spans="1:48" s="174" customFormat="1" ht="12" hidden="1" customHeight="1" outlineLevel="1">
      <c r="A58" s="392"/>
      <c r="B58" s="178"/>
      <c r="C58" s="593" t="str">
        <f>PL_monthly!C58</f>
        <v>Extraordinary income/(expense)</v>
      </c>
      <c r="D58" s="252">
        <f>PL_monthly!D58</f>
        <v>0</v>
      </c>
      <c r="E58" s="252">
        <f>PL_monthly!E58</f>
        <v>0</v>
      </c>
      <c r="F58" s="252">
        <f>PL_monthly!F58</f>
        <v>0</v>
      </c>
      <c r="G58" s="252">
        <f>PL_monthly!G58</f>
        <v>0</v>
      </c>
      <c r="H58" s="252">
        <f>PL_monthly!H58</f>
        <v>0</v>
      </c>
      <c r="I58" s="252">
        <f>PL_monthly!I58</f>
        <v>0</v>
      </c>
      <c r="J58" s="252">
        <f>PL_monthly!J58</f>
        <v>0</v>
      </c>
      <c r="K58" s="252">
        <f>PL_monthly!K58</f>
        <v>0</v>
      </c>
      <c r="L58" s="252">
        <f>PL_monthly!L58</f>
        <v>0</v>
      </c>
      <c r="M58" s="252">
        <f>PL_monthly!M58</f>
        <v>0</v>
      </c>
      <c r="N58" s="252">
        <f>PL_monthly!N58</f>
        <v>0</v>
      </c>
      <c r="O58" s="252">
        <f>PL_monthly!O58</f>
        <v>0</v>
      </c>
      <c r="P58" s="252">
        <f>PL_monthly!P58</f>
        <v>0</v>
      </c>
      <c r="Q58" s="252">
        <f>PL_monthly!Q58</f>
        <v>0</v>
      </c>
      <c r="R58" s="252">
        <f>PL_monthly!R58</f>
        <v>0</v>
      </c>
      <c r="S58" s="252">
        <f>PL_monthly!S58</f>
        <v>0</v>
      </c>
      <c r="T58" s="252">
        <f>PL_monthly!T58</f>
        <v>0</v>
      </c>
      <c r="U58" s="252">
        <f>PL_monthly!U58</f>
        <v>0</v>
      </c>
      <c r="V58" s="252">
        <f>PL_monthly!V58</f>
        <v>0</v>
      </c>
      <c r="W58" s="252">
        <f>PL_monthly!W58</f>
        <v>0</v>
      </c>
      <c r="X58" s="252">
        <f>PL_monthly!X58</f>
        <v>0</v>
      </c>
      <c r="Y58" s="252">
        <f>PL_monthly!Y58</f>
        <v>0</v>
      </c>
      <c r="Z58" s="252">
        <f>PL_monthly!Z58</f>
        <v>0</v>
      </c>
      <c r="AA58" s="252">
        <f>PL_monthly!AA58</f>
        <v>0</v>
      </c>
      <c r="AB58" s="252">
        <f>PL_monthly!AB58</f>
        <v>0</v>
      </c>
      <c r="AC58" s="252">
        <f>PL_monthly!AC58</f>
        <v>0</v>
      </c>
      <c r="AD58" s="252">
        <f>PL_monthly!AD58</f>
        <v>0</v>
      </c>
      <c r="AE58" s="252">
        <f>PL_monthly!AE58</f>
        <v>0</v>
      </c>
      <c r="AF58" s="252">
        <f>PL_monthly!AF58</f>
        <v>0</v>
      </c>
      <c r="AG58" s="252">
        <f>PL_monthly!AG58</f>
        <v>0</v>
      </c>
      <c r="AH58" s="252">
        <f>PL_monthly!AH58</f>
        <v>0</v>
      </c>
      <c r="AI58" s="252">
        <f>PL_monthly!AI58</f>
        <v>0</v>
      </c>
      <c r="AJ58" s="252">
        <f>PL_monthly!AJ58</f>
        <v>0</v>
      </c>
      <c r="AK58" s="252">
        <f>PL_monthly!AK58</f>
        <v>0</v>
      </c>
      <c r="AL58" s="252">
        <f>PL_monthly!AL58</f>
        <v>0</v>
      </c>
      <c r="AM58" s="252">
        <f>PL_monthly!AM58</f>
        <v>0</v>
      </c>
      <c r="AN58" s="252">
        <f t="shared" ref="AN58" si="48">SUM(D58:O58)</f>
        <v>0</v>
      </c>
      <c r="AO58" s="345">
        <f t="shared" ref="AO58" si="49">SUM(P58:AA58)</f>
        <v>0</v>
      </c>
      <c r="AP58" s="252">
        <f ca="1">SUM(OFFSET(AM58,0,(-12+'Key information'!$E$34)):OFFSET(AA58,0,(-11+'Key information'!$E$34)))</f>
        <v>0</v>
      </c>
      <c r="AQ58" s="252">
        <f>PL_monthly!AQ58</f>
        <v>0</v>
      </c>
      <c r="AR58" s="252"/>
      <c r="AS58" s="345"/>
      <c r="AT58" s="295" t="str">
        <f t="shared" si="5"/>
        <v xml:space="preserve">n/a </v>
      </c>
      <c r="AU58" s="182"/>
      <c r="AV58" s="131"/>
    </row>
    <row r="59" spans="1:48" s="183" customFormat="1" ht="12" customHeight="1" collapsed="1">
      <c r="A59" s="393"/>
      <c r="B59" s="178"/>
      <c r="C59" s="602" t="str">
        <f>PL_monthly!C59</f>
        <v xml:space="preserve">Profit before taxes </v>
      </c>
      <c r="D59" s="603">
        <f>D54+D57+D58</f>
        <v>0</v>
      </c>
      <c r="E59" s="603">
        <f t="shared" ref="E59:AM59" si="50">E54+E57+E58</f>
        <v>0</v>
      </c>
      <c r="F59" s="603">
        <f t="shared" si="50"/>
        <v>0</v>
      </c>
      <c r="G59" s="603">
        <f t="shared" si="50"/>
        <v>0</v>
      </c>
      <c r="H59" s="603">
        <f t="shared" si="50"/>
        <v>0</v>
      </c>
      <c r="I59" s="603">
        <f t="shared" si="50"/>
        <v>0</v>
      </c>
      <c r="J59" s="603">
        <f t="shared" si="50"/>
        <v>0</v>
      </c>
      <c r="K59" s="603">
        <f t="shared" si="50"/>
        <v>0</v>
      </c>
      <c r="L59" s="603">
        <f t="shared" si="50"/>
        <v>0</v>
      </c>
      <c r="M59" s="603">
        <f t="shared" si="50"/>
        <v>0</v>
      </c>
      <c r="N59" s="603">
        <f t="shared" si="50"/>
        <v>0</v>
      </c>
      <c r="O59" s="603">
        <f t="shared" si="50"/>
        <v>0</v>
      </c>
      <c r="P59" s="603">
        <f t="shared" si="50"/>
        <v>0</v>
      </c>
      <c r="Q59" s="603">
        <f t="shared" si="50"/>
        <v>0</v>
      </c>
      <c r="R59" s="603">
        <f t="shared" si="50"/>
        <v>0</v>
      </c>
      <c r="S59" s="603">
        <f t="shared" si="50"/>
        <v>0</v>
      </c>
      <c r="T59" s="603">
        <f t="shared" si="50"/>
        <v>0</v>
      </c>
      <c r="U59" s="603">
        <f t="shared" si="50"/>
        <v>0</v>
      </c>
      <c r="V59" s="603">
        <f t="shared" si="50"/>
        <v>0</v>
      </c>
      <c r="W59" s="603">
        <f t="shared" si="50"/>
        <v>0</v>
      </c>
      <c r="X59" s="603">
        <f t="shared" si="50"/>
        <v>0</v>
      </c>
      <c r="Y59" s="603">
        <f t="shared" si="50"/>
        <v>0</v>
      </c>
      <c r="Z59" s="603">
        <f t="shared" si="50"/>
        <v>0</v>
      </c>
      <c r="AA59" s="603">
        <f t="shared" si="50"/>
        <v>0</v>
      </c>
      <c r="AB59" s="603">
        <f t="shared" si="50"/>
        <v>0</v>
      </c>
      <c r="AC59" s="603">
        <f t="shared" si="50"/>
        <v>0</v>
      </c>
      <c r="AD59" s="603">
        <f t="shared" si="50"/>
        <v>0</v>
      </c>
      <c r="AE59" s="603">
        <f t="shared" si="50"/>
        <v>0</v>
      </c>
      <c r="AF59" s="603">
        <f t="shared" si="50"/>
        <v>0</v>
      </c>
      <c r="AG59" s="603">
        <f t="shared" si="50"/>
        <v>0</v>
      </c>
      <c r="AH59" s="603">
        <f t="shared" si="50"/>
        <v>0</v>
      </c>
      <c r="AI59" s="603">
        <f t="shared" si="50"/>
        <v>0</v>
      </c>
      <c r="AJ59" s="603">
        <f t="shared" si="50"/>
        <v>0</v>
      </c>
      <c r="AK59" s="603">
        <f t="shared" si="50"/>
        <v>0</v>
      </c>
      <c r="AL59" s="603">
        <f t="shared" si="50"/>
        <v>0</v>
      </c>
      <c r="AM59" s="603">
        <f t="shared" si="50"/>
        <v>0</v>
      </c>
      <c r="AN59" s="603">
        <f>AN54+SUM(AN57:AN58)</f>
        <v>0</v>
      </c>
      <c r="AO59" s="905">
        <f>AO54+SUM(AO57:AO58)</f>
        <v>0</v>
      </c>
      <c r="AP59" s="603">
        <f t="shared" ref="AP59" ca="1" si="51">AP54+SUM(AP57:AP58)</f>
        <v>0</v>
      </c>
      <c r="AQ59" s="603">
        <f>AQ54+SUM(AQ57:AQ58)</f>
        <v>0</v>
      </c>
      <c r="AR59" s="603">
        <f>AR54+SUM(AR57:AR58)</f>
        <v>0</v>
      </c>
      <c r="AS59" s="905">
        <f>AS54+SUM(AS57:AS58)</f>
        <v>0</v>
      </c>
      <c r="AT59" s="856" t="str">
        <f t="shared" si="5"/>
        <v xml:space="preserve">n/a </v>
      </c>
      <c r="AU59" s="182"/>
      <c r="AV59" s="131"/>
    </row>
    <row r="60" spans="1:48" s="183" customFormat="1" ht="12" hidden="1" customHeight="1" outlineLevel="1">
      <c r="A60" s="393"/>
      <c r="B60" s="178" t="s">
        <v>624</v>
      </c>
      <c r="C60" s="593" t="str">
        <f>PL_monthly!C60</f>
        <v>Tax item1</v>
      </c>
      <c r="D60" s="252">
        <f>PL_monthly!D60</f>
        <v>0</v>
      </c>
      <c r="E60" s="252">
        <f>PL_monthly!E60</f>
        <v>0</v>
      </c>
      <c r="F60" s="252">
        <f>PL_monthly!F60</f>
        <v>0</v>
      </c>
      <c r="G60" s="252">
        <f>PL_monthly!G60</f>
        <v>0</v>
      </c>
      <c r="H60" s="252">
        <f>PL_monthly!H60</f>
        <v>0</v>
      </c>
      <c r="I60" s="252">
        <f>PL_monthly!I60</f>
        <v>0</v>
      </c>
      <c r="J60" s="252">
        <f>PL_monthly!J60</f>
        <v>0</v>
      </c>
      <c r="K60" s="252">
        <f>PL_monthly!K60</f>
        <v>0</v>
      </c>
      <c r="L60" s="252">
        <f>PL_monthly!L60</f>
        <v>0</v>
      </c>
      <c r="M60" s="252">
        <f>PL_monthly!M60</f>
        <v>0</v>
      </c>
      <c r="N60" s="252">
        <f>PL_monthly!N60</f>
        <v>0</v>
      </c>
      <c r="O60" s="252">
        <f>PL_monthly!O60</f>
        <v>0</v>
      </c>
      <c r="P60" s="252">
        <f>PL_monthly!P60</f>
        <v>0</v>
      </c>
      <c r="Q60" s="252">
        <f>PL_monthly!Q60</f>
        <v>0</v>
      </c>
      <c r="R60" s="252">
        <f>PL_monthly!R60</f>
        <v>0</v>
      </c>
      <c r="S60" s="252">
        <f>PL_monthly!S60</f>
        <v>0</v>
      </c>
      <c r="T60" s="252">
        <f>PL_monthly!T60</f>
        <v>0</v>
      </c>
      <c r="U60" s="252">
        <f>PL_monthly!U60</f>
        <v>0</v>
      </c>
      <c r="V60" s="252">
        <f>PL_monthly!V60</f>
        <v>0</v>
      </c>
      <c r="W60" s="252">
        <f>PL_monthly!W60</f>
        <v>0</v>
      </c>
      <c r="X60" s="252">
        <f>PL_monthly!X60</f>
        <v>0</v>
      </c>
      <c r="Y60" s="252">
        <f>PL_monthly!Y60</f>
        <v>0</v>
      </c>
      <c r="Z60" s="252">
        <f>PL_monthly!Z60</f>
        <v>0</v>
      </c>
      <c r="AA60" s="252">
        <f>PL_monthly!AA60</f>
        <v>0</v>
      </c>
      <c r="AB60" s="252">
        <f>PL_monthly!AB60</f>
        <v>0</v>
      </c>
      <c r="AC60" s="252">
        <f>PL_monthly!AC60</f>
        <v>0</v>
      </c>
      <c r="AD60" s="252">
        <f>PL_monthly!AD60</f>
        <v>0</v>
      </c>
      <c r="AE60" s="252">
        <f>PL_monthly!AE60</f>
        <v>0</v>
      </c>
      <c r="AF60" s="252">
        <f>PL_monthly!AF60</f>
        <v>0</v>
      </c>
      <c r="AG60" s="252">
        <f>PL_monthly!AG60</f>
        <v>0</v>
      </c>
      <c r="AH60" s="252">
        <f>PL_monthly!AH60</f>
        <v>0</v>
      </c>
      <c r="AI60" s="252">
        <f>PL_monthly!AI60</f>
        <v>0</v>
      </c>
      <c r="AJ60" s="252">
        <f>PL_monthly!AJ60</f>
        <v>0</v>
      </c>
      <c r="AK60" s="252">
        <f>PL_monthly!AK60</f>
        <v>0</v>
      </c>
      <c r="AL60" s="252">
        <f>PL_monthly!AL60</f>
        <v>0</v>
      </c>
      <c r="AM60" s="252">
        <f>PL_monthly!AM60</f>
        <v>0</v>
      </c>
      <c r="AN60" s="252">
        <f t="shared" ref="AN60:AN61" si="52">SUM(D60:O60)</f>
        <v>0</v>
      </c>
      <c r="AO60" s="345">
        <f t="shared" ref="AO60:AO61" si="53">SUM(P60:AA60)</f>
        <v>0</v>
      </c>
      <c r="AP60" s="252">
        <f ca="1">SUM(OFFSET(AM60,0,(-12+'Key information'!$E$34)):OFFSET(AA60,0,(-11+'Key information'!$E$34)))</f>
        <v>0</v>
      </c>
      <c r="AQ60" s="252">
        <f>PL_monthly!AQ60</f>
        <v>0</v>
      </c>
      <c r="AR60" s="252"/>
      <c r="AS60" s="345"/>
      <c r="AT60" s="295" t="str">
        <f t="shared" si="5"/>
        <v xml:space="preserve">n/a </v>
      </c>
      <c r="AU60" s="182"/>
      <c r="AV60" s="131"/>
    </row>
    <row r="61" spans="1:48" s="183" customFormat="1" ht="12" hidden="1" customHeight="1" outlineLevel="1">
      <c r="A61" s="393"/>
      <c r="B61" s="178"/>
      <c r="C61" s="593" t="str">
        <f>PL_monthly!C61</f>
        <v>Tax item2</v>
      </c>
      <c r="D61" s="252">
        <f>PL_monthly!D61</f>
        <v>0</v>
      </c>
      <c r="E61" s="252">
        <f>PL_monthly!E61</f>
        <v>0</v>
      </c>
      <c r="F61" s="252">
        <f>PL_monthly!F61</f>
        <v>0</v>
      </c>
      <c r="G61" s="252">
        <f>PL_monthly!G61</f>
        <v>0</v>
      </c>
      <c r="H61" s="252">
        <f>PL_monthly!H61</f>
        <v>0</v>
      </c>
      <c r="I61" s="252">
        <f>PL_monthly!I61</f>
        <v>0</v>
      </c>
      <c r="J61" s="252">
        <f>PL_monthly!J61</f>
        <v>0</v>
      </c>
      <c r="K61" s="252">
        <f>PL_monthly!K61</f>
        <v>0</v>
      </c>
      <c r="L61" s="252">
        <f>PL_monthly!L61</f>
        <v>0</v>
      </c>
      <c r="M61" s="252">
        <f>PL_monthly!M61</f>
        <v>0</v>
      </c>
      <c r="N61" s="252">
        <f>PL_monthly!N61</f>
        <v>0</v>
      </c>
      <c r="O61" s="252">
        <f>PL_monthly!O61</f>
        <v>0</v>
      </c>
      <c r="P61" s="252">
        <f>PL_monthly!P61</f>
        <v>0</v>
      </c>
      <c r="Q61" s="252">
        <f>PL_monthly!Q61</f>
        <v>0</v>
      </c>
      <c r="R61" s="252">
        <f>PL_monthly!R61</f>
        <v>0</v>
      </c>
      <c r="S61" s="252">
        <f>PL_monthly!S61</f>
        <v>0</v>
      </c>
      <c r="T61" s="252">
        <f>PL_monthly!T61</f>
        <v>0</v>
      </c>
      <c r="U61" s="252">
        <f>PL_monthly!U61</f>
        <v>0</v>
      </c>
      <c r="V61" s="252">
        <f>PL_monthly!V61</f>
        <v>0</v>
      </c>
      <c r="W61" s="252">
        <f>PL_monthly!W61</f>
        <v>0</v>
      </c>
      <c r="X61" s="252">
        <f>PL_monthly!X61</f>
        <v>0</v>
      </c>
      <c r="Y61" s="252">
        <f>PL_monthly!Y61</f>
        <v>0</v>
      </c>
      <c r="Z61" s="252">
        <f>PL_monthly!Z61</f>
        <v>0</v>
      </c>
      <c r="AA61" s="252">
        <f>PL_monthly!AA61</f>
        <v>0</v>
      </c>
      <c r="AB61" s="252">
        <f>PL_monthly!AB61</f>
        <v>0</v>
      </c>
      <c r="AC61" s="252">
        <f>PL_monthly!AC61</f>
        <v>0</v>
      </c>
      <c r="AD61" s="252">
        <f>PL_monthly!AD61</f>
        <v>0</v>
      </c>
      <c r="AE61" s="252">
        <f>PL_monthly!AE61</f>
        <v>0</v>
      </c>
      <c r="AF61" s="252">
        <f>PL_monthly!AF61</f>
        <v>0</v>
      </c>
      <c r="AG61" s="252">
        <f>PL_monthly!AG61</f>
        <v>0</v>
      </c>
      <c r="AH61" s="252">
        <f>PL_monthly!AH61</f>
        <v>0</v>
      </c>
      <c r="AI61" s="252">
        <f>PL_monthly!AI61</f>
        <v>0</v>
      </c>
      <c r="AJ61" s="252">
        <f>PL_monthly!AJ61</f>
        <v>0</v>
      </c>
      <c r="AK61" s="252">
        <f>PL_monthly!AK61</f>
        <v>0</v>
      </c>
      <c r="AL61" s="252">
        <f>PL_monthly!AL61</f>
        <v>0</v>
      </c>
      <c r="AM61" s="252">
        <f>PL_monthly!AM61</f>
        <v>0</v>
      </c>
      <c r="AN61" s="252">
        <f t="shared" si="52"/>
        <v>0</v>
      </c>
      <c r="AO61" s="345">
        <f t="shared" si="53"/>
        <v>0</v>
      </c>
      <c r="AP61" s="252">
        <f ca="1">SUM(OFFSET(AM61,0,(-12+'Key information'!$E$34)):OFFSET(AA61,0,(-11+'Key information'!$E$34)))</f>
        <v>0</v>
      </c>
      <c r="AQ61" s="252">
        <f>PL_monthly!AQ61</f>
        <v>0</v>
      </c>
      <c r="AR61" s="252"/>
      <c r="AS61" s="345"/>
      <c r="AT61" s="295" t="str">
        <f t="shared" si="5"/>
        <v xml:space="preserve">n/a </v>
      </c>
      <c r="AU61" s="182"/>
      <c r="AV61" s="131"/>
    </row>
    <row r="62" spans="1:48" s="174" customFormat="1" ht="12" customHeight="1" collapsed="1">
      <c r="A62" s="392"/>
      <c r="B62" s="178"/>
      <c r="C62" s="593" t="str">
        <f>PL_monthly!C62</f>
        <v xml:space="preserve">Current taxes </v>
      </c>
      <c r="D62" s="252">
        <f>SUM(D60:D61)</f>
        <v>0</v>
      </c>
      <c r="E62" s="252">
        <f t="shared" ref="E62:AM62" si="54">SUM(E60:E61)</f>
        <v>0</v>
      </c>
      <c r="F62" s="252">
        <f t="shared" si="54"/>
        <v>0</v>
      </c>
      <c r="G62" s="252">
        <f t="shared" si="54"/>
        <v>0</v>
      </c>
      <c r="H62" s="252">
        <f t="shared" si="54"/>
        <v>0</v>
      </c>
      <c r="I62" s="252">
        <f t="shared" si="54"/>
        <v>0</v>
      </c>
      <c r="J62" s="252">
        <f t="shared" si="54"/>
        <v>0</v>
      </c>
      <c r="K62" s="252">
        <f t="shared" si="54"/>
        <v>0</v>
      </c>
      <c r="L62" s="252">
        <f t="shared" si="54"/>
        <v>0</v>
      </c>
      <c r="M62" s="252">
        <f t="shared" si="54"/>
        <v>0</v>
      </c>
      <c r="N62" s="252">
        <f t="shared" si="54"/>
        <v>0</v>
      </c>
      <c r="O62" s="252">
        <f t="shared" si="54"/>
        <v>0</v>
      </c>
      <c r="P62" s="252">
        <f t="shared" si="54"/>
        <v>0</v>
      </c>
      <c r="Q62" s="252">
        <f t="shared" si="54"/>
        <v>0</v>
      </c>
      <c r="R62" s="252">
        <f t="shared" si="54"/>
        <v>0</v>
      </c>
      <c r="S62" s="252">
        <f t="shared" si="54"/>
        <v>0</v>
      </c>
      <c r="T62" s="252">
        <f t="shared" si="54"/>
        <v>0</v>
      </c>
      <c r="U62" s="252">
        <f t="shared" si="54"/>
        <v>0</v>
      </c>
      <c r="V62" s="252">
        <f t="shared" si="54"/>
        <v>0</v>
      </c>
      <c r="W62" s="252">
        <f t="shared" si="54"/>
        <v>0</v>
      </c>
      <c r="X62" s="252">
        <f t="shared" si="54"/>
        <v>0</v>
      </c>
      <c r="Y62" s="252">
        <f t="shared" si="54"/>
        <v>0</v>
      </c>
      <c r="Z62" s="252">
        <f t="shared" si="54"/>
        <v>0</v>
      </c>
      <c r="AA62" s="252">
        <f t="shared" si="54"/>
        <v>0</v>
      </c>
      <c r="AB62" s="252">
        <f t="shared" si="54"/>
        <v>0</v>
      </c>
      <c r="AC62" s="252">
        <f t="shared" si="54"/>
        <v>0</v>
      </c>
      <c r="AD62" s="252">
        <f t="shared" si="54"/>
        <v>0</v>
      </c>
      <c r="AE62" s="252">
        <f t="shared" si="54"/>
        <v>0</v>
      </c>
      <c r="AF62" s="252">
        <f t="shared" si="54"/>
        <v>0</v>
      </c>
      <c r="AG62" s="252">
        <f t="shared" si="54"/>
        <v>0</v>
      </c>
      <c r="AH62" s="252">
        <f t="shared" si="54"/>
        <v>0</v>
      </c>
      <c r="AI62" s="252">
        <f t="shared" si="54"/>
        <v>0</v>
      </c>
      <c r="AJ62" s="252">
        <f t="shared" si="54"/>
        <v>0</v>
      </c>
      <c r="AK62" s="252">
        <f t="shared" si="54"/>
        <v>0</v>
      </c>
      <c r="AL62" s="252">
        <f t="shared" si="54"/>
        <v>0</v>
      </c>
      <c r="AM62" s="252">
        <f t="shared" si="54"/>
        <v>0</v>
      </c>
      <c r="AN62" s="252">
        <f>SUM(AN60:AN61)</f>
        <v>0</v>
      </c>
      <c r="AO62" s="345">
        <f>SUM(AO60:AO61)</f>
        <v>0</v>
      </c>
      <c r="AP62" s="252">
        <f t="shared" ref="AP62" ca="1" si="55">SUM(AP60:AP61)</f>
        <v>0</v>
      </c>
      <c r="AQ62" s="252">
        <f>SUM(AQ60:AQ61)</f>
        <v>0</v>
      </c>
      <c r="AR62" s="252">
        <f>SUM(AR60:AR61)</f>
        <v>0</v>
      </c>
      <c r="AS62" s="345">
        <f>SUM(AS60:AS61)</f>
        <v>0</v>
      </c>
      <c r="AT62" s="295" t="str">
        <f t="shared" si="5"/>
        <v xml:space="preserve">n/a </v>
      </c>
      <c r="AU62" s="146"/>
      <c r="AV62" s="138"/>
    </row>
    <row r="63" spans="1:48" s="174" customFormat="1" ht="12" customHeight="1" thickBot="1">
      <c r="A63" s="392"/>
      <c r="B63" s="178"/>
      <c r="C63" s="682" t="str">
        <f>PL_monthly!C63</f>
        <v>Net profit</v>
      </c>
      <c r="D63" s="684">
        <f>D59+D62</f>
        <v>0</v>
      </c>
      <c r="E63" s="684">
        <f t="shared" ref="E63:AM63" si="56">E59+E62</f>
        <v>0</v>
      </c>
      <c r="F63" s="684">
        <f t="shared" si="56"/>
        <v>0</v>
      </c>
      <c r="G63" s="684">
        <f t="shared" si="56"/>
        <v>0</v>
      </c>
      <c r="H63" s="684">
        <f t="shared" si="56"/>
        <v>0</v>
      </c>
      <c r="I63" s="684">
        <f t="shared" si="56"/>
        <v>0</v>
      </c>
      <c r="J63" s="684">
        <f t="shared" si="56"/>
        <v>0</v>
      </c>
      <c r="K63" s="684">
        <f t="shared" si="56"/>
        <v>0</v>
      </c>
      <c r="L63" s="684">
        <f t="shared" si="56"/>
        <v>0</v>
      </c>
      <c r="M63" s="684">
        <f t="shared" si="56"/>
        <v>0</v>
      </c>
      <c r="N63" s="684">
        <f t="shared" si="56"/>
        <v>0</v>
      </c>
      <c r="O63" s="684">
        <f t="shared" si="56"/>
        <v>0</v>
      </c>
      <c r="P63" s="684">
        <f t="shared" si="56"/>
        <v>0</v>
      </c>
      <c r="Q63" s="684">
        <f t="shared" si="56"/>
        <v>0</v>
      </c>
      <c r="R63" s="684">
        <f t="shared" si="56"/>
        <v>0</v>
      </c>
      <c r="S63" s="684">
        <f t="shared" si="56"/>
        <v>0</v>
      </c>
      <c r="T63" s="684">
        <f t="shared" si="56"/>
        <v>0</v>
      </c>
      <c r="U63" s="684">
        <f t="shared" si="56"/>
        <v>0</v>
      </c>
      <c r="V63" s="684">
        <f t="shared" si="56"/>
        <v>0</v>
      </c>
      <c r="W63" s="684">
        <f t="shared" si="56"/>
        <v>0</v>
      </c>
      <c r="X63" s="684">
        <f t="shared" si="56"/>
        <v>0</v>
      </c>
      <c r="Y63" s="684">
        <f t="shared" si="56"/>
        <v>0</v>
      </c>
      <c r="Z63" s="684">
        <f t="shared" si="56"/>
        <v>0</v>
      </c>
      <c r="AA63" s="684">
        <f t="shared" si="56"/>
        <v>0</v>
      </c>
      <c r="AB63" s="684">
        <f t="shared" si="56"/>
        <v>0</v>
      </c>
      <c r="AC63" s="684">
        <f t="shared" si="56"/>
        <v>0</v>
      </c>
      <c r="AD63" s="684">
        <f t="shared" si="56"/>
        <v>0</v>
      </c>
      <c r="AE63" s="684">
        <f t="shared" si="56"/>
        <v>0</v>
      </c>
      <c r="AF63" s="684">
        <f t="shared" si="56"/>
        <v>0</v>
      </c>
      <c r="AG63" s="684">
        <f t="shared" si="56"/>
        <v>0</v>
      </c>
      <c r="AH63" s="684">
        <f t="shared" si="56"/>
        <v>0</v>
      </c>
      <c r="AI63" s="684">
        <f t="shared" si="56"/>
        <v>0</v>
      </c>
      <c r="AJ63" s="684">
        <f t="shared" si="56"/>
        <v>0</v>
      </c>
      <c r="AK63" s="684">
        <f t="shared" si="56"/>
        <v>0</v>
      </c>
      <c r="AL63" s="684">
        <f t="shared" si="56"/>
        <v>0</v>
      </c>
      <c r="AM63" s="684">
        <f t="shared" si="56"/>
        <v>0</v>
      </c>
      <c r="AN63" s="684">
        <f>AN59+AN62</f>
        <v>0</v>
      </c>
      <c r="AO63" s="698">
        <f>AO59+AO62</f>
        <v>0</v>
      </c>
      <c r="AP63" s="684">
        <f t="shared" ref="AP63" ca="1" si="57">AP59+AP62</f>
        <v>0</v>
      </c>
      <c r="AQ63" s="684">
        <f>AQ59+AQ62</f>
        <v>0</v>
      </c>
      <c r="AR63" s="684">
        <f>AR59+AR62</f>
        <v>0</v>
      </c>
      <c r="AS63" s="698">
        <f>AS59+AS62</f>
        <v>0</v>
      </c>
      <c r="AT63" s="857" t="str">
        <f t="shared" si="5"/>
        <v xml:space="preserve">n/a </v>
      </c>
      <c r="AU63" s="146"/>
      <c r="AV63" s="131"/>
    </row>
    <row r="64" spans="1:48" s="174" customFormat="1" ht="2.4500000000000002" customHeight="1">
      <c r="A64" s="392"/>
      <c r="B64" s="178"/>
      <c r="C64" s="592"/>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858"/>
      <c r="AU64" s="146"/>
      <c r="AV64" s="131"/>
    </row>
    <row r="65" spans="1:48" s="174" customFormat="1" ht="12" customHeight="1">
      <c r="A65" s="392"/>
      <c r="B65" s="178"/>
      <c r="C65" s="594" t="s">
        <v>252</v>
      </c>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146"/>
      <c r="AV65" s="131"/>
    </row>
    <row r="66" spans="1:48" s="174" customFormat="1" ht="12" customHeight="1">
      <c r="A66" s="392"/>
      <c r="B66" s="178"/>
      <c r="C66" s="596" t="s">
        <v>379</v>
      </c>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f>IFERROR((AO15-AN15)/AN15,0)</f>
        <v>0</v>
      </c>
      <c r="AP66" s="295">
        <f ca="1">IFERROR((AP15-AO15)/AO15,0)</f>
        <v>0</v>
      </c>
      <c r="AQ66" s="295">
        <f>IFERROR((AQ15-AO15)/AO15,0)</f>
        <v>0</v>
      </c>
      <c r="AR66" s="295">
        <f>IFERROR((AR15-AQ15)/AQ15,0)</f>
        <v>0</v>
      </c>
      <c r="AS66" s="295">
        <f>IFERROR((AS15-AR15)/AR15,0)</f>
        <v>0</v>
      </c>
      <c r="AT66" s="295"/>
      <c r="AU66" s="146"/>
      <c r="AV66" s="131"/>
    </row>
    <row r="67" spans="1:48" s="174" customFormat="1" ht="12" hidden="1" customHeight="1" outlineLevel="1">
      <c r="A67" s="392"/>
      <c r="B67" s="178"/>
      <c r="C67" s="596" t="s">
        <v>380</v>
      </c>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t="e">
        <f t="shared" ref="AN67" si="58">AN21/AN15</f>
        <v>#DIV/0!</v>
      </c>
      <c r="AO67" s="295">
        <f>IFERROR(AO21/AO15,0)</f>
        <v>0</v>
      </c>
      <c r="AP67" s="295">
        <f t="shared" ref="AP67:AS67" ca="1" si="59">IFERROR(AP21/AP15,0)</f>
        <v>0</v>
      </c>
      <c r="AQ67" s="295">
        <f t="shared" si="59"/>
        <v>0</v>
      </c>
      <c r="AR67" s="295">
        <f t="shared" si="59"/>
        <v>0</v>
      </c>
      <c r="AS67" s="295">
        <f t="shared" si="59"/>
        <v>0</v>
      </c>
      <c r="AT67" s="295"/>
      <c r="AU67" s="146"/>
      <c r="AV67" s="131"/>
    </row>
    <row r="68" spans="1:48" s="174" customFormat="1" ht="12" customHeight="1" collapsed="1">
      <c r="A68" s="392"/>
      <c r="B68" s="178"/>
      <c r="C68" s="596" t="s">
        <v>381</v>
      </c>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t="e">
        <f t="shared" ref="AN68" si="60">AN29/AN15</f>
        <v>#DIV/0!</v>
      </c>
      <c r="AO68" s="295">
        <f>IFERROR(AO29/AO15,0)</f>
        <v>0</v>
      </c>
      <c r="AP68" s="295">
        <f t="shared" ref="AP68:AS68" ca="1" si="61">IFERROR(AP29/AP15,0)</f>
        <v>0</v>
      </c>
      <c r="AQ68" s="295">
        <f t="shared" si="61"/>
        <v>0</v>
      </c>
      <c r="AR68" s="295">
        <f t="shared" si="61"/>
        <v>0</v>
      </c>
      <c r="AS68" s="295">
        <f t="shared" si="61"/>
        <v>0</v>
      </c>
      <c r="AT68" s="295"/>
      <c r="AU68" s="146"/>
      <c r="AV68" s="131"/>
    </row>
    <row r="69" spans="1:48" s="174" customFormat="1" ht="12" customHeight="1">
      <c r="A69" s="392"/>
      <c r="B69" s="178"/>
      <c r="C69" s="596" t="s">
        <v>382</v>
      </c>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t="e">
        <f t="shared" ref="AN69" si="62">AN50/AN15</f>
        <v>#DIV/0!</v>
      </c>
      <c r="AO69" s="295">
        <f>IFERROR(AO50/AO15,0)</f>
        <v>0</v>
      </c>
      <c r="AP69" s="295">
        <f t="shared" ref="AP69:AS69" ca="1" si="63">IFERROR(AP50/AP15,0)</f>
        <v>0</v>
      </c>
      <c r="AQ69" s="295">
        <f t="shared" si="63"/>
        <v>0</v>
      </c>
      <c r="AR69" s="295">
        <f t="shared" si="63"/>
        <v>0</v>
      </c>
      <c r="AS69" s="295">
        <f t="shared" si="63"/>
        <v>0</v>
      </c>
      <c r="AT69" s="295"/>
      <c r="AU69" s="146"/>
      <c r="AV69" s="131"/>
    </row>
    <row r="70" spans="1:48" s="174" customFormat="1" ht="12" customHeight="1">
      <c r="A70" s="392"/>
      <c r="B70" s="178"/>
      <c r="C70" s="596" t="s">
        <v>383</v>
      </c>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t="e">
        <f t="shared" ref="AN70" si="64">AN54/AN15</f>
        <v>#DIV/0!</v>
      </c>
      <c r="AO70" s="295">
        <f>IFERROR(AO54/AO15,0)</f>
        <v>0</v>
      </c>
      <c r="AP70" s="295">
        <f t="shared" ref="AP70:AS70" ca="1" si="65">IFERROR(AP54/AP15,0)</f>
        <v>0</v>
      </c>
      <c r="AQ70" s="295">
        <f t="shared" si="65"/>
        <v>0</v>
      </c>
      <c r="AR70" s="295">
        <f t="shared" si="65"/>
        <v>0</v>
      </c>
      <c r="AS70" s="295">
        <f t="shared" si="65"/>
        <v>0</v>
      </c>
      <c r="AT70" s="295"/>
      <c r="AU70" s="146"/>
      <c r="AV70" s="131"/>
    </row>
    <row r="71" spans="1:48" s="174" customFormat="1" ht="12" customHeight="1" thickBot="1">
      <c r="A71" s="392"/>
      <c r="B71" s="178"/>
      <c r="C71" s="596" t="s">
        <v>384</v>
      </c>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t="e">
        <f t="shared" ref="AN71" si="66">AN63/AN15</f>
        <v>#DIV/0!</v>
      </c>
      <c r="AO71" s="295">
        <f>IFERROR(AO63/AO15,0)</f>
        <v>0</v>
      </c>
      <c r="AP71" s="295">
        <f t="shared" ref="AP71:AS71" ca="1" si="67">IFERROR(AP63/AP15,0)</f>
        <v>0</v>
      </c>
      <c r="AQ71" s="295">
        <f t="shared" si="67"/>
        <v>0</v>
      </c>
      <c r="AR71" s="295">
        <f t="shared" si="67"/>
        <v>0</v>
      </c>
      <c r="AS71" s="295">
        <f t="shared" si="67"/>
        <v>0</v>
      </c>
      <c r="AT71" s="295"/>
      <c r="AU71" s="146"/>
      <c r="AV71" s="137"/>
    </row>
    <row r="72" spans="1:48" s="174" customFormat="1" ht="9.75" customHeight="1">
      <c r="A72" s="392"/>
      <c r="C72" s="273"/>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184"/>
      <c r="AO72" s="184"/>
      <c r="AP72" s="184"/>
      <c r="AQ72" s="184"/>
      <c r="AR72" s="184"/>
      <c r="AS72" s="184"/>
      <c r="AT72" s="184"/>
      <c r="AU72" s="146"/>
      <c r="AV72" s="146"/>
    </row>
    <row r="73" spans="1:48" s="24" customFormat="1" ht="15" hidden="1" outlineLevel="1">
      <c r="A73" s="392"/>
      <c r="C73" s="215" t="s">
        <v>388</v>
      </c>
      <c r="D73" s="216"/>
      <c r="E73" s="216"/>
      <c r="F73" s="216"/>
      <c r="G73" s="216"/>
      <c r="H73" s="216"/>
      <c r="I73" s="216"/>
      <c r="J73" s="216"/>
      <c r="K73" s="216"/>
      <c r="L73" s="216"/>
      <c r="M73" s="216"/>
      <c r="N73" s="216"/>
      <c r="O73" s="216"/>
      <c r="P73" s="216"/>
      <c r="Q73" s="216"/>
      <c r="R73" s="216"/>
      <c r="S73" s="216"/>
      <c r="T73" s="216"/>
      <c r="U73" s="216"/>
      <c r="V73" s="216"/>
      <c r="W73" s="216"/>
      <c r="X73" s="216"/>
      <c r="Y73" s="216"/>
      <c r="Z73" s="216"/>
      <c r="AA73" s="216"/>
      <c r="AB73" s="216"/>
      <c r="AC73" s="216"/>
      <c r="AD73" s="216"/>
      <c r="AE73" s="216"/>
      <c r="AF73" s="216"/>
      <c r="AG73" s="216"/>
      <c r="AH73" s="216"/>
      <c r="AI73" s="216"/>
      <c r="AJ73" s="216"/>
      <c r="AK73" s="216"/>
      <c r="AL73" s="216"/>
      <c r="AM73" s="216"/>
      <c r="AN73" s="216">
        <f t="shared" ref="AN73" si="68">SUM(D73:O73)</f>
        <v>0</v>
      </c>
      <c r="AO73" s="216">
        <f t="shared" ref="AO73" si="69">SUM(P73:AA73)</f>
        <v>0</v>
      </c>
      <c r="AP73" s="216">
        <f ca="1">SUM(OFFSET(AM73,0,(-12+'Key information'!$E$34)):OFFSET(AA73,0,(-11+'Key information'!$E$34)))</f>
        <v>0</v>
      </c>
      <c r="AQ73" s="217"/>
      <c r="AR73" s="250"/>
      <c r="AS73" s="250"/>
      <c r="AT73" s="250"/>
      <c r="AU73"/>
      <c r="AV73"/>
    </row>
    <row r="74" spans="1:48" s="24" customFormat="1" ht="15" hidden="1" outlineLevel="1">
      <c r="A74" s="392"/>
      <c r="C74" s="1062" t="s">
        <v>389</v>
      </c>
      <c r="D74" s="1063">
        <f t="shared" ref="D74:AP74" si="70">ROUND(D73-D15,0)</f>
        <v>0</v>
      </c>
      <c r="E74" s="1063">
        <f t="shared" si="70"/>
        <v>0</v>
      </c>
      <c r="F74" s="1063">
        <f t="shared" si="70"/>
        <v>0</v>
      </c>
      <c r="G74" s="1063">
        <f t="shared" si="70"/>
        <v>0</v>
      </c>
      <c r="H74" s="1063">
        <f t="shared" si="70"/>
        <v>0</v>
      </c>
      <c r="I74" s="1063">
        <f t="shared" si="70"/>
        <v>0</v>
      </c>
      <c r="J74" s="1063">
        <f t="shared" si="70"/>
        <v>0</v>
      </c>
      <c r="K74" s="1063">
        <f t="shared" si="70"/>
        <v>0</v>
      </c>
      <c r="L74" s="1063">
        <f t="shared" si="70"/>
        <v>0</v>
      </c>
      <c r="M74" s="1063">
        <f t="shared" si="70"/>
        <v>0</v>
      </c>
      <c r="N74" s="1063">
        <f t="shared" si="70"/>
        <v>0</v>
      </c>
      <c r="O74" s="1063">
        <f t="shared" si="70"/>
        <v>0</v>
      </c>
      <c r="P74" s="1063">
        <f t="shared" si="70"/>
        <v>0</v>
      </c>
      <c r="Q74" s="1063">
        <f t="shared" si="70"/>
        <v>0</v>
      </c>
      <c r="R74" s="1063">
        <f t="shared" si="70"/>
        <v>0</v>
      </c>
      <c r="S74" s="1063">
        <f t="shared" si="70"/>
        <v>0</v>
      </c>
      <c r="T74" s="1063">
        <f t="shared" si="70"/>
        <v>0</v>
      </c>
      <c r="U74" s="1063">
        <f t="shared" si="70"/>
        <v>0</v>
      </c>
      <c r="V74" s="1063">
        <f t="shared" si="70"/>
        <v>0</v>
      </c>
      <c r="W74" s="1063">
        <f t="shared" si="70"/>
        <v>0</v>
      </c>
      <c r="X74" s="1063">
        <f t="shared" si="70"/>
        <v>0</v>
      </c>
      <c r="Y74" s="1063">
        <f t="shared" si="70"/>
        <v>0</v>
      </c>
      <c r="Z74" s="1063">
        <f t="shared" si="70"/>
        <v>0</v>
      </c>
      <c r="AA74" s="1063">
        <f t="shared" si="70"/>
        <v>0</v>
      </c>
      <c r="AB74" s="1063">
        <f t="shared" si="70"/>
        <v>0</v>
      </c>
      <c r="AC74" s="1063">
        <f t="shared" si="70"/>
        <v>0</v>
      </c>
      <c r="AD74" s="1063">
        <f t="shared" si="70"/>
        <v>0</v>
      </c>
      <c r="AE74" s="1063">
        <f t="shared" si="70"/>
        <v>0</v>
      </c>
      <c r="AF74" s="1063">
        <f t="shared" si="70"/>
        <v>0</v>
      </c>
      <c r="AG74" s="1063">
        <f t="shared" si="70"/>
        <v>0</v>
      </c>
      <c r="AH74" s="1063">
        <f t="shared" si="70"/>
        <v>0</v>
      </c>
      <c r="AI74" s="1063">
        <f t="shared" si="70"/>
        <v>0</v>
      </c>
      <c r="AJ74" s="1063">
        <f t="shared" si="70"/>
        <v>0</v>
      </c>
      <c r="AK74" s="1063">
        <f t="shared" si="70"/>
        <v>0</v>
      </c>
      <c r="AL74" s="1063">
        <f t="shared" si="70"/>
        <v>0</v>
      </c>
      <c r="AM74" s="1063">
        <f t="shared" si="70"/>
        <v>0</v>
      </c>
      <c r="AN74" s="1063">
        <f t="shared" si="70"/>
        <v>0</v>
      </c>
      <c r="AO74" s="1063">
        <f t="shared" si="70"/>
        <v>0</v>
      </c>
      <c r="AP74" s="1063">
        <f t="shared" ca="1" si="70"/>
        <v>0</v>
      </c>
      <c r="AQ74" s="1064"/>
      <c r="AR74" s="250"/>
      <c r="AS74" s="250"/>
      <c r="AT74" s="250"/>
      <c r="AU74"/>
      <c r="AV74"/>
    </row>
    <row r="75" spans="1:48" s="24" customFormat="1" ht="15" hidden="1" outlineLevel="1">
      <c r="A75" s="392"/>
      <c r="C75" s="215" t="s">
        <v>625</v>
      </c>
      <c r="D75" s="216"/>
      <c r="E75" s="216"/>
      <c r="F75" s="216"/>
      <c r="G75" s="216"/>
      <c r="H75" s="216"/>
      <c r="I75" s="216"/>
      <c r="J75" s="216"/>
      <c r="K75" s="216"/>
      <c r="L75" s="216"/>
      <c r="M75" s="216"/>
      <c r="N75" s="216"/>
      <c r="O75" s="216"/>
      <c r="P75" s="216"/>
      <c r="Q75" s="216"/>
      <c r="R75" s="216"/>
      <c r="S75" s="216"/>
      <c r="T75" s="216"/>
      <c r="U75" s="216"/>
      <c r="V75" s="216"/>
      <c r="W75" s="216"/>
      <c r="X75" s="216"/>
      <c r="Y75" s="216"/>
      <c r="Z75" s="216"/>
      <c r="AA75" s="216"/>
      <c r="AB75" s="216"/>
      <c r="AC75" s="216"/>
      <c r="AD75" s="216"/>
      <c r="AE75" s="216"/>
      <c r="AF75" s="216"/>
      <c r="AG75" s="216"/>
      <c r="AH75" s="216"/>
      <c r="AI75" s="216"/>
      <c r="AJ75" s="216"/>
      <c r="AK75" s="216"/>
      <c r="AL75" s="216"/>
      <c r="AM75" s="216"/>
      <c r="AN75" s="216">
        <f t="shared" ref="AN75" si="71">SUM(D75:O75)</f>
        <v>0</v>
      </c>
      <c r="AO75" s="216">
        <f t="shared" ref="AO75" si="72">SUM(P75:AA75)</f>
        <v>0</v>
      </c>
      <c r="AP75" s="216">
        <f ca="1">SUM(OFFSET(AM75,0,(-12+'Key information'!$E$34)):OFFSET(AA75,0,(-11+'Key information'!$E$34)))</f>
        <v>0</v>
      </c>
      <c r="AQ75" s="217"/>
      <c r="AR75" s="250"/>
      <c r="AS75" s="250"/>
      <c r="AT75" s="250"/>
      <c r="AU75"/>
      <c r="AV75"/>
    </row>
    <row r="76" spans="1:48" s="24" customFormat="1" ht="15" hidden="1" outlineLevel="1">
      <c r="A76" s="392"/>
      <c r="C76" s="1062" t="s">
        <v>389</v>
      </c>
      <c r="D76" s="1063">
        <f t="shared" ref="D76:AP76" si="73">ROUND(D75-D63,0)</f>
        <v>0</v>
      </c>
      <c r="E76" s="1063">
        <f t="shared" si="73"/>
        <v>0</v>
      </c>
      <c r="F76" s="1063">
        <f t="shared" si="73"/>
        <v>0</v>
      </c>
      <c r="G76" s="1063">
        <f t="shared" si="73"/>
        <v>0</v>
      </c>
      <c r="H76" s="1063">
        <f t="shared" si="73"/>
        <v>0</v>
      </c>
      <c r="I76" s="1063">
        <f t="shared" si="73"/>
        <v>0</v>
      </c>
      <c r="J76" s="1063">
        <f t="shared" si="73"/>
        <v>0</v>
      </c>
      <c r="K76" s="1063">
        <f t="shared" si="73"/>
        <v>0</v>
      </c>
      <c r="L76" s="1063">
        <f t="shared" si="73"/>
        <v>0</v>
      </c>
      <c r="M76" s="1063">
        <f t="shared" si="73"/>
        <v>0</v>
      </c>
      <c r="N76" s="1063">
        <f t="shared" si="73"/>
        <v>0</v>
      </c>
      <c r="O76" s="1063">
        <f t="shared" si="73"/>
        <v>0</v>
      </c>
      <c r="P76" s="1063">
        <f t="shared" si="73"/>
        <v>0</v>
      </c>
      <c r="Q76" s="1063">
        <f t="shared" si="73"/>
        <v>0</v>
      </c>
      <c r="R76" s="1063">
        <f t="shared" si="73"/>
        <v>0</v>
      </c>
      <c r="S76" s="1063">
        <f t="shared" si="73"/>
        <v>0</v>
      </c>
      <c r="T76" s="1063">
        <f t="shared" si="73"/>
        <v>0</v>
      </c>
      <c r="U76" s="1063">
        <f t="shared" si="73"/>
        <v>0</v>
      </c>
      <c r="V76" s="1063">
        <f t="shared" si="73"/>
        <v>0</v>
      </c>
      <c r="W76" s="1063">
        <f t="shared" si="73"/>
        <v>0</v>
      </c>
      <c r="X76" s="1063">
        <f t="shared" si="73"/>
        <v>0</v>
      </c>
      <c r="Y76" s="1063">
        <f t="shared" si="73"/>
        <v>0</v>
      </c>
      <c r="Z76" s="1063">
        <f t="shared" si="73"/>
        <v>0</v>
      </c>
      <c r="AA76" s="1063">
        <f t="shared" si="73"/>
        <v>0</v>
      </c>
      <c r="AB76" s="1063">
        <f t="shared" si="73"/>
        <v>0</v>
      </c>
      <c r="AC76" s="1063">
        <f t="shared" si="73"/>
        <v>0</v>
      </c>
      <c r="AD76" s="1063">
        <f t="shared" si="73"/>
        <v>0</v>
      </c>
      <c r="AE76" s="1063">
        <f t="shared" si="73"/>
        <v>0</v>
      </c>
      <c r="AF76" s="1063">
        <f t="shared" si="73"/>
        <v>0</v>
      </c>
      <c r="AG76" s="1063">
        <f t="shared" si="73"/>
        <v>0</v>
      </c>
      <c r="AH76" s="1063">
        <f t="shared" si="73"/>
        <v>0</v>
      </c>
      <c r="AI76" s="1063">
        <f t="shared" si="73"/>
        <v>0</v>
      </c>
      <c r="AJ76" s="1063">
        <f t="shared" si="73"/>
        <v>0</v>
      </c>
      <c r="AK76" s="1063">
        <f t="shared" si="73"/>
        <v>0</v>
      </c>
      <c r="AL76" s="1063">
        <f t="shared" si="73"/>
        <v>0</v>
      </c>
      <c r="AM76" s="1063">
        <f t="shared" si="73"/>
        <v>0</v>
      </c>
      <c r="AN76" s="1063">
        <f t="shared" si="73"/>
        <v>0</v>
      </c>
      <c r="AO76" s="1063">
        <f t="shared" si="73"/>
        <v>0</v>
      </c>
      <c r="AP76" s="1063">
        <f t="shared" ca="1" si="73"/>
        <v>0</v>
      </c>
      <c r="AQ76" s="1064"/>
      <c r="AR76" s="250"/>
      <c r="AS76" s="250"/>
      <c r="AT76" s="250"/>
      <c r="AU76"/>
      <c r="AV76"/>
    </row>
    <row r="77" spans="1:48" s="174" customFormat="1" ht="12" customHeight="1" collapsed="1">
      <c r="A77" s="392"/>
      <c r="C77" s="181"/>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184"/>
      <c r="AO77" s="184"/>
      <c r="AP77" s="185"/>
      <c r="AQ77" s="185"/>
      <c r="AR77" s="185"/>
      <c r="AS77" s="185"/>
      <c r="AT77" s="185"/>
      <c r="AU77" s="146"/>
      <c r="AV77" s="146"/>
    </row>
    <row r="78" spans="1:48" ht="12" customHeight="1">
      <c r="AP78" s="289"/>
    </row>
    <row r="79" spans="1:48" ht="12" customHeight="1">
      <c r="AP79" s="289"/>
    </row>
    <row r="80" spans="1:48" ht="12" customHeight="1">
      <c r="AP80" s="289"/>
    </row>
  </sheetData>
  <pageMargins left="0.7" right="0.7" top="0.75" bottom="0.75" header="0.3" footer="0.3"/>
  <pageSetup orientation="landscape" r:id="rId1"/>
  <headerFooter>
    <oddFooter>&amp;C&amp;7&amp;B&amp;"Arial"Document Classification: KPMG Confidential</oddFooter>
  </headerFooter>
  <ignoredErrors>
    <ignoredError sqref="C9" unlockedFormula="1"/>
    <ignoredError sqref="AO15:AO57 AN15:AN57 AQ66 AP35:AP59" formula="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12"/>
    <pageSetUpPr fitToPage="1"/>
  </sheetPr>
  <dimension ref="A1:AC28"/>
  <sheetViews>
    <sheetView showGridLines="0" zoomScaleNormal="100" workbookViewId="0"/>
  </sheetViews>
  <sheetFormatPr defaultColWidth="9.5703125" defaultRowHeight="12.75" outlineLevelRow="1"/>
  <cols>
    <col min="1" max="1" width="3.7109375" style="556" customWidth="1"/>
    <col min="2" max="2" width="9.140625" style="165" customWidth="1"/>
    <col min="3" max="3" width="23.7109375" style="165" customWidth="1"/>
    <col min="4" max="4" width="11.7109375" style="165" customWidth="1"/>
    <col min="5" max="5" width="12.28515625" style="165" customWidth="1"/>
    <col min="6" max="7" width="8.140625" style="165" bestFit="1" customWidth="1"/>
    <col min="8" max="8" width="7.5703125" style="165" bestFit="1" customWidth="1"/>
    <col min="9" max="9" width="8.140625" style="165" bestFit="1" customWidth="1"/>
    <col min="10" max="10" width="7.85546875" style="165" bestFit="1" customWidth="1"/>
    <col min="11" max="11" width="8.140625" style="165" bestFit="1" customWidth="1"/>
    <col min="12" max="12" width="6.7109375" style="165" customWidth="1"/>
    <col min="13" max="13" width="18" style="165" bestFit="1" customWidth="1"/>
    <col min="14" max="16" width="6.85546875" style="165" customWidth="1"/>
    <col min="17" max="17" width="7.42578125" style="165" customWidth="1"/>
    <col min="18" max="18" width="6.7109375" style="165" customWidth="1"/>
    <col min="19" max="29" width="7.7109375" style="165" customWidth="1"/>
    <col min="30" max="16384" width="9.5703125" style="165"/>
  </cols>
  <sheetData>
    <row r="1" spans="2:29" ht="23.1" customHeight="1">
      <c r="B1" s="616" t="str">
        <f>'Key information'!E7</f>
        <v>Project Test</v>
      </c>
    </row>
    <row r="2" spans="2:29" ht="11.45" customHeight="1">
      <c r="B2" s="621" t="str">
        <f>C8</f>
        <v>Net sales bridge</v>
      </c>
    </row>
    <row r="3" spans="2:29" ht="12" customHeight="1">
      <c r="B3" s="388" t="s">
        <v>626</v>
      </c>
    </row>
    <row r="4" spans="2:29">
      <c r="B4" s="363"/>
      <c r="C4" s="363"/>
      <c r="D4" s="363"/>
      <c r="E4" s="363"/>
    </row>
    <row r="5" spans="2:29">
      <c r="B5" s="389"/>
    </row>
    <row r="6" spans="2:29">
      <c r="B6" s="389"/>
    </row>
    <row r="7" spans="2:29">
      <c r="B7" s="389"/>
    </row>
    <row r="8" spans="2:29" ht="19.5" customHeight="1">
      <c r="C8" s="859" t="str">
        <f>"Net sales bridge"&amp;IF('Key information'!E59="",""," - "&amp;'Key information'!E59)</f>
        <v>Net sales bridge</v>
      </c>
      <c r="D8" s="859"/>
      <c r="E8" s="859"/>
      <c r="F8" s="859"/>
      <c r="G8" s="859"/>
      <c r="H8" s="859"/>
      <c r="I8" s="859"/>
      <c r="J8" s="859"/>
      <c r="K8" s="859"/>
      <c r="M8" s="402" t="s">
        <v>627</v>
      </c>
      <c r="N8" s="402"/>
      <c r="O8" s="402"/>
      <c r="P8" s="402"/>
      <c r="Q8" s="402"/>
    </row>
    <row r="9" spans="2:29" ht="22.5">
      <c r="C9" s="862" t="s">
        <v>127</v>
      </c>
      <c r="D9" s="863" t="s">
        <v>628</v>
      </c>
      <c r="E9" s="863" t="s">
        <v>629</v>
      </c>
      <c r="F9" s="864" t="s">
        <v>630</v>
      </c>
      <c r="G9" s="864" t="s">
        <v>631</v>
      </c>
      <c r="H9" s="864" t="s">
        <v>632</v>
      </c>
      <c r="I9" s="864" t="s">
        <v>633</v>
      </c>
      <c r="J9" s="864" t="s">
        <v>634</v>
      </c>
      <c r="K9" s="864" t="s">
        <v>635</v>
      </c>
      <c r="M9" s="865" t="str">
        <f>PL_monthly!C9</f>
        <v>€'000</v>
      </c>
      <c r="N9" s="866" t="str">
        <f>PL_monthly!AN9</f>
        <v>FY20</v>
      </c>
      <c r="O9" s="868" t="str">
        <f>PL_monthly!AO9</f>
        <v>FY21</v>
      </c>
      <c r="P9" s="867" t="str">
        <f>PL_monthly!AP9</f>
        <v>LTM  Nov-22</v>
      </c>
      <c r="Q9" s="623" t="str">
        <f>PL_monthly!AQ9</f>
        <v>FY22LE</v>
      </c>
      <c r="S9" s="165" t="str">
        <f>C10</f>
        <v>FY20</v>
      </c>
      <c r="T9" s="165" t="str">
        <f>C11</f>
        <v>[Net sales account 1]</v>
      </c>
      <c r="U9" s="165" t="str">
        <f>C12</f>
        <v>[Net sales account 2]</v>
      </c>
      <c r="V9" s="165" t="str">
        <f>C13</f>
        <v>[Net sales account 3]</v>
      </c>
      <c r="W9" s="165" t="str">
        <f>C14</f>
        <v>[Net sales account 4]</v>
      </c>
      <c r="X9" s="165" t="str">
        <f>C15</f>
        <v>FY21</v>
      </c>
      <c r="Y9" s="165" t="str">
        <f>C16</f>
        <v>[Net sales account 1]</v>
      </c>
      <c r="Z9" s="165" t="str">
        <f>C17</f>
        <v>[Net sales account 2]</v>
      </c>
      <c r="AA9" s="165" t="str">
        <f>C18</f>
        <v>[Net sales account 3]</v>
      </c>
      <c r="AB9" s="165" t="str">
        <f>C19</f>
        <v>[Net sales account 4]</v>
      </c>
      <c r="AC9" s="165" t="str">
        <f>C20</f>
        <v>FY22LE</v>
      </c>
    </row>
    <row r="10" spans="2:29" ht="11.25" customHeight="1">
      <c r="C10" s="869" t="str">
        <f>'Key information'!E37</f>
        <v>FY20</v>
      </c>
      <c r="D10" s="879">
        <f>N15</f>
        <v>0</v>
      </c>
      <c r="E10" s="870"/>
      <c r="F10" s="871">
        <f>IF(D10&lt;&gt;0,D10,0)</f>
        <v>0</v>
      </c>
      <c r="G10" s="871">
        <f>IF(ISBLANK(D10),SUM(F$10,H9:H$10,K9:K$10)-SUM(I$10:I10,J$10:J10,),0)</f>
        <v>0</v>
      </c>
      <c r="H10" s="871">
        <f t="shared" ref="H10:H14" si="0">IF($E10&gt;=0,$E10+J10,0)</f>
        <v>0</v>
      </c>
      <c r="I10" s="872">
        <f>IF(SUM($D9:$E$10)&gt;=0,IF($E10&lt;0,-$E10,0),0)</f>
        <v>0</v>
      </c>
      <c r="J10" s="873">
        <f>IF(SUM($D9:$E$10)&lt;0,IF($E10&gt;=0,MAX(-$E10,SUM($D9:$E$10)),0),0)</f>
        <v>0</v>
      </c>
      <c r="K10" s="872">
        <f>IF(SUM($D9:$E$10)&lt;0,IF($E10&lt;0,$E10,0),0)</f>
        <v>0</v>
      </c>
      <c r="M10" s="591" t="str">
        <f>PL_monthly!C10</f>
        <v>[Net sales account 1]</v>
      </c>
      <c r="N10" s="252">
        <f>PL_monthly!AN10</f>
        <v>0</v>
      </c>
      <c r="O10" s="252">
        <f>PL_monthly!AO10</f>
        <v>0</v>
      </c>
      <c r="P10" s="252">
        <f ca="1">PL_monthly!AP10</f>
        <v>0</v>
      </c>
      <c r="Q10" s="252">
        <f>PL_monthly!AQ10</f>
        <v>0</v>
      </c>
    </row>
    <row r="11" spans="2:29" ht="12" customHeight="1">
      <c r="C11" s="861" t="str">
        <f>M10</f>
        <v>[Net sales account 1]</v>
      </c>
      <c r="D11" s="167"/>
      <c r="E11" s="170">
        <f>O10-N10</f>
        <v>0</v>
      </c>
      <c r="F11" s="166" t="str">
        <f t="shared" ref="F11:F16" si="1">IF(D11&lt;&gt;0,D11,"")</f>
        <v/>
      </c>
      <c r="G11" s="166">
        <f>IF(ISBLANK(D11),SUM(F$10,H$10:H10,K$10:K10)-SUM(I$10:I11,J$10:J11,),0)</f>
        <v>0</v>
      </c>
      <c r="H11" s="166">
        <f>IF($E11&gt;=0,$E11+J11,0)</f>
        <v>0</v>
      </c>
      <c r="I11" s="171">
        <f>IF(SUM($D$10:$E10)&gt;=0,IF($E11&lt;0,MIN(-$E11,SUM($D$10:$E10)),0),0)</f>
        <v>0</v>
      </c>
      <c r="J11" s="860">
        <f>IF(SUM($D$10:$E10)&lt;0,IF($E11&gt;=0,MAX(-$E11,SUM($D$10:$E10)),0),0)</f>
        <v>0</v>
      </c>
      <c r="K11" s="171">
        <f t="shared" ref="K11:K14" si="2">IF($E11&lt;0,$E11+I11,0)</f>
        <v>0</v>
      </c>
      <c r="M11" s="591" t="str">
        <f>PL_monthly!C11</f>
        <v>[Net sales account 2]</v>
      </c>
      <c r="N11" s="252">
        <f>PL_monthly!AN11</f>
        <v>0</v>
      </c>
      <c r="O11" s="252">
        <f>PL_monthly!AO11</f>
        <v>0</v>
      </c>
      <c r="P11" s="252">
        <f ca="1">PL_monthly!AP11</f>
        <v>0</v>
      </c>
      <c r="Q11" s="252">
        <f>PL_monthly!AQ11</f>
        <v>0</v>
      </c>
      <c r="S11" s="327">
        <f>D10</f>
        <v>0</v>
      </c>
      <c r="T11" s="327">
        <f>E11</f>
        <v>0</v>
      </c>
      <c r="U11" s="327">
        <f>E12</f>
        <v>0</v>
      </c>
      <c r="V11" s="327">
        <f>E13</f>
        <v>0</v>
      </c>
      <c r="W11" s="327">
        <f>E14</f>
        <v>0</v>
      </c>
      <c r="X11" s="165" t="s">
        <v>636</v>
      </c>
      <c r="Y11" s="327">
        <f>E16</f>
        <v>0</v>
      </c>
      <c r="Z11" s="327">
        <f>E17</f>
        <v>0</v>
      </c>
      <c r="AA11" s="327">
        <f>E18</f>
        <v>0</v>
      </c>
      <c r="AB11" s="327">
        <f>E19</f>
        <v>0</v>
      </c>
      <c r="AC11" s="165" t="s">
        <v>636</v>
      </c>
    </row>
    <row r="12" spans="2:29" ht="11.25" customHeight="1">
      <c r="C12" s="861" t="str">
        <f t="shared" ref="C12:C14" si="3">M11</f>
        <v>[Net sales account 2]</v>
      </c>
      <c r="D12" s="167"/>
      <c r="E12" s="170">
        <f>O11-N11</f>
        <v>0</v>
      </c>
      <c r="F12" s="166" t="str">
        <f t="shared" si="1"/>
        <v/>
      </c>
      <c r="G12" s="166">
        <f>IF(ISBLANK(D12),SUM(F$10,H$10:H11,K$10:K11)-SUM(I$10:I12,J$10:J12,),0)</f>
        <v>0</v>
      </c>
      <c r="H12" s="166">
        <f>IF($E12&gt;=0,$E12+J12,0)</f>
        <v>0</v>
      </c>
      <c r="I12" s="171">
        <f>IF(SUM($D$10:$E11)&gt;=0,IF($E12&lt;0,MIN(-$E12,SUM($D$10:$E11)),0),0)</f>
        <v>0</v>
      </c>
      <c r="J12" s="860">
        <f>IF(SUM($D$10:$E11)&lt;0,IF($E12&gt;=0,MAX(-$E12,SUM($D$10:$E11)),0),0)</f>
        <v>0</v>
      </c>
      <c r="K12" s="171">
        <f t="shared" si="2"/>
        <v>0</v>
      </c>
      <c r="M12" s="591" t="str">
        <f>PL_monthly!C12</f>
        <v>[Net sales account 3]</v>
      </c>
      <c r="N12" s="252">
        <f>PL_monthly!AN12</f>
        <v>0</v>
      </c>
      <c r="O12" s="252">
        <f>PL_monthly!AO12</f>
        <v>0</v>
      </c>
      <c r="P12" s="252">
        <f ca="1">PL_monthly!AP12</f>
        <v>0</v>
      </c>
      <c r="Q12" s="252">
        <f>PL_monthly!AQ12</f>
        <v>0</v>
      </c>
    </row>
    <row r="13" spans="2:29" ht="11.25" customHeight="1">
      <c r="C13" s="861" t="str">
        <f t="shared" si="3"/>
        <v>[Net sales account 3]</v>
      </c>
      <c r="D13" s="167"/>
      <c r="E13" s="170">
        <f>O12-N12</f>
        <v>0</v>
      </c>
      <c r="F13" s="166" t="str">
        <f t="shared" si="1"/>
        <v/>
      </c>
      <c r="G13" s="166">
        <f>IF(ISBLANK(D13),SUM(F$10,H$10:H12,K$10:K12)-SUM(I$10:I13,J$10:J13,),0)</f>
        <v>0</v>
      </c>
      <c r="H13" s="166">
        <f t="shared" si="0"/>
        <v>0</v>
      </c>
      <c r="I13" s="171">
        <f>IF(SUM($D$10:$E12)&gt;=0,IF($E13&lt;0,MIN(-$E13,SUM($D$10:$E12)),0),0)</f>
        <v>0</v>
      </c>
      <c r="J13" s="860">
        <f>IF(SUM($D$10:$E12)&lt;0,IF($E13&gt;=0,MAX(-$E13,SUM($D$10:$E12)),0),0)</f>
        <v>0</v>
      </c>
      <c r="K13" s="171">
        <f t="shared" si="2"/>
        <v>0</v>
      </c>
      <c r="M13" s="591" t="str">
        <f>PL_monthly!C13</f>
        <v>[Net sales account 4]</v>
      </c>
      <c r="N13" s="252">
        <f>PL_monthly!AN13</f>
        <v>0</v>
      </c>
      <c r="O13" s="252">
        <f>PL_monthly!AO13</f>
        <v>0</v>
      </c>
      <c r="P13" s="252">
        <f ca="1">PL_monthly!AP13</f>
        <v>0</v>
      </c>
      <c r="Q13" s="252">
        <f>PL_monthly!AQ13</f>
        <v>0</v>
      </c>
    </row>
    <row r="14" spans="2:29" ht="11.25" customHeight="1">
      <c r="C14" s="861" t="str">
        <f t="shared" si="3"/>
        <v>[Net sales account 4]</v>
      </c>
      <c r="D14" s="167"/>
      <c r="E14" s="170">
        <f>ROUND(O15-PL_monthly!AN15-SUM('Net sales bridge'!E11:E13),0)</f>
        <v>0</v>
      </c>
      <c r="F14" s="166" t="str">
        <f t="shared" si="1"/>
        <v/>
      </c>
      <c r="G14" s="166">
        <f>IF(ISBLANK(D14),SUM(F$10,H$10:H13,K$10:K13)-SUM(I$10:I14,J$10:J14,),0)</f>
        <v>0</v>
      </c>
      <c r="H14" s="166">
        <f t="shared" si="0"/>
        <v>0</v>
      </c>
      <c r="I14" s="171">
        <f>IF(SUM($D$10:$E13)&gt;=0,IF($E14&lt;0,MIN(-$E14,SUM($D$10:$E13)),0),0)</f>
        <v>0</v>
      </c>
      <c r="J14" s="860">
        <f>IF(SUM($D$10:$E13)&lt;0,IF($E14&gt;=0,MAX(-$E14,SUM($D$10:$E13)),0),0)</f>
        <v>0</v>
      </c>
      <c r="K14" s="171">
        <f t="shared" si="2"/>
        <v>0</v>
      </c>
      <c r="M14" s="591" t="str">
        <f>PL_monthly!C14</f>
        <v>[Net sales account 5]</v>
      </c>
      <c r="N14" s="252">
        <f>PL_monthly!AN14</f>
        <v>0</v>
      </c>
      <c r="O14" s="252">
        <f>PL_monthly!AO14</f>
        <v>0</v>
      </c>
      <c r="P14" s="252">
        <f ca="1">PL_monthly!AP14</f>
        <v>0</v>
      </c>
      <c r="Q14" s="252">
        <f>PL_monthly!AQ14</f>
        <v>0</v>
      </c>
    </row>
    <row r="15" spans="2:29" ht="12" customHeight="1" thickBot="1">
      <c r="C15" s="874" t="str">
        <f>'Key information'!F37</f>
        <v>FY21</v>
      </c>
      <c r="D15" s="875">
        <f>SUM(D10:E14)</f>
        <v>0</v>
      </c>
      <c r="E15" s="875"/>
      <c r="F15" s="876" t="str">
        <f t="shared" si="1"/>
        <v/>
      </c>
      <c r="G15" s="876"/>
      <c r="H15" s="876"/>
      <c r="I15" s="877"/>
      <c r="J15" s="878"/>
      <c r="K15" s="877"/>
      <c r="M15" s="682" t="str">
        <f>PL_monthly!C15</f>
        <v>Net sales</v>
      </c>
      <c r="N15" s="684">
        <f>PL_monthly!AN15</f>
        <v>0</v>
      </c>
      <c r="O15" s="684">
        <f>PL_monthly!AO15</f>
        <v>0</v>
      </c>
      <c r="P15" s="684">
        <f ca="1">PL_monthly!AP15</f>
        <v>0</v>
      </c>
      <c r="Q15" s="684">
        <f>PL_monthly!AQ15</f>
        <v>0</v>
      </c>
    </row>
    <row r="16" spans="2:29" ht="11.25" customHeight="1">
      <c r="C16" s="861" t="str">
        <f>C11</f>
        <v>[Net sales account 1]</v>
      </c>
      <c r="D16" s="167"/>
      <c r="E16" s="170">
        <f>Q10-O10</f>
        <v>0</v>
      </c>
      <c r="F16" s="166" t="str">
        <f t="shared" si="1"/>
        <v/>
      </c>
      <c r="G16" s="166">
        <f>IF(ISBLANK(D16),SUM(F$15,H$15:H15,K$15:K15)-SUM(I$15:I16,J$15:J16,),0)</f>
        <v>0</v>
      </c>
      <c r="H16" s="166">
        <f>IF($E16&gt;=0,$E16+J16,0)</f>
        <v>0</v>
      </c>
      <c r="I16" s="171">
        <f>IF(SUM($D$15:$E15)&gt;=0,IF($E16&lt;0,MIN(-$E16,SUM($D$15:$E15)),0),0)</f>
        <v>0</v>
      </c>
      <c r="J16" s="860">
        <f>IF(SUM($D$10:$E15)&lt;0,IF($E16&gt;=0,MAX(-$E16,SUM($D$10:$E15)),0),0)</f>
        <v>0</v>
      </c>
      <c r="K16" s="171">
        <f>IF($E16&lt;0,$E16+I16,0)</f>
        <v>0</v>
      </c>
    </row>
    <row r="17" spans="3:11" ht="11.25" customHeight="1">
      <c r="C17" s="861" t="str">
        <f t="shared" ref="C17:C19" si="4">C12</f>
        <v>[Net sales account 2]</v>
      </c>
      <c r="D17" s="167"/>
      <c r="E17" s="170">
        <f t="shared" ref="E17:E18" si="5">Q11-O11</f>
        <v>0</v>
      </c>
      <c r="F17" s="166" t="str">
        <f t="shared" ref="F17:F19" si="6">IF(D17&lt;&gt;0,D17,"")</f>
        <v/>
      </c>
      <c r="G17" s="166">
        <f>IF(ISBLANK(D17),SUM(F$15,H$15:H16,K$15:K16)-SUM(I$15:I17,J$15:J17,),0)</f>
        <v>0</v>
      </c>
      <c r="H17" s="166">
        <f t="shared" ref="H17:H19" si="7">IF($E17&gt;=0,$E17+J17,0)</f>
        <v>0</v>
      </c>
      <c r="I17" s="171">
        <f>IF(SUM($D$15:$E16)&gt;=0,IF($E17&lt;0,MIN(-$E17,SUM($D$15:$E16)),0),0)</f>
        <v>0</v>
      </c>
      <c r="J17" s="860">
        <f>IF(SUM($D$10:$E16)&lt;0,IF($E17&gt;=0,MAX(-$E17,SUM($D$10:$E16)),0),0)</f>
        <v>0</v>
      </c>
      <c r="K17" s="171">
        <f t="shared" ref="K17:K19" si="8">IF($E17&lt;0,$E17+I17,0)</f>
        <v>0</v>
      </c>
    </row>
    <row r="18" spans="3:11" ht="11.25" customHeight="1">
      <c r="C18" s="861" t="str">
        <f t="shared" si="4"/>
        <v>[Net sales account 3]</v>
      </c>
      <c r="D18" s="167"/>
      <c r="E18" s="170">
        <f t="shared" si="5"/>
        <v>0</v>
      </c>
      <c r="F18" s="166" t="str">
        <f t="shared" si="6"/>
        <v/>
      </c>
      <c r="G18" s="166">
        <f>IF(ISBLANK(D18),SUM(F$15,H$15:H17,K$15:K17)-SUM(I$15:I18,J$15:J18,),0)</f>
        <v>0</v>
      </c>
      <c r="H18" s="166">
        <f t="shared" si="7"/>
        <v>0</v>
      </c>
      <c r="I18" s="171">
        <f>IF(SUM($D$15:$E17)&gt;=0,IF($E18&lt;0,MIN(-$E18,SUM($D$15:$E17)),0),0)</f>
        <v>0</v>
      </c>
      <c r="J18" s="860">
        <f>IF(SUM($D$10:$E17)&lt;0,IF($E18&gt;=0,MAX(-$E18,SUM($D$10:$E17)),0),0)</f>
        <v>0</v>
      </c>
      <c r="K18" s="171">
        <f t="shared" si="8"/>
        <v>0</v>
      </c>
    </row>
    <row r="19" spans="3:11" ht="11.25" customHeight="1">
      <c r="C19" s="861" t="str">
        <f t="shared" si="4"/>
        <v>[Net sales account 4]</v>
      </c>
      <c r="D19" s="167"/>
      <c r="E19" s="170">
        <f>ROUND(Q15-PL_monthly!AO15-SUM('Net sales bridge'!E16:E18),0)</f>
        <v>0</v>
      </c>
      <c r="F19" s="166" t="str">
        <f t="shared" si="6"/>
        <v/>
      </c>
      <c r="G19" s="166">
        <f>IF(ISBLANK(D19),SUM(F$15,H$15:H18,K$15:K18)-SUM(I$15:I19,J$15:J19,),0)</f>
        <v>0</v>
      </c>
      <c r="H19" s="166">
        <f t="shared" si="7"/>
        <v>0</v>
      </c>
      <c r="I19" s="171">
        <f>IF(SUM($D$15:$E18)&gt;=0,IF($E19&lt;0,MIN(-$E19,SUM($D$15:$E18)),0),0)</f>
        <v>0</v>
      </c>
      <c r="J19" s="860">
        <f>IF(SUM($D$10:$E18)&lt;0,IF($E19&gt;=0,MAX(-$E19,SUM($D$10:$E18)),0),0)</f>
        <v>0</v>
      </c>
      <c r="K19" s="171">
        <f t="shared" si="8"/>
        <v>0</v>
      </c>
    </row>
    <row r="20" spans="3:11" ht="12" customHeight="1" thickBot="1">
      <c r="C20" s="912" t="str">
        <f>'Key information'!H37</f>
        <v>FY22LE</v>
      </c>
      <c r="D20" s="913">
        <f>SUM(D15:E19)</f>
        <v>0</v>
      </c>
      <c r="E20" s="913"/>
      <c r="F20" s="914" t="str">
        <f t="shared" ref="F20" si="9">IF(D20&lt;&gt;0,D20,"")</f>
        <v/>
      </c>
      <c r="G20" s="914">
        <f>IF(ISBLANK(D20),SUM(F$15,H$15:H19,K$15:K19)-SUM(I$15:I20,J$15:J20,),0)</f>
        <v>0</v>
      </c>
      <c r="H20" s="914">
        <f t="shared" ref="H20" si="10">IF($E20&gt;=0,$E20+J20,0)</f>
        <v>0</v>
      </c>
      <c r="I20" s="915">
        <f>IF(SUM($D$15:$E19)&gt;=0,IF($E20&lt;0,MIN(-$E20,SUM($D$15:$E19)),0),0)</f>
        <v>0</v>
      </c>
      <c r="J20" s="916">
        <f>IF(SUM($D$15:$E19)&lt;0,IF($E20&gt;=0,MAX(-$E20,SUM($D$15:$E19)),0),0)</f>
        <v>0</v>
      </c>
      <c r="K20" s="915">
        <f t="shared" ref="K20" si="11">IF($E20&lt;0,$E20+I20,0)</f>
        <v>0</v>
      </c>
    </row>
    <row r="21" spans="3:11" ht="12" customHeight="1">
      <c r="C21" s="168" t="s">
        <v>637</v>
      </c>
    </row>
    <row r="22" spans="3:11" ht="12" customHeight="1">
      <c r="C22" s="168" t="s">
        <v>638</v>
      </c>
    </row>
    <row r="23" spans="3:11" ht="11.25" hidden="1" customHeight="1" outlineLevel="1">
      <c r="D23" s="338" t="str">
        <f>C10</f>
        <v>FY20</v>
      </c>
      <c r="E23" s="338" t="str">
        <f>C15</f>
        <v>FY21</v>
      </c>
      <c r="F23" s="338" t="str">
        <f>C20</f>
        <v>FY22LE</v>
      </c>
    </row>
    <row r="24" spans="3:11" ht="12" hidden="1" customHeight="1" outlineLevel="1">
      <c r="C24" s="215" t="s">
        <v>551</v>
      </c>
      <c r="D24" s="336">
        <f>PL_monthly!AN15</f>
        <v>0</v>
      </c>
      <c r="E24" s="336">
        <f>PL_monthly!AO15</f>
        <v>0</v>
      </c>
      <c r="F24" s="337">
        <f>PL_monthly!AQ15</f>
        <v>0</v>
      </c>
    </row>
    <row r="25" spans="3:11" ht="12" hidden="1" customHeight="1" outlineLevel="1">
      <c r="C25" s="1062" t="s">
        <v>389</v>
      </c>
      <c r="D25" s="1065">
        <f>D24-D10</f>
        <v>0</v>
      </c>
      <c r="E25" s="1065">
        <f>E24-D15</f>
        <v>0</v>
      </c>
      <c r="F25" s="1066">
        <f>D20-F24</f>
        <v>0</v>
      </c>
    </row>
    <row r="26" spans="3:11" ht="11.25" customHeight="1" collapsed="1"/>
    <row r="27" spans="3:11" ht="11.25" customHeight="1"/>
    <row r="28" spans="3:11" ht="11.25" customHeight="1"/>
  </sheetData>
  <sheetProtection formatCells="0" formatColumns="0" formatRows="0" insertColumns="0" insertRows="0" insertHyperlinks="0" deleteColumns="0" deleteRows="0" sort="0" autoFilter="0" pivotTables="0"/>
  <pageMargins left="0.7" right="0.7" top="0.75" bottom="0.75" header="0.3" footer="0.3"/>
  <pageSetup orientation="landscape" r:id="rId1"/>
  <ignoredErrors>
    <ignoredError sqref="M10:Q15 M9 C10:E20 S9:AC11 C8" unlockedFormula="1"/>
  </ignoredError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tabColor indexed="12"/>
    <pageSetUpPr fitToPage="1"/>
  </sheetPr>
  <dimension ref="A1:X28"/>
  <sheetViews>
    <sheetView showGridLines="0" zoomScaleNormal="100" workbookViewId="0"/>
  </sheetViews>
  <sheetFormatPr defaultColWidth="9.5703125" defaultRowHeight="12.75" outlineLevelRow="1"/>
  <cols>
    <col min="1" max="1" width="3.7109375" style="556" customWidth="1"/>
    <col min="2" max="2" width="9.140625" style="165" customWidth="1"/>
    <col min="3" max="3" width="23.7109375" style="165" customWidth="1"/>
    <col min="4" max="4" width="11.7109375" style="165" customWidth="1"/>
    <col min="5" max="5" width="12.28515625" style="165" customWidth="1"/>
    <col min="6" max="7" width="8.140625" style="165" bestFit="1" customWidth="1"/>
    <col min="8" max="8" width="7.5703125" style="165" bestFit="1" customWidth="1"/>
    <col min="9" max="9" width="8.140625" style="165" bestFit="1" customWidth="1"/>
    <col min="10" max="10" width="7.85546875" style="165" bestFit="1" customWidth="1"/>
    <col min="11" max="11" width="8.140625" style="165" bestFit="1" customWidth="1"/>
    <col min="12" max="16384" width="9.5703125" style="165"/>
  </cols>
  <sheetData>
    <row r="1" spans="2:24" ht="23.1" customHeight="1">
      <c r="B1" s="616" t="str">
        <f>'Key information'!E7</f>
        <v>Project Test</v>
      </c>
    </row>
    <row r="2" spans="2:24" ht="11.45" customHeight="1">
      <c r="B2" s="621" t="str">
        <f>C8</f>
        <v>EBITDA bridge</v>
      </c>
    </row>
    <row r="3" spans="2:24" ht="12" customHeight="1">
      <c r="B3" s="388" t="s">
        <v>626</v>
      </c>
    </row>
    <row r="5" spans="2:24">
      <c r="B5" s="123"/>
    </row>
    <row r="6" spans="2:24">
      <c r="B6" s="123"/>
    </row>
    <row r="7" spans="2:24">
      <c r="B7" s="123"/>
    </row>
    <row r="8" spans="2:24" ht="19.5" customHeight="1">
      <c r="C8" s="859" t="str">
        <f>"EBITDA bridge"&amp;IF('Key information'!E59="",""," - "&amp;'Key information'!E59)</f>
        <v>EBITDA bridge</v>
      </c>
      <c r="D8" s="859"/>
      <c r="E8" s="859"/>
      <c r="F8" s="859"/>
      <c r="G8" s="859"/>
      <c r="H8" s="859"/>
      <c r="I8" s="859"/>
      <c r="J8" s="859"/>
      <c r="K8" s="859"/>
    </row>
    <row r="9" spans="2:24" ht="22.5">
      <c r="C9" s="862" t="s">
        <v>127</v>
      </c>
      <c r="D9" s="863" t="s">
        <v>628</v>
      </c>
      <c r="E9" s="863" t="s">
        <v>629</v>
      </c>
      <c r="F9" s="864" t="s">
        <v>630</v>
      </c>
      <c r="G9" s="864" t="s">
        <v>631</v>
      </c>
      <c r="H9" s="864" t="s">
        <v>632</v>
      </c>
      <c r="I9" s="864" t="s">
        <v>633</v>
      </c>
      <c r="J9" s="864" t="s">
        <v>634</v>
      </c>
      <c r="K9" s="864" t="s">
        <v>635</v>
      </c>
    </row>
    <row r="10" spans="2:24" ht="11.25" customHeight="1">
      <c r="C10" s="869" t="str">
        <f>'Key information'!E37</f>
        <v>FY20</v>
      </c>
      <c r="D10" s="879">
        <f>PL_monthly!AN50</f>
        <v>0</v>
      </c>
      <c r="E10" s="870"/>
      <c r="F10" s="871">
        <f>IF(D10&lt;&gt;0,D10,0)</f>
        <v>0</v>
      </c>
      <c r="G10" s="871">
        <f>IF(ISBLANK(D10),SUM(F$10,H9:H$10,K9:K$10)-SUM(I$10:I10,J$10:J10,),0)</f>
        <v>0</v>
      </c>
      <c r="H10" s="871">
        <f>IF($E10&gt;=0,$E10+J10,0)</f>
        <v>0</v>
      </c>
      <c r="I10" s="872">
        <f>IF(SUM($D9:$E$10)&gt;=0,IF($E10&lt;0,-$E10,0),0)</f>
        <v>0</v>
      </c>
      <c r="J10" s="873">
        <f>IF(SUM($D9:$E$10)&lt;0,IF($E10&gt;=0,MAX(-$E10,SUM($D9:$E$10)),0),0)</f>
        <v>0</v>
      </c>
      <c r="K10" s="872">
        <f>IF(SUM($D9:$E$10)&lt;0,IF($E10&lt;0,$E10,0),0)</f>
        <v>0</v>
      </c>
      <c r="N10" s="165" t="str">
        <f>C10</f>
        <v>FY20</v>
      </c>
      <c r="O10" s="165" t="str">
        <f>C11</f>
        <v>Volume driven</v>
      </c>
      <c r="P10" s="165" t="str">
        <f>C12</f>
        <v>Margin driven</v>
      </c>
      <c r="Q10" s="165" t="str">
        <f>C13</f>
        <v>Personnel</v>
      </c>
      <c r="R10" s="165" t="str">
        <f>C14</f>
        <v>Other</v>
      </c>
      <c r="S10" s="165" t="str">
        <f>C15</f>
        <v>FY21</v>
      </c>
      <c r="T10" s="165" t="str">
        <f>C16</f>
        <v>Volume driven</v>
      </c>
      <c r="U10" s="165" t="str">
        <f>C17</f>
        <v>Margin driven</v>
      </c>
      <c r="V10" s="165" t="str">
        <f>C18</f>
        <v>Personnel</v>
      </c>
      <c r="W10" s="165" t="str">
        <f>C19</f>
        <v>Other</v>
      </c>
      <c r="X10" s="165" t="str">
        <f>C20</f>
        <v>FY22LE</v>
      </c>
    </row>
    <row r="11" spans="2:24" ht="11.25" customHeight="1">
      <c r="C11" s="861" t="s">
        <v>639</v>
      </c>
      <c r="D11" s="167"/>
      <c r="E11" s="170">
        <f>(PL_monthly!AO15-PL_monthly!AN15)*PL_monthly!AN68</f>
        <v>0</v>
      </c>
      <c r="F11" s="166" t="str">
        <f t="shared" ref="F11:F15" si="0">IF(D11&lt;&gt;0,D11,"")</f>
        <v/>
      </c>
      <c r="G11" s="166">
        <f>IF(ISBLANK(D11),SUM(F$10,H$10:H10,K$10:K10)-SUM(I$10:I11,J$10:J11,),0)</f>
        <v>0</v>
      </c>
      <c r="H11" s="166">
        <f>IF($E11&gt;=0,$E11+J11,0)</f>
        <v>0</v>
      </c>
      <c r="I11" s="171">
        <f>IF(SUM($D$10:$E10)&gt;=0,IF($E11&lt;0,MIN(-$E11,SUM($D$10:$E10)),0),0)</f>
        <v>0</v>
      </c>
      <c r="J11" s="860">
        <f>IF(SUM($D$10:$E10)&lt;0,IF($E11&gt;=0,MAX(-$E11,SUM($D$10:$E10)),0),0)</f>
        <v>0</v>
      </c>
      <c r="K11" s="171">
        <f t="shared" ref="K11" si="1">IF($E11&lt;0,$E11+I11,0)</f>
        <v>0</v>
      </c>
    </row>
    <row r="12" spans="2:24" ht="12" customHeight="1">
      <c r="C12" s="861" t="s">
        <v>640</v>
      </c>
      <c r="D12" s="167"/>
      <c r="E12" s="170">
        <f>(PL_monthly!AO68-PL_monthly!AN68)*PL_monthly!AO15</f>
        <v>0</v>
      </c>
      <c r="F12" s="166" t="str">
        <f t="shared" si="0"/>
        <v/>
      </c>
      <c r="G12" s="166">
        <f>IF(ISBLANK(D12),SUM(F$10,H$10:H11,K$10:K11)-SUM(I$10:I12,J$10:J12,),0)</f>
        <v>0</v>
      </c>
      <c r="H12" s="166">
        <f>IF($E12&gt;=0,$E12+J12,0)</f>
        <v>0</v>
      </c>
      <c r="I12" s="171">
        <f>IF(SUM($D$10:$E11)&gt;=0,IF($E12&lt;0,MIN(-$E12,SUM($D$10:$E11)),0),0)</f>
        <v>0</v>
      </c>
      <c r="J12" s="860">
        <f>IF(SUM($D$10:$E11)&lt;0,IF($E12&gt;=0,MAX(-$E12,SUM($D$10:$E11)),0),0)</f>
        <v>0</v>
      </c>
      <c r="K12" s="171">
        <f>IF($E12&lt;0,$E12+I12,0)</f>
        <v>0</v>
      </c>
      <c r="N12" s="545">
        <f>D10</f>
        <v>0</v>
      </c>
      <c r="O12" s="545">
        <f>E11</f>
        <v>0</v>
      </c>
      <c r="P12" s="545">
        <f>E12</f>
        <v>0</v>
      </c>
      <c r="Q12" s="545">
        <f>E13</f>
        <v>0</v>
      </c>
      <c r="R12" s="545">
        <f>E14</f>
        <v>0</v>
      </c>
      <c r="S12" s="546" t="s">
        <v>636</v>
      </c>
      <c r="T12" s="545">
        <f>E16</f>
        <v>0</v>
      </c>
      <c r="U12" s="545">
        <f>E17</f>
        <v>0</v>
      </c>
      <c r="V12" s="545">
        <f>E18</f>
        <v>0</v>
      </c>
      <c r="W12" s="545">
        <f>E19</f>
        <v>0</v>
      </c>
      <c r="X12" s="546" t="s">
        <v>636</v>
      </c>
    </row>
    <row r="13" spans="2:24" ht="11.25" customHeight="1">
      <c r="C13" s="861" t="s">
        <v>163</v>
      </c>
      <c r="D13" s="167"/>
      <c r="E13" s="170">
        <f>PL_monthly!AO35-PL_monthly!AN35</f>
        <v>0</v>
      </c>
      <c r="F13" s="166" t="str">
        <f t="shared" si="0"/>
        <v/>
      </c>
      <c r="G13" s="166">
        <f>IF(ISBLANK(D13),SUM(F$10,H$10:H12,K$10:K12)-SUM(I$10:I13,J$10:J13,),0)</f>
        <v>0</v>
      </c>
      <c r="H13" s="166">
        <f t="shared" ref="H13:H20" si="2">IF($E13&gt;=0,$E13+J13,0)</f>
        <v>0</v>
      </c>
      <c r="I13" s="171">
        <f>IF(SUM($D$10:$E12)&gt;=0,IF($E13&lt;0,MIN(-$E13,SUM($D$10:$E12)),0),0)</f>
        <v>0</v>
      </c>
      <c r="J13" s="860">
        <f>IF(SUM($D$10:$E12)&lt;0,IF($E13&gt;=0,MAX(-$E13,SUM($D$10:$E12)),0),0)</f>
        <v>0</v>
      </c>
      <c r="K13" s="171">
        <f t="shared" ref="K13:K20" si="3">IF($E13&lt;0,$E13+I13,0)</f>
        <v>0</v>
      </c>
      <c r="M13" s="288"/>
    </row>
    <row r="14" spans="2:24" ht="11.25" customHeight="1">
      <c r="C14" s="917" t="s">
        <v>414</v>
      </c>
      <c r="D14" s="167"/>
      <c r="E14" s="170">
        <f>PL_monthly!AO49-PL_monthly!AN49+PL_monthly!AO30-PL_monthly!AN30</f>
        <v>0</v>
      </c>
      <c r="F14" s="166" t="str">
        <f t="shared" ref="F14" si="4">IF(D14&lt;&gt;0,D14,"")</f>
        <v/>
      </c>
      <c r="G14" s="166">
        <f>IF(ISBLANK(D14),SUM(F$10,H$10:H13,K$10:K13)-SUM(I$10:I14,J$10:J14,),0)</f>
        <v>0</v>
      </c>
      <c r="H14" s="166">
        <f t="shared" si="2"/>
        <v>0</v>
      </c>
      <c r="I14" s="171">
        <f>IF(SUM($D$10:$E13)&gt;=0,IF($E14&lt;0,MIN(-$E14,SUM($D$10:$E13)),0),0)</f>
        <v>0</v>
      </c>
      <c r="J14" s="860">
        <f>IF(SUM($D$10:$E13)&lt;0,IF($E14&gt;=0,MAX(-$E14,SUM($D$10:$E13)),0),0)</f>
        <v>0</v>
      </c>
      <c r="K14" s="171">
        <f t="shared" si="3"/>
        <v>0</v>
      </c>
      <c r="M14" s="288"/>
    </row>
    <row r="15" spans="2:24" ht="12" customHeight="1">
      <c r="C15" s="874" t="str">
        <f>'Key information'!F37</f>
        <v>FY21</v>
      </c>
      <c r="D15" s="875">
        <f>SUM(D10:E14)</f>
        <v>0</v>
      </c>
      <c r="E15" s="875"/>
      <c r="F15" s="876" t="str">
        <f t="shared" si="0"/>
        <v/>
      </c>
      <c r="G15" s="876">
        <f>IF(ISBLANK(D15),SUM(F$10,H$10:H14,K$10:K14)-SUM(I$10:I15,J$10:J15,),0)</f>
        <v>0</v>
      </c>
      <c r="H15" s="876">
        <f t="shared" si="2"/>
        <v>0</v>
      </c>
      <c r="I15" s="877">
        <f>IF(SUM($D$10:$E14)&gt;=0,IF($E15&lt;0,MIN(-$E15,SUM($D$10:$E14)),0),0)</f>
        <v>0</v>
      </c>
      <c r="J15" s="878">
        <f>IF(SUM($D$10:$E14)&lt;0,IF($E15&gt;=0,MAX(-$E15,SUM($D$10:$E14)),0),0)</f>
        <v>0</v>
      </c>
      <c r="K15" s="877">
        <f t="shared" si="3"/>
        <v>0</v>
      </c>
    </row>
    <row r="16" spans="2:24" ht="11.25" customHeight="1">
      <c r="C16" s="861" t="s">
        <v>639</v>
      </c>
      <c r="D16" s="167"/>
      <c r="E16" s="170">
        <f>(PL_monthly!AQ15-PL_monthly!AO15)*PL_monthly!AO68</f>
        <v>0</v>
      </c>
      <c r="F16" s="166" t="str">
        <f t="shared" ref="F16" si="5">IF(D16&lt;&gt;0,D16,"")</f>
        <v/>
      </c>
      <c r="G16" s="166">
        <f>IF(ISBLANK(D16),SUM(F$15,H$15:H15,K$15:K15)-SUM(I$15:I16,J$15:J16,),0)</f>
        <v>0</v>
      </c>
      <c r="H16" s="166">
        <f>IF($E16&gt;=0,$E16+J16,0)</f>
        <v>0</v>
      </c>
      <c r="I16" s="171">
        <f>IF(SUM($D$15:$E15)&gt;=0,IF($E16&lt;0,MIN(-$E16,SUM($D$15:$E15)),0),0)</f>
        <v>0</v>
      </c>
      <c r="J16" s="860">
        <f>IF(SUM($D$10:$E15)&lt;0,IF($E16&gt;=0,MAX(-$E16,SUM($D$10:$E15)),0),0)</f>
        <v>0</v>
      </c>
      <c r="K16" s="171">
        <f>IF($E16&lt;0,$E16+I16,0)</f>
        <v>0</v>
      </c>
      <c r="M16" s="288"/>
    </row>
    <row r="17" spans="3:13" ht="11.25" customHeight="1">
      <c r="C17" s="861" t="s">
        <v>640</v>
      </c>
      <c r="D17" s="167"/>
      <c r="E17" s="170">
        <f>(PL_monthly!AQ68-PL_monthly!AO68)*PL_monthly!AQ15</f>
        <v>0</v>
      </c>
      <c r="F17" s="166" t="str">
        <f>IF(D17&lt;&gt;0,D17,"")</f>
        <v/>
      </c>
      <c r="G17" s="166">
        <f>IF(ISBLANK(D17),SUM(F$15,H$15:H16,K$15:K16)-SUM(I$15:I17,J$15:J17,),0)</f>
        <v>0</v>
      </c>
      <c r="H17" s="166">
        <f t="shared" ref="H17:H19" si="6">IF($E17&gt;=0,$E17+J17,0)</f>
        <v>0</v>
      </c>
      <c r="I17" s="171">
        <f>IF(SUM($D$15:$E16)&gt;=0,IF($E17&lt;0,MIN(-$E17,SUM($D$15:$E16)),0),0)</f>
        <v>0</v>
      </c>
      <c r="J17" s="860">
        <f>IF(SUM($D$10:$E16)&lt;0,IF($E17&gt;=0,MAX(-$E17,SUM($D$10:$E16)),0),0)</f>
        <v>0</v>
      </c>
      <c r="K17" s="171">
        <f t="shared" ref="K17:K19" si="7">IF($E17&lt;0,$E17+I17,0)</f>
        <v>0</v>
      </c>
      <c r="M17" s="288"/>
    </row>
    <row r="18" spans="3:13" ht="11.25" customHeight="1">
      <c r="C18" s="861" t="s">
        <v>163</v>
      </c>
      <c r="D18" s="167"/>
      <c r="E18" s="170">
        <f>PL_monthly!AQ35-PL_monthly!AO35</f>
        <v>0</v>
      </c>
      <c r="F18" s="166" t="str">
        <f t="shared" ref="F18:F20" si="8">IF(D18&lt;&gt;0,D18,"")</f>
        <v/>
      </c>
      <c r="G18" s="166">
        <f>IF(ISBLANK(D18),SUM(F$15,H$15:H17,K$15:K17)-SUM(I$15:I18,J$15:J18,),0)</f>
        <v>0</v>
      </c>
      <c r="H18" s="166">
        <f t="shared" si="6"/>
        <v>0</v>
      </c>
      <c r="I18" s="171">
        <f>IF(SUM($D$15:$E17)&gt;=0,IF($E18&lt;0,MIN(-$E18,SUM($D$15:$E17)),0),0)</f>
        <v>0</v>
      </c>
      <c r="J18" s="860">
        <f>IF(SUM($D$10:$E17)&lt;0,IF($E18&gt;=0,MAX(-$E18,SUM($D$10:$E17)),0),0)</f>
        <v>0</v>
      </c>
      <c r="K18" s="171">
        <f t="shared" si="7"/>
        <v>0</v>
      </c>
      <c r="M18" s="288"/>
    </row>
    <row r="19" spans="3:13" ht="11.25" customHeight="1">
      <c r="C19" s="917" t="s">
        <v>414</v>
      </c>
      <c r="D19" s="167"/>
      <c r="E19" s="170">
        <f>PL_monthly!AQ49-PL_monthly!AO49+PL_monthly!AQ30-PL_monthly!AO30</f>
        <v>0</v>
      </c>
      <c r="F19" s="166" t="str">
        <f t="shared" si="8"/>
        <v/>
      </c>
      <c r="G19" s="166">
        <f>IF(ISBLANK(D19),SUM(F$15,H$15:H18,K$15:K18)-SUM(I$15:I19,J$15:J19,),0)</f>
        <v>0</v>
      </c>
      <c r="H19" s="166">
        <f t="shared" si="6"/>
        <v>0</v>
      </c>
      <c r="I19" s="171">
        <f>IF(SUM($D$15:$E18)&gt;=0,IF($E19&lt;0,MIN(-$E19,SUM($D$15:$E18)),0),0)</f>
        <v>0</v>
      </c>
      <c r="J19" s="860">
        <f>IF(SUM($D$10:$E18)&lt;0,IF($E19&gt;=0,MAX(-$E19,SUM($D$10:$E18)),0),0)</f>
        <v>0</v>
      </c>
      <c r="K19" s="171">
        <f t="shared" si="7"/>
        <v>0</v>
      </c>
      <c r="M19" s="288"/>
    </row>
    <row r="20" spans="3:13" ht="12" customHeight="1" thickBot="1">
      <c r="C20" s="912" t="str">
        <f>'Key information'!H37</f>
        <v>FY22LE</v>
      </c>
      <c r="D20" s="913">
        <f>SUM(D15:E19)</f>
        <v>0</v>
      </c>
      <c r="E20" s="913"/>
      <c r="F20" s="914" t="str">
        <f t="shared" si="8"/>
        <v/>
      </c>
      <c r="G20" s="914">
        <f>IF(ISBLANK(D20),SUM(F$10,H$10:H19,K$10:K19)-SUM(I$10:I20,J$10:J20,),0)</f>
        <v>0</v>
      </c>
      <c r="H20" s="914">
        <f t="shared" si="2"/>
        <v>0</v>
      </c>
      <c r="I20" s="915">
        <f>IF(SUM($D$10:$E19)&gt;=0,IF($E20&lt;0,MIN(-$E20,SUM($D$10:$E19)),0),0)</f>
        <v>0</v>
      </c>
      <c r="J20" s="916">
        <f>IF(SUM($D$10:$E19)&lt;0,IF($E20&gt;=0,MAX(-$E20,SUM($D$10:$E19)),0),0)</f>
        <v>0</v>
      </c>
      <c r="K20" s="915">
        <f t="shared" si="3"/>
        <v>0</v>
      </c>
    </row>
    <row r="21" spans="3:13" ht="12" customHeight="1">
      <c r="C21" s="168" t="s">
        <v>637</v>
      </c>
    </row>
    <row r="22" spans="3:13" ht="12" customHeight="1">
      <c r="C22" s="169" t="s">
        <v>638</v>
      </c>
    </row>
    <row r="23" spans="3:13" ht="11.25" hidden="1" customHeight="1" outlineLevel="1">
      <c r="D23" s="338" t="str">
        <f>C10</f>
        <v>FY20</v>
      </c>
      <c r="E23" s="338" t="str">
        <f>C15</f>
        <v>FY21</v>
      </c>
      <c r="F23" s="338" t="str">
        <f>C20</f>
        <v>FY22LE</v>
      </c>
    </row>
    <row r="24" spans="3:13" ht="11.25" hidden="1" customHeight="1" outlineLevel="1">
      <c r="C24" s="215" t="s">
        <v>551</v>
      </c>
      <c r="D24" s="336">
        <f>PL_monthly!AN50</f>
        <v>0</v>
      </c>
      <c r="E24" s="336">
        <f>PL_monthly!AO50</f>
        <v>0</v>
      </c>
      <c r="F24" s="337">
        <f>PL_monthly!AQ50</f>
        <v>0</v>
      </c>
    </row>
    <row r="25" spans="3:13" ht="11.25" hidden="1" customHeight="1" outlineLevel="1">
      <c r="C25" s="1062" t="s">
        <v>389</v>
      </c>
      <c r="D25" s="1065">
        <f>D24-D10</f>
        <v>0</v>
      </c>
      <c r="E25" s="1067">
        <f>E24-D15</f>
        <v>0</v>
      </c>
      <c r="F25" s="1066">
        <f>D20-F24</f>
        <v>0</v>
      </c>
    </row>
    <row r="26" spans="3:13" ht="11.25" customHeight="1" collapsed="1"/>
    <row r="27" spans="3:13" ht="11.25" customHeight="1"/>
    <row r="28" spans="3:13" ht="11.25" customHeight="1"/>
  </sheetData>
  <sheetProtection formatCells="0" formatColumns="0" formatRows="0" insertColumns="0" insertRows="0" insertHyperlinks="0" deleteColumns="0" deleteRows="0" sort="0" autoFilter="0" pivotTables="0"/>
  <pageMargins left="0.7" right="0.7" top="0.75" bottom="0.75" header="0.3" footer="0.3"/>
  <pageSetup scale="98" orientation="landscape" r:id="rId1"/>
  <ignoredErrors>
    <ignoredError sqref="C10:E20 N10:X12 C8" unlockedFormula="1"/>
  </ignoredError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indexed="12"/>
  </sheetPr>
  <dimension ref="A1:E2"/>
  <sheetViews>
    <sheetView workbookViewId="0"/>
  </sheetViews>
  <sheetFormatPr defaultRowHeight="15"/>
  <sheetData>
    <row r="1" spans="1:5">
      <c r="A1" s="10" t="s">
        <v>213</v>
      </c>
      <c r="B1" s="10" t="s">
        <v>214</v>
      </c>
      <c r="C1" s="10" t="s">
        <v>215</v>
      </c>
      <c r="D1" s="10" t="s">
        <v>216</v>
      </c>
      <c r="E1" s="10" t="s">
        <v>217</v>
      </c>
    </row>
    <row r="2" spans="1:5">
      <c r="A2">
        <v>20</v>
      </c>
      <c r="B2">
        <v>6</v>
      </c>
      <c r="C2">
        <v>20</v>
      </c>
      <c r="D2">
        <v>6</v>
      </c>
      <c r="E2" t="s">
        <v>641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9">
    <tabColor indexed="12"/>
    <pageSetUpPr fitToPage="1"/>
  </sheetPr>
  <dimension ref="A1:R154"/>
  <sheetViews>
    <sheetView showGridLines="0" workbookViewId="0"/>
  </sheetViews>
  <sheetFormatPr defaultRowHeight="15" outlineLevelRow="1" outlineLevelCol="1"/>
  <cols>
    <col min="1" max="1" width="3.7109375" style="390" customWidth="1"/>
    <col min="2" max="2" width="9.140625" style="11" customWidth="1"/>
    <col min="3" max="3" width="19.140625" style="11" customWidth="1"/>
    <col min="4" max="6" width="6.28515625" style="11" customWidth="1"/>
    <col min="7" max="7" width="6.28515625" style="11" hidden="1" customWidth="1" outlineLevel="1"/>
    <col min="8" max="12" width="6.28515625" hidden="1" customWidth="1" outlineLevel="1"/>
    <col min="13" max="13" width="6.28515625" customWidth="1" collapsed="1"/>
    <col min="14" max="14" width="6.140625" customWidth="1"/>
    <col min="15" max="18" width="6.28515625" customWidth="1"/>
  </cols>
  <sheetData>
    <row r="1" spans="2:18" ht="23.1" customHeight="1">
      <c r="B1" s="608" t="str">
        <f>'Key information'!E7</f>
        <v>Project Test</v>
      </c>
      <c r="C1" s="411"/>
      <c r="D1" s="411"/>
      <c r="E1" s="411"/>
      <c r="F1" s="411"/>
      <c r="G1" s="411"/>
    </row>
    <row r="2" spans="2:18" ht="11.45" customHeight="1">
      <c r="B2" s="610" t="str">
        <f>C8</f>
        <v>Net sales by type</v>
      </c>
      <c r="C2" s="411"/>
      <c r="D2" s="411"/>
      <c r="E2" s="411"/>
      <c r="F2" s="411"/>
      <c r="G2" s="411"/>
    </row>
    <row r="3" spans="2:18" ht="12" customHeight="1">
      <c r="B3" s="388" t="s">
        <v>245</v>
      </c>
      <c r="C3" s="411"/>
      <c r="D3" s="411"/>
      <c r="E3" s="411"/>
      <c r="F3" s="411"/>
      <c r="G3" s="411"/>
    </row>
    <row r="4" spans="2:18" ht="11.25" customHeight="1">
      <c r="B4" s="411"/>
      <c r="C4" s="411"/>
      <c r="D4" s="411"/>
      <c r="E4" s="411"/>
      <c r="F4" s="411"/>
      <c r="G4" s="411"/>
    </row>
    <row r="5" spans="2:18" ht="11.25" customHeight="1">
      <c r="B5" s="411"/>
      <c r="C5" s="411"/>
      <c r="D5" s="411"/>
      <c r="E5" s="411"/>
      <c r="F5" s="411"/>
      <c r="G5" s="411"/>
    </row>
    <row r="6" spans="2:18" ht="11.25" customHeight="1">
      <c r="B6" s="411"/>
      <c r="C6" s="411"/>
      <c r="D6" s="411"/>
      <c r="E6" s="411"/>
      <c r="F6" s="411"/>
      <c r="G6" s="411"/>
    </row>
    <row r="7" spans="2:18" ht="11.25" customHeight="1">
      <c r="B7" s="411"/>
      <c r="C7" s="411"/>
      <c r="D7" s="411"/>
      <c r="E7" s="411"/>
      <c r="F7" s="411"/>
      <c r="G7" s="411"/>
    </row>
    <row r="8" spans="2:18" ht="19.5" customHeight="1">
      <c r="B8" s="992"/>
      <c r="C8" s="402" t="str">
        <f>"Net sales by type"&amp;IF('Key information'!E59="",""," - "&amp;'Key information'!E59)</f>
        <v>Net sales by type</v>
      </c>
      <c r="D8" s="402"/>
      <c r="E8" s="402"/>
      <c r="F8" s="402"/>
      <c r="G8" s="402"/>
      <c r="H8" s="402"/>
      <c r="I8" s="402"/>
      <c r="J8" s="402"/>
      <c r="K8" s="402"/>
      <c r="L8" s="402"/>
      <c r="M8" s="402"/>
      <c r="N8" s="402"/>
      <c r="O8" s="402"/>
      <c r="P8" s="402"/>
      <c r="Q8" s="402"/>
      <c r="R8" s="402"/>
    </row>
    <row r="9" spans="2:18" ht="12" customHeight="1">
      <c r="B9" s="411"/>
      <c r="C9" s="633"/>
      <c r="D9" s="1103" t="s">
        <v>301</v>
      </c>
      <c r="E9" s="1104"/>
      <c r="F9" s="1104"/>
      <c r="G9" s="1103" t="s">
        <v>642</v>
      </c>
      <c r="H9" s="1104"/>
      <c r="I9" s="1104"/>
      <c r="J9" s="1103" t="s">
        <v>320</v>
      </c>
      <c r="K9" s="1104"/>
      <c r="L9" s="1104"/>
      <c r="M9" s="1105" t="s">
        <v>643</v>
      </c>
      <c r="N9" s="1106"/>
      <c r="O9" s="1106"/>
      <c r="P9" s="1108" t="s">
        <v>276</v>
      </c>
      <c r="Q9" s="1109"/>
      <c r="R9" s="1109"/>
    </row>
    <row r="10" spans="2:18" ht="21.95" customHeight="1">
      <c r="B10" s="411"/>
      <c r="C10" s="626" t="str">
        <f>'Key information'!F50</f>
        <v>€'000</v>
      </c>
      <c r="D10" s="699" t="str">
        <f>'Key information'!E37</f>
        <v>FY20</v>
      </c>
      <c r="E10" s="699" t="str">
        <f>'Key information'!F37</f>
        <v>FY21</v>
      </c>
      <c r="F10" s="815" t="str">
        <f>'Key information'!G37</f>
        <v>LTM  Nov-22</v>
      </c>
      <c r="G10" s="699" t="str">
        <f>D10</f>
        <v>FY20</v>
      </c>
      <c r="H10" s="699" t="str">
        <f t="shared" ref="H10:I10" si="0">E10</f>
        <v>FY21</v>
      </c>
      <c r="I10" s="815" t="str">
        <f t="shared" si="0"/>
        <v>LTM  Nov-22</v>
      </c>
      <c r="J10" s="699" t="str">
        <f>D10</f>
        <v>FY20</v>
      </c>
      <c r="K10" s="699" t="str">
        <f t="shared" ref="K10:L10" si="1">E10</f>
        <v>FY21</v>
      </c>
      <c r="L10" s="815" t="str">
        <f t="shared" si="1"/>
        <v>LTM  Nov-22</v>
      </c>
      <c r="M10" s="814" t="str">
        <f>D10</f>
        <v>FY20</v>
      </c>
      <c r="N10" s="814" t="str">
        <f t="shared" ref="N10:O10" si="2">E10</f>
        <v>FY21</v>
      </c>
      <c r="O10" s="629" t="str">
        <f t="shared" si="2"/>
        <v>LTM  Nov-22</v>
      </c>
      <c r="P10" s="813" t="str">
        <f>G10</f>
        <v>FY20</v>
      </c>
      <c r="Q10" s="813" t="str">
        <f t="shared" ref="Q10" si="3">H10</f>
        <v>FY21</v>
      </c>
      <c r="R10" s="812" t="str">
        <f t="shared" ref="R10" si="4">I10</f>
        <v>LTM  Nov-22</v>
      </c>
    </row>
    <row r="11" spans="2:18" ht="12" customHeight="1">
      <c r="B11" s="411"/>
      <c r="C11" s="880" t="s">
        <v>644</v>
      </c>
      <c r="D11" s="40"/>
      <c r="E11" s="40"/>
      <c r="F11" s="40"/>
      <c r="G11" s="40"/>
      <c r="H11" s="40"/>
      <c r="I11" s="40"/>
      <c r="J11" s="40">
        <f t="shared" ref="J11:L14" si="5">D11+G11</f>
        <v>0</v>
      </c>
      <c r="K11" s="40">
        <f t="shared" si="5"/>
        <v>0</v>
      </c>
      <c r="L11" s="40">
        <f t="shared" si="5"/>
        <v>0</v>
      </c>
      <c r="M11" s="495">
        <f>IFERROR(J11/D11,0)</f>
        <v>0</v>
      </c>
      <c r="N11" s="259">
        <f>IFERROR(K11/E11,0)</f>
        <v>0</v>
      </c>
      <c r="O11" s="496">
        <f>IFERROR(L11/F11,0)</f>
        <v>0</v>
      </c>
      <c r="P11" s="401">
        <f>IFERROR(D11/$D$21,0)</f>
        <v>0</v>
      </c>
      <c r="Q11" s="401">
        <f>IFERROR(E11/$E$21,0)</f>
        <v>0</v>
      </c>
      <c r="R11" s="401">
        <f ca="1">IFERROR(F11/$F$21,0)</f>
        <v>0</v>
      </c>
    </row>
    <row r="12" spans="2:18" ht="12" customHeight="1">
      <c r="B12" s="411"/>
      <c r="C12" s="880" t="s">
        <v>645</v>
      </c>
      <c r="D12" s="40"/>
      <c r="E12" s="40"/>
      <c r="F12" s="40"/>
      <c r="G12" s="40"/>
      <c r="H12" s="40"/>
      <c r="I12" s="40"/>
      <c r="J12" s="40">
        <f t="shared" si="5"/>
        <v>0</v>
      </c>
      <c r="K12" s="40">
        <f t="shared" si="5"/>
        <v>0</v>
      </c>
      <c r="L12" s="40">
        <f t="shared" si="5"/>
        <v>0</v>
      </c>
      <c r="M12" s="495">
        <f t="shared" ref="M12:M17" si="6">IFERROR(J12/D12,0)</f>
        <v>0</v>
      </c>
      <c r="N12" s="259">
        <f t="shared" ref="N12:N17" si="7">IFERROR(K12/E12,0)</f>
        <v>0</v>
      </c>
      <c r="O12" s="496">
        <f t="shared" ref="O12:O17" si="8">IFERROR(L12/F12,0)</f>
        <v>0</v>
      </c>
      <c r="P12" s="401">
        <f t="shared" ref="P12:P18" si="9">IFERROR(D12/$D$21,0)</f>
        <v>0</v>
      </c>
      <c r="Q12" s="401">
        <f t="shared" ref="Q12:Q18" si="10">IFERROR(E12/$E$21,0)</f>
        <v>0</v>
      </c>
      <c r="R12" s="401">
        <f t="shared" ref="R12:R18" ca="1" si="11">IFERROR(F12/$F$21,0)</f>
        <v>0</v>
      </c>
    </row>
    <row r="13" spans="2:18" ht="12" customHeight="1">
      <c r="B13" s="411"/>
      <c r="C13" s="880" t="s">
        <v>646</v>
      </c>
      <c r="D13" s="40"/>
      <c r="E13" s="40"/>
      <c r="F13" s="40"/>
      <c r="G13" s="40"/>
      <c r="H13" s="40"/>
      <c r="I13" s="40"/>
      <c r="J13" s="40">
        <f t="shared" si="5"/>
        <v>0</v>
      </c>
      <c r="K13" s="40">
        <f t="shared" si="5"/>
        <v>0</v>
      </c>
      <c r="L13" s="40">
        <f t="shared" si="5"/>
        <v>0</v>
      </c>
      <c r="M13" s="495">
        <f t="shared" si="6"/>
        <v>0</v>
      </c>
      <c r="N13" s="259">
        <f t="shared" si="7"/>
        <v>0</v>
      </c>
      <c r="O13" s="496">
        <f t="shared" si="8"/>
        <v>0</v>
      </c>
      <c r="P13" s="401">
        <f t="shared" si="9"/>
        <v>0</v>
      </c>
      <c r="Q13" s="401">
        <f t="shared" si="10"/>
        <v>0</v>
      </c>
      <c r="R13" s="401">
        <f t="shared" ca="1" si="11"/>
        <v>0</v>
      </c>
    </row>
    <row r="14" spans="2:18" ht="12" customHeight="1">
      <c r="B14" s="411"/>
      <c r="C14" s="880" t="s">
        <v>647</v>
      </c>
      <c r="D14" s="40"/>
      <c r="E14" s="40"/>
      <c r="F14" s="40"/>
      <c r="G14" s="40"/>
      <c r="H14" s="40"/>
      <c r="I14" s="40"/>
      <c r="J14" s="40">
        <f t="shared" si="5"/>
        <v>0</v>
      </c>
      <c r="K14" s="40">
        <f t="shared" si="5"/>
        <v>0</v>
      </c>
      <c r="L14" s="40">
        <f t="shared" si="5"/>
        <v>0</v>
      </c>
      <c r="M14" s="495">
        <f t="shared" si="6"/>
        <v>0</v>
      </c>
      <c r="N14" s="259">
        <f t="shared" si="7"/>
        <v>0</v>
      </c>
      <c r="O14" s="496">
        <f t="shared" si="8"/>
        <v>0</v>
      </c>
      <c r="P14" s="401">
        <f t="shared" si="9"/>
        <v>0</v>
      </c>
      <c r="Q14" s="401">
        <f t="shared" si="10"/>
        <v>0</v>
      </c>
      <c r="R14" s="401">
        <f t="shared" ca="1" si="11"/>
        <v>0</v>
      </c>
    </row>
    <row r="15" spans="2:18" ht="12" customHeight="1">
      <c r="B15" s="411"/>
      <c r="C15" s="880" t="s">
        <v>648</v>
      </c>
      <c r="D15" s="40"/>
      <c r="E15" s="40"/>
      <c r="F15" s="40"/>
      <c r="G15" s="40"/>
      <c r="H15" s="40"/>
      <c r="I15" s="40"/>
      <c r="J15" s="40">
        <f t="shared" ref="J15:J17" si="12">D15+G15</f>
        <v>0</v>
      </c>
      <c r="K15" s="40">
        <f t="shared" ref="K15:K17" si="13">E15+H15</f>
        <v>0</v>
      </c>
      <c r="L15" s="40">
        <f t="shared" ref="L15:L17" si="14">F15+I15</f>
        <v>0</v>
      </c>
      <c r="M15" s="495">
        <f t="shared" si="6"/>
        <v>0</v>
      </c>
      <c r="N15" s="259">
        <f t="shared" si="7"/>
        <v>0</v>
      </c>
      <c r="O15" s="496">
        <f t="shared" si="8"/>
        <v>0</v>
      </c>
      <c r="P15" s="401">
        <f t="shared" si="9"/>
        <v>0</v>
      </c>
      <c r="Q15" s="401">
        <f t="shared" si="10"/>
        <v>0</v>
      </c>
      <c r="R15" s="401">
        <f t="shared" ca="1" si="11"/>
        <v>0</v>
      </c>
    </row>
    <row r="16" spans="2:18" ht="12" customHeight="1">
      <c r="B16" s="411"/>
      <c r="C16" s="880" t="s">
        <v>649</v>
      </c>
      <c r="D16" s="40"/>
      <c r="E16" s="40"/>
      <c r="F16" s="40"/>
      <c r="G16" s="40"/>
      <c r="H16" s="40"/>
      <c r="I16" s="40"/>
      <c r="J16" s="40">
        <f t="shared" si="12"/>
        <v>0</v>
      </c>
      <c r="K16" s="40">
        <f t="shared" si="13"/>
        <v>0</v>
      </c>
      <c r="L16" s="40">
        <f t="shared" si="14"/>
        <v>0</v>
      </c>
      <c r="M16" s="495">
        <f t="shared" si="6"/>
        <v>0</v>
      </c>
      <c r="N16" s="259">
        <f t="shared" si="7"/>
        <v>0</v>
      </c>
      <c r="O16" s="496">
        <f t="shared" si="8"/>
        <v>0</v>
      </c>
      <c r="P16" s="401">
        <f t="shared" si="9"/>
        <v>0</v>
      </c>
      <c r="Q16" s="401">
        <f t="shared" si="10"/>
        <v>0</v>
      </c>
      <c r="R16" s="401">
        <f t="shared" ca="1" si="11"/>
        <v>0</v>
      </c>
    </row>
    <row r="17" spans="3:18" ht="12" customHeight="1">
      <c r="C17" s="880" t="s">
        <v>650</v>
      </c>
      <c r="D17" s="40"/>
      <c r="E17" s="40"/>
      <c r="F17" s="40"/>
      <c r="G17" s="40"/>
      <c r="H17" s="40"/>
      <c r="I17" s="40"/>
      <c r="J17" s="40">
        <f t="shared" si="12"/>
        <v>0</v>
      </c>
      <c r="K17" s="40">
        <f t="shared" si="13"/>
        <v>0</v>
      </c>
      <c r="L17" s="40">
        <f t="shared" si="14"/>
        <v>0</v>
      </c>
      <c r="M17" s="495">
        <f t="shared" si="6"/>
        <v>0</v>
      </c>
      <c r="N17" s="259">
        <f t="shared" si="7"/>
        <v>0</v>
      </c>
      <c r="O17" s="496">
        <f t="shared" si="8"/>
        <v>0</v>
      </c>
      <c r="P17" s="401">
        <f t="shared" si="9"/>
        <v>0</v>
      </c>
      <c r="Q17" s="401">
        <f t="shared" si="10"/>
        <v>0</v>
      </c>
      <c r="R17" s="401">
        <f t="shared" ca="1" si="11"/>
        <v>0</v>
      </c>
    </row>
    <row r="18" spans="3:18" ht="12" customHeight="1" thickBot="1">
      <c r="C18" s="881" t="s">
        <v>275</v>
      </c>
      <c r="D18" s="882">
        <f t="shared" ref="D18:I18" si="15">SUM(D11:D17)</f>
        <v>0</v>
      </c>
      <c r="E18" s="882">
        <f t="shared" si="15"/>
        <v>0</v>
      </c>
      <c r="F18" s="882">
        <f t="shared" si="15"/>
        <v>0</v>
      </c>
      <c r="G18" s="882">
        <f t="shared" si="15"/>
        <v>0</v>
      </c>
      <c r="H18" s="882">
        <f t="shared" si="15"/>
        <v>0</v>
      </c>
      <c r="I18" s="882">
        <f t="shared" si="15"/>
        <v>0</v>
      </c>
      <c r="J18" s="882">
        <f>D18+G18</f>
        <v>0</v>
      </c>
      <c r="K18" s="882">
        <f>E18+H18</f>
        <v>0</v>
      </c>
      <c r="L18" s="882">
        <f>F18+I18</f>
        <v>0</v>
      </c>
      <c r="M18" s="885">
        <f>IFERROR(J18/D18,0)</f>
        <v>0</v>
      </c>
      <c r="N18" s="883">
        <f>IFERROR(K18/E18,0)</f>
        <v>0</v>
      </c>
      <c r="O18" s="886">
        <f>IFERROR(L18/F18,0)</f>
        <v>0</v>
      </c>
      <c r="P18" s="884">
        <f t="shared" si="9"/>
        <v>0</v>
      </c>
      <c r="Q18" s="884">
        <f t="shared" si="10"/>
        <v>0</v>
      </c>
      <c r="R18" s="884">
        <f t="shared" ca="1" si="11"/>
        <v>0</v>
      </c>
    </row>
    <row r="19" spans="3:18" ht="12" customHeight="1">
      <c r="C19" s="140"/>
      <c r="D19" s="275"/>
      <c r="E19" s="275"/>
      <c r="F19" s="275"/>
      <c r="G19" s="275"/>
      <c r="H19" s="275"/>
      <c r="I19" s="275"/>
      <c r="J19" s="275"/>
      <c r="K19" s="275"/>
      <c r="L19" s="275"/>
      <c r="M19" s="276"/>
      <c r="N19" s="276"/>
      <c r="O19" s="276"/>
    </row>
    <row r="20" spans="3:18" ht="11.25" customHeight="1">
      <c r="C20" s="411"/>
      <c r="D20" s="411"/>
      <c r="E20" s="411"/>
      <c r="F20" s="411"/>
      <c r="G20" s="411"/>
    </row>
    <row r="21" spans="3:18" ht="11.25" hidden="1" customHeight="1" outlineLevel="1">
      <c r="C21" s="229" t="s">
        <v>551</v>
      </c>
      <c r="D21" s="221">
        <f>PL_monthly!AN15</f>
        <v>0</v>
      </c>
      <c r="E21" s="221">
        <f>PL_monthly!AO15</f>
        <v>0</v>
      </c>
      <c r="F21" s="222">
        <f ca="1">PL_monthly!AP15</f>
        <v>0</v>
      </c>
      <c r="G21" s="221">
        <f>PL_monthly!G8</f>
        <v>0</v>
      </c>
    </row>
    <row r="22" spans="3:18" ht="11.25" hidden="1" customHeight="1" outlineLevel="1">
      <c r="C22" s="1055" t="s">
        <v>389</v>
      </c>
      <c r="D22" s="1056">
        <f>D18-D21</f>
        <v>0</v>
      </c>
      <c r="E22" s="1056">
        <f t="shared" ref="E22:F22" si="16">E18-E21</f>
        <v>0</v>
      </c>
      <c r="F22" s="1057">
        <f t="shared" ca="1" si="16"/>
        <v>0</v>
      </c>
      <c r="G22" s="1056">
        <f t="shared" ref="G22" si="17">G21-G3</f>
        <v>0</v>
      </c>
    </row>
    <row r="23" spans="3:18" ht="11.25" customHeight="1" collapsed="1">
      <c r="C23" s="411"/>
      <c r="D23" s="411"/>
      <c r="E23" s="411"/>
      <c r="F23" s="411"/>
      <c r="G23" s="411"/>
    </row>
    <row r="24" spans="3:18" ht="11.25" customHeight="1">
      <c r="C24" s="411"/>
      <c r="D24" s="411"/>
      <c r="E24" s="411"/>
      <c r="F24" s="411"/>
      <c r="G24" s="411"/>
    </row>
    <row r="25" spans="3:18" ht="11.25" customHeight="1">
      <c r="C25" s="411"/>
      <c r="D25" s="411"/>
      <c r="E25" s="411"/>
      <c r="F25" s="411"/>
      <c r="G25" s="411"/>
    </row>
    <row r="26" spans="3:18" ht="11.25" customHeight="1">
      <c r="C26" s="411"/>
      <c r="D26" s="411"/>
      <c r="E26" s="411"/>
      <c r="F26" s="411"/>
      <c r="G26" s="411"/>
    </row>
    <row r="27" spans="3:18" ht="11.25" customHeight="1">
      <c r="C27" s="411"/>
      <c r="D27" s="411"/>
      <c r="E27" s="411"/>
      <c r="F27" s="411"/>
      <c r="G27" s="411"/>
    </row>
    <row r="28" spans="3:18" ht="11.25" customHeight="1">
      <c r="C28" s="411"/>
      <c r="D28" s="411"/>
      <c r="E28" s="411"/>
      <c r="F28" s="411"/>
      <c r="G28" s="411"/>
    </row>
    <row r="29" spans="3:18" ht="11.25" customHeight="1">
      <c r="C29" s="411"/>
      <c r="D29" s="411"/>
      <c r="E29" s="411"/>
      <c r="F29" s="411"/>
      <c r="G29" s="411"/>
    </row>
    <row r="30" spans="3:18" ht="11.25" customHeight="1">
      <c r="C30" s="411"/>
      <c r="D30" s="411"/>
      <c r="E30" s="411"/>
      <c r="F30" s="411"/>
      <c r="G30" s="411"/>
    </row>
    <row r="31" spans="3:18" ht="11.25" customHeight="1">
      <c r="C31" s="411"/>
      <c r="D31" s="411"/>
      <c r="E31" s="411"/>
      <c r="F31" s="411"/>
      <c r="G31" s="411"/>
    </row>
    <row r="32" spans="3:18" ht="11.25" customHeight="1">
      <c r="C32" s="411"/>
      <c r="D32" s="411"/>
      <c r="E32" s="411"/>
      <c r="F32" s="411"/>
      <c r="G32" s="411"/>
    </row>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sheetData>
  <mergeCells count="5">
    <mergeCell ref="P9:R9"/>
    <mergeCell ref="J9:L9"/>
    <mergeCell ref="M9:O9"/>
    <mergeCell ref="D9:F9"/>
    <mergeCell ref="G9:I9"/>
  </mergeCells>
  <pageMargins left="0.7" right="0.7" top="0.75" bottom="0.75" header="0.3" footer="0.3"/>
  <pageSetup orientation="landscape" r:id="rId1"/>
  <headerFooter>
    <oddFooter>&amp;C&amp;7&amp;B&amp;"Arial"Document Classification: KPMG Confidential</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0">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10</v>
      </c>
      <c r="B2">
        <v>6</v>
      </c>
      <c r="C2">
        <v>10</v>
      </c>
      <c r="D2">
        <v>6</v>
      </c>
      <c r="E2" t="s">
        <v>651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indexed="12"/>
    <pageSetUpPr fitToPage="1"/>
  </sheetPr>
  <dimension ref="A1:R154"/>
  <sheetViews>
    <sheetView showGridLines="0" workbookViewId="0"/>
  </sheetViews>
  <sheetFormatPr defaultRowHeight="15" outlineLevelRow="1" outlineLevelCol="1"/>
  <cols>
    <col min="1" max="1" width="3.7109375" style="390" customWidth="1"/>
    <col min="2" max="2" width="9.140625" style="11" customWidth="1"/>
    <col min="3" max="3" width="19.140625" style="11" customWidth="1"/>
    <col min="4" max="4" width="6.28515625" style="11" customWidth="1"/>
    <col min="5" max="6" width="6.28515625" style="11" bestFit="1" customWidth="1"/>
    <col min="7" max="7" width="6.85546875" style="11" hidden="1" customWidth="1" outlineLevel="1"/>
    <col min="8" max="9" width="6.85546875" hidden="1" customWidth="1" outlineLevel="1"/>
    <col min="10" max="12" width="6.28515625" hidden="1" customWidth="1" outlineLevel="1"/>
    <col min="13" max="13" width="6.28515625" customWidth="1" collapsed="1"/>
    <col min="14" max="18" width="6.28515625" customWidth="1"/>
  </cols>
  <sheetData>
    <row r="1" spans="2:18" ht="23.1" customHeight="1">
      <c r="B1" s="608" t="str">
        <f>'Key information'!E7</f>
        <v>Project Test</v>
      </c>
      <c r="C1" s="411"/>
      <c r="D1" s="411"/>
      <c r="E1" s="411"/>
      <c r="F1" s="411"/>
      <c r="G1" s="411"/>
    </row>
    <row r="2" spans="2:18" ht="11.45" customHeight="1">
      <c r="B2" s="610" t="str">
        <f>C8</f>
        <v>Net sales by region</v>
      </c>
      <c r="C2" s="411"/>
      <c r="D2" s="411"/>
      <c r="E2" s="411"/>
      <c r="F2" s="411"/>
      <c r="G2" s="411"/>
    </row>
    <row r="3" spans="2:18" ht="12" customHeight="1">
      <c r="B3" s="388" t="s">
        <v>245</v>
      </c>
      <c r="C3" s="411"/>
      <c r="D3" s="411"/>
      <c r="E3" s="411"/>
      <c r="F3" s="411"/>
      <c r="G3" s="411"/>
    </row>
    <row r="4" spans="2:18" ht="11.25" customHeight="1">
      <c r="B4" s="411"/>
      <c r="C4" s="411"/>
      <c r="D4" s="411"/>
      <c r="E4" s="411"/>
      <c r="F4" s="411"/>
      <c r="G4" s="411"/>
    </row>
    <row r="5" spans="2:18" ht="11.25" customHeight="1">
      <c r="B5" s="411"/>
      <c r="C5" s="411"/>
      <c r="D5" s="411"/>
      <c r="E5" s="411"/>
      <c r="F5" s="411"/>
      <c r="G5" s="411"/>
    </row>
    <row r="6" spans="2:18" ht="11.25" customHeight="1">
      <c r="B6" s="411"/>
      <c r="C6" s="411"/>
      <c r="D6" s="411"/>
      <c r="E6" s="411"/>
      <c r="F6" s="411"/>
      <c r="G6" s="411"/>
    </row>
    <row r="7" spans="2:18" ht="11.25" customHeight="1">
      <c r="B7" s="411"/>
      <c r="C7" s="411"/>
      <c r="D7" s="411"/>
      <c r="E7" s="411"/>
      <c r="F7" s="411"/>
      <c r="G7" s="411"/>
    </row>
    <row r="8" spans="2:18" ht="19.5" customHeight="1">
      <c r="B8" s="992"/>
      <c r="C8" s="402" t="str">
        <f>"Net sales by region"&amp;IF('Key information'!E59="",""," - "&amp;'Key information'!E59)</f>
        <v>Net sales by region</v>
      </c>
      <c r="D8" s="402"/>
      <c r="E8" s="402"/>
      <c r="F8" s="402"/>
      <c r="G8" s="402"/>
      <c r="H8" s="402"/>
      <c r="I8" s="402"/>
      <c r="J8" s="402"/>
      <c r="K8" s="402"/>
      <c r="L8" s="402"/>
      <c r="M8" s="402"/>
      <c r="N8" s="402"/>
      <c r="O8" s="402"/>
      <c r="P8" s="402"/>
      <c r="Q8" s="402"/>
      <c r="R8" s="402"/>
    </row>
    <row r="9" spans="2:18" ht="12" customHeight="1">
      <c r="B9" s="411"/>
      <c r="C9" s="633"/>
      <c r="D9" s="1103" t="s">
        <v>301</v>
      </c>
      <c r="E9" s="1104"/>
      <c r="F9" s="1104"/>
      <c r="G9" s="1103" t="s">
        <v>642</v>
      </c>
      <c r="H9" s="1104"/>
      <c r="I9" s="1104"/>
      <c r="J9" s="1103" t="s">
        <v>320</v>
      </c>
      <c r="K9" s="1104"/>
      <c r="L9" s="1104"/>
      <c r="M9" s="1105" t="s">
        <v>643</v>
      </c>
      <c r="N9" s="1106"/>
      <c r="O9" s="1106"/>
      <c r="P9" s="1108" t="s">
        <v>276</v>
      </c>
      <c r="Q9" s="1109"/>
      <c r="R9" s="1109"/>
    </row>
    <row r="10" spans="2:18" ht="21.95" customHeight="1">
      <c r="B10" s="411"/>
      <c r="C10" s="626" t="str">
        <f>'Key information'!F50</f>
        <v>€'000</v>
      </c>
      <c r="D10" s="699" t="str">
        <f>'Key information'!E37</f>
        <v>FY20</v>
      </c>
      <c r="E10" s="699" t="str">
        <f>'Key information'!F37</f>
        <v>FY21</v>
      </c>
      <c r="F10" s="815" t="str">
        <f>'Key information'!G37</f>
        <v>LTM  Nov-22</v>
      </c>
      <c r="G10" s="699" t="str">
        <f>D10</f>
        <v>FY20</v>
      </c>
      <c r="H10" s="699" t="str">
        <f t="shared" ref="H10:I10" si="0">E10</f>
        <v>FY21</v>
      </c>
      <c r="I10" s="815" t="str">
        <f t="shared" si="0"/>
        <v>LTM  Nov-22</v>
      </c>
      <c r="J10" s="699" t="str">
        <f>D10</f>
        <v>FY20</v>
      </c>
      <c r="K10" s="699" t="str">
        <f t="shared" ref="K10:L10" si="1">E10</f>
        <v>FY21</v>
      </c>
      <c r="L10" s="815" t="str">
        <f t="shared" si="1"/>
        <v>LTM  Nov-22</v>
      </c>
      <c r="M10" s="814" t="str">
        <f>D10</f>
        <v>FY20</v>
      </c>
      <c r="N10" s="814" t="str">
        <f t="shared" ref="N10:O10" si="2">E10</f>
        <v>FY21</v>
      </c>
      <c r="O10" s="629" t="str">
        <f t="shared" si="2"/>
        <v>LTM  Nov-22</v>
      </c>
      <c r="P10" s="813" t="str">
        <f>G10</f>
        <v>FY20</v>
      </c>
      <c r="Q10" s="813" t="str">
        <f t="shared" ref="Q10:R10" si="3">H10</f>
        <v>FY21</v>
      </c>
      <c r="R10" s="812" t="str">
        <f t="shared" si="3"/>
        <v>LTM  Nov-22</v>
      </c>
    </row>
    <row r="11" spans="2:18" ht="12" customHeight="1">
      <c r="B11" s="411"/>
      <c r="C11" s="880" t="s">
        <v>652</v>
      </c>
      <c r="D11" s="40"/>
      <c r="E11" s="40"/>
      <c r="F11" s="40"/>
      <c r="G11" s="40"/>
      <c r="H11" s="40"/>
      <c r="I11" s="40"/>
      <c r="J11" s="40">
        <f t="shared" ref="J11:L14" si="4">D11+G11</f>
        <v>0</v>
      </c>
      <c r="K11" s="40">
        <f t="shared" si="4"/>
        <v>0</v>
      </c>
      <c r="L11" s="40">
        <f t="shared" si="4"/>
        <v>0</v>
      </c>
      <c r="M11" s="495">
        <f>IFERROR(J11/D11,0)</f>
        <v>0</v>
      </c>
      <c r="N11" s="259">
        <f>IFERROR(K11/E11,0)</f>
        <v>0</v>
      </c>
      <c r="O11" s="496">
        <f>IFERROR(L11/F11,0)</f>
        <v>0</v>
      </c>
      <c r="P11" s="401">
        <f>IFERROR(D11/$D$21,0)</f>
        <v>0</v>
      </c>
      <c r="Q11" s="401">
        <f>IFERROR(E11/$E$21,0)</f>
        <v>0</v>
      </c>
      <c r="R11" s="401">
        <f ca="1">IFERROR(F11/$F$21,0)</f>
        <v>0</v>
      </c>
    </row>
    <row r="12" spans="2:18" ht="12" customHeight="1">
      <c r="B12" s="411"/>
      <c r="C12" s="880" t="s">
        <v>653</v>
      </c>
      <c r="D12" s="40"/>
      <c r="E12" s="40"/>
      <c r="F12" s="40"/>
      <c r="G12" s="40"/>
      <c r="H12" s="40"/>
      <c r="I12" s="40"/>
      <c r="J12" s="40">
        <f t="shared" si="4"/>
        <v>0</v>
      </c>
      <c r="K12" s="40">
        <f t="shared" si="4"/>
        <v>0</v>
      </c>
      <c r="L12" s="40">
        <f t="shared" si="4"/>
        <v>0</v>
      </c>
      <c r="M12" s="495">
        <f t="shared" ref="M12:O17" si="5">IFERROR(J12/D12,0)</f>
        <v>0</v>
      </c>
      <c r="N12" s="259">
        <f t="shared" si="5"/>
        <v>0</v>
      </c>
      <c r="O12" s="496">
        <f t="shared" si="5"/>
        <v>0</v>
      </c>
      <c r="P12" s="401">
        <f t="shared" ref="P12:P18" si="6">IFERROR(D12/$D$21,0)</f>
        <v>0</v>
      </c>
      <c r="Q12" s="401">
        <f t="shared" ref="Q12:Q18" si="7">IFERROR(E12/$E$21,0)</f>
        <v>0</v>
      </c>
      <c r="R12" s="401">
        <f t="shared" ref="R12:R18" ca="1" si="8">IFERROR(F12/$F$21,0)</f>
        <v>0</v>
      </c>
    </row>
    <row r="13" spans="2:18" ht="12" customHeight="1">
      <c r="B13" s="411"/>
      <c r="C13" s="880" t="s">
        <v>654</v>
      </c>
      <c r="D13" s="40"/>
      <c r="E13" s="40"/>
      <c r="F13" s="40"/>
      <c r="G13" s="40"/>
      <c r="H13" s="40"/>
      <c r="I13" s="40"/>
      <c r="J13" s="40">
        <f t="shared" si="4"/>
        <v>0</v>
      </c>
      <c r="K13" s="40">
        <f t="shared" si="4"/>
        <v>0</v>
      </c>
      <c r="L13" s="40">
        <f t="shared" si="4"/>
        <v>0</v>
      </c>
      <c r="M13" s="495">
        <f t="shared" si="5"/>
        <v>0</v>
      </c>
      <c r="N13" s="259">
        <f t="shared" si="5"/>
        <v>0</v>
      </c>
      <c r="O13" s="496">
        <f t="shared" si="5"/>
        <v>0</v>
      </c>
      <c r="P13" s="401">
        <f t="shared" si="6"/>
        <v>0</v>
      </c>
      <c r="Q13" s="401">
        <f t="shared" si="7"/>
        <v>0</v>
      </c>
      <c r="R13" s="401">
        <f t="shared" ca="1" si="8"/>
        <v>0</v>
      </c>
    </row>
    <row r="14" spans="2:18" ht="12" customHeight="1">
      <c r="B14" s="411"/>
      <c r="C14" s="880" t="s">
        <v>655</v>
      </c>
      <c r="D14" s="40"/>
      <c r="E14" s="40"/>
      <c r="F14" s="40"/>
      <c r="G14" s="40"/>
      <c r="H14" s="40"/>
      <c r="I14" s="40"/>
      <c r="J14" s="40">
        <f t="shared" si="4"/>
        <v>0</v>
      </c>
      <c r="K14" s="40">
        <f t="shared" si="4"/>
        <v>0</v>
      </c>
      <c r="L14" s="40">
        <f t="shared" si="4"/>
        <v>0</v>
      </c>
      <c r="M14" s="495">
        <f t="shared" si="5"/>
        <v>0</v>
      </c>
      <c r="N14" s="259">
        <f t="shared" si="5"/>
        <v>0</v>
      </c>
      <c r="O14" s="496">
        <f t="shared" si="5"/>
        <v>0</v>
      </c>
      <c r="P14" s="401">
        <f t="shared" si="6"/>
        <v>0</v>
      </c>
      <c r="Q14" s="401">
        <f t="shared" si="7"/>
        <v>0</v>
      </c>
      <c r="R14" s="401">
        <f t="shared" ca="1" si="8"/>
        <v>0</v>
      </c>
    </row>
    <row r="15" spans="2:18" ht="12" customHeight="1">
      <c r="B15" s="411"/>
      <c r="C15" s="880" t="s">
        <v>656</v>
      </c>
      <c r="D15" s="40"/>
      <c r="E15" s="40"/>
      <c r="F15" s="40"/>
      <c r="G15" s="40"/>
      <c r="H15" s="40"/>
      <c r="I15" s="40"/>
      <c r="J15" s="40">
        <f t="shared" ref="J15:L17" si="9">D15+G15</f>
        <v>0</v>
      </c>
      <c r="K15" s="40">
        <f t="shared" si="9"/>
        <v>0</v>
      </c>
      <c r="L15" s="40">
        <f t="shared" si="9"/>
        <v>0</v>
      </c>
      <c r="M15" s="495">
        <f t="shared" si="5"/>
        <v>0</v>
      </c>
      <c r="N15" s="259">
        <f t="shared" si="5"/>
        <v>0</v>
      </c>
      <c r="O15" s="496">
        <f t="shared" si="5"/>
        <v>0</v>
      </c>
      <c r="P15" s="401">
        <f t="shared" si="6"/>
        <v>0</v>
      </c>
      <c r="Q15" s="401">
        <f t="shared" si="7"/>
        <v>0</v>
      </c>
      <c r="R15" s="401">
        <f t="shared" ca="1" si="8"/>
        <v>0</v>
      </c>
    </row>
    <row r="16" spans="2:18" ht="12" customHeight="1">
      <c r="B16" s="411"/>
      <c r="C16" s="880" t="s">
        <v>657</v>
      </c>
      <c r="D16" s="40"/>
      <c r="E16" s="40"/>
      <c r="F16" s="40"/>
      <c r="G16" s="40"/>
      <c r="H16" s="40"/>
      <c r="I16" s="40"/>
      <c r="J16" s="40">
        <f t="shared" si="9"/>
        <v>0</v>
      </c>
      <c r="K16" s="40">
        <f t="shared" si="9"/>
        <v>0</v>
      </c>
      <c r="L16" s="40">
        <f t="shared" si="9"/>
        <v>0</v>
      </c>
      <c r="M16" s="495">
        <f t="shared" si="5"/>
        <v>0</v>
      </c>
      <c r="N16" s="259">
        <f t="shared" si="5"/>
        <v>0</v>
      </c>
      <c r="O16" s="496">
        <f t="shared" si="5"/>
        <v>0</v>
      </c>
      <c r="P16" s="401">
        <f t="shared" si="6"/>
        <v>0</v>
      </c>
      <c r="Q16" s="401">
        <f t="shared" si="7"/>
        <v>0</v>
      </c>
      <c r="R16" s="401">
        <f t="shared" ca="1" si="8"/>
        <v>0</v>
      </c>
    </row>
    <row r="17" spans="3:18" ht="12" customHeight="1">
      <c r="C17" s="880" t="s">
        <v>658</v>
      </c>
      <c r="D17" s="40"/>
      <c r="E17" s="40"/>
      <c r="F17" s="40"/>
      <c r="G17" s="40"/>
      <c r="H17" s="40"/>
      <c r="I17" s="40"/>
      <c r="J17" s="40">
        <f t="shared" si="9"/>
        <v>0</v>
      </c>
      <c r="K17" s="40">
        <f t="shared" si="9"/>
        <v>0</v>
      </c>
      <c r="L17" s="40">
        <f t="shared" si="9"/>
        <v>0</v>
      </c>
      <c r="M17" s="911">
        <f t="shared" si="5"/>
        <v>0</v>
      </c>
      <c r="N17" s="909">
        <f t="shared" si="5"/>
        <v>0</v>
      </c>
      <c r="O17" s="910">
        <f t="shared" si="5"/>
        <v>0</v>
      </c>
      <c r="P17" s="401">
        <f t="shared" si="6"/>
        <v>0</v>
      </c>
      <c r="Q17" s="401">
        <f t="shared" si="7"/>
        <v>0</v>
      </c>
      <c r="R17" s="401">
        <f t="shared" ca="1" si="8"/>
        <v>0</v>
      </c>
    </row>
    <row r="18" spans="3:18" ht="12" customHeight="1" thickBot="1">
      <c r="C18" s="881" t="s">
        <v>275</v>
      </c>
      <c r="D18" s="882">
        <f t="shared" ref="D18:I18" si="10">SUM(D11:D17)</f>
        <v>0</v>
      </c>
      <c r="E18" s="882">
        <f t="shared" si="10"/>
        <v>0</v>
      </c>
      <c r="F18" s="882">
        <f t="shared" si="10"/>
        <v>0</v>
      </c>
      <c r="G18" s="882">
        <f t="shared" si="10"/>
        <v>0</v>
      </c>
      <c r="H18" s="882">
        <f t="shared" si="10"/>
        <v>0</v>
      </c>
      <c r="I18" s="882">
        <f t="shared" si="10"/>
        <v>0</v>
      </c>
      <c r="J18" s="882">
        <f>D18+G18</f>
        <v>0</v>
      </c>
      <c r="K18" s="882">
        <f>E18+H18</f>
        <v>0</v>
      </c>
      <c r="L18" s="882">
        <f>F18+I18</f>
        <v>0</v>
      </c>
      <c r="M18" s="906">
        <f>IFERROR(J18/D18,0)</f>
        <v>0</v>
      </c>
      <c r="N18" s="907">
        <f>IFERROR(K18/E18,0)</f>
        <v>0</v>
      </c>
      <c r="O18" s="908">
        <f>IFERROR(L18/F18,0)</f>
        <v>0</v>
      </c>
      <c r="P18" s="884">
        <f t="shared" si="6"/>
        <v>0</v>
      </c>
      <c r="Q18" s="884">
        <f t="shared" si="7"/>
        <v>0</v>
      </c>
      <c r="R18" s="884">
        <f t="shared" ca="1" si="8"/>
        <v>0</v>
      </c>
    </row>
    <row r="19" spans="3:18" ht="12" customHeight="1">
      <c r="C19" s="140"/>
      <c r="D19" s="275"/>
      <c r="E19" s="275"/>
      <c r="F19" s="275"/>
      <c r="G19" s="275"/>
      <c r="H19" s="275"/>
      <c r="I19" s="275"/>
      <c r="J19" s="275"/>
      <c r="K19" s="275"/>
      <c r="L19" s="275"/>
      <c r="M19" s="276"/>
      <c r="N19" s="276"/>
      <c r="O19" s="276"/>
    </row>
    <row r="20" spans="3:18" ht="11.25" customHeight="1">
      <c r="C20" s="411"/>
      <c r="D20" s="411"/>
      <c r="E20" s="411"/>
      <c r="F20" s="411"/>
      <c r="G20" s="411"/>
    </row>
    <row r="21" spans="3:18" ht="11.25" hidden="1" customHeight="1" outlineLevel="1">
      <c r="C21" s="229" t="s">
        <v>551</v>
      </c>
      <c r="D21" s="221">
        <f>PL_monthly!AN15</f>
        <v>0</v>
      </c>
      <c r="E21" s="221">
        <f>PL_monthly!AO15</f>
        <v>0</v>
      </c>
      <c r="F21" s="222">
        <f ca="1">PL_monthly!AP15</f>
        <v>0</v>
      </c>
      <c r="G21" s="221">
        <f>PL_monthly!G8</f>
        <v>0</v>
      </c>
    </row>
    <row r="22" spans="3:18" ht="11.25" hidden="1" customHeight="1" outlineLevel="1">
      <c r="C22" s="1055" t="s">
        <v>389</v>
      </c>
      <c r="D22" s="1056">
        <f>D18-D21</f>
        <v>0</v>
      </c>
      <c r="E22" s="1056">
        <f t="shared" ref="E22:F22" si="11">E18-E21</f>
        <v>0</v>
      </c>
      <c r="F22" s="1057">
        <f t="shared" ca="1" si="11"/>
        <v>0</v>
      </c>
      <c r="G22" s="1056">
        <f t="shared" ref="G22" si="12">G21-G3</f>
        <v>0</v>
      </c>
    </row>
    <row r="23" spans="3:18" ht="11.25" customHeight="1" collapsed="1">
      <c r="C23" s="411"/>
      <c r="D23" s="411"/>
      <c r="E23" s="411"/>
      <c r="F23" s="411"/>
      <c r="G23" s="411"/>
    </row>
    <row r="24" spans="3:18" ht="11.25" customHeight="1">
      <c r="C24" s="411"/>
      <c r="D24" s="411"/>
      <c r="E24" s="411"/>
      <c r="F24" s="411"/>
      <c r="G24" s="411"/>
    </row>
    <row r="25" spans="3:18" ht="11.25" customHeight="1">
      <c r="C25" s="411"/>
      <c r="D25" s="411"/>
      <c r="E25" s="411"/>
      <c r="F25" s="411"/>
      <c r="G25" s="411"/>
    </row>
    <row r="26" spans="3:18" ht="11.25" customHeight="1">
      <c r="C26" s="411"/>
      <c r="D26" s="411"/>
      <c r="E26" s="411"/>
      <c r="F26" s="411"/>
      <c r="G26" s="411"/>
    </row>
    <row r="27" spans="3:18" ht="11.25" customHeight="1">
      <c r="C27" s="411"/>
      <c r="D27" s="411"/>
      <c r="E27" s="411"/>
      <c r="F27" s="411"/>
      <c r="G27" s="411"/>
    </row>
    <row r="28" spans="3:18" ht="11.25" customHeight="1">
      <c r="C28" s="411"/>
      <c r="D28" s="411"/>
      <c r="E28" s="411"/>
      <c r="F28" s="411"/>
      <c r="G28" s="411"/>
    </row>
    <row r="29" spans="3:18" ht="11.25" customHeight="1">
      <c r="C29" s="411"/>
      <c r="D29" s="411"/>
      <c r="E29" s="411"/>
      <c r="F29" s="411"/>
      <c r="G29" s="411"/>
    </row>
    <row r="30" spans="3:18" ht="11.25" customHeight="1">
      <c r="C30" s="411"/>
      <c r="D30" s="411"/>
      <c r="E30" s="411"/>
      <c r="F30" s="411"/>
      <c r="G30" s="411"/>
    </row>
    <row r="31" spans="3:18" ht="11.25" customHeight="1">
      <c r="C31" s="411"/>
      <c r="D31" s="411"/>
      <c r="E31" s="411"/>
      <c r="F31" s="411"/>
      <c r="G31" s="411"/>
    </row>
    <row r="32" spans="3:18" ht="11.25" customHeight="1">
      <c r="C32" s="411"/>
      <c r="D32" s="411"/>
      <c r="E32" s="411"/>
      <c r="F32" s="411"/>
      <c r="G32" s="411"/>
    </row>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sheetData>
  <mergeCells count="5">
    <mergeCell ref="P9:R9"/>
    <mergeCell ref="D9:F9"/>
    <mergeCell ref="G9:I9"/>
    <mergeCell ref="J9:L9"/>
    <mergeCell ref="M9:O9"/>
  </mergeCells>
  <pageMargins left="0.7" right="0.7" top="0.75" bottom="0.75" header="0.3" footer="0.3"/>
  <pageSetup orientation="landscape" r:id="rId1"/>
  <headerFooter>
    <oddFooter>&amp;C&amp;7&amp;B&amp;"Arial"Document Classification: KPMG Confidential</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2">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80</v>
      </c>
      <c r="B2">
        <v>6</v>
      </c>
      <c r="C2">
        <v>80</v>
      </c>
      <c r="D2">
        <v>6</v>
      </c>
      <c r="E2" t="s">
        <v>659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4">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11</v>
      </c>
      <c r="B2">
        <v>6</v>
      </c>
      <c r="C2">
        <v>11</v>
      </c>
      <c r="D2">
        <v>6</v>
      </c>
      <c r="E2" t="s">
        <v>660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6">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78</v>
      </c>
      <c r="B2">
        <v>6</v>
      </c>
      <c r="C2">
        <v>78</v>
      </c>
      <c r="D2">
        <v>6</v>
      </c>
      <c r="E2" t="s">
        <v>661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7">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7</v>
      </c>
      <c r="B2">
        <v>6</v>
      </c>
      <c r="C2">
        <v>7</v>
      </c>
      <c r="D2">
        <v>6</v>
      </c>
      <c r="E2" t="s">
        <v>570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0">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10</v>
      </c>
      <c r="B2">
        <v>6</v>
      </c>
      <c r="C2">
        <v>10</v>
      </c>
      <c r="D2">
        <v>6</v>
      </c>
      <c r="E2" t="s">
        <v>651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2">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52</v>
      </c>
      <c r="B2">
        <v>6</v>
      </c>
      <c r="C2">
        <v>52</v>
      </c>
      <c r="D2">
        <v>6</v>
      </c>
      <c r="E2" t="s">
        <v>662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4">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47</v>
      </c>
      <c r="B2">
        <v>6</v>
      </c>
      <c r="C2">
        <v>47</v>
      </c>
      <c r="D2">
        <v>6</v>
      </c>
      <c r="E2" t="s">
        <v>663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7</v>
      </c>
      <c r="B2">
        <v>38</v>
      </c>
      <c r="C2">
        <v>7</v>
      </c>
      <c r="D2">
        <v>38</v>
      </c>
      <c r="E2" t="s">
        <v>664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12</v>
      </c>
      <c r="B2">
        <v>6</v>
      </c>
      <c r="C2">
        <v>12</v>
      </c>
      <c r="D2">
        <v>6</v>
      </c>
      <c r="E2" t="s">
        <v>522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0">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10</v>
      </c>
      <c r="B2">
        <v>6</v>
      </c>
      <c r="C2">
        <v>10</v>
      </c>
      <c r="D2">
        <v>6</v>
      </c>
      <c r="E2" t="s">
        <v>651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2">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43</v>
      </c>
      <c r="B2">
        <v>6</v>
      </c>
      <c r="C2">
        <v>43</v>
      </c>
      <c r="D2">
        <v>6</v>
      </c>
      <c r="E2" t="s">
        <v>665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6">
    <tabColor indexed="12"/>
    <pageSetUpPr fitToPage="1"/>
  </sheetPr>
  <dimension ref="A1:H204"/>
  <sheetViews>
    <sheetView showGridLines="0" workbookViewId="0"/>
  </sheetViews>
  <sheetFormatPr defaultRowHeight="15"/>
  <cols>
    <col min="1" max="1" width="3.7109375" style="390" customWidth="1"/>
    <col min="2" max="2" width="9.140625" customWidth="1"/>
    <col min="3" max="3" width="34.28515625" customWidth="1"/>
    <col min="4" max="6" width="7" customWidth="1"/>
  </cols>
  <sheetData>
    <row r="1" spans="2:8" ht="23.1" customHeight="1">
      <c r="B1" s="608" t="str">
        <f>'Key information'!E7</f>
        <v>Project Test</v>
      </c>
    </row>
    <row r="2" spans="2:8" ht="11.45" customHeight="1">
      <c r="B2" s="610" t="str">
        <f>C8</f>
        <v>Related party transactions</v>
      </c>
    </row>
    <row r="3" spans="2:8" ht="12" customHeight="1">
      <c r="B3" s="388" t="s">
        <v>245</v>
      </c>
    </row>
    <row r="4" spans="2:8" ht="11.25" customHeight="1"/>
    <row r="5" spans="2:8" ht="11.25" customHeight="1"/>
    <row r="6" spans="2:8" ht="11.25" customHeight="1"/>
    <row r="7" spans="2:8" ht="11.25" customHeight="1"/>
    <row r="8" spans="2:8" ht="19.5" customHeight="1">
      <c r="C8" s="918" t="str">
        <f>"Related party transactions"&amp;IF('Key information'!E59="",""," - "&amp;'Key information'!E59)</f>
        <v>Related party transactions</v>
      </c>
      <c r="D8" s="918"/>
      <c r="E8" s="918"/>
      <c r="F8" s="918"/>
      <c r="H8" s="172"/>
    </row>
    <row r="9" spans="2:8" ht="22.5" customHeight="1">
      <c r="C9" s="626" t="str">
        <f>'Key information'!F50</f>
        <v>€'000</v>
      </c>
      <c r="D9" s="793" t="str">
        <f>'Key information'!E37</f>
        <v>FY20</v>
      </c>
      <c r="E9" s="794" t="str">
        <f>'Key information'!F37</f>
        <v>FY21</v>
      </c>
      <c r="F9" s="798" t="str">
        <f>'Key information'!G37</f>
        <v>LTM  Nov-22</v>
      </c>
    </row>
    <row r="10" spans="2:8" ht="12" customHeight="1">
      <c r="C10" s="919" t="s">
        <v>666</v>
      </c>
      <c r="D10" s="49"/>
      <c r="E10" s="49"/>
      <c r="F10" s="920"/>
    </row>
    <row r="11" spans="2:8" ht="12" customHeight="1">
      <c r="C11" s="922" t="s">
        <v>667</v>
      </c>
      <c r="D11" s="49"/>
      <c r="E11" s="49"/>
      <c r="F11" s="920"/>
    </row>
    <row r="12" spans="2:8" ht="12" customHeight="1">
      <c r="C12" s="922" t="s">
        <v>668</v>
      </c>
      <c r="D12" s="49"/>
      <c r="E12" s="49"/>
      <c r="F12" s="920"/>
    </row>
    <row r="13" spans="2:8" ht="12" customHeight="1">
      <c r="C13" s="922" t="s">
        <v>669</v>
      </c>
      <c r="D13" s="49"/>
      <c r="E13" s="49"/>
      <c r="F13" s="920"/>
    </row>
    <row r="14" spans="2:8" ht="12" customHeight="1">
      <c r="C14" s="922" t="s">
        <v>670</v>
      </c>
      <c r="D14" s="49"/>
      <c r="E14" s="49"/>
      <c r="F14" s="920"/>
    </row>
    <row r="15" spans="2:8" ht="12" customHeight="1">
      <c r="C15" s="919" t="s">
        <v>666</v>
      </c>
      <c r="D15" s="50"/>
      <c r="E15" s="50"/>
      <c r="F15" s="921"/>
    </row>
    <row r="16" spans="2:8" ht="12" customHeight="1">
      <c r="C16" s="922" t="s">
        <v>671</v>
      </c>
      <c r="D16" s="49"/>
      <c r="E16" s="49"/>
      <c r="F16" s="920"/>
    </row>
    <row r="17" spans="3:6" ht="12" customHeight="1">
      <c r="C17" s="922" t="s">
        <v>672</v>
      </c>
      <c r="D17" s="49"/>
      <c r="E17" s="49"/>
      <c r="F17" s="920"/>
    </row>
    <row r="18" spans="3:6" ht="12" customHeight="1">
      <c r="C18" s="922" t="s">
        <v>670</v>
      </c>
      <c r="D18" s="49"/>
      <c r="E18" s="49"/>
      <c r="F18" s="920"/>
    </row>
    <row r="19" spans="3:6" ht="12" customHeight="1">
      <c r="C19" s="919" t="s">
        <v>282</v>
      </c>
      <c r="D19" s="49"/>
      <c r="E19" s="49"/>
      <c r="F19" s="920"/>
    </row>
    <row r="20" spans="3:6" ht="12" customHeight="1">
      <c r="C20" s="922" t="s">
        <v>673</v>
      </c>
      <c r="D20" s="49"/>
      <c r="E20" s="49"/>
      <c r="F20" s="920"/>
    </row>
    <row r="21" spans="3:6" ht="12" customHeight="1">
      <c r="C21" s="922" t="s">
        <v>674</v>
      </c>
      <c r="D21" s="49"/>
      <c r="E21" s="49"/>
      <c r="F21" s="920"/>
    </row>
    <row r="22" spans="3:6" ht="12" customHeight="1" thickBot="1">
      <c r="C22" s="923" t="s">
        <v>675</v>
      </c>
      <c r="D22" s="924">
        <f>D13+D16+D17</f>
        <v>0</v>
      </c>
      <c r="E22" s="924">
        <f t="shared" ref="E22:F22" si="0">E13+E16+E17</f>
        <v>0</v>
      </c>
      <c r="F22" s="924">
        <f t="shared" si="0"/>
        <v>0</v>
      </c>
    </row>
    <row r="23" spans="3:6" ht="12" customHeight="1" thickBot="1">
      <c r="C23" s="925" t="s">
        <v>676</v>
      </c>
      <c r="D23" s="926">
        <f>D11+D12+D14+D18+D20+D21</f>
        <v>0</v>
      </c>
      <c r="E23" s="926">
        <f>E11+E12+E14+E18+E20+E21</f>
        <v>0</v>
      </c>
      <c r="F23" s="926">
        <f>F11+F12+F14+F18+F20+F21</f>
        <v>0</v>
      </c>
    </row>
    <row r="24" spans="3:6" ht="12" customHeight="1">
      <c r="C24" s="281"/>
      <c r="D24" s="282"/>
      <c r="E24" s="282"/>
      <c r="F24" s="282"/>
    </row>
    <row r="25" spans="3:6" ht="11.25" customHeight="1"/>
    <row r="26" spans="3:6" ht="19.5" customHeight="1">
      <c r="C26" s="918" t="str">
        <f>"Related party balances"&amp;IF('Key information'!E59="",""," - "&amp;'Key information'!E59)</f>
        <v>Related party balances</v>
      </c>
      <c r="D26" s="918"/>
      <c r="E26" s="918"/>
      <c r="F26" s="918"/>
    </row>
    <row r="27" spans="3:6" ht="12" customHeight="1">
      <c r="C27" s="626" t="str">
        <f>'Key information'!F50</f>
        <v>€'000</v>
      </c>
      <c r="D27" s="736">
        <f>'Key information'!E43</f>
        <v>44196</v>
      </c>
      <c r="E27" s="736">
        <f>'Key information'!F43</f>
        <v>44561</v>
      </c>
      <c r="F27" s="736">
        <f>'Key information'!G43</f>
        <v>44895</v>
      </c>
    </row>
    <row r="28" spans="3:6" ht="12" customHeight="1">
      <c r="C28" s="922" t="s">
        <v>428</v>
      </c>
      <c r="D28" s="50"/>
      <c r="E28" s="50"/>
      <c r="F28" s="921"/>
    </row>
    <row r="29" spans="3:6" ht="12" customHeight="1">
      <c r="C29" s="922" t="s">
        <v>677</v>
      </c>
      <c r="D29" s="49"/>
      <c r="E29" s="49"/>
      <c r="F29" s="920"/>
    </row>
    <row r="30" spans="3:6" ht="12" customHeight="1">
      <c r="C30" s="922" t="s">
        <v>678</v>
      </c>
      <c r="D30" s="49"/>
      <c r="E30" s="49"/>
      <c r="F30" s="920"/>
    </row>
    <row r="31" spans="3:6" ht="12" customHeight="1">
      <c r="C31" s="922" t="s">
        <v>679</v>
      </c>
      <c r="D31" s="49"/>
      <c r="E31" s="49"/>
      <c r="F31" s="920"/>
    </row>
    <row r="32" spans="3:6" ht="12" customHeight="1" thickBot="1">
      <c r="C32" s="923" t="s">
        <v>680</v>
      </c>
      <c r="D32" s="924">
        <f>SUM(D28:D31)</f>
        <v>0</v>
      </c>
      <c r="E32" s="924">
        <f t="shared" ref="E32:F32" si="1">SUM(E28:E31)</f>
        <v>0</v>
      </c>
      <c r="F32" s="924">
        <f t="shared" si="1"/>
        <v>0</v>
      </c>
    </row>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sheetData>
  <pageMargins left="0.7" right="0.7" top="0.75" bottom="0.75" header="0.3" footer="0.3"/>
  <pageSetup orientation="landscape" r:id="rId1"/>
  <headerFooter>
    <oddFooter>&amp;C&amp;7&amp;B&amp;"Arial"Document Classification: KPMG Confidential</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7">
    <tabColor indexed="12"/>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13</v>
      </c>
      <c r="B2">
        <v>6</v>
      </c>
      <c r="C2">
        <v>13</v>
      </c>
      <c r="D2">
        <v>6</v>
      </c>
      <c r="E2" t="s">
        <v>620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9">
    <tabColor indexed="13"/>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681</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21:D22"/>
    <mergeCell ref="C15:G17"/>
  </mergeCells>
  <pageMargins left="0.7" right="0.7" top="0.75" bottom="0.75" header="0.3" footer="0.3"/>
  <pageSetup paperSize="9" orientation="landscape" r:id="rId1"/>
  <headerFooter>
    <oddFooter>&amp;C&amp;7&amp;B&amp;"Arial"Document Classification: KPMG Confidential</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indexed="13"/>
    <pageSetUpPr fitToPage="1"/>
  </sheetPr>
  <dimension ref="A1:BA50"/>
  <sheetViews>
    <sheetView showGridLines="0" workbookViewId="0">
      <pane xSplit="3" ySplit="9" topLeftCell="D10" activePane="bottomRight" state="frozen"/>
      <selection pane="topRight"/>
      <selection pane="bottomLeft"/>
      <selection pane="bottomRight"/>
    </sheetView>
  </sheetViews>
  <sheetFormatPr defaultColWidth="9.140625" defaultRowHeight="12" customHeight="1" outlineLevelRow="1" outlineLevelCol="1"/>
  <cols>
    <col min="1" max="1" width="3.7109375" style="390" customWidth="1"/>
    <col min="2" max="2" width="11.42578125" style="146" customWidth="1"/>
    <col min="3" max="3" width="28" style="146" customWidth="1"/>
    <col min="4" max="39" width="6.5703125" hidden="1" customWidth="1" outlineLevel="1"/>
    <col min="40" max="40" width="9.140625" customWidth="1" collapsed="1"/>
    <col min="41" max="42" width="9.140625" customWidth="1"/>
    <col min="43" max="43" width="4" style="146" customWidth="1"/>
    <col min="44" max="44" width="37.5703125" style="146" customWidth="1"/>
    <col min="45" max="45" width="1.7109375" style="146" customWidth="1"/>
    <col min="46" max="16384" width="9.140625" style="146"/>
  </cols>
  <sheetData>
    <row r="1" spans="1:47" ht="23.1" customHeight="1">
      <c r="B1" s="609" t="str">
        <f>'Key information'!E7</f>
        <v>Project Test</v>
      </c>
    </row>
    <row r="2" spans="1:47" ht="11.45" customHeight="1">
      <c r="B2" s="612" t="str">
        <f>C8</f>
        <v>Balance sheet summary</v>
      </c>
    </row>
    <row r="3" spans="1:47" ht="12" customHeight="1">
      <c r="B3" s="388" t="s">
        <v>245</v>
      </c>
    </row>
    <row r="4" spans="1:47" ht="12" customHeight="1">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row>
    <row r="5" spans="1:47" ht="12" customHeight="1">
      <c r="AQ5"/>
    </row>
    <row r="8" spans="1:47" s="174" customFormat="1" ht="19.5" customHeight="1">
      <c r="A8" s="392"/>
      <c r="B8" s="27"/>
      <c r="C8" s="402" t="str">
        <f>"Balance sheet summary"&amp;IF('Key information'!E59="",""," - "&amp;'Key information'!E59)</f>
        <v>Balance sheet summary</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27"/>
      <c r="AR8" s="186" t="s">
        <v>285</v>
      </c>
    </row>
    <row r="9" spans="1:47" s="174" customFormat="1" ht="12" customHeight="1">
      <c r="A9" s="392"/>
      <c r="B9" s="188" t="s">
        <v>287</v>
      </c>
      <c r="C9" s="626" t="str">
        <f>'Key information'!F50</f>
        <v>€'000</v>
      </c>
      <c r="D9" s="628">
        <f>'Key information'!E28</f>
        <v>43861</v>
      </c>
      <c r="E9" s="628">
        <f>EOMONTH(D9,1)</f>
        <v>43890</v>
      </c>
      <c r="F9" s="628">
        <f t="shared" ref="F9:AM9" si="0">EOMONTH(E9,1)</f>
        <v>43921</v>
      </c>
      <c r="G9" s="628">
        <f t="shared" si="0"/>
        <v>43951</v>
      </c>
      <c r="H9" s="628">
        <f t="shared" si="0"/>
        <v>43982</v>
      </c>
      <c r="I9" s="628">
        <f t="shared" si="0"/>
        <v>44012</v>
      </c>
      <c r="J9" s="628">
        <f t="shared" si="0"/>
        <v>44043</v>
      </c>
      <c r="K9" s="628">
        <f t="shared" si="0"/>
        <v>44074</v>
      </c>
      <c r="L9" s="628">
        <f t="shared" si="0"/>
        <v>44104</v>
      </c>
      <c r="M9" s="628">
        <f t="shared" si="0"/>
        <v>44135</v>
      </c>
      <c r="N9" s="628">
        <f t="shared" si="0"/>
        <v>44165</v>
      </c>
      <c r="O9" s="628">
        <f t="shared" si="0"/>
        <v>44196</v>
      </c>
      <c r="P9" s="628">
        <f t="shared" si="0"/>
        <v>44227</v>
      </c>
      <c r="Q9" s="628">
        <f t="shared" si="0"/>
        <v>44255</v>
      </c>
      <c r="R9" s="628">
        <f t="shared" si="0"/>
        <v>44286</v>
      </c>
      <c r="S9" s="628">
        <f t="shared" si="0"/>
        <v>44316</v>
      </c>
      <c r="T9" s="628">
        <f t="shared" si="0"/>
        <v>44347</v>
      </c>
      <c r="U9" s="628">
        <f t="shared" si="0"/>
        <v>44377</v>
      </c>
      <c r="V9" s="628">
        <f t="shared" si="0"/>
        <v>44408</v>
      </c>
      <c r="W9" s="628">
        <f t="shared" si="0"/>
        <v>44439</v>
      </c>
      <c r="X9" s="628">
        <f t="shared" si="0"/>
        <v>44469</v>
      </c>
      <c r="Y9" s="628">
        <f t="shared" si="0"/>
        <v>44500</v>
      </c>
      <c r="Z9" s="628">
        <f t="shared" si="0"/>
        <v>44530</v>
      </c>
      <c r="AA9" s="628">
        <f t="shared" si="0"/>
        <v>44561</v>
      </c>
      <c r="AB9" s="628">
        <f t="shared" si="0"/>
        <v>44592</v>
      </c>
      <c r="AC9" s="628">
        <f t="shared" si="0"/>
        <v>44620</v>
      </c>
      <c r="AD9" s="628">
        <f t="shared" si="0"/>
        <v>44651</v>
      </c>
      <c r="AE9" s="628">
        <f t="shared" si="0"/>
        <v>44681</v>
      </c>
      <c r="AF9" s="628">
        <f t="shared" si="0"/>
        <v>44712</v>
      </c>
      <c r="AG9" s="628">
        <f t="shared" si="0"/>
        <v>44742</v>
      </c>
      <c r="AH9" s="628">
        <f t="shared" si="0"/>
        <v>44773</v>
      </c>
      <c r="AI9" s="628">
        <f t="shared" si="0"/>
        <v>44804</v>
      </c>
      <c r="AJ9" s="628">
        <f t="shared" si="0"/>
        <v>44834</v>
      </c>
      <c r="AK9" s="628">
        <f t="shared" si="0"/>
        <v>44865</v>
      </c>
      <c r="AL9" s="628">
        <f t="shared" si="0"/>
        <v>44895</v>
      </c>
      <c r="AM9" s="628">
        <f t="shared" si="0"/>
        <v>44926</v>
      </c>
      <c r="AN9" s="628">
        <f>'Key information'!E43</f>
        <v>44196</v>
      </c>
      <c r="AO9" s="628">
        <f>'Key information'!F43</f>
        <v>44561</v>
      </c>
      <c r="AP9" s="628">
        <f>'Key information'!G43</f>
        <v>44895</v>
      </c>
      <c r="AQ9" s="27"/>
      <c r="AR9" s="130"/>
    </row>
    <row r="10" spans="1:47" s="174" customFormat="1" ht="12" customHeight="1">
      <c r="A10" s="392"/>
      <c r="B10" s="178" t="s">
        <v>416</v>
      </c>
      <c r="C10" s="635" t="s">
        <v>418</v>
      </c>
      <c r="D10" s="153">
        <f>SUMIFS(BS!F:F,BS!$B:$B,$B10)/'Key information'!$E$114</f>
        <v>0</v>
      </c>
      <c r="E10" s="153">
        <f>SUMIFS(BS!G:G,BS!$B:$B,$B10)/'Key information'!$E$114</f>
        <v>0</v>
      </c>
      <c r="F10" s="153">
        <f>SUMIFS(BS!H:H,BS!$B:$B,$B10)/'Key information'!$E$114</f>
        <v>0</v>
      </c>
      <c r="G10" s="153">
        <f>SUMIFS(BS!I:I,BS!$B:$B,$B10)/'Key information'!$E$114</f>
        <v>0</v>
      </c>
      <c r="H10" s="153">
        <f>SUMIFS(BS!J:J,BS!$B:$B,$B10)/'Key information'!$E$114</f>
        <v>0</v>
      </c>
      <c r="I10" s="153">
        <f>SUMIFS(BS!K:K,BS!$B:$B,$B10)/'Key information'!$E$114</f>
        <v>0</v>
      </c>
      <c r="J10" s="153">
        <f>SUMIFS(BS!L:L,BS!$B:$B,$B10)/'Key information'!$E$114</f>
        <v>0</v>
      </c>
      <c r="K10" s="153">
        <f>SUMIFS(BS!M:M,BS!$B:$B,$B10)/'Key information'!$E$114</f>
        <v>0</v>
      </c>
      <c r="L10" s="153">
        <f>SUMIFS(BS!N:N,BS!$B:$B,$B10)/'Key information'!$E$114</f>
        <v>0</v>
      </c>
      <c r="M10" s="153">
        <f>SUMIFS(BS!O:O,BS!$B:$B,$B10)/'Key information'!$E$114</f>
        <v>0</v>
      </c>
      <c r="N10" s="153">
        <f>SUMIFS(BS!P:P,BS!$B:$B,$B10)/'Key information'!$E$114</f>
        <v>0</v>
      </c>
      <c r="O10" s="153">
        <f>SUMIFS(BS!Q:Q,BS!$B:$B,$B10)/'Key information'!$E$114</f>
        <v>0</v>
      </c>
      <c r="P10" s="153">
        <f>SUMIFS(BS!R:R,BS!$B:$B,$B10)/'Key information'!$E$114</f>
        <v>0</v>
      </c>
      <c r="Q10" s="153">
        <f>SUMIFS(BS!S:S,BS!$B:$B,$B10)/'Key information'!$E$114</f>
        <v>0</v>
      </c>
      <c r="R10" s="153">
        <f>SUMIFS(BS!T:T,BS!$B:$B,$B10)/'Key information'!$E$114</f>
        <v>0</v>
      </c>
      <c r="S10" s="153">
        <f>SUMIFS(BS!U:U,BS!$B:$B,$B10)/'Key information'!$E$114</f>
        <v>0</v>
      </c>
      <c r="T10" s="153">
        <f>SUMIFS(BS!V:V,BS!$B:$B,$B10)/'Key information'!$E$114</f>
        <v>0</v>
      </c>
      <c r="U10" s="153">
        <f>SUMIFS(BS!W:W,BS!$B:$B,$B10)/'Key information'!$E$114</f>
        <v>0</v>
      </c>
      <c r="V10" s="153">
        <f>SUMIFS(BS!X:X,BS!$B:$B,$B10)/'Key information'!$E$114</f>
        <v>0</v>
      </c>
      <c r="W10" s="153">
        <f>SUMIFS(BS!Y:Y,BS!$B:$B,$B10)/'Key information'!$E$114</f>
        <v>0</v>
      </c>
      <c r="X10" s="153">
        <f>SUMIFS(BS!Z:Z,BS!$B:$B,$B10)/'Key information'!$E$114</f>
        <v>0</v>
      </c>
      <c r="Y10" s="153">
        <f>SUMIFS(BS!AA:AA,BS!$B:$B,$B10)/'Key information'!$E$114</f>
        <v>0</v>
      </c>
      <c r="Z10" s="153">
        <f>SUMIFS(BS!AB:AB,BS!$B:$B,$B10)/'Key information'!$E$114</f>
        <v>0</v>
      </c>
      <c r="AA10" s="153">
        <f>SUMIFS(BS!AC:AC,BS!$B:$B,$B10)/'Key information'!$E$114</f>
        <v>0</v>
      </c>
      <c r="AB10" s="153">
        <f>SUMIFS(BS!AD:AD,BS!$B:$B,$B10)/'Key information'!$E$114</f>
        <v>0</v>
      </c>
      <c r="AC10" s="153">
        <f>SUMIFS(BS!AE:AE,BS!$B:$B,$B10)/'Key information'!$E$114</f>
        <v>0</v>
      </c>
      <c r="AD10" s="153">
        <f>SUMIFS(BS!AF:AF,BS!$B:$B,$B10)/'Key information'!$E$114</f>
        <v>0</v>
      </c>
      <c r="AE10" s="153">
        <f>SUMIFS(BS!AG:AG,BS!$B:$B,$B10)/'Key information'!$E$114</f>
        <v>0</v>
      </c>
      <c r="AF10" s="153">
        <f>SUMIFS(BS!AH:AH,BS!$B:$B,$B10)/'Key information'!$E$114</f>
        <v>0</v>
      </c>
      <c r="AG10" s="153">
        <f>SUMIFS(BS!AI:AI,BS!$B:$B,$B10)/'Key information'!$E$114</f>
        <v>0</v>
      </c>
      <c r="AH10" s="153">
        <f>SUMIFS(BS!AJ:AJ,BS!$B:$B,$B10)/'Key information'!$E$114</f>
        <v>0</v>
      </c>
      <c r="AI10" s="153">
        <f>SUMIFS(BS!AK:AK,BS!$B:$B,$B10)/'Key information'!$E$114</f>
        <v>0</v>
      </c>
      <c r="AJ10" s="153">
        <f>SUMIFS(BS!AL:AL,BS!$B:$B,$B10)/'Key information'!$E$114</f>
        <v>0</v>
      </c>
      <c r="AK10" s="153">
        <f>SUMIFS(BS!AM:AM,BS!$B:$B,$B10)/'Key information'!$E$114</f>
        <v>0</v>
      </c>
      <c r="AL10" s="153">
        <f>SUMIFS(BS!AN:AN,BS!$B:$B,$B10)/'Key information'!$E$114</f>
        <v>0</v>
      </c>
      <c r="AM10" s="153">
        <f>SUMIFS(BS!AO:AO,BS!$B:$B,$B10)/'Key information'!$E$114</f>
        <v>0</v>
      </c>
      <c r="AN10" s="153">
        <f>SUMIF($D$9:$O$9,$AN$9,D10:O10)</f>
        <v>0</v>
      </c>
      <c r="AO10" s="153">
        <f>SUMIF($P$9:$AA$9,$AO$9,P10:AA10)</f>
        <v>0</v>
      </c>
      <c r="AP10" s="153">
        <f>SUMIF($AB$9:$AM$9,$AP$9,AB10:AM10)</f>
        <v>0</v>
      </c>
      <c r="AQ10" s="27"/>
      <c r="AR10" s="131"/>
    </row>
    <row r="11" spans="1:47" s="174" customFormat="1" ht="12" customHeight="1">
      <c r="A11" s="392"/>
      <c r="B11" s="178" t="s">
        <v>419</v>
      </c>
      <c r="C11" s="635" t="s">
        <v>420</v>
      </c>
      <c r="D11" s="153">
        <f>SUMIFS(BS!F:F,BS!$B:$B,$B11)/'Key information'!$E$114</f>
        <v>0</v>
      </c>
      <c r="E11" s="153">
        <f>SUMIFS(BS!G:G,BS!$B:$B,$B11)/'Key information'!$E$114</f>
        <v>0</v>
      </c>
      <c r="F11" s="153">
        <f>SUMIFS(BS!H:H,BS!$B:$B,$B11)/'Key information'!$E$114</f>
        <v>0</v>
      </c>
      <c r="G11" s="153">
        <f>SUMIFS(BS!I:I,BS!$B:$B,$B11)/'Key information'!$E$114</f>
        <v>0</v>
      </c>
      <c r="H11" s="153">
        <f>SUMIFS(BS!J:J,BS!$B:$B,$B11)/'Key information'!$E$114</f>
        <v>0</v>
      </c>
      <c r="I11" s="153">
        <f>SUMIFS(BS!K:K,BS!$B:$B,$B11)/'Key information'!$E$114</f>
        <v>0</v>
      </c>
      <c r="J11" s="153">
        <f>SUMIFS(BS!L:L,BS!$B:$B,$B11)/'Key information'!$E$114</f>
        <v>0</v>
      </c>
      <c r="K11" s="153">
        <f>SUMIFS(BS!M:M,BS!$B:$B,$B11)/'Key information'!$E$114</f>
        <v>0</v>
      </c>
      <c r="L11" s="153">
        <f>SUMIFS(BS!N:N,BS!$B:$B,$B11)/'Key information'!$E$114</f>
        <v>0</v>
      </c>
      <c r="M11" s="153">
        <f>SUMIFS(BS!O:O,BS!$B:$B,$B11)/'Key information'!$E$114</f>
        <v>0</v>
      </c>
      <c r="N11" s="153">
        <f>SUMIFS(BS!P:P,BS!$B:$B,$B11)/'Key information'!$E$114</f>
        <v>0</v>
      </c>
      <c r="O11" s="153">
        <f>SUMIFS(BS!Q:Q,BS!$B:$B,$B11)/'Key information'!$E$114</f>
        <v>0</v>
      </c>
      <c r="P11" s="153">
        <f>SUMIFS(BS!R:R,BS!$B:$B,$B11)/'Key information'!$E$114</f>
        <v>0</v>
      </c>
      <c r="Q11" s="153">
        <f>SUMIFS(BS!S:S,BS!$B:$B,$B11)/'Key information'!$E$114</f>
        <v>0</v>
      </c>
      <c r="R11" s="153">
        <f>SUMIFS(BS!T:T,BS!$B:$B,$B11)/'Key information'!$E$114</f>
        <v>0</v>
      </c>
      <c r="S11" s="153">
        <f>SUMIFS(BS!U:U,BS!$B:$B,$B11)/'Key information'!$E$114</f>
        <v>0</v>
      </c>
      <c r="T11" s="153">
        <f>SUMIFS(BS!V:V,BS!$B:$B,$B11)/'Key information'!$E$114</f>
        <v>0</v>
      </c>
      <c r="U11" s="153">
        <f>SUMIFS(BS!W:W,BS!$B:$B,$B11)/'Key information'!$E$114</f>
        <v>0</v>
      </c>
      <c r="V11" s="153">
        <f>SUMIFS(BS!X:X,BS!$B:$B,$B11)/'Key information'!$E$114</f>
        <v>0</v>
      </c>
      <c r="W11" s="153">
        <f>SUMIFS(BS!Y:Y,BS!$B:$B,$B11)/'Key information'!$E$114</f>
        <v>0</v>
      </c>
      <c r="X11" s="153">
        <f>SUMIFS(BS!Z:Z,BS!$B:$B,$B11)/'Key information'!$E$114</f>
        <v>0</v>
      </c>
      <c r="Y11" s="153">
        <f>SUMIFS(BS!AA:AA,BS!$B:$B,$B11)/'Key information'!$E$114</f>
        <v>0</v>
      </c>
      <c r="Z11" s="153">
        <f>SUMIFS(BS!AB:AB,BS!$B:$B,$B11)/'Key information'!$E$114</f>
        <v>0</v>
      </c>
      <c r="AA11" s="153">
        <f>SUMIFS(BS!AC:AC,BS!$B:$B,$B11)/'Key information'!$E$114</f>
        <v>0</v>
      </c>
      <c r="AB11" s="153">
        <f>SUMIFS(BS!AD:AD,BS!$B:$B,$B11)/'Key information'!$E$114</f>
        <v>0</v>
      </c>
      <c r="AC11" s="153">
        <f>SUMIFS(BS!AE:AE,BS!$B:$B,$B11)/'Key information'!$E$114</f>
        <v>0</v>
      </c>
      <c r="AD11" s="153">
        <f>SUMIFS(BS!AF:AF,BS!$B:$B,$B11)/'Key information'!$E$114</f>
        <v>0</v>
      </c>
      <c r="AE11" s="153">
        <f>SUMIFS(BS!AG:AG,BS!$B:$B,$B11)/'Key information'!$E$114</f>
        <v>0</v>
      </c>
      <c r="AF11" s="153">
        <f>SUMIFS(BS!AH:AH,BS!$B:$B,$B11)/'Key information'!$E$114</f>
        <v>0</v>
      </c>
      <c r="AG11" s="153">
        <f>SUMIFS(BS!AI:AI,BS!$B:$B,$B11)/'Key information'!$E$114</f>
        <v>0</v>
      </c>
      <c r="AH11" s="153">
        <f>SUMIFS(BS!AJ:AJ,BS!$B:$B,$B11)/'Key information'!$E$114</f>
        <v>0</v>
      </c>
      <c r="AI11" s="153">
        <f>SUMIFS(BS!AK:AK,BS!$B:$B,$B11)/'Key information'!$E$114</f>
        <v>0</v>
      </c>
      <c r="AJ11" s="153">
        <f>SUMIFS(BS!AL:AL,BS!$B:$B,$B11)/'Key information'!$E$114</f>
        <v>0</v>
      </c>
      <c r="AK11" s="153">
        <f>SUMIFS(BS!AM:AM,BS!$B:$B,$B11)/'Key information'!$E$114</f>
        <v>0</v>
      </c>
      <c r="AL11" s="153">
        <f>SUMIFS(BS!AN:AN,BS!$B:$B,$B11)/'Key information'!$E$114</f>
        <v>0</v>
      </c>
      <c r="AM11" s="153">
        <f>SUMIFS(BS!AO:AO,BS!$B:$B,$B11)/'Key information'!$E$114</f>
        <v>0</v>
      </c>
      <c r="AN11" s="153">
        <f>SUMIF($D$9:$O$9,$AN$9,D11:O11)</f>
        <v>0</v>
      </c>
      <c r="AO11" s="153">
        <f>SUMIF($P$9:$AA$9,$AO$9,P11:AA11)</f>
        <v>0</v>
      </c>
      <c r="AP11" s="153">
        <f>SUMIF($AB$9:$AM$9,$AP$9,AB11:AM11)</f>
        <v>0</v>
      </c>
      <c r="AQ11" s="27"/>
      <c r="AR11" s="131"/>
    </row>
    <row r="12" spans="1:47" s="174" customFormat="1" ht="12" hidden="1" customHeight="1" outlineLevel="1">
      <c r="A12" s="392"/>
      <c r="B12" s="178" t="s">
        <v>421</v>
      </c>
      <c r="C12" s="635" t="s">
        <v>422</v>
      </c>
      <c r="D12" s="153">
        <f>SUMIFS(BS!F:F,BS!$B:$B,$B12)/'Key information'!$E$114</f>
        <v>0</v>
      </c>
      <c r="E12" s="153">
        <f>SUMIFS(BS!G:G,BS!$B:$B,$B12)/'Key information'!$E$114</f>
        <v>0</v>
      </c>
      <c r="F12" s="153">
        <f>SUMIFS(BS!H:H,BS!$B:$B,$B12)/'Key information'!$E$114</f>
        <v>0</v>
      </c>
      <c r="G12" s="153">
        <f>SUMIFS(BS!I:I,BS!$B:$B,$B12)/'Key information'!$E$114</f>
        <v>0</v>
      </c>
      <c r="H12" s="153">
        <f>SUMIFS(BS!J:J,BS!$B:$B,$B12)/'Key information'!$E$114</f>
        <v>0</v>
      </c>
      <c r="I12" s="153">
        <f>SUMIFS(BS!K:K,BS!$B:$B,$B12)/'Key information'!$E$114</f>
        <v>0</v>
      </c>
      <c r="J12" s="153">
        <f>SUMIFS(BS!L:L,BS!$B:$B,$B12)/'Key information'!$E$114</f>
        <v>0</v>
      </c>
      <c r="K12" s="153">
        <f>SUMIFS(BS!M:M,BS!$B:$B,$B12)/'Key information'!$E$114</f>
        <v>0</v>
      </c>
      <c r="L12" s="153">
        <f>SUMIFS(BS!N:N,BS!$B:$B,$B12)/'Key information'!$E$114</f>
        <v>0</v>
      </c>
      <c r="M12" s="153">
        <f>SUMIFS(BS!O:O,BS!$B:$B,$B12)/'Key information'!$E$114</f>
        <v>0</v>
      </c>
      <c r="N12" s="153">
        <f>SUMIFS(BS!P:P,BS!$B:$B,$B12)/'Key information'!$E$114</f>
        <v>0</v>
      </c>
      <c r="O12" s="153">
        <f>SUMIFS(BS!Q:Q,BS!$B:$B,$B12)/'Key information'!$E$114</f>
        <v>0</v>
      </c>
      <c r="P12" s="153">
        <f>SUMIFS(BS!R:R,BS!$B:$B,$B12)/'Key information'!$E$114</f>
        <v>0</v>
      </c>
      <c r="Q12" s="153">
        <f>SUMIFS(BS!S:S,BS!$B:$B,$B12)/'Key information'!$E$114</f>
        <v>0</v>
      </c>
      <c r="R12" s="153">
        <f>SUMIFS(BS!T:T,BS!$B:$B,$B12)/'Key information'!$E$114</f>
        <v>0</v>
      </c>
      <c r="S12" s="153">
        <f>SUMIFS(BS!U:U,BS!$B:$B,$B12)/'Key information'!$E$114</f>
        <v>0</v>
      </c>
      <c r="T12" s="153">
        <f>SUMIFS(BS!V:V,BS!$B:$B,$B12)/'Key information'!$E$114</f>
        <v>0</v>
      </c>
      <c r="U12" s="153">
        <f>SUMIFS(BS!W:W,BS!$B:$B,$B12)/'Key information'!$E$114</f>
        <v>0</v>
      </c>
      <c r="V12" s="153">
        <f>SUMIFS(BS!X:X,BS!$B:$B,$B12)/'Key information'!$E$114</f>
        <v>0</v>
      </c>
      <c r="W12" s="153">
        <f>SUMIFS(BS!Y:Y,BS!$B:$B,$B12)/'Key information'!$E$114</f>
        <v>0</v>
      </c>
      <c r="X12" s="153">
        <f>SUMIFS(BS!Z:Z,BS!$B:$B,$B12)/'Key information'!$E$114</f>
        <v>0</v>
      </c>
      <c r="Y12" s="153">
        <f>SUMIFS(BS!AA:AA,BS!$B:$B,$B12)/'Key information'!$E$114</f>
        <v>0</v>
      </c>
      <c r="Z12" s="153">
        <f>SUMIFS(BS!AB:AB,BS!$B:$B,$B12)/'Key information'!$E$114</f>
        <v>0</v>
      </c>
      <c r="AA12" s="153">
        <f>SUMIFS(BS!AC:AC,BS!$B:$B,$B12)/'Key information'!$E$114</f>
        <v>0</v>
      </c>
      <c r="AB12" s="153">
        <f>SUMIFS(BS!AD:AD,BS!$B:$B,$B12)/'Key information'!$E$114</f>
        <v>0</v>
      </c>
      <c r="AC12" s="153">
        <f>SUMIFS(BS!AE:AE,BS!$B:$B,$B12)/'Key information'!$E$114</f>
        <v>0</v>
      </c>
      <c r="AD12" s="153">
        <f>SUMIFS(BS!AF:AF,BS!$B:$B,$B12)/'Key information'!$E$114</f>
        <v>0</v>
      </c>
      <c r="AE12" s="153">
        <f>SUMIFS(BS!AG:AG,BS!$B:$B,$B12)/'Key information'!$E$114</f>
        <v>0</v>
      </c>
      <c r="AF12" s="153">
        <f>SUMIFS(BS!AH:AH,BS!$B:$B,$B12)/'Key information'!$E$114</f>
        <v>0</v>
      </c>
      <c r="AG12" s="153">
        <f>SUMIFS(BS!AI:AI,BS!$B:$B,$B12)/'Key information'!$E$114</f>
        <v>0</v>
      </c>
      <c r="AH12" s="153">
        <f>SUMIFS(BS!AJ:AJ,BS!$B:$B,$B12)/'Key information'!$E$114</f>
        <v>0</v>
      </c>
      <c r="AI12" s="153">
        <f>SUMIFS(BS!AK:AK,BS!$B:$B,$B12)/'Key information'!$E$114</f>
        <v>0</v>
      </c>
      <c r="AJ12" s="153">
        <f>SUMIFS(BS!AL:AL,BS!$B:$B,$B12)/'Key information'!$E$114</f>
        <v>0</v>
      </c>
      <c r="AK12" s="153">
        <f>SUMIFS(BS!AM:AM,BS!$B:$B,$B12)/'Key information'!$E$114</f>
        <v>0</v>
      </c>
      <c r="AL12" s="153">
        <f>SUMIFS(BS!AN:AN,BS!$B:$B,$B12)/'Key information'!$E$114</f>
        <v>0</v>
      </c>
      <c r="AM12" s="153">
        <f>SUMIFS(BS!AO:AO,BS!$B:$B,$B12)/'Key information'!$E$114</f>
        <v>0</v>
      </c>
      <c r="AN12" s="153">
        <f t="shared" ref="AN12" si="1">SUMIF($D$9:$O$9,$AN$9,D12:O12)</f>
        <v>0</v>
      </c>
      <c r="AO12" s="153">
        <f t="shared" ref="AO12" si="2">SUMIF($P$9:$AA$9,$AO$9,P12:AA12)</f>
        <v>0</v>
      </c>
      <c r="AP12" s="153">
        <f>SUMIF($AB$9:$AM$9,$AP$9,AB12:AM12)</f>
        <v>0</v>
      </c>
      <c r="AQ12" s="27"/>
      <c r="AR12" s="131"/>
      <c r="AU12" s="488"/>
    </row>
    <row r="13" spans="1:47" s="174" customFormat="1" ht="12" customHeight="1" collapsed="1" thickBot="1">
      <c r="A13" s="392"/>
      <c r="B13" s="178"/>
      <c r="C13" s="927" t="s">
        <v>191</v>
      </c>
      <c r="D13" s="684">
        <f>SUM(D10:D12)</f>
        <v>0</v>
      </c>
      <c r="E13" s="684">
        <f t="shared" ref="E13:AO13" si="3">SUM(E10:E12)</f>
        <v>0</v>
      </c>
      <c r="F13" s="684">
        <f t="shared" si="3"/>
        <v>0</v>
      </c>
      <c r="G13" s="684">
        <f t="shared" si="3"/>
        <v>0</v>
      </c>
      <c r="H13" s="684">
        <f t="shared" si="3"/>
        <v>0</v>
      </c>
      <c r="I13" s="684">
        <f t="shared" si="3"/>
        <v>0</v>
      </c>
      <c r="J13" s="684">
        <f t="shared" si="3"/>
        <v>0</v>
      </c>
      <c r="K13" s="684">
        <f t="shared" si="3"/>
        <v>0</v>
      </c>
      <c r="L13" s="684">
        <f t="shared" si="3"/>
        <v>0</v>
      </c>
      <c r="M13" s="684">
        <f t="shared" si="3"/>
        <v>0</v>
      </c>
      <c r="N13" s="684">
        <f t="shared" si="3"/>
        <v>0</v>
      </c>
      <c r="O13" s="684">
        <f t="shared" si="3"/>
        <v>0</v>
      </c>
      <c r="P13" s="684">
        <f t="shared" si="3"/>
        <v>0</v>
      </c>
      <c r="Q13" s="684">
        <f t="shared" si="3"/>
        <v>0</v>
      </c>
      <c r="R13" s="684">
        <f t="shared" si="3"/>
        <v>0</v>
      </c>
      <c r="S13" s="684">
        <f t="shared" si="3"/>
        <v>0</v>
      </c>
      <c r="T13" s="684">
        <f t="shared" si="3"/>
        <v>0</v>
      </c>
      <c r="U13" s="684">
        <f t="shared" si="3"/>
        <v>0</v>
      </c>
      <c r="V13" s="684">
        <f t="shared" si="3"/>
        <v>0</v>
      </c>
      <c r="W13" s="684">
        <f t="shared" si="3"/>
        <v>0</v>
      </c>
      <c r="X13" s="684">
        <f t="shared" si="3"/>
        <v>0</v>
      </c>
      <c r="Y13" s="684">
        <f t="shared" si="3"/>
        <v>0</v>
      </c>
      <c r="Z13" s="684">
        <f t="shared" si="3"/>
        <v>0</v>
      </c>
      <c r="AA13" s="684">
        <f t="shared" si="3"/>
        <v>0</v>
      </c>
      <c r="AB13" s="684">
        <f t="shared" si="3"/>
        <v>0</v>
      </c>
      <c r="AC13" s="684">
        <f t="shared" si="3"/>
        <v>0</v>
      </c>
      <c r="AD13" s="684">
        <f t="shared" si="3"/>
        <v>0</v>
      </c>
      <c r="AE13" s="684">
        <f t="shared" si="3"/>
        <v>0</v>
      </c>
      <c r="AF13" s="684">
        <f t="shared" si="3"/>
        <v>0</v>
      </c>
      <c r="AG13" s="684">
        <f t="shared" si="3"/>
        <v>0</v>
      </c>
      <c r="AH13" s="684">
        <f t="shared" si="3"/>
        <v>0</v>
      </c>
      <c r="AI13" s="684">
        <f t="shared" si="3"/>
        <v>0</v>
      </c>
      <c r="AJ13" s="684">
        <f t="shared" si="3"/>
        <v>0</v>
      </c>
      <c r="AK13" s="684">
        <f t="shared" si="3"/>
        <v>0</v>
      </c>
      <c r="AL13" s="684">
        <f t="shared" si="3"/>
        <v>0</v>
      </c>
      <c r="AM13" s="684">
        <f t="shared" si="3"/>
        <v>0</v>
      </c>
      <c r="AN13" s="684">
        <f t="shared" si="3"/>
        <v>0</v>
      </c>
      <c r="AO13" s="684">
        <f t="shared" si="3"/>
        <v>0</v>
      </c>
      <c r="AP13" s="684">
        <f>SUM(AP10:AP12)</f>
        <v>0</v>
      </c>
      <c r="AQ13" s="27"/>
      <c r="AR13" s="131"/>
    </row>
    <row r="14" spans="1:47" s="174" customFormat="1" ht="12" customHeight="1">
      <c r="A14" s="392"/>
      <c r="B14" s="178" t="s">
        <v>425</v>
      </c>
      <c r="C14" s="637" t="s">
        <v>185</v>
      </c>
      <c r="D14" s="252">
        <f>SUMIFS(BS!F:F,BS!$B:$B,$B14)/'Key information'!$E$114</f>
        <v>0</v>
      </c>
      <c r="E14" s="252">
        <f>SUMIFS(BS!G:G,BS!$B:$B,$B14)/'Key information'!$E$114</f>
        <v>0</v>
      </c>
      <c r="F14" s="252">
        <f>SUMIFS(BS!H:H,BS!$B:$B,$B14)/'Key information'!$E$114</f>
        <v>0</v>
      </c>
      <c r="G14" s="252">
        <f>SUMIFS(BS!I:I,BS!$B:$B,$B14)/'Key information'!$E$114</f>
        <v>0</v>
      </c>
      <c r="H14" s="252">
        <f>SUMIFS(BS!J:J,BS!$B:$B,$B14)/'Key information'!$E$114</f>
        <v>0</v>
      </c>
      <c r="I14" s="252">
        <f>SUMIFS(BS!K:K,BS!$B:$B,$B14)/'Key information'!$E$114</f>
        <v>0</v>
      </c>
      <c r="J14" s="252">
        <f>SUMIFS(BS!L:L,BS!$B:$B,$B14)/'Key information'!$E$114</f>
        <v>0</v>
      </c>
      <c r="K14" s="252">
        <f>SUMIFS(BS!M:M,BS!$B:$B,$B14)/'Key information'!$E$114</f>
        <v>0</v>
      </c>
      <c r="L14" s="252">
        <f>SUMIFS(BS!N:N,BS!$B:$B,$B14)/'Key information'!$E$114</f>
        <v>0</v>
      </c>
      <c r="M14" s="252">
        <f>SUMIFS(BS!O:O,BS!$B:$B,$B14)/'Key information'!$E$114</f>
        <v>0</v>
      </c>
      <c r="N14" s="252">
        <f>SUMIFS(BS!P:P,BS!$B:$B,$B14)/'Key information'!$E$114</f>
        <v>0</v>
      </c>
      <c r="O14" s="252">
        <f>SUMIFS(BS!Q:Q,BS!$B:$B,$B14)/'Key information'!$E$114</f>
        <v>0</v>
      </c>
      <c r="P14" s="252">
        <f>SUMIFS(BS!R:R,BS!$B:$B,$B14)/'Key information'!$E$114</f>
        <v>0</v>
      </c>
      <c r="Q14" s="252">
        <f>SUMIFS(BS!S:S,BS!$B:$B,$B14)/'Key information'!$E$114</f>
        <v>0</v>
      </c>
      <c r="R14" s="252">
        <f>SUMIFS(BS!T:T,BS!$B:$B,$B14)/'Key information'!$E$114</f>
        <v>0</v>
      </c>
      <c r="S14" s="252">
        <f>SUMIFS(BS!U:U,BS!$B:$B,$B14)/'Key information'!$E$114</f>
        <v>0</v>
      </c>
      <c r="T14" s="252">
        <f>SUMIFS(BS!V:V,BS!$B:$B,$B14)/'Key information'!$E$114</f>
        <v>0</v>
      </c>
      <c r="U14" s="252">
        <f>SUMIFS(BS!W:W,BS!$B:$B,$B14)/'Key information'!$E$114</f>
        <v>0</v>
      </c>
      <c r="V14" s="252">
        <f>SUMIFS(BS!X:X,BS!$B:$B,$B14)/'Key information'!$E$114</f>
        <v>0</v>
      </c>
      <c r="W14" s="252">
        <f>SUMIFS(BS!Y:Y,BS!$B:$B,$B14)/'Key information'!$E$114</f>
        <v>0</v>
      </c>
      <c r="X14" s="252">
        <f>SUMIFS(BS!Z:Z,BS!$B:$B,$B14)/'Key information'!$E$114</f>
        <v>0</v>
      </c>
      <c r="Y14" s="252">
        <f>SUMIFS(BS!AA:AA,BS!$B:$B,$B14)/'Key information'!$E$114</f>
        <v>0</v>
      </c>
      <c r="Z14" s="252">
        <f>SUMIFS(BS!AB:AB,BS!$B:$B,$B14)/'Key information'!$E$114</f>
        <v>0</v>
      </c>
      <c r="AA14" s="252">
        <f>SUMIFS(BS!AC:AC,BS!$B:$B,$B14)/'Key information'!$E$114</f>
        <v>0</v>
      </c>
      <c r="AB14" s="252">
        <f>SUMIFS(BS!AD:AD,BS!$B:$B,$B14)/'Key information'!$E$114</f>
        <v>0</v>
      </c>
      <c r="AC14" s="252">
        <f>SUMIFS(BS!AE:AE,BS!$B:$B,$B14)/'Key information'!$E$114</f>
        <v>0</v>
      </c>
      <c r="AD14" s="252">
        <f>SUMIFS(BS!AF:AF,BS!$B:$B,$B14)/'Key information'!$E$114</f>
        <v>0</v>
      </c>
      <c r="AE14" s="252">
        <f>SUMIFS(BS!AG:AG,BS!$B:$B,$B14)/'Key information'!$E$114</f>
        <v>0</v>
      </c>
      <c r="AF14" s="252">
        <f>SUMIFS(BS!AH:AH,BS!$B:$B,$B14)/'Key information'!$E$114</f>
        <v>0</v>
      </c>
      <c r="AG14" s="252">
        <f>SUMIFS(BS!AI:AI,BS!$B:$B,$B14)/'Key information'!$E$114</f>
        <v>0</v>
      </c>
      <c r="AH14" s="252">
        <f>SUMIFS(BS!AJ:AJ,BS!$B:$B,$B14)/'Key information'!$E$114</f>
        <v>0</v>
      </c>
      <c r="AI14" s="252">
        <f>SUMIFS(BS!AK:AK,BS!$B:$B,$B14)/'Key information'!$E$114</f>
        <v>0</v>
      </c>
      <c r="AJ14" s="252">
        <f>SUMIFS(BS!AL:AL,BS!$B:$B,$B14)/'Key information'!$E$114</f>
        <v>0</v>
      </c>
      <c r="AK14" s="252">
        <f>SUMIFS(BS!AM:AM,BS!$B:$B,$B14)/'Key information'!$E$114</f>
        <v>0</v>
      </c>
      <c r="AL14" s="252">
        <f>SUMIFS(BS!AN:AN,BS!$B:$B,$B14)/'Key information'!$E$114</f>
        <v>0</v>
      </c>
      <c r="AM14" s="252">
        <f>SUMIFS(BS!AO:AO,BS!$B:$B,$B14)/'Key information'!$E$114</f>
        <v>0</v>
      </c>
      <c r="AN14" s="252">
        <f>SUMIF($D$9:$O$9,$AN$9,D14:O14)</f>
        <v>0</v>
      </c>
      <c r="AO14" s="252">
        <f>SUMIF($P$9:$AA$9,$AO$9,P14:AA14)</f>
        <v>0</v>
      </c>
      <c r="AP14" s="252">
        <f>SUMIF($AB$9:$AM$9,$AP$9,AB14:AM14)</f>
        <v>0</v>
      </c>
      <c r="AQ14" s="27"/>
      <c r="AR14" s="191"/>
    </row>
    <row r="15" spans="1:47" s="174" customFormat="1" ht="12" customHeight="1">
      <c r="A15" s="392"/>
      <c r="B15" s="178" t="s">
        <v>187</v>
      </c>
      <c r="C15" s="637" t="s">
        <v>428</v>
      </c>
      <c r="D15" s="252">
        <f>SUMIFS(BS!F:F,BS!$B:$B,$B15)/'Key information'!$E$114</f>
        <v>0</v>
      </c>
      <c r="E15" s="252">
        <f>SUMIFS(BS!G:G,BS!$B:$B,$B15)/'Key information'!$E$114</f>
        <v>0</v>
      </c>
      <c r="F15" s="252">
        <f>SUMIFS(BS!H:H,BS!$B:$B,$B15)/'Key information'!$E$114</f>
        <v>0</v>
      </c>
      <c r="G15" s="252">
        <f>SUMIFS(BS!I:I,BS!$B:$B,$B15)/'Key information'!$E$114</f>
        <v>0</v>
      </c>
      <c r="H15" s="252">
        <f>SUMIFS(BS!J:J,BS!$B:$B,$B15)/'Key information'!$E$114</f>
        <v>0</v>
      </c>
      <c r="I15" s="252">
        <f>SUMIFS(BS!K:K,BS!$B:$B,$B15)/'Key information'!$E$114</f>
        <v>0</v>
      </c>
      <c r="J15" s="252">
        <f>SUMIFS(BS!L:L,BS!$B:$B,$B15)/'Key information'!$E$114</f>
        <v>0</v>
      </c>
      <c r="K15" s="252">
        <f>SUMIFS(BS!M:M,BS!$B:$B,$B15)/'Key information'!$E$114</f>
        <v>0</v>
      </c>
      <c r="L15" s="252">
        <f>SUMIFS(BS!N:N,BS!$B:$B,$B15)/'Key information'!$E$114</f>
        <v>0</v>
      </c>
      <c r="M15" s="252">
        <f>SUMIFS(BS!O:O,BS!$B:$B,$B15)/'Key information'!$E$114</f>
        <v>0</v>
      </c>
      <c r="N15" s="252">
        <f>SUMIFS(BS!P:P,BS!$B:$B,$B15)/'Key information'!$E$114</f>
        <v>0</v>
      </c>
      <c r="O15" s="252">
        <f>SUMIFS(BS!Q:Q,BS!$B:$B,$B15)/'Key information'!$E$114</f>
        <v>0</v>
      </c>
      <c r="P15" s="252">
        <f>SUMIFS(BS!R:R,BS!$B:$B,$B15)/'Key information'!$E$114</f>
        <v>0</v>
      </c>
      <c r="Q15" s="252">
        <f>SUMIFS(BS!S:S,BS!$B:$B,$B15)/'Key information'!$E$114</f>
        <v>0</v>
      </c>
      <c r="R15" s="252">
        <f>SUMIFS(BS!T:T,BS!$B:$B,$B15)/'Key information'!$E$114</f>
        <v>0</v>
      </c>
      <c r="S15" s="252">
        <f>SUMIFS(BS!U:U,BS!$B:$B,$B15)/'Key information'!$E$114</f>
        <v>0</v>
      </c>
      <c r="T15" s="252">
        <f>SUMIFS(BS!V:V,BS!$B:$B,$B15)/'Key information'!$E$114</f>
        <v>0</v>
      </c>
      <c r="U15" s="252">
        <f>SUMIFS(BS!W:W,BS!$B:$B,$B15)/'Key information'!$E$114</f>
        <v>0</v>
      </c>
      <c r="V15" s="252">
        <f>SUMIFS(BS!X:X,BS!$B:$B,$B15)/'Key information'!$E$114</f>
        <v>0</v>
      </c>
      <c r="W15" s="252">
        <f>SUMIFS(BS!Y:Y,BS!$B:$B,$B15)/'Key information'!$E$114</f>
        <v>0</v>
      </c>
      <c r="X15" s="252">
        <f>SUMIFS(BS!Z:Z,BS!$B:$B,$B15)/'Key information'!$E$114</f>
        <v>0</v>
      </c>
      <c r="Y15" s="252">
        <f>SUMIFS(BS!AA:AA,BS!$B:$B,$B15)/'Key information'!$E$114</f>
        <v>0</v>
      </c>
      <c r="Z15" s="252">
        <f>SUMIFS(BS!AB:AB,BS!$B:$B,$B15)/'Key information'!$E$114</f>
        <v>0</v>
      </c>
      <c r="AA15" s="252">
        <f>SUMIFS(BS!AC:AC,BS!$B:$B,$B15)/'Key information'!$E$114</f>
        <v>0</v>
      </c>
      <c r="AB15" s="252">
        <f>SUMIFS(BS!AD:AD,BS!$B:$B,$B15)/'Key information'!$E$114</f>
        <v>0</v>
      </c>
      <c r="AC15" s="252">
        <f>SUMIFS(BS!AE:AE,BS!$B:$B,$B15)/'Key information'!$E$114</f>
        <v>0</v>
      </c>
      <c r="AD15" s="252">
        <f>SUMIFS(BS!AF:AF,BS!$B:$B,$B15)/'Key information'!$E$114</f>
        <v>0</v>
      </c>
      <c r="AE15" s="252">
        <f>SUMIFS(BS!AG:AG,BS!$B:$B,$B15)/'Key information'!$E$114</f>
        <v>0</v>
      </c>
      <c r="AF15" s="252">
        <f>SUMIFS(BS!AH:AH,BS!$B:$B,$B15)/'Key information'!$E$114</f>
        <v>0</v>
      </c>
      <c r="AG15" s="252">
        <f>SUMIFS(BS!AI:AI,BS!$B:$B,$B15)/'Key information'!$E$114</f>
        <v>0</v>
      </c>
      <c r="AH15" s="252">
        <f>SUMIFS(BS!AJ:AJ,BS!$B:$B,$B15)/'Key information'!$E$114</f>
        <v>0</v>
      </c>
      <c r="AI15" s="252">
        <f>SUMIFS(BS!AK:AK,BS!$B:$B,$B15)/'Key information'!$E$114</f>
        <v>0</v>
      </c>
      <c r="AJ15" s="252">
        <f>SUMIFS(BS!AL:AL,BS!$B:$B,$B15)/'Key information'!$E$114</f>
        <v>0</v>
      </c>
      <c r="AK15" s="252">
        <f>SUMIFS(BS!AM:AM,BS!$B:$B,$B15)/'Key information'!$E$114</f>
        <v>0</v>
      </c>
      <c r="AL15" s="252">
        <f>SUMIFS(BS!AN:AN,BS!$B:$B,$B15)/'Key information'!$E$114</f>
        <v>0</v>
      </c>
      <c r="AM15" s="252">
        <f>SUMIFS(BS!AO:AO,BS!$B:$B,$B15)/'Key information'!$E$114</f>
        <v>0</v>
      </c>
      <c r="AN15" s="252">
        <f t="shared" ref="AN15:AN29" si="4">SUMIF($D$9:$O$9,$AN$9,D15:O15)</f>
        <v>0</v>
      </c>
      <c r="AO15" s="252">
        <f t="shared" ref="AO15:AO29" si="5">SUMIF($P$9:$AA$9,$AO$9,P15:AA15)</f>
        <v>0</v>
      </c>
      <c r="AP15" s="252">
        <f t="shared" ref="AP15:AP29" si="6">SUMIF($AB$9:$AM$9,$AP$9,AB15:AM15)</f>
        <v>0</v>
      </c>
      <c r="AQ15" s="27"/>
      <c r="AR15" s="133"/>
    </row>
    <row r="16" spans="1:47" s="174" customFormat="1" ht="12" customHeight="1">
      <c r="A16" s="392"/>
      <c r="B16" s="178" t="s">
        <v>189</v>
      </c>
      <c r="C16" s="762" t="s">
        <v>468</v>
      </c>
      <c r="D16" s="252">
        <f>SUMIFS(BS!F:F,BS!$B:$B,$B16)/'Key information'!$E$114*'Key information'!$F$125</f>
        <v>0</v>
      </c>
      <c r="E16" s="252">
        <f>SUMIFS(BS!G:G,BS!$B:$B,$B16)/'Key information'!$E$114*'Key information'!$F$125</f>
        <v>0</v>
      </c>
      <c r="F16" s="252">
        <f>SUMIFS(BS!H:H,BS!$B:$B,$B16)/'Key information'!$E$114*'Key information'!$F$125</f>
        <v>0</v>
      </c>
      <c r="G16" s="252">
        <f>SUMIFS(BS!I:I,BS!$B:$B,$B16)/'Key information'!$E$114*'Key information'!$F$125</f>
        <v>0</v>
      </c>
      <c r="H16" s="252">
        <f>SUMIFS(BS!J:J,BS!$B:$B,$B16)/'Key information'!$E$114*'Key information'!$F$125</f>
        <v>0</v>
      </c>
      <c r="I16" s="252">
        <f>SUMIFS(BS!K:K,BS!$B:$B,$B16)/'Key information'!$E$114*'Key information'!$F$125</f>
        <v>0</v>
      </c>
      <c r="J16" s="252">
        <f>SUMIFS(BS!L:L,BS!$B:$B,$B16)/'Key information'!$E$114*'Key information'!$F$125</f>
        <v>0</v>
      </c>
      <c r="K16" s="252">
        <f>SUMIFS(BS!M:M,BS!$B:$B,$B16)/'Key information'!$E$114*'Key information'!$F$125</f>
        <v>0</v>
      </c>
      <c r="L16" s="252">
        <f>SUMIFS(BS!N:N,BS!$B:$B,$B16)/'Key information'!$E$114*'Key information'!$F$125</f>
        <v>0</v>
      </c>
      <c r="M16" s="252">
        <f>SUMIFS(BS!O:O,BS!$B:$B,$B16)/'Key information'!$E$114*'Key information'!$F$125</f>
        <v>0</v>
      </c>
      <c r="N16" s="252">
        <f>SUMIFS(BS!P:P,BS!$B:$B,$B16)/'Key information'!$E$114*'Key information'!$F$125</f>
        <v>0</v>
      </c>
      <c r="O16" s="252">
        <f>SUMIFS(BS!Q:Q,BS!$B:$B,$B16)/'Key information'!$E$114*'Key information'!$F$125</f>
        <v>0</v>
      </c>
      <c r="P16" s="252">
        <f>SUMIFS(BS!R:R,BS!$B:$B,$B16)/'Key information'!$E$114*'Key information'!$F$125</f>
        <v>0</v>
      </c>
      <c r="Q16" s="252">
        <f>SUMIFS(BS!S:S,BS!$B:$B,$B16)/'Key information'!$E$114*'Key information'!$F$125</f>
        <v>0</v>
      </c>
      <c r="R16" s="252">
        <f>SUMIFS(BS!T:T,BS!$B:$B,$B16)/'Key information'!$E$114*'Key information'!$F$125</f>
        <v>0</v>
      </c>
      <c r="S16" s="252">
        <f>SUMIFS(BS!U:U,BS!$B:$B,$B16)/'Key information'!$E$114*'Key information'!$F$125</f>
        <v>0</v>
      </c>
      <c r="T16" s="252">
        <f>SUMIFS(BS!V:V,BS!$B:$B,$B16)/'Key information'!$E$114*'Key information'!$F$125</f>
        <v>0</v>
      </c>
      <c r="U16" s="252">
        <f>SUMIFS(BS!W:W,BS!$B:$B,$B16)/'Key information'!$E$114*'Key information'!$F$125</f>
        <v>0</v>
      </c>
      <c r="V16" s="252">
        <f>SUMIFS(BS!X:X,BS!$B:$B,$B16)/'Key information'!$E$114*'Key information'!$F$125</f>
        <v>0</v>
      </c>
      <c r="W16" s="252">
        <f>SUMIFS(BS!Y:Y,BS!$B:$B,$B16)/'Key information'!$E$114*'Key information'!$F$125</f>
        <v>0</v>
      </c>
      <c r="X16" s="252">
        <f>SUMIFS(BS!Z:Z,BS!$B:$B,$B16)/'Key information'!$E$114*'Key information'!$F$125</f>
        <v>0</v>
      </c>
      <c r="Y16" s="252">
        <f>SUMIFS(BS!AA:AA,BS!$B:$B,$B16)/'Key information'!$E$114*'Key information'!$F$125</f>
        <v>0</v>
      </c>
      <c r="Z16" s="252">
        <f>SUMIFS(BS!AB:AB,BS!$B:$B,$B16)/'Key information'!$E$114*'Key information'!$F$125</f>
        <v>0</v>
      </c>
      <c r="AA16" s="252">
        <f>SUMIFS(BS!AC:AC,BS!$B:$B,$B16)/'Key information'!$E$114*'Key information'!$F$125</f>
        <v>0</v>
      </c>
      <c r="AB16" s="252">
        <f>SUMIFS(BS!AD:AD,BS!$B:$B,$B16)/'Key information'!$E$114*'Key information'!$F$125</f>
        <v>0</v>
      </c>
      <c r="AC16" s="252">
        <f>SUMIFS(BS!AE:AE,BS!$B:$B,$B16)/'Key information'!$E$114*'Key information'!$F$125</f>
        <v>0</v>
      </c>
      <c r="AD16" s="252">
        <f>SUMIFS(BS!AF:AF,BS!$B:$B,$B16)/'Key information'!$E$114*'Key information'!$F$125</f>
        <v>0</v>
      </c>
      <c r="AE16" s="252">
        <f>SUMIFS(BS!AG:AG,BS!$B:$B,$B16)/'Key information'!$E$114*'Key information'!$F$125</f>
        <v>0</v>
      </c>
      <c r="AF16" s="252">
        <f>SUMIFS(BS!AH:AH,BS!$B:$B,$B16)/'Key information'!$E$114*'Key information'!$F$125</f>
        <v>0</v>
      </c>
      <c r="AG16" s="252">
        <f>SUMIFS(BS!AI:AI,BS!$B:$B,$B16)/'Key information'!$E$114*'Key information'!$F$125</f>
        <v>0</v>
      </c>
      <c r="AH16" s="252">
        <f>SUMIFS(BS!AJ:AJ,BS!$B:$B,$B16)/'Key information'!$E$114*'Key information'!$F$125</f>
        <v>0</v>
      </c>
      <c r="AI16" s="252">
        <f>SUMIFS(BS!AK:AK,BS!$B:$B,$B16)/'Key information'!$E$114*'Key information'!$F$125</f>
        <v>0</v>
      </c>
      <c r="AJ16" s="252">
        <f>SUMIFS(BS!AL:AL,BS!$B:$B,$B16)/'Key information'!$E$114*'Key information'!$F$125</f>
        <v>0</v>
      </c>
      <c r="AK16" s="252">
        <f>SUMIFS(BS!AM:AM,BS!$B:$B,$B16)/'Key information'!$E$114*'Key information'!$F$125</f>
        <v>0</v>
      </c>
      <c r="AL16" s="252">
        <f>SUMIFS(BS!AN:AN,BS!$B:$B,$B16)/'Key information'!$E$114*'Key information'!$F$125</f>
        <v>0</v>
      </c>
      <c r="AM16" s="252">
        <f>SUMIFS(BS!AO:AO,BS!$B:$B,$B16)/'Key information'!$E$114*'Key information'!$F$125</f>
        <v>0</v>
      </c>
      <c r="AN16" s="252">
        <f>SUMIF($D$9:$O$9,$AN$9,D16:O16)</f>
        <v>0</v>
      </c>
      <c r="AO16" s="252">
        <f>SUMIF($P$9:$AA$9,$AO$9,P16:AA16)</f>
        <v>0</v>
      </c>
      <c r="AP16" s="252">
        <f>SUMIF($AB$9:$AM$9,$AP$9,AB16:AM16)</f>
        <v>0</v>
      </c>
      <c r="AQ16" s="27"/>
      <c r="AR16" s="193"/>
    </row>
    <row r="17" spans="1:44" s="174" customFormat="1" ht="12" customHeight="1" thickBot="1">
      <c r="A17" s="392"/>
      <c r="B17" s="178"/>
      <c r="C17" s="767" t="s">
        <v>523</v>
      </c>
      <c r="D17" s="684">
        <f>SUM(D14:D16)</f>
        <v>0</v>
      </c>
      <c r="E17" s="684">
        <f t="shared" ref="E17:AP17" si="7">SUM(E14:E16)</f>
        <v>0</v>
      </c>
      <c r="F17" s="684">
        <f t="shared" si="7"/>
        <v>0</v>
      </c>
      <c r="G17" s="684">
        <f t="shared" si="7"/>
        <v>0</v>
      </c>
      <c r="H17" s="684">
        <f t="shared" si="7"/>
        <v>0</v>
      </c>
      <c r="I17" s="684">
        <f t="shared" si="7"/>
        <v>0</v>
      </c>
      <c r="J17" s="684">
        <f t="shared" si="7"/>
        <v>0</v>
      </c>
      <c r="K17" s="684">
        <f t="shared" si="7"/>
        <v>0</v>
      </c>
      <c r="L17" s="684">
        <f t="shared" si="7"/>
        <v>0</v>
      </c>
      <c r="M17" s="684">
        <f t="shared" si="7"/>
        <v>0</v>
      </c>
      <c r="N17" s="684">
        <f t="shared" si="7"/>
        <v>0</v>
      </c>
      <c r="O17" s="684">
        <f t="shared" si="7"/>
        <v>0</v>
      </c>
      <c r="P17" s="684">
        <f t="shared" si="7"/>
        <v>0</v>
      </c>
      <c r="Q17" s="684">
        <f t="shared" si="7"/>
        <v>0</v>
      </c>
      <c r="R17" s="684">
        <f t="shared" si="7"/>
        <v>0</v>
      </c>
      <c r="S17" s="684">
        <f t="shared" si="7"/>
        <v>0</v>
      </c>
      <c r="T17" s="684">
        <f t="shared" si="7"/>
        <v>0</v>
      </c>
      <c r="U17" s="684">
        <f t="shared" si="7"/>
        <v>0</v>
      </c>
      <c r="V17" s="684">
        <f t="shared" si="7"/>
        <v>0</v>
      </c>
      <c r="W17" s="684">
        <f t="shared" si="7"/>
        <v>0</v>
      </c>
      <c r="X17" s="684">
        <f t="shared" si="7"/>
        <v>0</v>
      </c>
      <c r="Y17" s="684">
        <f t="shared" si="7"/>
        <v>0</v>
      </c>
      <c r="Z17" s="684">
        <f t="shared" si="7"/>
        <v>0</v>
      </c>
      <c r="AA17" s="684">
        <f t="shared" si="7"/>
        <v>0</v>
      </c>
      <c r="AB17" s="684">
        <f t="shared" si="7"/>
        <v>0</v>
      </c>
      <c r="AC17" s="684">
        <f t="shared" si="7"/>
        <v>0</v>
      </c>
      <c r="AD17" s="684">
        <f t="shared" si="7"/>
        <v>0</v>
      </c>
      <c r="AE17" s="684">
        <f t="shared" si="7"/>
        <v>0</v>
      </c>
      <c r="AF17" s="684">
        <f t="shared" si="7"/>
        <v>0</v>
      </c>
      <c r="AG17" s="684">
        <f t="shared" si="7"/>
        <v>0</v>
      </c>
      <c r="AH17" s="684">
        <f t="shared" si="7"/>
        <v>0</v>
      </c>
      <c r="AI17" s="684">
        <f t="shared" si="7"/>
        <v>0</v>
      </c>
      <c r="AJ17" s="684">
        <f t="shared" si="7"/>
        <v>0</v>
      </c>
      <c r="AK17" s="684">
        <f t="shared" si="7"/>
        <v>0</v>
      </c>
      <c r="AL17" s="684">
        <f t="shared" si="7"/>
        <v>0</v>
      </c>
      <c r="AM17" s="684">
        <f t="shared" si="7"/>
        <v>0</v>
      </c>
      <c r="AN17" s="684">
        <f t="shared" si="7"/>
        <v>0</v>
      </c>
      <c r="AO17" s="684">
        <f t="shared" si="7"/>
        <v>0</v>
      </c>
      <c r="AP17" s="684">
        <f t="shared" si="7"/>
        <v>0</v>
      </c>
      <c r="AQ17" s="27"/>
      <c r="AR17" s="193"/>
    </row>
    <row r="18" spans="1:44" s="174" customFormat="1" ht="12" hidden="1" customHeight="1" outlineLevel="1">
      <c r="A18" s="392"/>
      <c r="B18" s="178" t="s">
        <v>429</v>
      </c>
      <c r="C18" s="637" t="s">
        <v>430</v>
      </c>
      <c r="D18" s="252">
        <f>SUMIFS(BS!F:F,BS!$B:$B,$B18)/'Key information'!$E$114</f>
        <v>0</v>
      </c>
      <c r="E18" s="252">
        <f>SUMIFS(BS!G:G,BS!$B:$B,$B18)/'Key information'!$E$114</f>
        <v>0</v>
      </c>
      <c r="F18" s="252">
        <f>SUMIFS(BS!H:H,BS!$B:$B,$B18)/'Key information'!$E$114</f>
        <v>0</v>
      </c>
      <c r="G18" s="252">
        <f>SUMIFS(BS!I:I,BS!$B:$B,$B18)/'Key information'!$E$114</f>
        <v>0</v>
      </c>
      <c r="H18" s="252">
        <f>SUMIFS(BS!J:J,BS!$B:$B,$B18)/'Key information'!$E$114</f>
        <v>0</v>
      </c>
      <c r="I18" s="252">
        <f>SUMIFS(BS!K:K,BS!$B:$B,$B18)/'Key information'!$E$114</f>
        <v>0</v>
      </c>
      <c r="J18" s="252">
        <f>SUMIFS(BS!L:L,BS!$B:$B,$B18)/'Key information'!$E$114</f>
        <v>0</v>
      </c>
      <c r="K18" s="252">
        <f>SUMIFS(BS!M:M,BS!$B:$B,$B18)/'Key information'!$E$114</f>
        <v>0</v>
      </c>
      <c r="L18" s="252">
        <f>SUMIFS(BS!N:N,BS!$B:$B,$B18)/'Key information'!$E$114</f>
        <v>0</v>
      </c>
      <c r="M18" s="252">
        <f>SUMIFS(BS!O:O,BS!$B:$B,$B18)/'Key information'!$E$114</f>
        <v>0</v>
      </c>
      <c r="N18" s="252">
        <f>SUMIFS(BS!P:P,BS!$B:$B,$B18)/'Key information'!$E$114</f>
        <v>0</v>
      </c>
      <c r="O18" s="252">
        <f>SUMIFS(BS!Q:Q,BS!$B:$B,$B18)/'Key information'!$E$114</f>
        <v>0</v>
      </c>
      <c r="P18" s="252">
        <f>SUMIFS(BS!R:R,BS!$B:$B,$B18)/'Key information'!$E$114</f>
        <v>0</v>
      </c>
      <c r="Q18" s="252">
        <f>SUMIFS(BS!S:S,BS!$B:$B,$B18)/'Key information'!$E$114</f>
        <v>0</v>
      </c>
      <c r="R18" s="252">
        <f>SUMIFS(BS!T:T,BS!$B:$B,$B18)/'Key information'!$E$114</f>
        <v>0</v>
      </c>
      <c r="S18" s="252">
        <f>SUMIFS(BS!U:U,BS!$B:$B,$B18)/'Key information'!$E$114</f>
        <v>0</v>
      </c>
      <c r="T18" s="252">
        <f>SUMIFS(BS!V:V,BS!$B:$B,$B18)/'Key information'!$E$114</f>
        <v>0</v>
      </c>
      <c r="U18" s="252">
        <f>SUMIFS(BS!W:W,BS!$B:$B,$B18)/'Key information'!$E$114</f>
        <v>0</v>
      </c>
      <c r="V18" s="252">
        <f>SUMIFS(BS!X:X,BS!$B:$B,$B18)/'Key information'!$E$114</f>
        <v>0</v>
      </c>
      <c r="W18" s="252">
        <f>SUMIFS(BS!Y:Y,BS!$B:$B,$B18)/'Key information'!$E$114</f>
        <v>0</v>
      </c>
      <c r="X18" s="252">
        <f>SUMIFS(BS!Z:Z,BS!$B:$B,$B18)/'Key information'!$E$114</f>
        <v>0</v>
      </c>
      <c r="Y18" s="252">
        <f>SUMIFS(BS!AA:AA,BS!$B:$B,$B18)/'Key information'!$E$114</f>
        <v>0</v>
      </c>
      <c r="Z18" s="252">
        <f>SUMIFS(BS!AB:AB,BS!$B:$B,$B18)/'Key information'!$E$114</f>
        <v>0</v>
      </c>
      <c r="AA18" s="252">
        <f>SUMIFS(BS!AC:AC,BS!$B:$B,$B18)/'Key information'!$E$114</f>
        <v>0</v>
      </c>
      <c r="AB18" s="252">
        <f>SUMIFS(BS!AD:AD,BS!$B:$B,$B18)/'Key information'!$E$114</f>
        <v>0</v>
      </c>
      <c r="AC18" s="252">
        <f>SUMIFS(BS!AE:AE,BS!$B:$B,$B18)/'Key information'!$E$114</f>
        <v>0</v>
      </c>
      <c r="AD18" s="252">
        <f>SUMIFS(BS!AF:AF,BS!$B:$B,$B18)/'Key information'!$E$114</f>
        <v>0</v>
      </c>
      <c r="AE18" s="252">
        <f>SUMIFS(BS!AG:AG,BS!$B:$B,$B18)/'Key information'!$E$114</f>
        <v>0</v>
      </c>
      <c r="AF18" s="252">
        <f>SUMIFS(BS!AH:AH,BS!$B:$B,$B18)/'Key information'!$E$114</f>
        <v>0</v>
      </c>
      <c r="AG18" s="252">
        <f>SUMIFS(BS!AI:AI,BS!$B:$B,$B18)/'Key information'!$E$114</f>
        <v>0</v>
      </c>
      <c r="AH18" s="252">
        <f>SUMIFS(BS!AJ:AJ,BS!$B:$B,$B18)/'Key information'!$E$114</f>
        <v>0</v>
      </c>
      <c r="AI18" s="252">
        <f>SUMIFS(BS!AK:AK,BS!$B:$B,$B18)/'Key information'!$E$114</f>
        <v>0</v>
      </c>
      <c r="AJ18" s="252">
        <f>SUMIFS(BS!AL:AL,BS!$B:$B,$B18)/'Key information'!$E$114</f>
        <v>0</v>
      </c>
      <c r="AK18" s="252">
        <f>SUMIFS(BS!AM:AM,BS!$B:$B,$B18)/'Key information'!$E$114</f>
        <v>0</v>
      </c>
      <c r="AL18" s="252">
        <f>SUMIFS(BS!AN:AN,BS!$B:$B,$B18)/'Key information'!$E$114</f>
        <v>0</v>
      </c>
      <c r="AM18" s="252">
        <f>SUMIFS(BS!AO:AO,BS!$B:$B,$B18)/'Key information'!$E$114</f>
        <v>0</v>
      </c>
      <c r="AN18" s="252">
        <f t="shared" si="4"/>
        <v>0</v>
      </c>
      <c r="AO18" s="252">
        <f t="shared" si="5"/>
        <v>0</v>
      </c>
      <c r="AP18" s="252">
        <f t="shared" si="6"/>
        <v>0</v>
      </c>
      <c r="AQ18" s="27"/>
      <c r="AR18" s="133"/>
    </row>
    <row r="19" spans="1:44" s="174" customFormat="1" ht="12" hidden="1" customHeight="1" outlineLevel="1">
      <c r="A19" s="392"/>
      <c r="B19" s="178" t="s">
        <v>431</v>
      </c>
      <c r="C19" s="637" t="s">
        <v>432</v>
      </c>
      <c r="D19" s="252">
        <f>SUMIFS(BS!F:F,BS!$B:$B,$B19)/'Key information'!$E$114</f>
        <v>0</v>
      </c>
      <c r="E19" s="252">
        <f>SUMIFS(BS!G:G,BS!$B:$B,$B19)/'Key information'!$E$114</f>
        <v>0</v>
      </c>
      <c r="F19" s="252">
        <f>SUMIFS(BS!H:H,BS!$B:$B,$B19)/'Key information'!$E$114</f>
        <v>0</v>
      </c>
      <c r="G19" s="252">
        <f>SUMIFS(BS!I:I,BS!$B:$B,$B19)/'Key information'!$E$114</f>
        <v>0</v>
      </c>
      <c r="H19" s="252">
        <f>SUMIFS(BS!J:J,BS!$B:$B,$B19)/'Key information'!$E$114</f>
        <v>0</v>
      </c>
      <c r="I19" s="252">
        <f>SUMIFS(BS!K:K,BS!$B:$B,$B19)/'Key information'!$E$114</f>
        <v>0</v>
      </c>
      <c r="J19" s="252">
        <f>SUMIFS(BS!L:L,BS!$B:$B,$B19)/'Key information'!$E$114</f>
        <v>0</v>
      </c>
      <c r="K19" s="252">
        <f>SUMIFS(BS!M:M,BS!$B:$B,$B19)/'Key information'!$E$114</f>
        <v>0</v>
      </c>
      <c r="L19" s="252">
        <f>SUMIFS(BS!N:N,BS!$B:$B,$B19)/'Key information'!$E$114</f>
        <v>0</v>
      </c>
      <c r="M19" s="252">
        <f>SUMIFS(BS!O:O,BS!$B:$B,$B19)/'Key information'!$E$114</f>
        <v>0</v>
      </c>
      <c r="N19" s="252">
        <f>SUMIFS(BS!P:P,BS!$B:$B,$B19)/'Key information'!$E$114</f>
        <v>0</v>
      </c>
      <c r="O19" s="252">
        <f>SUMIFS(BS!Q:Q,BS!$B:$B,$B19)/'Key information'!$E$114</f>
        <v>0</v>
      </c>
      <c r="P19" s="252">
        <f>SUMIFS(BS!R:R,BS!$B:$B,$B19)/'Key information'!$E$114</f>
        <v>0</v>
      </c>
      <c r="Q19" s="252">
        <f>SUMIFS(BS!S:S,BS!$B:$B,$B19)/'Key information'!$E$114</f>
        <v>0</v>
      </c>
      <c r="R19" s="252">
        <f>SUMIFS(BS!T:T,BS!$B:$B,$B19)/'Key information'!$E$114</f>
        <v>0</v>
      </c>
      <c r="S19" s="252">
        <f>SUMIFS(BS!U:U,BS!$B:$B,$B19)/'Key information'!$E$114</f>
        <v>0</v>
      </c>
      <c r="T19" s="252">
        <f>SUMIFS(BS!V:V,BS!$B:$B,$B19)/'Key information'!$E$114</f>
        <v>0</v>
      </c>
      <c r="U19" s="252">
        <f>SUMIFS(BS!W:W,BS!$B:$B,$B19)/'Key information'!$E$114</f>
        <v>0</v>
      </c>
      <c r="V19" s="252">
        <f>SUMIFS(BS!X:X,BS!$B:$B,$B19)/'Key information'!$E$114</f>
        <v>0</v>
      </c>
      <c r="W19" s="252">
        <f>SUMIFS(BS!Y:Y,BS!$B:$B,$B19)/'Key information'!$E$114</f>
        <v>0</v>
      </c>
      <c r="X19" s="252">
        <f>SUMIFS(BS!Z:Z,BS!$B:$B,$B19)/'Key information'!$E$114</f>
        <v>0</v>
      </c>
      <c r="Y19" s="252">
        <f>SUMIFS(BS!AA:AA,BS!$B:$B,$B19)/'Key information'!$E$114</f>
        <v>0</v>
      </c>
      <c r="Z19" s="252">
        <f>SUMIFS(BS!AB:AB,BS!$B:$B,$B19)/'Key information'!$E$114</f>
        <v>0</v>
      </c>
      <c r="AA19" s="252">
        <f>SUMIFS(BS!AC:AC,BS!$B:$B,$B19)/'Key information'!$E$114</f>
        <v>0</v>
      </c>
      <c r="AB19" s="252">
        <f>SUMIFS(BS!AD:AD,BS!$B:$B,$B19)/'Key information'!$E$114</f>
        <v>0</v>
      </c>
      <c r="AC19" s="252">
        <f>SUMIFS(BS!AE:AE,BS!$B:$B,$B19)/'Key information'!$E$114</f>
        <v>0</v>
      </c>
      <c r="AD19" s="252">
        <f>SUMIFS(BS!AF:AF,BS!$B:$B,$B19)/'Key information'!$E$114</f>
        <v>0</v>
      </c>
      <c r="AE19" s="252">
        <f>SUMIFS(BS!AG:AG,BS!$B:$B,$B19)/'Key information'!$E$114</f>
        <v>0</v>
      </c>
      <c r="AF19" s="252">
        <f>SUMIFS(BS!AH:AH,BS!$B:$B,$B19)/'Key information'!$E$114</f>
        <v>0</v>
      </c>
      <c r="AG19" s="252">
        <f>SUMIFS(BS!AI:AI,BS!$B:$B,$B19)/'Key information'!$E$114</f>
        <v>0</v>
      </c>
      <c r="AH19" s="252">
        <f>SUMIFS(BS!AJ:AJ,BS!$B:$B,$B19)/'Key information'!$E$114</f>
        <v>0</v>
      </c>
      <c r="AI19" s="252">
        <f>SUMIFS(BS!AK:AK,BS!$B:$B,$B19)/'Key information'!$E$114</f>
        <v>0</v>
      </c>
      <c r="AJ19" s="252">
        <f>SUMIFS(BS!AL:AL,BS!$B:$B,$B19)/'Key information'!$E$114</f>
        <v>0</v>
      </c>
      <c r="AK19" s="252">
        <f>SUMIFS(BS!AM:AM,BS!$B:$B,$B19)/'Key information'!$E$114</f>
        <v>0</v>
      </c>
      <c r="AL19" s="252">
        <f>SUMIFS(BS!AN:AN,BS!$B:$B,$B19)/'Key information'!$E$114</f>
        <v>0</v>
      </c>
      <c r="AM19" s="252">
        <f>SUMIFS(BS!AO:AO,BS!$B:$B,$B19)/'Key information'!$E$114</f>
        <v>0</v>
      </c>
      <c r="AN19" s="252">
        <f t="shared" ref="AN19" si="8">SUMIF($D$9:$O$9,$AN$9,D19:O19)</f>
        <v>0</v>
      </c>
      <c r="AO19" s="252">
        <f t="shared" ref="AO19" si="9">SUMIF($P$9:$AA$9,$AO$9,P19:AA19)</f>
        <v>0</v>
      </c>
      <c r="AP19" s="252">
        <f t="shared" ref="AP19" si="10">SUMIF($AB$9:$AM$9,$AP$9,AB19:AM19)</f>
        <v>0</v>
      </c>
      <c r="AQ19" s="27"/>
      <c r="AR19" s="133"/>
    </row>
    <row r="20" spans="1:44" s="174" customFormat="1" ht="12" hidden="1" customHeight="1" outlineLevel="1">
      <c r="A20" s="392"/>
      <c r="B20" s="178" t="s">
        <v>433</v>
      </c>
      <c r="C20" s="637" t="s">
        <v>267</v>
      </c>
      <c r="D20" s="252">
        <f>SUMIFS(BS!F:F,BS!$B:$B,$B20)/'Key information'!$E$114</f>
        <v>0</v>
      </c>
      <c r="E20" s="252">
        <f>SUMIFS(BS!G:G,BS!$B:$B,$B20)/'Key information'!$E$114</f>
        <v>0</v>
      </c>
      <c r="F20" s="252">
        <f>SUMIFS(BS!H:H,BS!$B:$B,$B20)/'Key information'!$E$114</f>
        <v>0</v>
      </c>
      <c r="G20" s="252">
        <f>SUMIFS(BS!I:I,BS!$B:$B,$B20)/'Key information'!$E$114</f>
        <v>0</v>
      </c>
      <c r="H20" s="252">
        <f>SUMIFS(BS!J:J,BS!$B:$B,$B20)/'Key information'!$E$114</f>
        <v>0</v>
      </c>
      <c r="I20" s="252">
        <f>SUMIFS(BS!K:K,BS!$B:$B,$B20)/'Key information'!$E$114</f>
        <v>0</v>
      </c>
      <c r="J20" s="252">
        <f>SUMIFS(BS!L:L,BS!$B:$B,$B20)/'Key information'!$E$114</f>
        <v>0</v>
      </c>
      <c r="K20" s="252">
        <f>SUMIFS(BS!M:M,BS!$B:$B,$B20)/'Key information'!$E$114</f>
        <v>0</v>
      </c>
      <c r="L20" s="252">
        <f>SUMIFS(BS!N:N,BS!$B:$B,$B20)/'Key information'!$E$114</f>
        <v>0</v>
      </c>
      <c r="M20" s="252">
        <f>SUMIFS(BS!O:O,BS!$B:$B,$B20)/'Key information'!$E$114</f>
        <v>0</v>
      </c>
      <c r="N20" s="252">
        <f>SUMIFS(BS!P:P,BS!$B:$B,$B20)/'Key information'!$E$114</f>
        <v>0</v>
      </c>
      <c r="O20" s="252">
        <f>SUMIFS(BS!Q:Q,BS!$B:$B,$B20)/'Key information'!$E$114</f>
        <v>0</v>
      </c>
      <c r="P20" s="252">
        <f>SUMIFS(BS!R:R,BS!$B:$B,$B20)/'Key information'!$E$114</f>
        <v>0</v>
      </c>
      <c r="Q20" s="252">
        <f>SUMIFS(BS!S:S,BS!$B:$B,$B20)/'Key information'!$E$114</f>
        <v>0</v>
      </c>
      <c r="R20" s="252">
        <f>SUMIFS(BS!T:T,BS!$B:$B,$B20)/'Key information'!$E$114</f>
        <v>0</v>
      </c>
      <c r="S20" s="252">
        <f>SUMIFS(BS!U:U,BS!$B:$B,$B20)/'Key information'!$E$114</f>
        <v>0</v>
      </c>
      <c r="T20" s="252">
        <f>SUMIFS(BS!V:V,BS!$B:$B,$B20)/'Key information'!$E$114</f>
        <v>0</v>
      </c>
      <c r="U20" s="252">
        <f>SUMIFS(BS!W:W,BS!$B:$B,$B20)/'Key information'!$E$114</f>
        <v>0</v>
      </c>
      <c r="V20" s="252">
        <f>SUMIFS(BS!X:X,BS!$B:$B,$B20)/'Key information'!$E$114</f>
        <v>0</v>
      </c>
      <c r="W20" s="252">
        <f>SUMIFS(BS!Y:Y,BS!$B:$B,$B20)/'Key information'!$E$114</f>
        <v>0</v>
      </c>
      <c r="X20" s="252">
        <f>SUMIFS(BS!Z:Z,BS!$B:$B,$B20)/'Key information'!$E$114</f>
        <v>0</v>
      </c>
      <c r="Y20" s="252">
        <f>SUMIFS(BS!AA:AA,BS!$B:$B,$B20)/'Key information'!$E$114</f>
        <v>0</v>
      </c>
      <c r="Z20" s="252">
        <f>SUMIFS(BS!AB:AB,BS!$B:$B,$B20)/'Key information'!$E$114</f>
        <v>0</v>
      </c>
      <c r="AA20" s="252">
        <f>SUMIFS(BS!AC:AC,BS!$B:$B,$B20)/'Key information'!$E$114</f>
        <v>0</v>
      </c>
      <c r="AB20" s="252">
        <f>SUMIFS(BS!AD:AD,BS!$B:$B,$B20)/'Key information'!$E$114</f>
        <v>0</v>
      </c>
      <c r="AC20" s="252">
        <f>SUMIFS(BS!AE:AE,BS!$B:$B,$B20)/'Key information'!$E$114</f>
        <v>0</v>
      </c>
      <c r="AD20" s="252">
        <f>SUMIFS(BS!AF:AF,BS!$B:$B,$B20)/'Key information'!$E$114</f>
        <v>0</v>
      </c>
      <c r="AE20" s="252">
        <f>SUMIFS(BS!AG:AG,BS!$B:$B,$B20)/'Key information'!$E$114</f>
        <v>0</v>
      </c>
      <c r="AF20" s="252">
        <f>SUMIFS(BS!AH:AH,BS!$B:$B,$B20)/'Key information'!$E$114</f>
        <v>0</v>
      </c>
      <c r="AG20" s="252">
        <f>SUMIFS(BS!AI:AI,BS!$B:$B,$B20)/'Key information'!$E$114</f>
        <v>0</v>
      </c>
      <c r="AH20" s="252">
        <f>SUMIFS(BS!AJ:AJ,BS!$B:$B,$B20)/'Key information'!$E$114</f>
        <v>0</v>
      </c>
      <c r="AI20" s="252">
        <f>SUMIFS(BS!AK:AK,BS!$B:$B,$B20)/'Key information'!$E$114</f>
        <v>0</v>
      </c>
      <c r="AJ20" s="252">
        <f>SUMIFS(BS!AL:AL,BS!$B:$B,$B20)/'Key information'!$E$114</f>
        <v>0</v>
      </c>
      <c r="AK20" s="252">
        <f>SUMIFS(BS!AM:AM,BS!$B:$B,$B20)/'Key information'!$E$114</f>
        <v>0</v>
      </c>
      <c r="AL20" s="252">
        <f>SUMIFS(BS!AN:AN,BS!$B:$B,$B20)/'Key information'!$E$114</f>
        <v>0</v>
      </c>
      <c r="AM20" s="252">
        <f>SUMIFS(BS!AO:AO,BS!$B:$B,$B20)/'Key information'!$E$114</f>
        <v>0</v>
      </c>
      <c r="AN20" s="252">
        <f t="shared" si="4"/>
        <v>0</v>
      </c>
      <c r="AO20" s="252">
        <f t="shared" si="5"/>
        <v>0</v>
      </c>
      <c r="AP20" s="252">
        <f t="shared" si="6"/>
        <v>0</v>
      </c>
      <c r="AQ20" s="27"/>
      <c r="AR20" s="133"/>
    </row>
    <row r="21" spans="1:44" s="174" customFormat="1" ht="12" hidden="1" customHeight="1" outlineLevel="1">
      <c r="A21" s="392"/>
      <c r="B21" s="178" t="s">
        <v>434</v>
      </c>
      <c r="C21" s="637" t="s">
        <v>435</v>
      </c>
      <c r="D21" s="252">
        <f>SUMIFS(BS!F:F,BS!$B:$B,$B21)/'Key information'!$E$114</f>
        <v>0</v>
      </c>
      <c r="E21" s="252">
        <f>SUMIFS(BS!G:G,BS!$B:$B,$B21)/'Key information'!$E$114</f>
        <v>0</v>
      </c>
      <c r="F21" s="252">
        <f>SUMIFS(BS!H:H,BS!$B:$B,$B21)/'Key information'!$E$114</f>
        <v>0</v>
      </c>
      <c r="G21" s="252">
        <f>SUMIFS(BS!I:I,BS!$B:$B,$B21)/'Key information'!$E$114</f>
        <v>0</v>
      </c>
      <c r="H21" s="252">
        <f>SUMIFS(BS!J:J,BS!$B:$B,$B21)/'Key information'!$E$114</f>
        <v>0</v>
      </c>
      <c r="I21" s="252">
        <f>SUMIFS(BS!K:K,BS!$B:$B,$B21)/'Key information'!$E$114</f>
        <v>0</v>
      </c>
      <c r="J21" s="252">
        <f>SUMIFS(BS!L:L,BS!$B:$B,$B21)/'Key information'!$E$114</f>
        <v>0</v>
      </c>
      <c r="K21" s="252">
        <f>SUMIFS(BS!M:M,BS!$B:$B,$B21)/'Key information'!$E$114</f>
        <v>0</v>
      </c>
      <c r="L21" s="252">
        <f>SUMIFS(BS!N:N,BS!$B:$B,$B21)/'Key information'!$E$114</f>
        <v>0</v>
      </c>
      <c r="M21" s="252">
        <f>SUMIFS(BS!O:O,BS!$B:$B,$B21)/'Key information'!$E$114</f>
        <v>0</v>
      </c>
      <c r="N21" s="252">
        <f>SUMIFS(BS!P:P,BS!$B:$B,$B21)/'Key information'!$E$114</f>
        <v>0</v>
      </c>
      <c r="O21" s="252">
        <f>SUMIFS(BS!Q:Q,BS!$B:$B,$B21)/'Key information'!$E$114</f>
        <v>0</v>
      </c>
      <c r="P21" s="252">
        <f>SUMIFS(BS!R:R,BS!$B:$B,$B21)/'Key information'!$E$114</f>
        <v>0</v>
      </c>
      <c r="Q21" s="252">
        <f>SUMIFS(BS!S:S,BS!$B:$B,$B21)/'Key information'!$E$114</f>
        <v>0</v>
      </c>
      <c r="R21" s="252">
        <f>SUMIFS(BS!T:T,BS!$B:$B,$B21)/'Key information'!$E$114</f>
        <v>0</v>
      </c>
      <c r="S21" s="252">
        <f>SUMIFS(BS!U:U,BS!$B:$B,$B21)/'Key information'!$E$114</f>
        <v>0</v>
      </c>
      <c r="T21" s="252">
        <f>SUMIFS(BS!V:V,BS!$B:$B,$B21)/'Key information'!$E$114</f>
        <v>0</v>
      </c>
      <c r="U21" s="252">
        <f>SUMIFS(BS!W:W,BS!$B:$B,$B21)/'Key information'!$E$114</f>
        <v>0</v>
      </c>
      <c r="V21" s="252">
        <f>SUMIFS(BS!X:X,BS!$B:$B,$B21)/'Key information'!$E$114</f>
        <v>0</v>
      </c>
      <c r="W21" s="252">
        <f>SUMIFS(BS!Y:Y,BS!$B:$B,$B21)/'Key information'!$E$114</f>
        <v>0</v>
      </c>
      <c r="X21" s="252">
        <f>SUMIFS(BS!Z:Z,BS!$B:$B,$B21)/'Key information'!$E$114</f>
        <v>0</v>
      </c>
      <c r="Y21" s="252">
        <f>SUMIFS(BS!AA:AA,BS!$B:$B,$B21)/'Key information'!$E$114</f>
        <v>0</v>
      </c>
      <c r="Z21" s="252">
        <f>SUMIFS(BS!AB:AB,BS!$B:$B,$B21)/'Key information'!$E$114</f>
        <v>0</v>
      </c>
      <c r="AA21" s="252">
        <f>SUMIFS(BS!AC:AC,BS!$B:$B,$B21)/'Key information'!$E$114</f>
        <v>0</v>
      </c>
      <c r="AB21" s="252">
        <f>SUMIFS(BS!AD:AD,BS!$B:$B,$B21)/'Key information'!$E$114</f>
        <v>0</v>
      </c>
      <c r="AC21" s="252">
        <f>SUMIFS(BS!AE:AE,BS!$B:$B,$B21)/'Key information'!$E$114</f>
        <v>0</v>
      </c>
      <c r="AD21" s="252">
        <f>SUMIFS(BS!AF:AF,BS!$B:$B,$B21)/'Key information'!$E$114</f>
        <v>0</v>
      </c>
      <c r="AE21" s="252">
        <f>SUMIFS(BS!AG:AG,BS!$B:$B,$B21)/'Key information'!$E$114</f>
        <v>0</v>
      </c>
      <c r="AF21" s="252">
        <f>SUMIFS(BS!AH:AH,BS!$B:$B,$B21)/'Key information'!$E$114</f>
        <v>0</v>
      </c>
      <c r="AG21" s="252">
        <f>SUMIFS(BS!AI:AI,BS!$B:$B,$B21)/'Key information'!$E$114</f>
        <v>0</v>
      </c>
      <c r="AH21" s="252">
        <f>SUMIFS(BS!AJ:AJ,BS!$B:$B,$B21)/'Key information'!$E$114</f>
        <v>0</v>
      </c>
      <c r="AI21" s="252">
        <f>SUMIFS(BS!AK:AK,BS!$B:$B,$B21)/'Key information'!$E$114</f>
        <v>0</v>
      </c>
      <c r="AJ21" s="252">
        <f>SUMIFS(BS!AL:AL,BS!$B:$B,$B21)/'Key information'!$E$114</f>
        <v>0</v>
      </c>
      <c r="AK21" s="252">
        <f>SUMIFS(BS!AM:AM,BS!$B:$B,$B21)/'Key information'!$E$114</f>
        <v>0</v>
      </c>
      <c r="AL21" s="252">
        <f>SUMIFS(BS!AN:AN,BS!$B:$B,$B21)/'Key information'!$E$114</f>
        <v>0</v>
      </c>
      <c r="AM21" s="252">
        <f>SUMIFS(BS!AO:AO,BS!$B:$B,$B21)/'Key information'!$E$114</f>
        <v>0</v>
      </c>
      <c r="AN21" s="252">
        <f>SUMIF($D$9:$O$9,$AN$9,D21:O21)</f>
        <v>0</v>
      </c>
      <c r="AO21" s="252">
        <f>SUMIF($P$9:$AA$9,$AO$9,P21:AA21)</f>
        <v>0</v>
      </c>
      <c r="AP21" s="252">
        <f>SUMIF($AB$9:$AM$9,$AP$9,AB21:AM21)</f>
        <v>0</v>
      </c>
      <c r="AQ21" s="27"/>
      <c r="AR21" s="133"/>
    </row>
    <row r="22" spans="1:44" s="174" customFormat="1" ht="12" customHeight="1" collapsed="1">
      <c r="A22" s="392"/>
      <c r="B22" s="178"/>
      <c r="C22" s="637" t="s">
        <v>267</v>
      </c>
      <c r="D22" s="252">
        <f>SUM(D18:D21)</f>
        <v>0</v>
      </c>
      <c r="E22" s="252">
        <f t="shared" ref="E22:AM22" si="11">SUM(E18:E21)</f>
        <v>0</v>
      </c>
      <c r="F22" s="252">
        <f t="shared" si="11"/>
        <v>0</v>
      </c>
      <c r="G22" s="252">
        <f t="shared" si="11"/>
        <v>0</v>
      </c>
      <c r="H22" s="252">
        <f t="shared" si="11"/>
        <v>0</v>
      </c>
      <c r="I22" s="252">
        <f t="shared" si="11"/>
        <v>0</v>
      </c>
      <c r="J22" s="252">
        <f t="shared" si="11"/>
        <v>0</v>
      </c>
      <c r="K22" s="252">
        <f t="shared" si="11"/>
        <v>0</v>
      </c>
      <c r="L22" s="252">
        <f t="shared" si="11"/>
        <v>0</v>
      </c>
      <c r="M22" s="252">
        <f t="shared" si="11"/>
        <v>0</v>
      </c>
      <c r="N22" s="252">
        <f t="shared" si="11"/>
        <v>0</v>
      </c>
      <c r="O22" s="252">
        <f t="shared" si="11"/>
        <v>0</v>
      </c>
      <c r="P22" s="252">
        <f t="shared" si="11"/>
        <v>0</v>
      </c>
      <c r="Q22" s="252">
        <f t="shared" si="11"/>
        <v>0</v>
      </c>
      <c r="R22" s="252">
        <f t="shared" si="11"/>
        <v>0</v>
      </c>
      <c r="S22" s="252">
        <f t="shared" si="11"/>
        <v>0</v>
      </c>
      <c r="T22" s="252">
        <f t="shared" si="11"/>
        <v>0</v>
      </c>
      <c r="U22" s="252">
        <f t="shared" si="11"/>
        <v>0</v>
      </c>
      <c r="V22" s="252">
        <f t="shared" si="11"/>
        <v>0</v>
      </c>
      <c r="W22" s="252">
        <f t="shared" si="11"/>
        <v>0</v>
      </c>
      <c r="X22" s="252">
        <f t="shared" si="11"/>
        <v>0</v>
      </c>
      <c r="Y22" s="252">
        <f t="shared" si="11"/>
        <v>0</v>
      </c>
      <c r="Z22" s="252">
        <f t="shared" si="11"/>
        <v>0</v>
      </c>
      <c r="AA22" s="252">
        <f t="shared" si="11"/>
        <v>0</v>
      </c>
      <c r="AB22" s="252">
        <f t="shared" si="11"/>
        <v>0</v>
      </c>
      <c r="AC22" s="252">
        <f t="shared" si="11"/>
        <v>0</v>
      </c>
      <c r="AD22" s="252">
        <f t="shared" si="11"/>
        <v>0</v>
      </c>
      <c r="AE22" s="252">
        <f t="shared" si="11"/>
        <v>0</v>
      </c>
      <c r="AF22" s="252">
        <f t="shared" si="11"/>
        <v>0</v>
      </c>
      <c r="AG22" s="252">
        <f t="shared" si="11"/>
        <v>0</v>
      </c>
      <c r="AH22" s="252">
        <f t="shared" si="11"/>
        <v>0</v>
      </c>
      <c r="AI22" s="252">
        <f t="shared" si="11"/>
        <v>0</v>
      </c>
      <c r="AJ22" s="252">
        <f t="shared" si="11"/>
        <v>0</v>
      </c>
      <c r="AK22" s="252">
        <f t="shared" si="11"/>
        <v>0</v>
      </c>
      <c r="AL22" s="252">
        <f t="shared" si="11"/>
        <v>0</v>
      </c>
      <c r="AM22" s="252">
        <f t="shared" si="11"/>
        <v>0</v>
      </c>
      <c r="AN22" s="252">
        <f t="shared" ref="AN22:AP22" si="12">SUM(AN18:AN21)</f>
        <v>0</v>
      </c>
      <c r="AO22" s="252">
        <f t="shared" si="12"/>
        <v>0</v>
      </c>
      <c r="AP22" s="252">
        <f t="shared" si="12"/>
        <v>0</v>
      </c>
      <c r="AQ22" s="27"/>
      <c r="AR22" s="133"/>
    </row>
    <row r="23" spans="1:44" s="174" customFormat="1" ht="12" hidden="1" customHeight="1" outlineLevel="1">
      <c r="A23" s="392"/>
      <c r="B23" s="178" t="s">
        <v>466</v>
      </c>
      <c r="C23" s="762" t="s">
        <v>467</v>
      </c>
      <c r="D23" s="252">
        <f>SUMIFS(BS!F:F,BS!$B:$B,$B23)/'Key information'!$E$114*'Key information'!$F$125</f>
        <v>0</v>
      </c>
      <c r="E23" s="252">
        <f>SUMIFS(BS!G:G,BS!$B:$B,$B23)/'Key information'!$E$114*'Key information'!$F$125</f>
        <v>0</v>
      </c>
      <c r="F23" s="252">
        <f>SUMIFS(BS!H:H,BS!$B:$B,$B23)/'Key information'!$E$114*'Key information'!$F$125</f>
        <v>0</v>
      </c>
      <c r="G23" s="252">
        <f>SUMIFS(BS!I:I,BS!$B:$B,$B23)/'Key information'!$E$114*'Key information'!$F$125</f>
        <v>0</v>
      </c>
      <c r="H23" s="252">
        <f>SUMIFS(BS!J:J,BS!$B:$B,$B23)/'Key information'!$E$114*'Key information'!$F$125</f>
        <v>0</v>
      </c>
      <c r="I23" s="252">
        <f>SUMIFS(BS!K:K,BS!$B:$B,$B23)/'Key information'!$E$114*'Key information'!$F$125</f>
        <v>0</v>
      </c>
      <c r="J23" s="252">
        <f>SUMIFS(BS!L:L,BS!$B:$B,$B23)/'Key information'!$E$114*'Key information'!$F$125</f>
        <v>0</v>
      </c>
      <c r="K23" s="252">
        <f>SUMIFS(BS!M:M,BS!$B:$B,$B23)/'Key information'!$E$114*'Key information'!$F$125</f>
        <v>0</v>
      </c>
      <c r="L23" s="252">
        <f>SUMIFS(BS!N:N,BS!$B:$B,$B23)/'Key information'!$E$114*'Key information'!$F$125</f>
        <v>0</v>
      </c>
      <c r="M23" s="252">
        <f>SUMIFS(BS!O:O,BS!$B:$B,$B23)/'Key information'!$E$114*'Key information'!$F$125</f>
        <v>0</v>
      </c>
      <c r="N23" s="252">
        <f>SUMIFS(BS!P:P,BS!$B:$B,$B23)/'Key information'!$E$114*'Key information'!$F$125</f>
        <v>0</v>
      </c>
      <c r="O23" s="252">
        <f>SUMIFS(BS!Q:Q,BS!$B:$B,$B23)/'Key information'!$E$114*'Key information'!$F$125</f>
        <v>0</v>
      </c>
      <c r="P23" s="252">
        <f>SUMIFS(BS!R:R,BS!$B:$B,$B23)/'Key information'!$E$114*'Key information'!$F$125</f>
        <v>0</v>
      </c>
      <c r="Q23" s="252">
        <f>SUMIFS(BS!S:S,BS!$B:$B,$B23)/'Key information'!$E$114*'Key information'!$F$125</f>
        <v>0</v>
      </c>
      <c r="R23" s="252">
        <f>SUMIFS(BS!T:T,BS!$B:$B,$B23)/'Key information'!$E$114*'Key information'!$F$125</f>
        <v>0</v>
      </c>
      <c r="S23" s="252">
        <f>SUMIFS(BS!U:U,BS!$B:$B,$B23)/'Key information'!$E$114*'Key information'!$F$125</f>
        <v>0</v>
      </c>
      <c r="T23" s="252">
        <f>SUMIFS(BS!V:V,BS!$B:$B,$B23)/'Key information'!$E$114*'Key information'!$F$125</f>
        <v>0</v>
      </c>
      <c r="U23" s="252">
        <f>SUMIFS(BS!W:W,BS!$B:$B,$B23)/'Key information'!$E$114*'Key information'!$F$125</f>
        <v>0</v>
      </c>
      <c r="V23" s="252">
        <f>SUMIFS(BS!X:X,BS!$B:$B,$B23)/'Key information'!$E$114*'Key information'!$F$125</f>
        <v>0</v>
      </c>
      <c r="W23" s="252">
        <f>SUMIFS(BS!Y:Y,BS!$B:$B,$B23)/'Key information'!$E$114*'Key information'!$F$125</f>
        <v>0</v>
      </c>
      <c r="X23" s="252">
        <f>SUMIFS(BS!Z:Z,BS!$B:$B,$B23)/'Key information'!$E$114*'Key information'!$F$125</f>
        <v>0</v>
      </c>
      <c r="Y23" s="252">
        <f>SUMIFS(BS!AA:AA,BS!$B:$B,$B23)/'Key information'!$E$114*'Key information'!$F$125</f>
        <v>0</v>
      </c>
      <c r="Z23" s="252">
        <f>SUMIFS(BS!AB:AB,BS!$B:$B,$B23)/'Key information'!$E$114*'Key information'!$F$125</f>
        <v>0</v>
      </c>
      <c r="AA23" s="252">
        <f>SUMIFS(BS!AC:AC,BS!$B:$B,$B23)/'Key information'!$E$114*'Key information'!$F$125</f>
        <v>0</v>
      </c>
      <c r="AB23" s="252">
        <f>SUMIFS(BS!AD:AD,BS!$B:$B,$B23)/'Key information'!$E$114*'Key information'!$F$125</f>
        <v>0</v>
      </c>
      <c r="AC23" s="252">
        <f>SUMIFS(BS!AE:AE,BS!$B:$B,$B23)/'Key information'!$E$114*'Key information'!$F$125</f>
        <v>0</v>
      </c>
      <c r="AD23" s="252">
        <f>SUMIFS(BS!AF:AF,BS!$B:$B,$B23)/'Key information'!$E$114*'Key information'!$F$125</f>
        <v>0</v>
      </c>
      <c r="AE23" s="252">
        <f>SUMIFS(BS!AG:AG,BS!$B:$B,$B23)/'Key information'!$E$114*'Key information'!$F$125</f>
        <v>0</v>
      </c>
      <c r="AF23" s="252">
        <f>SUMIFS(BS!AH:AH,BS!$B:$B,$B23)/'Key information'!$E$114*'Key information'!$F$125</f>
        <v>0</v>
      </c>
      <c r="AG23" s="252">
        <f>SUMIFS(BS!AI:AI,BS!$B:$B,$B23)/'Key information'!$E$114*'Key information'!$F$125</f>
        <v>0</v>
      </c>
      <c r="AH23" s="252">
        <f>SUMIFS(BS!AJ:AJ,BS!$B:$B,$B23)/'Key information'!$E$114*'Key information'!$F$125</f>
        <v>0</v>
      </c>
      <c r="AI23" s="252">
        <f>SUMIFS(BS!AK:AK,BS!$B:$B,$B23)/'Key information'!$E$114*'Key information'!$F$125</f>
        <v>0</v>
      </c>
      <c r="AJ23" s="252">
        <f>SUMIFS(BS!AL:AL,BS!$B:$B,$B23)/'Key information'!$E$114*'Key information'!$F$125</f>
        <v>0</v>
      </c>
      <c r="AK23" s="252">
        <f>SUMIFS(BS!AM:AM,BS!$B:$B,$B23)/'Key information'!$E$114*'Key information'!$F$125</f>
        <v>0</v>
      </c>
      <c r="AL23" s="252">
        <f>SUMIFS(BS!AN:AN,BS!$B:$B,$B23)/'Key information'!$E$114*'Key information'!$F$125</f>
        <v>0</v>
      </c>
      <c r="AM23" s="252">
        <f>SUMIFS(BS!AO:AO,BS!$B:$B,$B23)/'Key information'!$E$114*'Key information'!$F$125</f>
        <v>0</v>
      </c>
      <c r="AN23" s="252">
        <f>SUMIF($D$9:$O$9,$AN$9,D23:O23)</f>
        <v>0</v>
      </c>
      <c r="AO23" s="252">
        <f>SUMIF($P$9:$AA$9,$AO$9,P23:AA23)</f>
        <v>0</v>
      </c>
      <c r="AP23" s="252">
        <f>SUMIF($AB$9:$AM$9,$AP$9,AB23:AM23)</f>
        <v>0</v>
      </c>
      <c r="AQ23" s="27"/>
      <c r="AR23" s="192"/>
    </row>
    <row r="24" spans="1:44" s="174" customFormat="1" ht="12" hidden="1" customHeight="1" outlineLevel="1">
      <c r="A24" s="392"/>
      <c r="B24" s="178" t="s">
        <v>469</v>
      </c>
      <c r="C24" s="762" t="s">
        <v>470</v>
      </c>
      <c r="D24" s="252">
        <f>SUMIFS(BS!F:F,BS!$B:$B,$B24)/'Key information'!$E$114*'Key information'!$F$125</f>
        <v>0</v>
      </c>
      <c r="E24" s="252">
        <f>SUMIFS(BS!G:G,BS!$B:$B,$B24)/'Key information'!$E$114*'Key information'!$F$125</f>
        <v>0</v>
      </c>
      <c r="F24" s="252">
        <f>SUMIFS(BS!H:H,BS!$B:$B,$B24)/'Key information'!$E$114*'Key information'!$F$125</f>
        <v>0</v>
      </c>
      <c r="G24" s="252">
        <f>SUMIFS(BS!I:I,BS!$B:$B,$B24)/'Key information'!$E$114*'Key information'!$F$125</f>
        <v>0</v>
      </c>
      <c r="H24" s="252">
        <f>SUMIFS(BS!J:J,BS!$B:$B,$B24)/'Key information'!$E$114*'Key information'!$F$125</f>
        <v>0</v>
      </c>
      <c r="I24" s="252">
        <f>SUMIFS(BS!K:K,BS!$B:$B,$B24)/'Key information'!$E$114*'Key information'!$F$125</f>
        <v>0</v>
      </c>
      <c r="J24" s="252">
        <f>SUMIFS(BS!L:L,BS!$B:$B,$B24)/'Key information'!$E$114*'Key information'!$F$125</f>
        <v>0</v>
      </c>
      <c r="K24" s="252">
        <f>SUMIFS(BS!M:M,BS!$B:$B,$B24)/'Key information'!$E$114*'Key information'!$F$125</f>
        <v>0</v>
      </c>
      <c r="L24" s="252">
        <f>SUMIFS(BS!N:N,BS!$B:$B,$B24)/'Key information'!$E$114*'Key information'!$F$125</f>
        <v>0</v>
      </c>
      <c r="M24" s="252">
        <f>SUMIFS(BS!O:O,BS!$B:$B,$B24)/'Key information'!$E$114*'Key information'!$F$125</f>
        <v>0</v>
      </c>
      <c r="N24" s="252">
        <f>SUMIFS(BS!P:P,BS!$B:$B,$B24)/'Key information'!$E$114*'Key information'!$F$125</f>
        <v>0</v>
      </c>
      <c r="O24" s="252">
        <f>SUMIFS(BS!Q:Q,BS!$B:$B,$B24)/'Key information'!$E$114*'Key information'!$F$125</f>
        <v>0</v>
      </c>
      <c r="P24" s="252">
        <f>SUMIFS(BS!R:R,BS!$B:$B,$B24)/'Key information'!$E$114*'Key information'!$F$125</f>
        <v>0</v>
      </c>
      <c r="Q24" s="252">
        <f>SUMIFS(BS!S:S,BS!$B:$B,$B24)/'Key information'!$E$114*'Key information'!$F$125</f>
        <v>0</v>
      </c>
      <c r="R24" s="252">
        <f>SUMIFS(BS!T:T,BS!$B:$B,$B24)/'Key information'!$E$114*'Key information'!$F$125</f>
        <v>0</v>
      </c>
      <c r="S24" s="252">
        <f>SUMIFS(BS!U:U,BS!$B:$B,$B24)/'Key information'!$E$114*'Key information'!$F$125</f>
        <v>0</v>
      </c>
      <c r="T24" s="252">
        <f>SUMIFS(BS!V:V,BS!$B:$B,$B24)/'Key information'!$E$114*'Key information'!$F$125</f>
        <v>0</v>
      </c>
      <c r="U24" s="252">
        <f>SUMIFS(BS!W:W,BS!$B:$B,$B24)/'Key information'!$E$114*'Key information'!$F$125</f>
        <v>0</v>
      </c>
      <c r="V24" s="252">
        <f>SUMIFS(BS!X:X,BS!$B:$B,$B24)/'Key information'!$E$114*'Key information'!$F$125</f>
        <v>0</v>
      </c>
      <c r="W24" s="252">
        <f>SUMIFS(BS!Y:Y,BS!$B:$B,$B24)/'Key information'!$E$114*'Key information'!$F$125</f>
        <v>0</v>
      </c>
      <c r="X24" s="252">
        <f>SUMIFS(BS!Z:Z,BS!$B:$B,$B24)/'Key information'!$E$114*'Key information'!$F$125</f>
        <v>0</v>
      </c>
      <c r="Y24" s="252">
        <f>SUMIFS(BS!AA:AA,BS!$B:$B,$B24)/'Key information'!$E$114*'Key information'!$F$125</f>
        <v>0</v>
      </c>
      <c r="Z24" s="252">
        <f>SUMIFS(BS!AB:AB,BS!$B:$B,$B24)/'Key information'!$E$114*'Key information'!$F$125</f>
        <v>0</v>
      </c>
      <c r="AA24" s="252">
        <f>SUMIFS(BS!AC:AC,BS!$B:$B,$B24)/'Key information'!$E$114*'Key information'!$F$125</f>
        <v>0</v>
      </c>
      <c r="AB24" s="252">
        <f>SUMIFS(BS!AD:AD,BS!$B:$B,$B24)/'Key information'!$E$114*'Key information'!$F$125</f>
        <v>0</v>
      </c>
      <c r="AC24" s="252">
        <f>SUMIFS(BS!AE:AE,BS!$B:$B,$B24)/'Key information'!$E$114*'Key information'!$F$125</f>
        <v>0</v>
      </c>
      <c r="AD24" s="252">
        <f>SUMIFS(BS!AF:AF,BS!$B:$B,$B24)/'Key information'!$E$114*'Key information'!$F$125</f>
        <v>0</v>
      </c>
      <c r="AE24" s="252">
        <f>SUMIFS(BS!AG:AG,BS!$B:$B,$B24)/'Key information'!$E$114*'Key information'!$F$125</f>
        <v>0</v>
      </c>
      <c r="AF24" s="252">
        <f>SUMIFS(BS!AH:AH,BS!$B:$B,$B24)/'Key information'!$E$114*'Key information'!$F$125</f>
        <v>0</v>
      </c>
      <c r="AG24" s="252">
        <f>SUMIFS(BS!AI:AI,BS!$B:$B,$B24)/'Key information'!$E$114*'Key information'!$F$125</f>
        <v>0</v>
      </c>
      <c r="AH24" s="252">
        <f>SUMIFS(BS!AJ:AJ,BS!$B:$B,$B24)/'Key information'!$E$114*'Key information'!$F$125</f>
        <v>0</v>
      </c>
      <c r="AI24" s="252">
        <f>SUMIFS(BS!AK:AK,BS!$B:$B,$B24)/'Key information'!$E$114*'Key information'!$F$125</f>
        <v>0</v>
      </c>
      <c r="AJ24" s="252">
        <f>SUMIFS(BS!AL:AL,BS!$B:$B,$B24)/'Key information'!$E$114*'Key information'!$F$125</f>
        <v>0</v>
      </c>
      <c r="AK24" s="252">
        <f>SUMIFS(BS!AM:AM,BS!$B:$B,$B24)/'Key information'!$E$114*'Key information'!$F$125</f>
        <v>0</v>
      </c>
      <c r="AL24" s="252">
        <f>SUMIFS(BS!AN:AN,BS!$B:$B,$B24)/'Key information'!$E$114*'Key information'!$F$125</f>
        <v>0</v>
      </c>
      <c r="AM24" s="252">
        <f>SUMIFS(BS!AO:AO,BS!$B:$B,$B24)/'Key information'!$E$114*'Key information'!$F$125</f>
        <v>0</v>
      </c>
      <c r="AN24" s="252">
        <f>SUMIF($D$9:$O$9,$AN$9,D24:O24)</f>
        <v>0</v>
      </c>
      <c r="AO24" s="252">
        <f>SUMIF($P$9:$AA$9,$AO$9,P24:AA24)</f>
        <v>0</v>
      </c>
      <c r="AP24" s="252">
        <f>SUMIF($AB$9:$AM$9,$AP$9,AB24:AM24)</f>
        <v>0</v>
      </c>
      <c r="AQ24" s="27"/>
      <c r="AR24" s="193"/>
    </row>
    <row r="25" spans="1:44" ht="12" hidden="1" customHeight="1" outlineLevel="1">
      <c r="B25" s="178" t="s">
        <v>471</v>
      </c>
      <c r="C25" s="762" t="s">
        <v>472</v>
      </c>
      <c r="D25" s="252">
        <f>SUMIFS(BS!F:F,BS!$B:$B,$B25)/'Key information'!$E$114*'Key information'!$F$125</f>
        <v>0</v>
      </c>
      <c r="E25" s="252">
        <f>SUMIFS(BS!G:G,BS!$B:$B,$B25)/'Key information'!$E$114*'Key information'!$F$125</f>
        <v>0</v>
      </c>
      <c r="F25" s="252">
        <f>SUMIFS(BS!H:H,BS!$B:$B,$B25)/'Key information'!$E$114*'Key information'!$F$125</f>
        <v>0</v>
      </c>
      <c r="G25" s="252">
        <f>SUMIFS(BS!I:I,BS!$B:$B,$B25)/'Key information'!$E$114*'Key information'!$F$125</f>
        <v>0</v>
      </c>
      <c r="H25" s="252">
        <f>SUMIFS(BS!J:J,BS!$B:$B,$B25)/'Key information'!$E$114*'Key information'!$F$125</f>
        <v>0</v>
      </c>
      <c r="I25" s="252">
        <f>SUMIFS(BS!K:K,BS!$B:$B,$B25)/'Key information'!$E$114*'Key information'!$F$125</f>
        <v>0</v>
      </c>
      <c r="J25" s="252">
        <f>SUMIFS(BS!L:L,BS!$B:$B,$B25)/'Key information'!$E$114*'Key information'!$F$125</f>
        <v>0</v>
      </c>
      <c r="K25" s="252">
        <f>SUMIFS(BS!M:M,BS!$B:$B,$B25)/'Key information'!$E$114*'Key information'!$F$125</f>
        <v>0</v>
      </c>
      <c r="L25" s="252">
        <f>SUMIFS(BS!N:N,BS!$B:$B,$B25)/'Key information'!$E$114*'Key information'!$F$125</f>
        <v>0</v>
      </c>
      <c r="M25" s="252">
        <f>SUMIFS(BS!O:O,BS!$B:$B,$B25)/'Key information'!$E$114*'Key information'!$F$125</f>
        <v>0</v>
      </c>
      <c r="N25" s="252">
        <f>SUMIFS(BS!P:P,BS!$B:$B,$B25)/'Key information'!$E$114*'Key information'!$F$125</f>
        <v>0</v>
      </c>
      <c r="O25" s="252">
        <f>SUMIFS(BS!Q:Q,BS!$B:$B,$B25)/'Key information'!$E$114*'Key information'!$F$125</f>
        <v>0</v>
      </c>
      <c r="P25" s="252">
        <f>SUMIFS(BS!R:R,BS!$B:$B,$B25)/'Key information'!$E$114*'Key information'!$F$125</f>
        <v>0</v>
      </c>
      <c r="Q25" s="252">
        <f>SUMIFS(BS!S:S,BS!$B:$B,$B25)/'Key information'!$E$114*'Key information'!$F$125</f>
        <v>0</v>
      </c>
      <c r="R25" s="252">
        <f>SUMIFS(BS!T:T,BS!$B:$B,$B25)/'Key information'!$E$114*'Key information'!$F$125</f>
        <v>0</v>
      </c>
      <c r="S25" s="252">
        <f>SUMIFS(BS!U:U,BS!$B:$B,$B25)/'Key information'!$E$114*'Key information'!$F$125</f>
        <v>0</v>
      </c>
      <c r="T25" s="252">
        <f>SUMIFS(BS!V:V,BS!$B:$B,$B25)/'Key information'!$E$114*'Key information'!$F$125</f>
        <v>0</v>
      </c>
      <c r="U25" s="252">
        <f>SUMIFS(BS!W:W,BS!$B:$B,$B25)/'Key information'!$E$114*'Key information'!$F$125</f>
        <v>0</v>
      </c>
      <c r="V25" s="252">
        <f>SUMIFS(BS!X:X,BS!$B:$B,$B25)/'Key information'!$E$114*'Key information'!$F$125</f>
        <v>0</v>
      </c>
      <c r="W25" s="252">
        <f>SUMIFS(BS!Y:Y,BS!$B:$B,$B25)/'Key information'!$E$114*'Key information'!$F$125</f>
        <v>0</v>
      </c>
      <c r="X25" s="252">
        <f>SUMIFS(BS!Z:Z,BS!$B:$B,$B25)/'Key information'!$E$114*'Key information'!$F$125</f>
        <v>0</v>
      </c>
      <c r="Y25" s="252">
        <f>SUMIFS(BS!AA:AA,BS!$B:$B,$B25)/'Key information'!$E$114*'Key information'!$F$125</f>
        <v>0</v>
      </c>
      <c r="Z25" s="252">
        <f>SUMIFS(BS!AB:AB,BS!$B:$B,$B25)/'Key information'!$E$114*'Key information'!$F$125</f>
        <v>0</v>
      </c>
      <c r="AA25" s="252">
        <f>SUMIFS(BS!AC:AC,BS!$B:$B,$B25)/'Key information'!$E$114*'Key information'!$F$125</f>
        <v>0</v>
      </c>
      <c r="AB25" s="252">
        <f>SUMIFS(BS!AD:AD,BS!$B:$B,$B25)/'Key information'!$E$114*'Key information'!$F$125</f>
        <v>0</v>
      </c>
      <c r="AC25" s="252">
        <f>SUMIFS(BS!AE:AE,BS!$B:$B,$B25)/'Key information'!$E$114*'Key information'!$F$125</f>
        <v>0</v>
      </c>
      <c r="AD25" s="252">
        <f>SUMIFS(BS!AF:AF,BS!$B:$B,$B25)/'Key information'!$E$114*'Key information'!$F$125</f>
        <v>0</v>
      </c>
      <c r="AE25" s="252">
        <f>SUMIFS(BS!AG:AG,BS!$B:$B,$B25)/'Key information'!$E$114*'Key information'!$F$125</f>
        <v>0</v>
      </c>
      <c r="AF25" s="252">
        <f>SUMIFS(BS!AH:AH,BS!$B:$B,$B25)/'Key information'!$E$114*'Key information'!$F$125</f>
        <v>0</v>
      </c>
      <c r="AG25" s="252">
        <f>SUMIFS(BS!AI:AI,BS!$B:$B,$B25)/'Key information'!$E$114*'Key information'!$F$125</f>
        <v>0</v>
      </c>
      <c r="AH25" s="252">
        <f>SUMIFS(BS!AJ:AJ,BS!$B:$B,$B25)/'Key information'!$E$114*'Key information'!$F$125</f>
        <v>0</v>
      </c>
      <c r="AI25" s="252">
        <f>SUMIFS(BS!AK:AK,BS!$B:$B,$B25)/'Key information'!$E$114*'Key information'!$F$125</f>
        <v>0</v>
      </c>
      <c r="AJ25" s="252">
        <f>SUMIFS(BS!AL:AL,BS!$B:$B,$B25)/'Key information'!$E$114*'Key information'!$F$125</f>
        <v>0</v>
      </c>
      <c r="AK25" s="252">
        <f>SUMIFS(BS!AM:AM,BS!$B:$B,$B25)/'Key information'!$E$114*'Key information'!$F$125</f>
        <v>0</v>
      </c>
      <c r="AL25" s="252">
        <f>SUMIFS(BS!AN:AN,BS!$B:$B,$B25)/'Key information'!$E$114*'Key information'!$F$125</f>
        <v>0</v>
      </c>
      <c r="AM25" s="252">
        <f>SUMIFS(BS!AO:AO,BS!$B:$B,$B25)/'Key information'!$E$114*'Key information'!$F$125</f>
        <v>0</v>
      </c>
      <c r="AN25" s="252">
        <f>SUMIF($D$9:$O$9,$AN$9,D25:O25)</f>
        <v>0</v>
      </c>
      <c r="AO25" s="252">
        <f>SUMIF($P$9:$AA$9,$AO$9,P25:AA25)</f>
        <v>0</v>
      </c>
      <c r="AP25" s="252">
        <f>SUMIF($AB$9:$AM$9,$AP$9,AB25:AM25)</f>
        <v>0</v>
      </c>
      <c r="AR25" s="194"/>
    </row>
    <row r="26" spans="1:44" ht="12" hidden="1" customHeight="1" outlineLevel="1">
      <c r="B26" s="178" t="s">
        <v>473</v>
      </c>
      <c r="C26" s="762" t="s">
        <v>474</v>
      </c>
      <c r="D26" s="252">
        <f>SUMIFS(BS!F:F,BS!$B:$B,$B26)/'Key information'!$E$114*'Key information'!$F$125</f>
        <v>0</v>
      </c>
      <c r="E26" s="252">
        <f>SUMIFS(BS!G:G,BS!$B:$B,$B26)/'Key information'!$E$114*'Key information'!$F$125</f>
        <v>0</v>
      </c>
      <c r="F26" s="252">
        <f>SUMIFS(BS!H:H,BS!$B:$B,$B26)/'Key information'!$E$114*'Key information'!$F$125</f>
        <v>0</v>
      </c>
      <c r="G26" s="252">
        <f>SUMIFS(BS!I:I,BS!$B:$B,$B26)/'Key information'!$E$114*'Key information'!$F$125</f>
        <v>0</v>
      </c>
      <c r="H26" s="252">
        <f>SUMIFS(BS!J:J,BS!$B:$B,$B26)/'Key information'!$E$114*'Key information'!$F$125</f>
        <v>0</v>
      </c>
      <c r="I26" s="252">
        <f>SUMIFS(BS!K:K,BS!$B:$B,$B26)/'Key information'!$E$114*'Key information'!$F$125</f>
        <v>0</v>
      </c>
      <c r="J26" s="252">
        <f>SUMIFS(BS!L:L,BS!$B:$B,$B26)/'Key information'!$E$114*'Key information'!$F$125</f>
        <v>0</v>
      </c>
      <c r="K26" s="252">
        <f>SUMIFS(BS!M:M,BS!$B:$B,$B26)/'Key information'!$E$114*'Key information'!$F$125</f>
        <v>0</v>
      </c>
      <c r="L26" s="252">
        <f>SUMIFS(BS!N:N,BS!$B:$B,$B26)/'Key information'!$E$114*'Key information'!$F$125</f>
        <v>0</v>
      </c>
      <c r="M26" s="252">
        <f>SUMIFS(BS!O:O,BS!$B:$B,$B26)/'Key information'!$E$114*'Key information'!$F$125</f>
        <v>0</v>
      </c>
      <c r="N26" s="252">
        <f>SUMIFS(BS!P:P,BS!$B:$B,$B26)/'Key information'!$E$114*'Key information'!$F$125</f>
        <v>0</v>
      </c>
      <c r="O26" s="252">
        <f>SUMIFS(BS!Q:Q,BS!$B:$B,$B26)/'Key information'!$E$114*'Key information'!$F$125</f>
        <v>0</v>
      </c>
      <c r="P26" s="252">
        <f>SUMIFS(BS!R:R,BS!$B:$B,$B26)/'Key information'!$E$114*'Key information'!$F$125</f>
        <v>0</v>
      </c>
      <c r="Q26" s="252">
        <f>SUMIFS(BS!S:S,BS!$B:$B,$B26)/'Key information'!$E$114*'Key information'!$F$125</f>
        <v>0</v>
      </c>
      <c r="R26" s="252">
        <f>SUMIFS(BS!T:T,BS!$B:$B,$B26)/'Key information'!$E$114*'Key information'!$F$125</f>
        <v>0</v>
      </c>
      <c r="S26" s="252">
        <f>SUMIFS(BS!U:U,BS!$B:$B,$B26)/'Key information'!$E$114*'Key information'!$F$125</f>
        <v>0</v>
      </c>
      <c r="T26" s="252">
        <f>SUMIFS(BS!V:V,BS!$B:$B,$B26)/'Key information'!$E$114*'Key information'!$F$125</f>
        <v>0</v>
      </c>
      <c r="U26" s="252">
        <f>SUMIFS(BS!W:W,BS!$B:$B,$B26)/'Key information'!$E$114*'Key information'!$F$125</f>
        <v>0</v>
      </c>
      <c r="V26" s="252">
        <f>SUMIFS(BS!X:X,BS!$B:$B,$B26)/'Key information'!$E$114*'Key information'!$F$125</f>
        <v>0</v>
      </c>
      <c r="W26" s="252">
        <f>SUMIFS(BS!Y:Y,BS!$B:$B,$B26)/'Key information'!$E$114*'Key information'!$F$125</f>
        <v>0</v>
      </c>
      <c r="X26" s="252">
        <f>SUMIFS(BS!Z:Z,BS!$B:$B,$B26)/'Key information'!$E$114*'Key information'!$F$125</f>
        <v>0</v>
      </c>
      <c r="Y26" s="252">
        <f>SUMIFS(BS!AA:AA,BS!$B:$B,$B26)/'Key information'!$E$114*'Key information'!$F$125</f>
        <v>0</v>
      </c>
      <c r="Z26" s="252">
        <f>SUMIFS(BS!AB:AB,BS!$B:$B,$B26)/'Key information'!$E$114*'Key information'!$F$125</f>
        <v>0</v>
      </c>
      <c r="AA26" s="252">
        <f>SUMIFS(BS!AC:AC,BS!$B:$B,$B26)/'Key information'!$E$114*'Key information'!$F$125</f>
        <v>0</v>
      </c>
      <c r="AB26" s="252">
        <f>SUMIFS(BS!AD:AD,BS!$B:$B,$B26)/'Key information'!$E$114*'Key information'!$F$125</f>
        <v>0</v>
      </c>
      <c r="AC26" s="252">
        <f>SUMIFS(BS!AE:AE,BS!$B:$B,$B26)/'Key information'!$E$114*'Key information'!$F$125</f>
        <v>0</v>
      </c>
      <c r="AD26" s="252">
        <f>SUMIFS(BS!AF:AF,BS!$B:$B,$B26)/'Key information'!$E$114*'Key information'!$F$125</f>
        <v>0</v>
      </c>
      <c r="AE26" s="252">
        <f>SUMIFS(BS!AG:AG,BS!$B:$B,$B26)/'Key information'!$E$114*'Key information'!$F$125</f>
        <v>0</v>
      </c>
      <c r="AF26" s="252">
        <f>SUMIFS(BS!AH:AH,BS!$B:$B,$B26)/'Key information'!$E$114*'Key information'!$F$125</f>
        <v>0</v>
      </c>
      <c r="AG26" s="252">
        <f>SUMIFS(BS!AI:AI,BS!$B:$B,$B26)/'Key information'!$E$114*'Key information'!$F$125</f>
        <v>0</v>
      </c>
      <c r="AH26" s="252">
        <f>SUMIFS(BS!AJ:AJ,BS!$B:$B,$B26)/'Key information'!$E$114*'Key information'!$F$125</f>
        <v>0</v>
      </c>
      <c r="AI26" s="252">
        <f>SUMIFS(BS!AK:AK,BS!$B:$B,$B26)/'Key information'!$E$114*'Key information'!$F$125</f>
        <v>0</v>
      </c>
      <c r="AJ26" s="252">
        <f>SUMIFS(BS!AL:AL,BS!$B:$B,$B26)/'Key information'!$E$114*'Key information'!$F$125</f>
        <v>0</v>
      </c>
      <c r="AK26" s="252">
        <f>SUMIFS(BS!AM:AM,BS!$B:$B,$B26)/'Key information'!$E$114*'Key information'!$F$125</f>
        <v>0</v>
      </c>
      <c r="AL26" s="252">
        <f>SUMIFS(BS!AN:AN,BS!$B:$B,$B26)/'Key information'!$E$114*'Key information'!$F$125</f>
        <v>0</v>
      </c>
      <c r="AM26" s="252">
        <f>SUMIFS(BS!AO:AO,BS!$B:$B,$B26)/'Key information'!$E$114*'Key information'!$F$125</f>
        <v>0</v>
      </c>
      <c r="AN26" s="252">
        <f>SUMIF($D$9:$O$9,$AN$9,D26:O26)</f>
        <v>0</v>
      </c>
      <c r="AO26" s="252">
        <f>SUMIF($P$9:$AA$9,$AO$9,P26:AA26)</f>
        <v>0</v>
      </c>
      <c r="AP26" s="252">
        <f>SUMIF($AB$9:$AM$9,$AP$9,AB26:AM26)</f>
        <v>0</v>
      </c>
      <c r="AR26" s="194"/>
    </row>
    <row r="27" spans="1:44" s="174" customFormat="1" ht="12" customHeight="1" collapsed="1">
      <c r="A27" s="392"/>
      <c r="B27" s="178"/>
      <c r="C27" s="637" t="s">
        <v>682</v>
      </c>
      <c r="D27" s="252">
        <f>SUM(D23:D26)</f>
        <v>0</v>
      </c>
      <c r="E27" s="252">
        <f t="shared" ref="E27:AM27" si="13">SUM(E23:E26)</f>
        <v>0</v>
      </c>
      <c r="F27" s="252">
        <f t="shared" si="13"/>
        <v>0</v>
      </c>
      <c r="G27" s="252">
        <f t="shared" si="13"/>
        <v>0</v>
      </c>
      <c r="H27" s="252">
        <f t="shared" si="13"/>
        <v>0</v>
      </c>
      <c r="I27" s="252">
        <f t="shared" si="13"/>
        <v>0</v>
      </c>
      <c r="J27" s="252">
        <f t="shared" si="13"/>
        <v>0</v>
      </c>
      <c r="K27" s="252">
        <f t="shared" si="13"/>
        <v>0</v>
      </c>
      <c r="L27" s="252">
        <f t="shared" si="13"/>
        <v>0</v>
      </c>
      <c r="M27" s="252">
        <f t="shared" si="13"/>
        <v>0</v>
      </c>
      <c r="N27" s="252">
        <f t="shared" si="13"/>
        <v>0</v>
      </c>
      <c r="O27" s="252">
        <f t="shared" si="13"/>
        <v>0</v>
      </c>
      <c r="P27" s="252">
        <f t="shared" si="13"/>
        <v>0</v>
      </c>
      <c r="Q27" s="252">
        <f t="shared" si="13"/>
        <v>0</v>
      </c>
      <c r="R27" s="252">
        <f t="shared" si="13"/>
        <v>0</v>
      </c>
      <c r="S27" s="252">
        <f t="shared" si="13"/>
        <v>0</v>
      </c>
      <c r="T27" s="252">
        <f t="shared" si="13"/>
        <v>0</v>
      </c>
      <c r="U27" s="252">
        <f t="shared" si="13"/>
        <v>0</v>
      </c>
      <c r="V27" s="252">
        <f t="shared" si="13"/>
        <v>0</v>
      </c>
      <c r="W27" s="252">
        <f t="shared" si="13"/>
        <v>0</v>
      </c>
      <c r="X27" s="252">
        <f t="shared" si="13"/>
        <v>0</v>
      </c>
      <c r="Y27" s="252">
        <f t="shared" si="13"/>
        <v>0</v>
      </c>
      <c r="Z27" s="252">
        <f t="shared" si="13"/>
        <v>0</v>
      </c>
      <c r="AA27" s="252">
        <f t="shared" si="13"/>
        <v>0</v>
      </c>
      <c r="AB27" s="252">
        <f t="shared" si="13"/>
        <v>0</v>
      </c>
      <c r="AC27" s="252">
        <f t="shared" si="13"/>
        <v>0</v>
      </c>
      <c r="AD27" s="252">
        <f t="shared" si="13"/>
        <v>0</v>
      </c>
      <c r="AE27" s="252">
        <f t="shared" si="13"/>
        <v>0</v>
      </c>
      <c r="AF27" s="252">
        <f t="shared" si="13"/>
        <v>0</v>
      </c>
      <c r="AG27" s="252">
        <f t="shared" si="13"/>
        <v>0</v>
      </c>
      <c r="AH27" s="252">
        <f t="shared" si="13"/>
        <v>0</v>
      </c>
      <c r="AI27" s="252">
        <f t="shared" si="13"/>
        <v>0</v>
      </c>
      <c r="AJ27" s="252">
        <f t="shared" si="13"/>
        <v>0</v>
      </c>
      <c r="AK27" s="252">
        <f t="shared" si="13"/>
        <v>0</v>
      </c>
      <c r="AL27" s="252">
        <f t="shared" si="13"/>
        <v>0</v>
      </c>
      <c r="AM27" s="252">
        <f t="shared" si="13"/>
        <v>0</v>
      </c>
      <c r="AN27" s="252">
        <f t="shared" ref="AN27:AP27" si="14">SUM(AN23:AN26)</f>
        <v>0</v>
      </c>
      <c r="AO27" s="252">
        <f t="shared" si="14"/>
        <v>0</v>
      </c>
      <c r="AP27" s="252">
        <f t="shared" si="14"/>
        <v>0</v>
      </c>
      <c r="AQ27" s="27"/>
      <c r="AR27" s="133"/>
    </row>
    <row r="28" spans="1:44" s="174" customFormat="1" ht="12" customHeight="1" thickBot="1">
      <c r="A28" s="392"/>
      <c r="B28" s="178"/>
      <c r="C28" s="927" t="s">
        <v>683</v>
      </c>
      <c r="D28" s="684">
        <f>SUM(D17,D22,D27)</f>
        <v>0</v>
      </c>
      <c r="E28" s="684">
        <f t="shared" ref="E28:AP28" si="15">SUM(E17,E22,E27)</f>
        <v>0</v>
      </c>
      <c r="F28" s="684">
        <f t="shared" si="15"/>
        <v>0</v>
      </c>
      <c r="G28" s="684">
        <f t="shared" si="15"/>
        <v>0</v>
      </c>
      <c r="H28" s="684">
        <f t="shared" si="15"/>
        <v>0</v>
      </c>
      <c r="I28" s="684">
        <f t="shared" si="15"/>
        <v>0</v>
      </c>
      <c r="J28" s="684">
        <f t="shared" si="15"/>
        <v>0</v>
      </c>
      <c r="K28" s="684">
        <f t="shared" si="15"/>
        <v>0</v>
      </c>
      <c r="L28" s="684">
        <f t="shared" si="15"/>
        <v>0</v>
      </c>
      <c r="M28" s="684">
        <f t="shared" si="15"/>
        <v>0</v>
      </c>
      <c r="N28" s="684">
        <f t="shared" si="15"/>
        <v>0</v>
      </c>
      <c r="O28" s="684">
        <f t="shared" si="15"/>
        <v>0</v>
      </c>
      <c r="P28" s="684">
        <f t="shared" si="15"/>
        <v>0</v>
      </c>
      <c r="Q28" s="684">
        <f t="shared" si="15"/>
        <v>0</v>
      </c>
      <c r="R28" s="684">
        <f t="shared" si="15"/>
        <v>0</v>
      </c>
      <c r="S28" s="684">
        <f t="shared" si="15"/>
        <v>0</v>
      </c>
      <c r="T28" s="684">
        <f t="shared" si="15"/>
        <v>0</v>
      </c>
      <c r="U28" s="684">
        <f t="shared" si="15"/>
        <v>0</v>
      </c>
      <c r="V28" s="684">
        <f t="shared" si="15"/>
        <v>0</v>
      </c>
      <c r="W28" s="684">
        <f t="shared" si="15"/>
        <v>0</v>
      </c>
      <c r="X28" s="684">
        <f t="shared" si="15"/>
        <v>0</v>
      </c>
      <c r="Y28" s="684">
        <f t="shared" si="15"/>
        <v>0</v>
      </c>
      <c r="Z28" s="684">
        <f t="shared" si="15"/>
        <v>0</v>
      </c>
      <c r="AA28" s="684">
        <f t="shared" si="15"/>
        <v>0</v>
      </c>
      <c r="AB28" s="684">
        <f t="shared" si="15"/>
        <v>0</v>
      </c>
      <c r="AC28" s="684">
        <f t="shared" si="15"/>
        <v>0</v>
      </c>
      <c r="AD28" s="684">
        <f t="shared" si="15"/>
        <v>0</v>
      </c>
      <c r="AE28" s="684">
        <f t="shared" si="15"/>
        <v>0</v>
      </c>
      <c r="AF28" s="684">
        <f t="shared" si="15"/>
        <v>0</v>
      </c>
      <c r="AG28" s="684">
        <f t="shared" si="15"/>
        <v>0</v>
      </c>
      <c r="AH28" s="684">
        <f t="shared" si="15"/>
        <v>0</v>
      </c>
      <c r="AI28" s="684">
        <f t="shared" si="15"/>
        <v>0</v>
      </c>
      <c r="AJ28" s="684">
        <f t="shared" si="15"/>
        <v>0</v>
      </c>
      <c r="AK28" s="684">
        <f t="shared" si="15"/>
        <v>0</v>
      </c>
      <c r="AL28" s="684">
        <f t="shared" si="15"/>
        <v>0</v>
      </c>
      <c r="AM28" s="684">
        <f t="shared" si="15"/>
        <v>0</v>
      </c>
      <c r="AN28" s="684">
        <f t="shared" si="15"/>
        <v>0</v>
      </c>
      <c r="AO28" s="684">
        <f t="shared" si="15"/>
        <v>0</v>
      </c>
      <c r="AP28" s="684">
        <f t="shared" si="15"/>
        <v>0</v>
      </c>
      <c r="AQ28" s="27"/>
      <c r="AR28" s="133"/>
    </row>
    <row r="29" spans="1:44" s="174" customFormat="1" ht="12" customHeight="1">
      <c r="A29" s="392"/>
      <c r="B29" s="178" t="s">
        <v>438</v>
      </c>
      <c r="C29" s="637" t="s">
        <v>439</v>
      </c>
      <c r="D29" s="252">
        <f>SUMIFS(BS!F:F,BS!$B:$B,$B29)/'Key information'!$E$114</f>
        <v>0</v>
      </c>
      <c r="E29" s="252">
        <f>SUMIFS(BS!G:G,BS!$B:$B,$B29)/'Key information'!$E$114</f>
        <v>0</v>
      </c>
      <c r="F29" s="252">
        <f>SUMIFS(BS!H:H,BS!$B:$B,$B29)/'Key information'!$E$114</f>
        <v>0</v>
      </c>
      <c r="G29" s="252">
        <f>SUMIFS(BS!I:I,BS!$B:$B,$B29)/'Key information'!$E$114</f>
        <v>0</v>
      </c>
      <c r="H29" s="252">
        <f>SUMIFS(BS!J:J,BS!$B:$B,$B29)/'Key information'!$E$114</f>
        <v>0</v>
      </c>
      <c r="I29" s="252">
        <f>SUMIFS(BS!K:K,BS!$B:$B,$B29)/'Key information'!$E$114</f>
        <v>0</v>
      </c>
      <c r="J29" s="252">
        <f>SUMIFS(BS!L:L,BS!$B:$B,$B29)/'Key information'!$E$114</f>
        <v>0</v>
      </c>
      <c r="K29" s="252">
        <f>SUMIFS(BS!M:M,BS!$B:$B,$B29)/'Key information'!$E$114</f>
        <v>0</v>
      </c>
      <c r="L29" s="252">
        <f>SUMIFS(BS!N:N,BS!$B:$B,$B29)/'Key information'!$E$114</f>
        <v>0</v>
      </c>
      <c r="M29" s="252">
        <f>SUMIFS(BS!O:O,BS!$B:$B,$B29)/'Key information'!$E$114</f>
        <v>0</v>
      </c>
      <c r="N29" s="252">
        <f>SUMIFS(BS!P:P,BS!$B:$B,$B29)/'Key information'!$E$114</f>
        <v>0</v>
      </c>
      <c r="O29" s="252">
        <f>SUMIFS(BS!Q:Q,BS!$B:$B,$B29)/'Key information'!$E$114</f>
        <v>0</v>
      </c>
      <c r="P29" s="252">
        <f>SUMIFS(BS!R:R,BS!$B:$B,$B29)/'Key information'!$E$114</f>
        <v>0</v>
      </c>
      <c r="Q29" s="252">
        <f>SUMIFS(BS!S:S,BS!$B:$B,$B29)/'Key information'!$E$114</f>
        <v>0</v>
      </c>
      <c r="R29" s="252">
        <f>SUMIFS(BS!T:T,BS!$B:$B,$B29)/'Key information'!$E$114</f>
        <v>0</v>
      </c>
      <c r="S29" s="252">
        <f>SUMIFS(BS!U:U,BS!$B:$B,$B29)/'Key information'!$E$114</f>
        <v>0</v>
      </c>
      <c r="T29" s="252">
        <f>SUMIFS(BS!V:V,BS!$B:$B,$B29)/'Key information'!$E$114</f>
        <v>0</v>
      </c>
      <c r="U29" s="252">
        <f>SUMIFS(BS!W:W,BS!$B:$B,$B29)/'Key information'!$E$114</f>
        <v>0</v>
      </c>
      <c r="V29" s="252">
        <f>SUMIFS(BS!X:X,BS!$B:$B,$B29)/'Key information'!$E$114</f>
        <v>0</v>
      </c>
      <c r="W29" s="252">
        <f>SUMIFS(BS!Y:Y,BS!$B:$B,$B29)/'Key information'!$E$114</f>
        <v>0</v>
      </c>
      <c r="X29" s="252">
        <f>SUMIFS(BS!Z:Z,BS!$B:$B,$B29)/'Key information'!$E$114</f>
        <v>0</v>
      </c>
      <c r="Y29" s="252">
        <f>SUMIFS(BS!AA:AA,BS!$B:$B,$B29)/'Key information'!$E$114</f>
        <v>0</v>
      </c>
      <c r="Z29" s="252">
        <f>SUMIFS(BS!AB:AB,BS!$B:$B,$B29)/'Key information'!$E$114</f>
        <v>0</v>
      </c>
      <c r="AA29" s="252">
        <f>SUMIFS(BS!AC:AC,BS!$B:$B,$B29)/'Key information'!$E$114</f>
        <v>0</v>
      </c>
      <c r="AB29" s="252">
        <f>SUMIFS(BS!AD:AD,BS!$B:$B,$B29)/'Key information'!$E$114</f>
        <v>0</v>
      </c>
      <c r="AC29" s="252">
        <f>SUMIFS(BS!AE:AE,BS!$B:$B,$B29)/'Key information'!$E$114</f>
        <v>0</v>
      </c>
      <c r="AD29" s="252">
        <f>SUMIFS(BS!AF:AF,BS!$B:$B,$B29)/'Key information'!$E$114</f>
        <v>0</v>
      </c>
      <c r="AE29" s="252">
        <f>SUMIFS(BS!AG:AG,BS!$B:$B,$B29)/'Key information'!$E$114</f>
        <v>0</v>
      </c>
      <c r="AF29" s="252">
        <f>SUMIFS(BS!AH:AH,BS!$B:$B,$B29)/'Key information'!$E$114</f>
        <v>0</v>
      </c>
      <c r="AG29" s="252">
        <f>SUMIFS(BS!AI:AI,BS!$B:$B,$B29)/'Key information'!$E$114</f>
        <v>0</v>
      </c>
      <c r="AH29" s="252">
        <f>SUMIFS(BS!AJ:AJ,BS!$B:$B,$B29)/'Key information'!$E$114</f>
        <v>0</v>
      </c>
      <c r="AI29" s="252">
        <f>SUMIFS(BS!AK:AK,BS!$B:$B,$B29)/'Key information'!$E$114</f>
        <v>0</v>
      </c>
      <c r="AJ29" s="252">
        <f>SUMIFS(BS!AL:AL,BS!$B:$B,$B29)/'Key information'!$E$114</f>
        <v>0</v>
      </c>
      <c r="AK29" s="252">
        <f>SUMIFS(BS!AM:AM,BS!$B:$B,$B29)/'Key information'!$E$114</f>
        <v>0</v>
      </c>
      <c r="AL29" s="252">
        <f>SUMIFS(BS!AN:AN,BS!$B:$B,$B29)/'Key information'!$E$114</f>
        <v>0</v>
      </c>
      <c r="AM29" s="252">
        <f>SUMIFS(BS!AO:AO,BS!$B:$B,$B29)/'Key information'!$E$114</f>
        <v>0</v>
      </c>
      <c r="AN29" s="252">
        <f t="shared" si="4"/>
        <v>0</v>
      </c>
      <c r="AO29" s="252">
        <f t="shared" si="5"/>
        <v>0</v>
      </c>
      <c r="AP29" s="252">
        <f t="shared" si="6"/>
        <v>0</v>
      </c>
      <c r="AQ29" s="27"/>
      <c r="AR29" s="133"/>
    </row>
    <row r="30" spans="1:44" s="174" customFormat="1" ht="12" customHeight="1">
      <c r="A30" s="392"/>
      <c r="B30" s="178" t="s">
        <v>436</v>
      </c>
      <c r="C30" s="637" t="s">
        <v>437</v>
      </c>
      <c r="D30" s="252">
        <f>SUMIFS(BS!F:F,BS!$B:$B,$B30)/'Key information'!$E$114</f>
        <v>0</v>
      </c>
      <c r="E30" s="252">
        <f>SUMIFS(BS!G:G,BS!$B:$B,$B30)/'Key information'!$E$114</f>
        <v>0</v>
      </c>
      <c r="F30" s="252">
        <f>SUMIFS(BS!H:H,BS!$B:$B,$B30)/'Key information'!$E$114</f>
        <v>0</v>
      </c>
      <c r="G30" s="252">
        <f>SUMIFS(BS!I:I,BS!$B:$B,$B30)/'Key information'!$E$114</f>
        <v>0</v>
      </c>
      <c r="H30" s="252">
        <f>SUMIFS(BS!J:J,BS!$B:$B,$B30)/'Key information'!$E$114</f>
        <v>0</v>
      </c>
      <c r="I30" s="252">
        <f>SUMIFS(BS!K:K,BS!$B:$B,$B30)/'Key information'!$E$114</f>
        <v>0</v>
      </c>
      <c r="J30" s="252">
        <f>SUMIFS(BS!L:L,BS!$B:$B,$B30)/'Key information'!$E$114</f>
        <v>0</v>
      </c>
      <c r="K30" s="252">
        <f>SUMIFS(BS!M:M,BS!$B:$B,$B30)/'Key information'!$E$114</f>
        <v>0</v>
      </c>
      <c r="L30" s="252">
        <f>SUMIFS(BS!N:N,BS!$B:$B,$B30)/'Key information'!$E$114</f>
        <v>0</v>
      </c>
      <c r="M30" s="252">
        <f>SUMIFS(BS!O:O,BS!$B:$B,$B30)/'Key information'!$E$114</f>
        <v>0</v>
      </c>
      <c r="N30" s="252">
        <f>SUMIFS(BS!P:P,BS!$B:$B,$B30)/'Key information'!$E$114</f>
        <v>0</v>
      </c>
      <c r="O30" s="252">
        <f>SUMIFS(BS!Q:Q,BS!$B:$B,$B30)/'Key information'!$E$114</f>
        <v>0</v>
      </c>
      <c r="P30" s="252">
        <f>SUMIFS(BS!R:R,BS!$B:$B,$B30)/'Key information'!$E$114</f>
        <v>0</v>
      </c>
      <c r="Q30" s="252">
        <f>SUMIFS(BS!S:S,BS!$B:$B,$B30)/'Key information'!$E$114</f>
        <v>0</v>
      </c>
      <c r="R30" s="252">
        <f>SUMIFS(BS!T:T,BS!$B:$B,$B30)/'Key information'!$E$114</f>
        <v>0</v>
      </c>
      <c r="S30" s="252">
        <f>SUMIFS(BS!U:U,BS!$B:$B,$B30)/'Key information'!$E$114</f>
        <v>0</v>
      </c>
      <c r="T30" s="252">
        <f>SUMIFS(BS!V:V,BS!$B:$B,$B30)/'Key information'!$E$114</f>
        <v>0</v>
      </c>
      <c r="U30" s="252">
        <f>SUMIFS(BS!W:W,BS!$B:$B,$B30)/'Key information'!$E$114</f>
        <v>0</v>
      </c>
      <c r="V30" s="252">
        <f>SUMIFS(BS!X:X,BS!$B:$B,$B30)/'Key information'!$E$114</f>
        <v>0</v>
      </c>
      <c r="W30" s="252">
        <f>SUMIFS(BS!Y:Y,BS!$B:$B,$B30)/'Key information'!$E$114</f>
        <v>0</v>
      </c>
      <c r="X30" s="252">
        <f>SUMIFS(BS!Z:Z,BS!$B:$B,$B30)/'Key information'!$E$114</f>
        <v>0</v>
      </c>
      <c r="Y30" s="252">
        <f>SUMIFS(BS!AA:AA,BS!$B:$B,$B30)/'Key information'!$E$114</f>
        <v>0</v>
      </c>
      <c r="Z30" s="252">
        <f>SUMIFS(BS!AB:AB,BS!$B:$B,$B30)/'Key information'!$E$114</f>
        <v>0</v>
      </c>
      <c r="AA30" s="252">
        <f>SUMIFS(BS!AC:AC,BS!$B:$B,$B30)/'Key information'!$E$114</f>
        <v>0</v>
      </c>
      <c r="AB30" s="252">
        <f>SUMIFS(BS!AD:AD,BS!$B:$B,$B30)/'Key information'!$E$114</f>
        <v>0</v>
      </c>
      <c r="AC30" s="252">
        <f>SUMIFS(BS!AE:AE,BS!$B:$B,$B30)/'Key information'!$E$114</f>
        <v>0</v>
      </c>
      <c r="AD30" s="252">
        <f>SUMIFS(BS!AF:AF,BS!$B:$B,$B30)/'Key information'!$E$114</f>
        <v>0</v>
      </c>
      <c r="AE30" s="252">
        <f>SUMIFS(BS!AG:AG,BS!$B:$B,$B30)/'Key information'!$E$114</f>
        <v>0</v>
      </c>
      <c r="AF30" s="252">
        <f>SUMIFS(BS!AH:AH,BS!$B:$B,$B30)/'Key information'!$E$114</f>
        <v>0</v>
      </c>
      <c r="AG30" s="252">
        <f>SUMIFS(BS!AI:AI,BS!$B:$B,$B30)/'Key information'!$E$114</f>
        <v>0</v>
      </c>
      <c r="AH30" s="252">
        <f>SUMIFS(BS!AJ:AJ,BS!$B:$B,$B30)/'Key information'!$E$114</f>
        <v>0</v>
      </c>
      <c r="AI30" s="252">
        <f>SUMIFS(BS!AK:AK,BS!$B:$B,$B30)/'Key information'!$E$114</f>
        <v>0</v>
      </c>
      <c r="AJ30" s="252">
        <f>SUMIFS(BS!AL:AL,BS!$B:$B,$B30)/'Key information'!$E$114</f>
        <v>0</v>
      </c>
      <c r="AK30" s="252">
        <f>SUMIFS(BS!AM:AM,BS!$B:$B,$B30)/'Key information'!$E$114</f>
        <v>0</v>
      </c>
      <c r="AL30" s="252">
        <f>SUMIFS(BS!AN:AN,BS!$B:$B,$B30)/'Key information'!$E$114</f>
        <v>0</v>
      </c>
      <c r="AM30" s="252">
        <f>SUMIFS(BS!AO:AO,BS!$B:$B,$B30)/'Key information'!$E$114</f>
        <v>0</v>
      </c>
      <c r="AN30" s="252">
        <f t="shared" ref="AN30" si="16">SUMIF($D$9:$O$9,$AN$9,D30:O30)</f>
        <v>0</v>
      </c>
      <c r="AO30" s="252">
        <f t="shared" ref="AO30" si="17">SUMIF($P$9:$AA$9,$AO$9,P30:AA30)</f>
        <v>0</v>
      </c>
      <c r="AP30" s="252">
        <f t="shared" ref="AP30" si="18">SUMIF($AB$9:$AM$9,$AP$9,AB30:AM30)</f>
        <v>0</v>
      </c>
      <c r="AQ30" s="27"/>
      <c r="AR30" s="133"/>
    </row>
    <row r="31" spans="1:44" s="174" customFormat="1" ht="12" hidden="1" customHeight="1" outlineLevel="1">
      <c r="A31" s="392"/>
      <c r="B31" s="178" t="s">
        <v>455</v>
      </c>
      <c r="C31" s="762" t="s">
        <v>456</v>
      </c>
      <c r="D31" s="252">
        <f>SUMIFS(BS!F:F,BS!$B:$B,$B31)/'Key information'!$E$114*'Key information'!$F$125</f>
        <v>0</v>
      </c>
      <c r="E31" s="252">
        <f>SUMIFS(BS!G:G,BS!$B:$B,$B31)/'Key information'!$E$114*'Key information'!$F$125</f>
        <v>0</v>
      </c>
      <c r="F31" s="252">
        <f>SUMIFS(BS!H:H,BS!$B:$B,$B31)/'Key information'!$E$114*'Key information'!$F$125</f>
        <v>0</v>
      </c>
      <c r="G31" s="252">
        <f>SUMIFS(BS!I:I,BS!$B:$B,$B31)/'Key information'!$E$114*'Key information'!$F$125</f>
        <v>0</v>
      </c>
      <c r="H31" s="252">
        <f>SUMIFS(BS!J:J,BS!$B:$B,$B31)/'Key information'!$E$114*'Key information'!$F$125</f>
        <v>0</v>
      </c>
      <c r="I31" s="252">
        <f>SUMIFS(BS!K:K,BS!$B:$B,$B31)/'Key information'!$E$114*'Key information'!$F$125</f>
        <v>0</v>
      </c>
      <c r="J31" s="252">
        <f>SUMIFS(BS!L:L,BS!$B:$B,$B31)/'Key information'!$E$114*'Key information'!$F$125</f>
        <v>0</v>
      </c>
      <c r="K31" s="252">
        <f>SUMIFS(BS!M:M,BS!$B:$B,$B31)/'Key information'!$E$114*'Key information'!$F$125</f>
        <v>0</v>
      </c>
      <c r="L31" s="252">
        <f>SUMIFS(BS!N:N,BS!$B:$B,$B31)/'Key information'!$E$114*'Key information'!$F$125</f>
        <v>0</v>
      </c>
      <c r="M31" s="252">
        <f>SUMIFS(BS!O:O,BS!$B:$B,$B31)/'Key information'!$E$114*'Key information'!$F$125</f>
        <v>0</v>
      </c>
      <c r="N31" s="252">
        <f>SUMIFS(BS!P:P,BS!$B:$B,$B31)/'Key information'!$E$114*'Key information'!$F$125</f>
        <v>0</v>
      </c>
      <c r="O31" s="252">
        <f>SUMIFS(BS!Q:Q,BS!$B:$B,$B31)/'Key information'!$E$114*'Key information'!$F$125</f>
        <v>0</v>
      </c>
      <c r="P31" s="252">
        <f>SUMIFS(BS!R:R,BS!$B:$B,$B31)/'Key information'!$E$114*'Key information'!$F$125</f>
        <v>0</v>
      </c>
      <c r="Q31" s="252">
        <f>SUMIFS(BS!S:S,BS!$B:$B,$B31)/'Key information'!$E$114*'Key information'!$F$125</f>
        <v>0</v>
      </c>
      <c r="R31" s="252">
        <f>SUMIFS(BS!T:T,BS!$B:$B,$B31)/'Key information'!$E$114*'Key information'!$F$125</f>
        <v>0</v>
      </c>
      <c r="S31" s="252">
        <f>SUMIFS(BS!U:U,BS!$B:$B,$B31)/'Key information'!$E$114*'Key information'!$F$125</f>
        <v>0</v>
      </c>
      <c r="T31" s="252">
        <f>SUMIFS(BS!V:V,BS!$B:$B,$B31)/'Key information'!$E$114*'Key information'!$F$125</f>
        <v>0</v>
      </c>
      <c r="U31" s="252">
        <f>SUMIFS(BS!W:W,BS!$B:$B,$B31)/'Key information'!$E$114*'Key information'!$F$125</f>
        <v>0</v>
      </c>
      <c r="V31" s="252">
        <f>SUMIFS(BS!X:X,BS!$B:$B,$B31)/'Key information'!$E$114*'Key information'!$F$125</f>
        <v>0</v>
      </c>
      <c r="W31" s="252">
        <f>SUMIFS(BS!Y:Y,BS!$B:$B,$B31)/'Key information'!$E$114*'Key information'!$F$125</f>
        <v>0</v>
      </c>
      <c r="X31" s="252">
        <f>SUMIFS(BS!Z:Z,BS!$B:$B,$B31)/'Key information'!$E$114*'Key information'!$F$125</f>
        <v>0</v>
      </c>
      <c r="Y31" s="252">
        <f>SUMIFS(BS!AA:AA,BS!$B:$B,$B31)/'Key information'!$E$114*'Key information'!$F$125</f>
        <v>0</v>
      </c>
      <c r="Z31" s="252">
        <f>SUMIFS(BS!AB:AB,BS!$B:$B,$B31)/'Key information'!$E$114*'Key information'!$F$125</f>
        <v>0</v>
      </c>
      <c r="AA31" s="252">
        <f>SUMIFS(BS!AC:AC,BS!$B:$B,$B31)/'Key information'!$E$114*'Key information'!$F$125</f>
        <v>0</v>
      </c>
      <c r="AB31" s="252">
        <f>SUMIFS(BS!AD:AD,BS!$B:$B,$B31)/'Key information'!$E$114*'Key information'!$F$125</f>
        <v>0</v>
      </c>
      <c r="AC31" s="252">
        <f>SUMIFS(BS!AE:AE,BS!$B:$B,$B31)/'Key information'!$E$114*'Key information'!$F$125</f>
        <v>0</v>
      </c>
      <c r="AD31" s="252">
        <f>SUMIFS(BS!AF:AF,BS!$B:$B,$B31)/'Key information'!$E$114*'Key information'!$F$125</f>
        <v>0</v>
      </c>
      <c r="AE31" s="252">
        <f>SUMIFS(BS!AG:AG,BS!$B:$B,$B31)/'Key information'!$E$114*'Key information'!$F$125</f>
        <v>0</v>
      </c>
      <c r="AF31" s="252">
        <f>SUMIFS(BS!AH:AH,BS!$B:$B,$B31)/'Key information'!$E$114*'Key information'!$F$125</f>
        <v>0</v>
      </c>
      <c r="AG31" s="252">
        <f>SUMIFS(BS!AI:AI,BS!$B:$B,$B31)/'Key information'!$E$114*'Key information'!$F$125</f>
        <v>0</v>
      </c>
      <c r="AH31" s="252">
        <f>SUMIFS(BS!AJ:AJ,BS!$B:$B,$B31)/'Key information'!$E$114*'Key information'!$F$125</f>
        <v>0</v>
      </c>
      <c r="AI31" s="252">
        <f>SUMIFS(BS!AK:AK,BS!$B:$B,$B31)/'Key information'!$E$114*'Key information'!$F$125</f>
        <v>0</v>
      </c>
      <c r="AJ31" s="252">
        <f>SUMIFS(BS!AL:AL,BS!$B:$B,$B31)/'Key information'!$E$114*'Key information'!$F$125</f>
        <v>0</v>
      </c>
      <c r="AK31" s="252">
        <f>SUMIFS(BS!AM:AM,BS!$B:$B,$B31)/'Key information'!$E$114*'Key information'!$F$125</f>
        <v>0</v>
      </c>
      <c r="AL31" s="252">
        <f>SUMIFS(BS!AN:AN,BS!$B:$B,$B31)/'Key information'!$E$114*'Key information'!$F$125</f>
        <v>0</v>
      </c>
      <c r="AM31" s="252">
        <f>SUMIFS(BS!AO:AO,BS!$B:$B,$B31)/'Key information'!$E$114*'Key information'!$F$125</f>
        <v>0</v>
      </c>
      <c r="AN31" s="252">
        <f>SUMIF($D$9:$O$9,$AN$9,D31:O31)</f>
        <v>0</v>
      </c>
      <c r="AO31" s="252">
        <f>SUMIF($P$9:$AA$9,$AO$9,P31:AA31)</f>
        <v>0</v>
      </c>
      <c r="AP31" s="252">
        <f>SUMIF($AB$9:$AM$9,$AP$9,AB31:AM31)</f>
        <v>0</v>
      </c>
      <c r="AQ31" s="27"/>
      <c r="AR31" s="192"/>
    </row>
    <row r="32" spans="1:44" s="174" customFormat="1" ht="12" hidden="1" customHeight="1" outlineLevel="1">
      <c r="A32" s="392"/>
      <c r="B32" s="178" t="s">
        <v>457</v>
      </c>
      <c r="C32" s="762" t="s">
        <v>458</v>
      </c>
      <c r="D32" s="252">
        <f>SUMIFS(BS!F:F,BS!$B:$B,$B32)/'Key information'!$E$114*'Key information'!$F$125</f>
        <v>0</v>
      </c>
      <c r="E32" s="252">
        <f>SUMIFS(BS!G:G,BS!$B:$B,$B32)/'Key information'!$E$114*'Key information'!$F$125</f>
        <v>0</v>
      </c>
      <c r="F32" s="252">
        <f>SUMIFS(BS!H:H,BS!$B:$B,$B32)/'Key information'!$E$114*'Key information'!$F$125</f>
        <v>0</v>
      </c>
      <c r="G32" s="252">
        <f>SUMIFS(BS!I:I,BS!$B:$B,$B32)/'Key information'!$E$114*'Key information'!$F$125</f>
        <v>0</v>
      </c>
      <c r="H32" s="252">
        <f>SUMIFS(BS!J:J,BS!$B:$B,$B32)/'Key information'!$E$114*'Key information'!$F$125</f>
        <v>0</v>
      </c>
      <c r="I32" s="252">
        <f>SUMIFS(BS!K:K,BS!$B:$B,$B32)/'Key information'!$E$114*'Key information'!$F$125</f>
        <v>0</v>
      </c>
      <c r="J32" s="252">
        <f>SUMIFS(BS!L:L,BS!$B:$B,$B32)/'Key information'!$E$114*'Key information'!$F$125</f>
        <v>0</v>
      </c>
      <c r="K32" s="252">
        <f>SUMIFS(BS!M:M,BS!$B:$B,$B32)/'Key information'!$E$114*'Key information'!$F$125</f>
        <v>0</v>
      </c>
      <c r="L32" s="252">
        <f>SUMIFS(BS!N:N,BS!$B:$B,$B32)/'Key information'!$E$114*'Key information'!$F$125</f>
        <v>0</v>
      </c>
      <c r="M32" s="252">
        <f>SUMIFS(BS!O:O,BS!$B:$B,$B32)/'Key information'!$E$114*'Key information'!$F$125</f>
        <v>0</v>
      </c>
      <c r="N32" s="252">
        <f>SUMIFS(BS!P:P,BS!$B:$B,$B32)/'Key information'!$E$114*'Key information'!$F$125</f>
        <v>0</v>
      </c>
      <c r="O32" s="252">
        <f>SUMIFS(BS!Q:Q,BS!$B:$B,$B32)/'Key information'!$E$114*'Key information'!$F$125</f>
        <v>0</v>
      </c>
      <c r="P32" s="252">
        <f>SUMIFS(BS!R:R,BS!$B:$B,$B32)/'Key information'!$E$114*'Key information'!$F$125</f>
        <v>0</v>
      </c>
      <c r="Q32" s="252">
        <f>SUMIFS(BS!S:S,BS!$B:$B,$B32)/'Key information'!$E$114*'Key information'!$F$125</f>
        <v>0</v>
      </c>
      <c r="R32" s="252">
        <f>SUMIFS(BS!T:T,BS!$B:$B,$B32)/'Key information'!$E$114*'Key information'!$F$125</f>
        <v>0</v>
      </c>
      <c r="S32" s="252">
        <f>SUMIFS(BS!U:U,BS!$B:$B,$B32)/'Key information'!$E$114*'Key information'!$F$125</f>
        <v>0</v>
      </c>
      <c r="T32" s="252">
        <f>SUMIFS(BS!V:V,BS!$B:$B,$B32)/'Key information'!$E$114*'Key information'!$F$125</f>
        <v>0</v>
      </c>
      <c r="U32" s="252">
        <f>SUMIFS(BS!W:W,BS!$B:$B,$B32)/'Key information'!$E$114*'Key information'!$F$125</f>
        <v>0</v>
      </c>
      <c r="V32" s="252">
        <f>SUMIFS(BS!X:X,BS!$B:$B,$B32)/'Key information'!$E$114*'Key information'!$F$125</f>
        <v>0</v>
      </c>
      <c r="W32" s="252">
        <f>SUMIFS(BS!Y:Y,BS!$B:$B,$B32)/'Key information'!$E$114*'Key information'!$F$125</f>
        <v>0</v>
      </c>
      <c r="X32" s="252">
        <f>SUMIFS(BS!Z:Z,BS!$B:$B,$B32)/'Key information'!$E$114*'Key information'!$F$125</f>
        <v>0</v>
      </c>
      <c r="Y32" s="252">
        <f>SUMIFS(BS!AA:AA,BS!$B:$B,$B32)/'Key information'!$E$114*'Key information'!$F$125</f>
        <v>0</v>
      </c>
      <c r="Z32" s="252">
        <f>SUMIFS(BS!AB:AB,BS!$B:$B,$B32)/'Key information'!$E$114*'Key information'!$F$125</f>
        <v>0</v>
      </c>
      <c r="AA32" s="252">
        <f>SUMIFS(BS!AC:AC,BS!$B:$B,$B32)/'Key information'!$E$114*'Key information'!$F$125</f>
        <v>0</v>
      </c>
      <c r="AB32" s="252">
        <f>SUMIFS(BS!AD:AD,BS!$B:$B,$B32)/'Key information'!$E$114*'Key information'!$F$125</f>
        <v>0</v>
      </c>
      <c r="AC32" s="252">
        <f>SUMIFS(BS!AE:AE,BS!$B:$B,$B32)/'Key information'!$E$114*'Key information'!$F$125</f>
        <v>0</v>
      </c>
      <c r="AD32" s="252">
        <f>SUMIFS(BS!AF:AF,BS!$B:$B,$B32)/'Key information'!$E$114*'Key information'!$F$125</f>
        <v>0</v>
      </c>
      <c r="AE32" s="252">
        <f>SUMIFS(BS!AG:AG,BS!$B:$B,$B32)/'Key information'!$E$114*'Key information'!$F$125</f>
        <v>0</v>
      </c>
      <c r="AF32" s="252">
        <f>SUMIFS(BS!AH:AH,BS!$B:$B,$B32)/'Key information'!$E$114*'Key information'!$F$125</f>
        <v>0</v>
      </c>
      <c r="AG32" s="252">
        <f>SUMIFS(BS!AI:AI,BS!$B:$B,$B32)/'Key information'!$E$114*'Key information'!$F$125</f>
        <v>0</v>
      </c>
      <c r="AH32" s="252">
        <f>SUMIFS(BS!AJ:AJ,BS!$B:$B,$B32)/'Key information'!$E$114*'Key information'!$F$125</f>
        <v>0</v>
      </c>
      <c r="AI32" s="252">
        <f>SUMIFS(BS!AK:AK,BS!$B:$B,$B32)/'Key information'!$E$114*'Key information'!$F$125</f>
        <v>0</v>
      </c>
      <c r="AJ32" s="252">
        <f>SUMIFS(BS!AL:AL,BS!$B:$B,$B32)/'Key information'!$E$114*'Key information'!$F$125</f>
        <v>0</v>
      </c>
      <c r="AK32" s="252">
        <f>SUMIFS(BS!AM:AM,BS!$B:$B,$B32)/'Key information'!$E$114*'Key information'!$F$125</f>
        <v>0</v>
      </c>
      <c r="AL32" s="252">
        <f>SUMIFS(BS!AN:AN,BS!$B:$B,$B32)/'Key information'!$E$114*'Key information'!$F$125</f>
        <v>0</v>
      </c>
      <c r="AM32" s="252">
        <f>SUMIFS(BS!AO:AO,BS!$B:$B,$B32)/'Key information'!$E$114*'Key information'!$F$125</f>
        <v>0</v>
      </c>
      <c r="AN32" s="252">
        <f>SUMIF($D$9:$O$9,$AN$9,D32:O32)</f>
        <v>0</v>
      </c>
      <c r="AO32" s="252">
        <f>SUMIF($P$9:$AA$9,$AO$9,P32:AA32)</f>
        <v>0</v>
      </c>
      <c r="AP32" s="252">
        <f>SUMIF($AB$9:$AM$9,$AP$9,AB32:AM32)</f>
        <v>0</v>
      </c>
      <c r="AQ32" s="27"/>
      <c r="AR32" s="192"/>
    </row>
    <row r="33" spans="1:44" s="174" customFormat="1" ht="12" hidden="1" customHeight="1" outlineLevel="1">
      <c r="A33" s="392"/>
      <c r="B33" s="178" t="s">
        <v>459</v>
      </c>
      <c r="C33" s="762" t="s">
        <v>460</v>
      </c>
      <c r="D33" s="252">
        <f>SUMIFS(BS!F:F,BS!$B:$B,$B33)/'Key information'!$E$114*'Key information'!$F$125</f>
        <v>0</v>
      </c>
      <c r="E33" s="252">
        <f>SUMIFS(BS!G:G,BS!$B:$B,$B33)/'Key information'!$E$114*'Key information'!$F$125</f>
        <v>0</v>
      </c>
      <c r="F33" s="252">
        <f>SUMIFS(BS!H:H,BS!$B:$B,$B33)/'Key information'!$E$114*'Key information'!$F$125</f>
        <v>0</v>
      </c>
      <c r="G33" s="252">
        <f>SUMIFS(BS!I:I,BS!$B:$B,$B33)/'Key information'!$E$114*'Key information'!$F$125</f>
        <v>0</v>
      </c>
      <c r="H33" s="252">
        <f>SUMIFS(BS!J:J,BS!$B:$B,$B33)/'Key information'!$E$114*'Key information'!$F$125</f>
        <v>0</v>
      </c>
      <c r="I33" s="252">
        <f>SUMIFS(BS!K:K,BS!$B:$B,$B33)/'Key information'!$E$114*'Key information'!$F$125</f>
        <v>0</v>
      </c>
      <c r="J33" s="252">
        <f>SUMIFS(BS!L:L,BS!$B:$B,$B33)/'Key information'!$E$114*'Key information'!$F$125</f>
        <v>0</v>
      </c>
      <c r="K33" s="252">
        <f>SUMIFS(BS!M:M,BS!$B:$B,$B33)/'Key information'!$E$114*'Key information'!$F$125</f>
        <v>0</v>
      </c>
      <c r="L33" s="252">
        <f>SUMIFS(BS!N:N,BS!$B:$B,$B33)/'Key information'!$E$114*'Key information'!$F$125</f>
        <v>0</v>
      </c>
      <c r="M33" s="252">
        <f>SUMIFS(BS!O:O,BS!$B:$B,$B33)/'Key information'!$E$114*'Key information'!$F$125</f>
        <v>0</v>
      </c>
      <c r="N33" s="252">
        <f>SUMIFS(BS!P:P,BS!$B:$B,$B33)/'Key information'!$E$114*'Key information'!$F$125</f>
        <v>0</v>
      </c>
      <c r="O33" s="252">
        <f>SUMIFS(BS!Q:Q,BS!$B:$B,$B33)/'Key information'!$E$114*'Key information'!$F$125</f>
        <v>0</v>
      </c>
      <c r="P33" s="252">
        <f>SUMIFS(BS!R:R,BS!$B:$B,$B33)/'Key information'!$E$114*'Key information'!$F$125</f>
        <v>0</v>
      </c>
      <c r="Q33" s="252">
        <f>SUMIFS(BS!S:S,BS!$B:$B,$B33)/'Key information'!$E$114*'Key information'!$F$125</f>
        <v>0</v>
      </c>
      <c r="R33" s="252">
        <f>SUMIFS(BS!T:T,BS!$B:$B,$B33)/'Key information'!$E$114*'Key information'!$F$125</f>
        <v>0</v>
      </c>
      <c r="S33" s="252">
        <f>SUMIFS(BS!U:U,BS!$B:$B,$B33)/'Key information'!$E$114*'Key information'!$F$125</f>
        <v>0</v>
      </c>
      <c r="T33" s="252">
        <f>SUMIFS(BS!V:V,BS!$B:$B,$B33)/'Key information'!$E$114*'Key information'!$F$125</f>
        <v>0</v>
      </c>
      <c r="U33" s="252">
        <f>SUMIFS(BS!W:W,BS!$B:$B,$B33)/'Key information'!$E$114*'Key information'!$F$125</f>
        <v>0</v>
      </c>
      <c r="V33" s="252">
        <f>SUMIFS(BS!X:X,BS!$B:$B,$B33)/'Key information'!$E$114*'Key information'!$F$125</f>
        <v>0</v>
      </c>
      <c r="W33" s="252">
        <f>SUMIFS(BS!Y:Y,BS!$B:$B,$B33)/'Key information'!$E$114*'Key information'!$F$125</f>
        <v>0</v>
      </c>
      <c r="X33" s="252">
        <f>SUMIFS(BS!Z:Z,BS!$B:$B,$B33)/'Key information'!$E$114*'Key information'!$F$125</f>
        <v>0</v>
      </c>
      <c r="Y33" s="252">
        <f>SUMIFS(BS!AA:AA,BS!$B:$B,$B33)/'Key information'!$E$114*'Key information'!$F$125</f>
        <v>0</v>
      </c>
      <c r="Z33" s="252">
        <f>SUMIFS(BS!AB:AB,BS!$B:$B,$B33)/'Key information'!$E$114*'Key information'!$F$125</f>
        <v>0</v>
      </c>
      <c r="AA33" s="252">
        <f>SUMIFS(BS!AC:AC,BS!$B:$B,$B33)/'Key information'!$E$114*'Key information'!$F$125</f>
        <v>0</v>
      </c>
      <c r="AB33" s="252">
        <f>SUMIFS(BS!AD:AD,BS!$B:$B,$B33)/'Key information'!$E$114*'Key information'!$F$125</f>
        <v>0</v>
      </c>
      <c r="AC33" s="252">
        <f>SUMIFS(BS!AE:AE,BS!$B:$B,$B33)/'Key information'!$E$114*'Key information'!$F$125</f>
        <v>0</v>
      </c>
      <c r="AD33" s="252">
        <f>SUMIFS(BS!AF:AF,BS!$B:$B,$B33)/'Key information'!$E$114*'Key information'!$F$125</f>
        <v>0</v>
      </c>
      <c r="AE33" s="252">
        <f>SUMIFS(BS!AG:AG,BS!$B:$B,$B33)/'Key information'!$E$114*'Key information'!$F$125</f>
        <v>0</v>
      </c>
      <c r="AF33" s="252">
        <f>SUMIFS(BS!AH:AH,BS!$B:$B,$B33)/'Key information'!$E$114*'Key information'!$F$125</f>
        <v>0</v>
      </c>
      <c r="AG33" s="252">
        <f>SUMIFS(BS!AI:AI,BS!$B:$B,$B33)/'Key information'!$E$114*'Key information'!$F$125</f>
        <v>0</v>
      </c>
      <c r="AH33" s="252">
        <f>SUMIFS(BS!AJ:AJ,BS!$B:$B,$B33)/'Key information'!$E$114*'Key information'!$F$125</f>
        <v>0</v>
      </c>
      <c r="AI33" s="252">
        <f>SUMIFS(BS!AK:AK,BS!$B:$B,$B33)/'Key information'!$E$114*'Key information'!$F$125</f>
        <v>0</v>
      </c>
      <c r="AJ33" s="252">
        <f>SUMIFS(BS!AL:AL,BS!$B:$B,$B33)/'Key information'!$E$114*'Key information'!$F$125</f>
        <v>0</v>
      </c>
      <c r="AK33" s="252">
        <f>SUMIFS(BS!AM:AM,BS!$B:$B,$B33)/'Key information'!$E$114*'Key information'!$F$125</f>
        <v>0</v>
      </c>
      <c r="AL33" s="252">
        <f>SUMIFS(BS!AN:AN,BS!$B:$B,$B33)/'Key information'!$E$114*'Key information'!$F$125</f>
        <v>0</v>
      </c>
      <c r="AM33" s="252">
        <f>SUMIFS(BS!AO:AO,BS!$B:$B,$B33)/'Key information'!$E$114*'Key information'!$F$125</f>
        <v>0</v>
      </c>
      <c r="AN33" s="252">
        <f>SUMIF($D$9:$O$9,$AN$9,D33:O33)</f>
        <v>0</v>
      </c>
      <c r="AO33" s="252">
        <f>SUMIF($P$9:$AA$9,$AO$9,P33:AA33)</f>
        <v>0</v>
      </c>
      <c r="AP33" s="252">
        <f>SUMIF($AB$9:$AM$9,$AP$9,AB33:AM33)</f>
        <v>0</v>
      </c>
      <c r="AQ33" s="27"/>
      <c r="AR33" s="192"/>
    </row>
    <row r="34" spans="1:44" s="174" customFormat="1" ht="12" customHeight="1" collapsed="1">
      <c r="A34" s="392"/>
      <c r="B34" s="178"/>
      <c r="C34" s="762" t="s">
        <v>684</v>
      </c>
      <c r="D34" s="252">
        <f>SUM(D31:D33)</f>
        <v>0</v>
      </c>
      <c r="E34" s="252">
        <f t="shared" ref="E34:AM34" si="19">SUM(E31:E33)</f>
        <v>0</v>
      </c>
      <c r="F34" s="252">
        <f t="shared" si="19"/>
        <v>0</v>
      </c>
      <c r="G34" s="252">
        <f t="shared" si="19"/>
        <v>0</v>
      </c>
      <c r="H34" s="252">
        <f t="shared" si="19"/>
        <v>0</v>
      </c>
      <c r="I34" s="252">
        <f t="shared" si="19"/>
        <v>0</v>
      </c>
      <c r="J34" s="252">
        <f t="shared" si="19"/>
        <v>0</v>
      </c>
      <c r="K34" s="252">
        <f t="shared" si="19"/>
        <v>0</v>
      </c>
      <c r="L34" s="252">
        <f t="shared" si="19"/>
        <v>0</v>
      </c>
      <c r="M34" s="252">
        <f t="shared" si="19"/>
        <v>0</v>
      </c>
      <c r="N34" s="252">
        <f t="shared" si="19"/>
        <v>0</v>
      </c>
      <c r="O34" s="252">
        <f t="shared" si="19"/>
        <v>0</v>
      </c>
      <c r="P34" s="252">
        <f t="shared" si="19"/>
        <v>0</v>
      </c>
      <c r="Q34" s="252">
        <f t="shared" si="19"/>
        <v>0</v>
      </c>
      <c r="R34" s="252">
        <f t="shared" si="19"/>
        <v>0</v>
      </c>
      <c r="S34" s="252">
        <f t="shared" si="19"/>
        <v>0</v>
      </c>
      <c r="T34" s="252">
        <f t="shared" si="19"/>
        <v>0</v>
      </c>
      <c r="U34" s="252">
        <f t="shared" si="19"/>
        <v>0</v>
      </c>
      <c r="V34" s="252">
        <f t="shared" si="19"/>
        <v>0</v>
      </c>
      <c r="W34" s="252">
        <f t="shared" si="19"/>
        <v>0</v>
      </c>
      <c r="X34" s="252">
        <f t="shared" si="19"/>
        <v>0</v>
      </c>
      <c r="Y34" s="252">
        <f t="shared" si="19"/>
        <v>0</v>
      </c>
      <c r="Z34" s="252">
        <f t="shared" si="19"/>
        <v>0</v>
      </c>
      <c r="AA34" s="252">
        <f t="shared" si="19"/>
        <v>0</v>
      </c>
      <c r="AB34" s="252">
        <f t="shared" si="19"/>
        <v>0</v>
      </c>
      <c r="AC34" s="252">
        <f t="shared" si="19"/>
        <v>0</v>
      </c>
      <c r="AD34" s="252">
        <f t="shared" si="19"/>
        <v>0</v>
      </c>
      <c r="AE34" s="252">
        <f t="shared" si="19"/>
        <v>0</v>
      </c>
      <c r="AF34" s="252">
        <f t="shared" si="19"/>
        <v>0</v>
      </c>
      <c r="AG34" s="252">
        <f t="shared" si="19"/>
        <v>0</v>
      </c>
      <c r="AH34" s="252">
        <f t="shared" si="19"/>
        <v>0</v>
      </c>
      <c r="AI34" s="252">
        <f t="shared" si="19"/>
        <v>0</v>
      </c>
      <c r="AJ34" s="252">
        <f t="shared" si="19"/>
        <v>0</v>
      </c>
      <c r="AK34" s="252">
        <f t="shared" si="19"/>
        <v>0</v>
      </c>
      <c r="AL34" s="252">
        <f t="shared" si="19"/>
        <v>0</v>
      </c>
      <c r="AM34" s="252">
        <f t="shared" si="19"/>
        <v>0</v>
      </c>
      <c r="AN34" s="252">
        <f t="shared" ref="AN34:AP34" si="20">SUM(AN31:AN33)</f>
        <v>0</v>
      </c>
      <c r="AO34" s="252">
        <f t="shared" si="20"/>
        <v>0</v>
      </c>
      <c r="AP34" s="252">
        <f t="shared" si="20"/>
        <v>0</v>
      </c>
      <c r="AQ34" s="27"/>
      <c r="AR34" s="192"/>
    </row>
    <row r="35" spans="1:44" s="174" customFormat="1" ht="12" hidden="1" customHeight="1" outlineLevel="1">
      <c r="A35" s="392"/>
      <c r="B35" s="178" t="s">
        <v>464</v>
      </c>
      <c r="C35" s="762" t="s">
        <v>456</v>
      </c>
      <c r="D35" s="252">
        <f>SUMIFS(BS!F:F,BS!$B:$B,$B35)/'Key information'!$E$114*'Key information'!$F$125</f>
        <v>0</v>
      </c>
      <c r="E35" s="252">
        <f>SUMIFS(BS!G:G,BS!$B:$B,$B35)/'Key information'!$E$114*'Key information'!$F$125</f>
        <v>0</v>
      </c>
      <c r="F35" s="252">
        <f>SUMIFS(BS!H:H,BS!$B:$B,$B35)/'Key information'!$E$114*'Key information'!$F$125</f>
        <v>0</v>
      </c>
      <c r="G35" s="252">
        <f>SUMIFS(BS!I:I,BS!$B:$B,$B35)/'Key information'!$E$114*'Key information'!$F$125</f>
        <v>0</v>
      </c>
      <c r="H35" s="252">
        <f>SUMIFS(BS!J:J,BS!$B:$B,$B35)/'Key information'!$E$114*'Key information'!$F$125</f>
        <v>0</v>
      </c>
      <c r="I35" s="252">
        <f>SUMIFS(BS!K:K,BS!$B:$B,$B35)/'Key information'!$E$114*'Key information'!$F$125</f>
        <v>0</v>
      </c>
      <c r="J35" s="252">
        <f>SUMIFS(BS!L:L,BS!$B:$B,$B35)/'Key information'!$E$114*'Key information'!$F$125</f>
        <v>0</v>
      </c>
      <c r="K35" s="252">
        <f>SUMIFS(BS!M:M,BS!$B:$B,$B35)/'Key information'!$E$114*'Key information'!$F$125</f>
        <v>0</v>
      </c>
      <c r="L35" s="252">
        <f>SUMIFS(BS!N:N,BS!$B:$B,$B35)/'Key information'!$E$114*'Key information'!$F$125</f>
        <v>0</v>
      </c>
      <c r="M35" s="252">
        <f>SUMIFS(BS!O:O,BS!$B:$B,$B35)/'Key information'!$E$114*'Key information'!$F$125</f>
        <v>0</v>
      </c>
      <c r="N35" s="252">
        <f>SUMIFS(BS!P:P,BS!$B:$B,$B35)/'Key information'!$E$114*'Key information'!$F$125</f>
        <v>0</v>
      </c>
      <c r="O35" s="252">
        <f>SUMIFS(BS!Q:Q,BS!$B:$B,$B35)/'Key information'!$E$114*'Key information'!$F$125</f>
        <v>0</v>
      </c>
      <c r="P35" s="252">
        <f>SUMIFS(BS!R:R,BS!$B:$B,$B35)/'Key information'!$E$114*'Key information'!$F$125</f>
        <v>0</v>
      </c>
      <c r="Q35" s="252">
        <f>SUMIFS(BS!S:S,BS!$B:$B,$B35)/'Key information'!$E$114*'Key information'!$F$125</f>
        <v>0</v>
      </c>
      <c r="R35" s="252">
        <f>SUMIFS(BS!T:T,BS!$B:$B,$B35)/'Key information'!$E$114*'Key information'!$F$125</f>
        <v>0</v>
      </c>
      <c r="S35" s="252">
        <f>SUMIFS(BS!U:U,BS!$B:$B,$B35)/'Key information'!$E$114*'Key information'!$F$125</f>
        <v>0</v>
      </c>
      <c r="T35" s="252">
        <f>SUMIFS(BS!V:V,BS!$B:$B,$B35)/'Key information'!$E$114*'Key information'!$F$125</f>
        <v>0</v>
      </c>
      <c r="U35" s="252">
        <f>SUMIFS(BS!W:W,BS!$B:$B,$B35)/'Key information'!$E$114*'Key information'!$F$125</f>
        <v>0</v>
      </c>
      <c r="V35" s="252">
        <f>SUMIFS(BS!X:X,BS!$B:$B,$B35)/'Key information'!$E$114*'Key information'!$F$125</f>
        <v>0</v>
      </c>
      <c r="W35" s="252">
        <f>SUMIFS(BS!Y:Y,BS!$B:$B,$B35)/'Key information'!$E$114*'Key information'!$F$125</f>
        <v>0</v>
      </c>
      <c r="X35" s="252">
        <f>SUMIFS(BS!Z:Z,BS!$B:$B,$B35)/'Key information'!$E$114*'Key information'!$F$125</f>
        <v>0</v>
      </c>
      <c r="Y35" s="252">
        <f>SUMIFS(BS!AA:AA,BS!$B:$B,$B35)/'Key information'!$E$114*'Key information'!$F$125</f>
        <v>0</v>
      </c>
      <c r="Z35" s="252">
        <f>SUMIFS(BS!AB:AB,BS!$B:$B,$B35)/'Key information'!$E$114*'Key information'!$F$125</f>
        <v>0</v>
      </c>
      <c r="AA35" s="252">
        <f>SUMIFS(BS!AC:AC,BS!$B:$B,$B35)/'Key information'!$E$114*'Key information'!$F$125</f>
        <v>0</v>
      </c>
      <c r="AB35" s="252">
        <f>SUMIFS(BS!AD:AD,BS!$B:$B,$B35)/'Key information'!$E$114*'Key information'!$F$125</f>
        <v>0</v>
      </c>
      <c r="AC35" s="252">
        <f>SUMIFS(BS!AE:AE,BS!$B:$B,$B35)/'Key information'!$E$114*'Key information'!$F$125</f>
        <v>0</v>
      </c>
      <c r="AD35" s="252">
        <f>SUMIFS(BS!AF:AF,BS!$B:$B,$B35)/'Key information'!$E$114*'Key information'!$F$125</f>
        <v>0</v>
      </c>
      <c r="AE35" s="252">
        <f>SUMIFS(BS!AG:AG,BS!$B:$B,$B35)/'Key information'!$E$114*'Key information'!$F$125</f>
        <v>0</v>
      </c>
      <c r="AF35" s="252">
        <f>SUMIFS(BS!AH:AH,BS!$B:$B,$B35)/'Key information'!$E$114*'Key information'!$F$125</f>
        <v>0</v>
      </c>
      <c r="AG35" s="252">
        <f>SUMIFS(BS!AI:AI,BS!$B:$B,$B35)/'Key information'!$E$114*'Key information'!$F$125</f>
        <v>0</v>
      </c>
      <c r="AH35" s="252">
        <f>SUMIFS(BS!AJ:AJ,BS!$B:$B,$B35)/'Key information'!$E$114*'Key information'!$F$125</f>
        <v>0</v>
      </c>
      <c r="AI35" s="252">
        <f>SUMIFS(BS!AK:AK,BS!$B:$B,$B35)/'Key information'!$E$114*'Key information'!$F$125</f>
        <v>0</v>
      </c>
      <c r="AJ35" s="252">
        <f>SUMIFS(BS!AL:AL,BS!$B:$B,$B35)/'Key information'!$E$114*'Key information'!$F$125</f>
        <v>0</v>
      </c>
      <c r="AK35" s="252">
        <f>SUMIFS(BS!AM:AM,BS!$B:$B,$B35)/'Key information'!$E$114*'Key information'!$F$125</f>
        <v>0</v>
      </c>
      <c r="AL35" s="252">
        <f>SUMIFS(BS!AN:AN,BS!$B:$B,$B35)/'Key information'!$E$114*'Key information'!$F$125</f>
        <v>0</v>
      </c>
      <c r="AM35" s="252">
        <f>SUMIFS(BS!AO:AO,BS!$B:$B,$B35)/'Key information'!$E$114*'Key information'!$F$125</f>
        <v>0</v>
      </c>
      <c r="AN35" s="252">
        <f>SUMIF($D$9:$O$9,$AN$9,D35:O35)</f>
        <v>0</v>
      </c>
      <c r="AO35" s="252">
        <f>SUMIF($P$9:$AA$9,$AO$9,P35:AA35)</f>
        <v>0</v>
      </c>
      <c r="AP35" s="252">
        <f>SUMIF($AB$9:$AM$9,$AP$9,AB35:AM35)</f>
        <v>0</v>
      </c>
      <c r="AQ35" s="27"/>
      <c r="AR35" s="192"/>
    </row>
    <row r="36" spans="1:44" s="174" customFormat="1" ht="12" hidden="1" customHeight="1" outlineLevel="1">
      <c r="A36" s="392"/>
      <c r="B36" s="178" t="s">
        <v>465</v>
      </c>
      <c r="C36" s="762" t="s">
        <v>458</v>
      </c>
      <c r="D36" s="252">
        <f>SUMIFS(BS!F:F,BS!$B:$B,$B36)/'Key information'!$E$114*'Key information'!$F$125</f>
        <v>0</v>
      </c>
      <c r="E36" s="252">
        <f>SUMIFS(BS!G:G,BS!$B:$B,$B36)/'Key information'!$E$114*'Key information'!$F$125</f>
        <v>0</v>
      </c>
      <c r="F36" s="252">
        <f>SUMIFS(BS!H:H,BS!$B:$B,$B36)/'Key information'!$E$114*'Key information'!$F$125</f>
        <v>0</v>
      </c>
      <c r="G36" s="252">
        <f>SUMIFS(BS!I:I,BS!$B:$B,$B36)/'Key information'!$E$114*'Key information'!$F$125</f>
        <v>0</v>
      </c>
      <c r="H36" s="252">
        <f>SUMIFS(BS!J:J,BS!$B:$B,$B36)/'Key information'!$E$114*'Key information'!$F$125</f>
        <v>0</v>
      </c>
      <c r="I36" s="252">
        <f>SUMIFS(BS!K:K,BS!$B:$B,$B36)/'Key information'!$E$114*'Key information'!$F$125</f>
        <v>0</v>
      </c>
      <c r="J36" s="252">
        <f>SUMIFS(BS!L:L,BS!$B:$B,$B36)/'Key information'!$E$114*'Key information'!$F$125</f>
        <v>0</v>
      </c>
      <c r="K36" s="252">
        <f>SUMIFS(BS!M:M,BS!$B:$B,$B36)/'Key information'!$E$114*'Key information'!$F$125</f>
        <v>0</v>
      </c>
      <c r="L36" s="252">
        <f>SUMIFS(BS!N:N,BS!$B:$B,$B36)/'Key information'!$E$114*'Key information'!$F$125</f>
        <v>0</v>
      </c>
      <c r="M36" s="252">
        <f>SUMIFS(BS!O:O,BS!$B:$B,$B36)/'Key information'!$E$114*'Key information'!$F$125</f>
        <v>0</v>
      </c>
      <c r="N36" s="252">
        <f>SUMIFS(BS!P:P,BS!$B:$B,$B36)/'Key information'!$E$114*'Key information'!$F$125</f>
        <v>0</v>
      </c>
      <c r="O36" s="252">
        <f>SUMIFS(BS!Q:Q,BS!$B:$B,$B36)/'Key information'!$E$114*'Key information'!$F$125</f>
        <v>0</v>
      </c>
      <c r="P36" s="252">
        <f>SUMIFS(BS!R:R,BS!$B:$B,$B36)/'Key information'!$E$114*'Key information'!$F$125</f>
        <v>0</v>
      </c>
      <c r="Q36" s="252">
        <f>SUMIFS(BS!S:S,BS!$B:$B,$B36)/'Key information'!$E$114*'Key information'!$F$125</f>
        <v>0</v>
      </c>
      <c r="R36" s="252">
        <f>SUMIFS(BS!T:T,BS!$B:$B,$B36)/'Key information'!$E$114*'Key information'!$F$125</f>
        <v>0</v>
      </c>
      <c r="S36" s="252">
        <f>SUMIFS(BS!U:U,BS!$B:$B,$B36)/'Key information'!$E$114*'Key information'!$F$125</f>
        <v>0</v>
      </c>
      <c r="T36" s="252">
        <f>SUMIFS(BS!V:V,BS!$B:$B,$B36)/'Key information'!$E$114*'Key information'!$F$125</f>
        <v>0</v>
      </c>
      <c r="U36" s="252">
        <f>SUMIFS(BS!W:W,BS!$B:$B,$B36)/'Key information'!$E$114*'Key information'!$F$125</f>
        <v>0</v>
      </c>
      <c r="V36" s="252">
        <f>SUMIFS(BS!X:X,BS!$B:$B,$B36)/'Key information'!$E$114*'Key information'!$F$125</f>
        <v>0</v>
      </c>
      <c r="W36" s="252">
        <f>SUMIFS(BS!Y:Y,BS!$B:$B,$B36)/'Key information'!$E$114*'Key information'!$F$125</f>
        <v>0</v>
      </c>
      <c r="X36" s="252">
        <f>SUMIFS(BS!Z:Z,BS!$B:$B,$B36)/'Key information'!$E$114*'Key information'!$F$125</f>
        <v>0</v>
      </c>
      <c r="Y36" s="252">
        <f>SUMIFS(BS!AA:AA,BS!$B:$B,$B36)/'Key information'!$E$114*'Key information'!$F$125</f>
        <v>0</v>
      </c>
      <c r="Z36" s="252">
        <f>SUMIFS(BS!AB:AB,BS!$B:$B,$B36)/'Key information'!$E$114*'Key information'!$F$125</f>
        <v>0</v>
      </c>
      <c r="AA36" s="252">
        <f>SUMIFS(BS!AC:AC,BS!$B:$B,$B36)/'Key information'!$E$114*'Key information'!$F$125</f>
        <v>0</v>
      </c>
      <c r="AB36" s="252">
        <f>SUMIFS(BS!AD:AD,BS!$B:$B,$B36)/'Key information'!$E$114*'Key information'!$F$125</f>
        <v>0</v>
      </c>
      <c r="AC36" s="252">
        <f>SUMIFS(BS!AE:AE,BS!$B:$B,$B36)/'Key information'!$E$114*'Key information'!$F$125</f>
        <v>0</v>
      </c>
      <c r="AD36" s="252">
        <f>SUMIFS(BS!AF:AF,BS!$B:$B,$B36)/'Key information'!$E$114*'Key information'!$F$125</f>
        <v>0</v>
      </c>
      <c r="AE36" s="252">
        <f>SUMIFS(BS!AG:AG,BS!$B:$B,$B36)/'Key information'!$E$114*'Key information'!$F$125</f>
        <v>0</v>
      </c>
      <c r="AF36" s="252">
        <f>SUMIFS(BS!AH:AH,BS!$B:$B,$B36)/'Key information'!$E$114*'Key information'!$F$125</f>
        <v>0</v>
      </c>
      <c r="AG36" s="252">
        <f>SUMIFS(BS!AI:AI,BS!$B:$B,$B36)/'Key information'!$E$114*'Key information'!$F$125</f>
        <v>0</v>
      </c>
      <c r="AH36" s="252">
        <f>SUMIFS(BS!AJ:AJ,BS!$B:$B,$B36)/'Key information'!$E$114*'Key information'!$F$125</f>
        <v>0</v>
      </c>
      <c r="AI36" s="252">
        <f>SUMIFS(BS!AK:AK,BS!$B:$B,$B36)/'Key information'!$E$114*'Key information'!$F$125</f>
        <v>0</v>
      </c>
      <c r="AJ36" s="252">
        <f>SUMIFS(BS!AL:AL,BS!$B:$B,$B36)/'Key information'!$E$114*'Key information'!$F$125</f>
        <v>0</v>
      </c>
      <c r="AK36" s="252">
        <f>SUMIFS(BS!AM:AM,BS!$B:$B,$B36)/'Key information'!$E$114*'Key information'!$F$125</f>
        <v>0</v>
      </c>
      <c r="AL36" s="252">
        <f>SUMIFS(BS!AN:AN,BS!$B:$B,$B36)/'Key information'!$E$114*'Key information'!$F$125</f>
        <v>0</v>
      </c>
      <c r="AM36" s="252">
        <f>SUMIFS(BS!AO:AO,BS!$B:$B,$B36)/'Key information'!$E$114*'Key information'!$F$125</f>
        <v>0</v>
      </c>
      <c r="AN36" s="252">
        <f>SUMIF($D$9:$O$9,$AN$9,D36:O36)</f>
        <v>0</v>
      </c>
      <c r="AO36" s="252">
        <f>SUMIF($P$9:$AA$9,$AO$9,P36:AA36)</f>
        <v>0</v>
      </c>
      <c r="AP36" s="252">
        <f>SUMIF($AB$9:$AM$9,$AP$9,AB36:AM36)</f>
        <v>0</v>
      </c>
      <c r="AQ36" s="27"/>
      <c r="AR36" s="192"/>
    </row>
    <row r="37" spans="1:44" s="174" customFormat="1" ht="12" customHeight="1" collapsed="1">
      <c r="A37" s="392"/>
      <c r="B37" s="178"/>
      <c r="C37" s="637" t="s">
        <v>685</v>
      </c>
      <c r="D37" s="252">
        <f>SUM(D35:D36)</f>
        <v>0</v>
      </c>
      <c r="E37" s="252">
        <f t="shared" ref="E37:AL37" si="21">SUM(E35:E36)</f>
        <v>0</v>
      </c>
      <c r="F37" s="252">
        <f t="shared" si="21"/>
        <v>0</v>
      </c>
      <c r="G37" s="252">
        <f t="shared" si="21"/>
        <v>0</v>
      </c>
      <c r="H37" s="252">
        <f t="shared" si="21"/>
        <v>0</v>
      </c>
      <c r="I37" s="252">
        <f t="shared" si="21"/>
        <v>0</v>
      </c>
      <c r="J37" s="252">
        <f t="shared" si="21"/>
        <v>0</v>
      </c>
      <c r="K37" s="252">
        <f t="shared" si="21"/>
        <v>0</v>
      </c>
      <c r="L37" s="252">
        <f t="shared" si="21"/>
        <v>0</v>
      </c>
      <c r="M37" s="252">
        <f t="shared" si="21"/>
        <v>0</v>
      </c>
      <c r="N37" s="252">
        <f t="shared" si="21"/>
        <v>0</v>
      </c>
      <c r="O37" s="252">
        <f t="shared" si="21"/>
        <v>0</v>
      </c>
      <c r="P37" s="252">
        <f t="shared" si="21"/>
        <v>0</v>
      </c>
      <c r="Q37" s="252">
        <f t="shared" si="21"/>
        <v>0</v>
      </c>
      <c r="R37" s="252">
        <f t="shared" si="21"/>
        <v>0</v>
      </c>
      <c r="S37" s="252">
        <f t="shared" si="21"/>
        <v>0</v>
      </c>
      <c r="T37" s="252">
        <f t="shared" si="21"/>
        <v>0</v>
      </c>
      <c r="U37" s="252">
        <f t="shared" si="21"/>
        <v>0</v>
      </c>
      <c r="V37" s="252">
        <f t="shared" si="21"/>
        <v>0</v>
      </c>
      <c r="W37" s="252">
        <f t="shared" si="21"/>
        <v>0</v>
      </c>
      <c r="X37" s="252">
        <f t="shared" si="21"/>
        <v>0</v>
      </c>
      <c r="Y37" s="252">
        <f t="shared" si="21"/>
        <v>0</v>
      </c>
      <c r="Z37" s="252">
        <f t="shared" si="21"/>
        <v>0</v>
      </c>
      <c r="AA37" s="252">
        <f t="shared" si="21"/>
        <v>0</v>
      </c>
      <c r="AB37" s="252">
        <f t="shared" si="21"/>
        <v>0</v>
      </c>
      <c r="AC37" s="252">
        <f t="shared" si="21"/>
        <v>0</v>
      </c>
      <c r="AD37" s="252">
        <f t="shared" si="21"/>
        <v>0</v>
      </c>
      <c r="AE37" s="252">
        <f t="shared" si="21"/>
        <v>0</v>
      </c>
      <c r="AF37" s="252">
        <f t="shared" si="21"/>
        <v>0</v>
      </c>
      <c r="AG37" s="252">
        <f t="shared" si="21"/>
        <v>0</v>
      </c>
      <c r="AH37" s="252">
        <f t="shared" si="21"/>
        <v>0</v>
      </c>
      <c r="AI37" s="252">
        <f t="shared" si="21"/>
        <v>0</v>
      </c>
      <c r="AJ37" s="252">
        <f t="shared" si="21"/>
        <v>0</v>
      </c>
      <c r="AK37" s="252">
        <f t="shared" si="21"/>
        <v>0</v>
      </c>
      <c r="AL37" s="252">
        <f t="shared" si="21"/>
        <v>0</v>
      </c>
      <c r="AM37" s="252">
        <f>SUM(AM35:AM36)</f>
        <v>0</v>
      </c>
      <c r="AN37" s="252">
        <f t="shared" ref="AN37:AO37" si="22">SUM(AN35:AN36)</f>
        <v>0</v>
      </c>
      <c r="AO37" s="252">
        <f t="shared" si="22"/>
        <v>0</v>
      </c>
      <c r="AP37" s="252">
        <f>SUM(AP35:AP36)</f>
        <v>0</v>
      </c>
      <c r="AQ37" s="27"/>
      <c r="AR37" s="133"/>
    </row>
    <row r="38" spans="1:44" s="174" customFormat="1" ht="12" customHeight="1" thickBot="1">
      <c r="A38" s="392"/>
      <c r="B38" s="178"/>
      <c r="C38" s="927" t="str">
        <f>IF(AP38&lt;0,"Net debt","Net cash")</f>
        <v>Net cash</v>
      </c>
      <c r="D38" s="684">
        <f>D29+D30+D34+D37</f>
        <v>0</v>
      </c>
      <c r="E38" s="684">
        <f t="shared" ref="E38:AP38" si="23">E29+E30+E34+E37</f>
        <v>0</v>
      </c>
      <c r="F38" s="684">
        <f t="shared" si="23"/>
        <v>0</v>
      </c>
      <c r="G38" s="684">
        <f t="shared" si="23"/>
        <v>0</v>
      </c>
      <c r="H38" s="684">
        <f t="shared" si="23"/>
        <v>0</v>
      </c>
      <c r="I38" s="684">
        <f t="shared" si="23"/>
        <v>0</v>
      </c>
      <c r="J38" s="684">
        <f t="shared" si="23"/>
        <v>0</v>
      </c>
      <c r="K38" s="684">
        <f t="shared" si="23"/>
        <v>0</v>
      </c>
      <c r="L38" s="684">
        <f t="shared" si="23"/>
        <v>0</v>
      </c>
      <c r="M38" s="684">
        <f t="shared" si="23"/>
        <v>0</v>
      </c>
      <c r="N38" s="684">
        <f t="shared" si="23"/>
        <v>0</v>
      </c>
      <c r="O38" s="684">
        <f t="shared" si="23"/>
        <v>0</v>
      </c>
      <c r="P38" s="684">
        <f t="shared" si="23"/>
        <v>0</v>
      </c>
      <c r="Q38" s="684">
        <f t="shared" si="23"/>
        <v>0</v>
      </c>
      <c r="R38" s="684">
        <f t="shared" si="23"/>
        <v>0</v>
      </c>
      <c r="S38" s="684">
        <f t="shared" si="23"/>
        <v>0</v>
      </c>
      <c r="T38" s="684">
        <f t="shared" si="23"/>
        <v>0</v>
      </c>
      <c r="U38" s="684">
        <f t="shared" si="23"/>
        <v>0</v>
      </c>
      <c r="V38" s="684">
        <f t="shared" si="23"/>
        <v>0</v>
      </c>
      <c r="W38" s="684">
        <f t="shared" si="23"/>
        <v>0</v>
      </c>
      <c r="X38" s="684">
        <f t="shared" si="23"/>
        <v>0</v>
      </c>
      <c r="Y38" s="684">
        <f t="shared" si="23"/>
        <v>0</v>
      </c>
      <c r="Z38" s="684">
        <f t="shared" si="23"/>
        <v>0</v>
      </c>
      <c r="AA38" s="684">
        <f t="shared" si="23"/>
        <v>0</v>
      </c>
      <c r="AB38" s="684">
        <f t="shared" si="23"/>
        <v>0</v>
      </c>
      <c r="AC38" s="684">
        <f t="shared" si="23"/>
        <v>0</v>
      </c>
      <c r="AD38" s="684">
        <f t="shared" si="23"/>
        <v>0</v>
      </c>
      <c r="AE38" s="684">
        <f t="shared" si="23"/>
        <v>0</v>
      </c>
      <c r="AF38" s="684">
        <f t="shared" si="23"/>
        <v>0</v>
      </c>
      <c r="AG38" s="684">
        <f t="shared" si="23"/>
        <v>0</v>
      </c>
      <c r="AH38" s="684">
        <f t="shared" si="23"/>
        <v>0</v>
      </c>
      <c r="AI38" s="684">
        <f t="shared" si="23"/>
        <v>0</v>
      </c>
      <c r="AJ38" s="684">
        <f t="shared" si="23"/>
        <v>0</v>
      </c>
      <c r="AK38" s="684">
        <f t="shared" si="23"/>
        <v>0</v>
      </c>
      <c r="AL38" s="684">
        <f t="shared" si="23"/>
        <v>0</v>
      </c>
      <c r="AM38" s="684">
        <f t="shared" si="23"/>
        <v>0</v>
      </c>
      <c r="AN38" s="684">
        <f t="shared" si="23"/>
        <v>0</v>
      </c>
      <c r="AO38" s="684">
        <f t="shared" si="23"/>
        <v>0</v>
      </c>
      <c r="AP38" s="684">
        <f t="shared" si="23"/>
        <v>0</v>
      </c>
      <c r="AQ38" s="27"/>
      <c r="AR38" s="131"/>
    </row>
    <row r="39" spans="1:44" s="174" customFormat="1" ht="12" customHeight="1" outlineLevel="1">
      <c r="A39" s="392"/>
      <c r="B39" s="178" t="s">
        <v>461</v>
      </c>
      <c r="C39" s="762" t="s">
        <v>462</v>
      </c>
      <c r="D39" s="252">
        <f>SUMIFS(BS!F:F,BS!$B:$B,$B39)/'Key information'!$E$114*'Key information'!$F$125</f>
        <v>0</v>
      </c>
      <c r="E39" s="252">
        <f>SUMIFS(BS!G:G,BS!$B:$B,$B39)/'Key information'!$E$114*'Key information'!$F$125</f>
        <v>0</v>
      </c>
      <c r="F39" s="252">
        <f>SUMIFS(BS!H:H,BS!$B:$B,$B39)/'Key information'!$E$114*'Key information'!$F$125</f>
        <v>0</v>
      </c>
      <c r="G39" s="252">
        <f>SUMIFS(BS!I:I,BS!$B:$B,$B39)/'Key information'!$E$114*'Key information'!$F$125</f>
        <v>0</v>
      </c>
      <c r="H39" s="252">
        <f>SUMIFS(BS!J:J,BS!$B:$B,$B39)/'Key information'!$E$114*'Key information'!$F$125</f>
        <v>0</v>
      </c>
      <c r="I39" s="252">
        <f>SUMIFS(BS!K:K,BS!$B:$B,$B39)/'Key information'!$E$114*'Key information'!$F$125</f>
        <v>0</v>
      </c>
      <c r="J39" s="252">
        <f>SUMIFS(BS!L:L,BS!$B:$B,$B39)/'Key information'!$E$114*'Key information'!$F$125</f>
        <v>0</v>
      </c>
      <c r="K39" s="252">
        <f>SUMIFS(BS!M:M,BS!$B:$B,$B39)/'Key information'!$E$114*'Key information'!$F$125</f>
        <v>0</v>
      </c>
      <c r="L39" s="252">
        <f>SUMIFS(BS!N:N,BS!$B:$B,$B39)/'Key information'!$E$114*'Key information'!$F$125</f>
        <v>0</v>
      </c>
      <c r="M39" s="252">
        <f>SUMIFS(BS!O:O,BS!$B:$B,$B39)/'Key information'!$E$114*'Key information'!$F$125</f>
        <v>0</v>
      </c>
      <c r="N39" s="252">
        <f>SUMIFS(BS!P:P,BS!$B:$B,$B39)/'Key information'!$E$114*'Key information'!$F$125</f>
        <v>0</v>
      </c>
      <c r="O39" s="252">
        <f>SUMIFS(BS!Q:Q,BS!$B:$B,$B39)/'Key information'!$E$114*'Key information'!$F$125</f>
        <v>0</v>
      </c>
      <c r="P39" s="252">
        <f>SUMIFS(BS!R:R,BS!$B:$B,$B39)/'Key information'!$E$114*'Key information'!$F$125</f>
        <v>0</v>
      </c>
      <c r="Q39" s="252">
        <f>SUMIFS(BS!S:S,BS!$B:$B,$B39)/'Key information'!$E$114*'Key information'!$F$125</f>
        <v>0</v>
      </c>
      <c r="R39" s="252">
        <f>SUMIFS(BS!T:T,BS!$B:$B,$B39)/'Key information'!$E$114*'Key information'!$F$125</f>
        <v>0</v>
      </c>
      <c r="S39" s="252">
        <f>SUMIFS(BS!U:U,BS!$B:$B,$B39)/'Key information'!$E$114*'Key information'!$F$125</f>
        <v>0</v>
      </c>
      <c r="T39" s="252">
        <f>SUMIFS(BS!V:V,BS!$B:$B,$B39)/'Key information'!$E$114*'Key information'!$F$125</f>
        <v>0</v>
      </c>
      <c r="U39" s="252">
        <f>SUMIFS(BS!W:W,BS!$B:$B,$B39)/'Key information'!$E$114*'Key information'!$F$125</f>
        <v>0</v>
      </c>
      <c r="V39" s="252">
        <f>SUMIFS(BS!X:X,BS!$B:$B,$B39)/'Key information'!$E$114*'Key information'!$F$125</f>
        <v>0</v>
      </c>
      <c r="W39" s="252">
        <f>SUMIFS(BS!Y:Y,BS!$B:$B,$B39)/'Key information'!$E$114*'Key information'!$F$125</f>
        <v>0</v>
      </c>
      <c r="X39" s="252">
        <f>SUMIFS(BS!Z:Z,BS!$B:$B,$B39)/'Key information'!$E$114*'Key information'!$F$125</f>
        <v>0</v>
      </c>
      <c r="Y39" s="252">
        <f>SUMIFS(BS!AA:AA,BS!$B:$B,$B39)/'Key information'!$E$114*'Key information'!$F$125</f>
        <v>0</v>
      </c>
      <c r="Z39" s="252">
        <f>SUMIFS(BS!AB:AB,BS!$B:$B,$B39)/'Key information'!$E$114*'Key information'!$F$125</f>
        <v>0</v>
      </c>
      <c r="AA39" s="252">
        <f>SUMIFS(BS!AC:AC,BS!$B:$B,$B39)/'Key information'!$E$114*'Key information'!$F$125</f>
        <v>0</v>
      </c>
      <c r="AB39" s="252">
        <f>SUMIFS(BS!AD:AD,BS!$B:$B,$B39)/'Key information'!$E$114*'Key information'!$F$125</f>
        <v>0</v>
      </c>
      <c r="AC39" s="252">
        <f>SUMIFS(BS!AE:AE,BS!$B:$B,$B39)/'Key information'!$E$114*'Key information'!$F$125</f>
        <v>0</v>
      </c>
      <c r="AD39" s="252">
        <f>SUMIFS(BS!AF:AF,BS!$B:$B,$B39)/'Key information'!$E$114*'Key information'!$F$125</f>
        <v>0</v>
      </c>
      <c r="AE39" s="252">
        <f>SUMIFS(BS!AG:AG,BS!$B:$B,$B39)/'Key information'!$E$114*'Key information'!$F$125</f>
        <v>0</v>
      </c>
      <c r="AF39" s="252">
        <f>SUMIFS(BS!AH:AH,BS!$B:$B,$B39)/'Key information'!$E$114*'Key information'!$F$125</f>
        <v>0</v>
      </c>
      <c r="AG39" s="252">
        <f>SUMIFS(BS!AI:AI,BS!$B:$B,$B39)/'Key information'!$E$114*'Key information'!$F$125</f>
        <v>0</v>
      </c>
      <c r="AH39" s="252">
        <f>SUMIFS(BS!AJ:AJ,BS!$B:$B,$B39)/'Key information'!$E$114*'Key information'!$F$125</f>
        <v>0</v>
      </c>
      <c r="AI39" s="252">
        <f>SUMIFS(BS!AK:AK,BS!$B:$B,$B39)/'Key information'!$E$114*'Key information'!$F$125</f>
        <v>0</v>
      </c>
      <c r="AJ39" s="252">
        <f>SUMIFS(BS!AL:AL,BS!$B:$B,$B39)/'Key information'!$E$114*'Key information'!$F$125</f>
        <v>0</v>
      </c>
      <c r="AK39" s="252">
        <f>SUMIFS(BS!AM:AM,BS!$B:$B,$B39)/'Key information'!$E$114*'Key information'!$F$125</f>
        <v>0</v>
      </c>
      <c r="AL39" s="252">
        <f>SUMIFS(BS!AN:AN,BS!$B:$B,$B39)/'Key information'!$E$114*'Key information'!$F$125</f>
        <v>0</v>
      </c>
      <c r="AM39" s="252">
        <f>SUMIFS(BS!AO:AO,BS!$B:$B,$B39)/'Key information'!$E$114*'Key information'!$F$125</f>
        <v>0</v>
      </c>
      <c r="AN39" s="252">
        <f t="shared" ref="AN39" si="24">SUMIF($D$9:$O$9,$AN$9,D39:O39)</f>
        <v>0</v>
      </c>
      <c r="AO39" s="252">
        <f t="shared" ref="AO39" si="25">SUMIF($P$9:$AA$9,$AO$9,P39:AA39)</f>
        <v>0</v>
      </c>
      <c r="AP39" s="252">
        <f t="shared" ref="AP39" si="26">SUMIF($AB$9:$AM$9,$AP$9,AB39:AM39)</f>
        <v>0</v>
      </c>
      <c r="AQ39" s="27"/>
      <c r="AR39" s="192"/>
    </row>
    <row r="40" spans="1:44" s="174" customFormat="1" ht="12" customHeight="1" outlineLevel="1">
      <c r="A40" s="392"/>
      <c r="B40" s="178" t="s">
        <v>452</v>
      </c>
      <c r="C40" s="762" t="s">
        <v>453</v>
      </c>
      <c r="D40" s="252">
        <f>SUMIFS(BS!F:F,BS!$B:$B,$B40)/'Key information'!$E$114*'Key information'!$F$125</f>
        <v>0</v>
      </c>
      <c r="E40" s="252">
        <f>SUMIFS(BS!G:G,BS!$B:$B,$B40)/'Key information'!$E$114*'Key information'!$F$125</f>
        <v>0</v>
      </c>
      <c r="F40" s="252">
        <f>SUMIFS(BS!H:H,BS!$B:$B,$B40)/'Key information'!$E$114*'Key information'!$F$125</f>
        <v>0</v>
      </c>
      <c r="G40" s="252">
        <f>SUMIFS(BS!I:I,BS!$B:$B,$B40)/'Key information'!$E$114*'Key information'!$F$125</f>
        <v>0</v>
      </c>
      <c r="H40" s="252">
        <f>SUMIFS(BS!J:J,BS!$B:$B,$B40)/'Key information'!$E$114*'Key information'!$F$125</f>
        <v>0</v>
      </c>
      <c r="I40" s="252">
        <f>SUMIFS(BS!K:K,BS!$B:$B,$B40)/'Key information'!$E$114*'Key information'!$F$125</f>
        <v>0</v>
      </c>
      <c r="J40" s="252">
        <f>SUMIFS(BS!L:L,BS!$B:$B,$B40)/'Key information'!$E$114*'Key information'!$F$125</f>
        <v>0</v>
      </c>
      <c r="K40" s="252">
        <f>SUMIFS(BS!M:M,BS!$B:$B,$B40)/'Key information'!$E$114*'Key information'!$F$125</f>
        <v>0</v>
      </c>
      <c r="L40" s="252">
        <f>SUMIFS(BS!N:N,BS!$B:$B,$B40)/'Key information'!$E$114*'Key information'!$F$125</f>
        <v>0</v>
      </c>
      <c r="M40" s="252">
        <f>SUMIFS(BS!O:O,BS!$B:$B,$B40)/'Key information'!$E$114*'Key information'!$F$125</f>
        <v>0</v>
      </c>
      <c r="N40" s="252">
        <f>SUMIFS(BS!P:P,BS!$B:$B,$B40)/'Key information'!$E$114*'Key information'!$F$125</f>
        <v>0</v>
      </c>
      <c r="O40" s="252">
        <f>SUMIFS(BS!Q:Q,BS!$B:$B,$B40)/'Key information'!$E$114*'Key information'!$F$125</f>
        <v>0</v>
      </c>
      <c r="P40" s="252">
        <f>SUMIFS(BS!R:R,BS!$B:$B,$B40)/'Key information'!$E$114*'Key information'!$F$125</f>
        <v>0</v>
      </c>
      <c r="Q40" s="252">
        <f>SUMIFS(BS!S:S,BS!$B:$B,$B40)/'Key information'!$E$114*'Key information'!$F$125</f>
        <v>0</v>
      </c>
      <c r="R40" s="252">
        <f>SUMIFS(BS!T:T,BS!$B:$B,$B40)/'Key information'!$E$114*'Key information'!$F$125</f>
        <v>0</v>
      </c>
      <c r="S40" s="252">
        <f>SUMIFS(BS!U:U,BS!$B:$B,$B40)/'Key information'!$E$114*'Key information'!$F$125</f>
        <v>0</v>
      </c>
      <c r="T40" s="252">
        <f>SUMIFS(BS!V:V,BS!$B:$B,$B40)/'Key information'!$E$114*'Key information'!$F$125</f>
        <v>0</v>
      </c>
      <c r="U40" s="252">
        <f>SUMIFS(BS!W:W,BS!$B:$B,$B40)/'Key information'!$E$114*'Key information'!$F$125</f>
        <v>0</v>
      </c>
      <c r="V40" s="252">
        <f>SUMIFS(BS!X:X,BS!$B:$B,$B40)/'Key information'!$E$114*'Key information'!$F$125</f>
        <v>0</v>
      </c>
      <c r="W40" s="252">
        <f>SUMIFS(BS!Y:Y,BS!$B:$B,$B40)/'Key information'!$E$114*'Key information'!$F$125</f>
        <v>0</v>
      </c>
      <c r="X40" s="252">
        <f>SUMIFS(BS!Z:Z,BS!$B:$B,$B40)/'Key information'!$E$114*'Key information'!$F$125</f>
        <v>0</v>
      </c>
      <c r="Y40" s="252">
        <f>SUMIFS(BS!AA:AA,BS!$B:$B,$B40)/'Key information'!$E$114*'Key information'!$F$125</f>
        <v>0</v>
      </c>
      <c r="Z40" s="252">
        <f>SUMIFS(BS!AB:AB,BS!$B:$B,$B40)/'Key information'!$E$114*'Key information'!$F$125</f>
        <v>0</v>
      </c>
      <c r="AA40" s="252">
        <f>SUMIFS(BS!AC:AC,BS!$B:$B,$B40)/'Key information'!$E$114*'Key information'!$F$125</f>
        <v>0</v>
      </c>
      <c r="AB40" s="252">
        <f>SUMIFS(BS!AD:AD,BS!$B:$B,$B40)/'Key information'!$E$114*'Key information'!$F$125</f>
        <v>0</v>
      </c>
      <c r="AC40" s="252">
        <f>SUMIFS(BS!AE:AE,BS!$B:$B,$B40)/'Key information'!$E$114*'Key information'!$F$125</f>
        <v>0</v>
      </c>
      <c r="AD40" s="252">
        <f>SUMIFS(BS!AF:AF,BS!$B:$B,$B40)/'Key information'!$E$114*'Key information'!$F$125</f>
        <v>0</v>
      </c>
      <c r="AE40" s="252">
        <f>SUMIFS(BS!AG:AG,BS!$B:$B,$B40)/'Key information'!$E$114*'Key information'!$F$125</f>
        <v>0</v>
      </c>
      <c r="AF40" s="252">
        <f>SUMIFS(BS!AH:AH,BS!$B:$B,$B40)/'Key information'!$E$114*'Key information'!$F$125</f>
        <v>0</v>
      </c>
      <c r="AG40" s="252">
        <f>SUMIFS(BS!AI:AI,BS!$B:$B,$B40)/'Key information'!$E$114*'Key information'!$F$125</f>
        <v>0</v>
      </c>
      <c r="AH40" s="252">
        <f>SUMIFS(BS!AJ:AJ,BS!$B:$B,$B40)/'Key information'!$E$114*'Key information'!$F$125</f>
        <v>0</v>
      </c>
      <c r="AI40" s="252">
        <f>SUMIFS(BS!AK:AK,BS!$B:$B,$B40)/'Key information'!$E$114*'Key information'!$F$125</f>
        <v>0</v>
      </c>
      <c r="AJ40" s="252">
        <f>SUMIFS(BS!AL:AL,BS!$B:$B,$B40)/'Key information'!$E$114*'Key information'!$F$125</f>
        <v>0</v>
      </c>
      <c r="AK40" s="252">
        <f>SUMIFS(BS!AM:AM,BS!$B:$B,$B40)/'Key information'!$E$114*'Key information'!$F$125</f>
        <v>0</v>
      </c>
      <c r="AL40" s="252">
        <f>SUMIFS(BS!AN:AN,BS!$B:$B,$B40)/'Key information'!$E$114*'Key information'!$F$125</f>
        <v>0</v>
      </c>
      <c r="AM40" s="252">
        <f>SUMIFS(BS!AO:AO,BS!$B:$B,$B40)/'Key information'!$E$114*'Key information'!$F$125</f>
        <v>0</v>
      </c>
      <c r="AN40" s="252">
        <f>SUMIF($D$9:$O$9,$AN$9,D40:O40)</f>
        <v>0</v>
      </c>
      <c r="AO40" s="252">
        <f>SUMIF($P$9:$AA$9,$AO$9,P40:AA40)</f>
        <v>0</v>
      </c>
      <c r="AP40" s="252">
        <f>SUMIF($AB$9:$AM$9,$AP$9,AB40:AM40)</f>
        <v>0</v>
      </c>
      <c r="AQ40" s="27"/>
      <c r="AR40" s="192"/>
    </row>
    <row r="41" spans="1:44" s="174" customFormat="1" ht="12" customHeight="1" thickBot="1">
      <c r="A41" s="392"/>
      <c r="B41" s="178"/>
      <c r="C41" s="927" t="s">
        <v>686</v>
      </c>
      <c r="D41" s="684">
        <f>D13+D28+D38+D39+D40</f>
        <v>0</v>
      </c>
      <c r="E41" s="684">
        <f t="shared" ref="E41:AL41" si="27">E13+E28+E38+E39+E40</f>
        <v>0</v>
      </c>
      <c r="F41" s="684">
        <f t="shared" si="27"/>
        <v>0</v>
      </c>
      <c r="G41" s="684">
        <f t="shared" si="27"/>
        <v>0</v>
      </c>
      <c r="H41" s="684">
        <f t="shared" si="27"/>
        <v>0</v>
      </c>
      <c r="I41" s="684">
        <f t="shared" si="27"/>
        <v>0</v>
      </c>
      <c r="J41" s="684">
        <f t="shared" si="27"/>
        <v>0</v>
      </c>
      <c r="K41" s="684">
        <f t="shared" si="27"/>
        <v>0</v>
      </c>
      <c r="L41" s="684">
        <f t="shared" si="27"/>
        <v>0</v>
      </c>
      <c r="M41" s="684">
        <f t="shared" si="27"/>
        <v>0</v>
      </c>
      <c r="N41" s="684">
        <f t="shared" si="27"/>
        <v>0</v>
      </c>
      <c r="O41" s="684">
        <f t="shared" si="27"/>
        <v>0</v>
      </c>
      <c r="P41" s="684">
        <f t="shared" si="27"/>
        <v>0</v>
      </c>
      <c r="Q41" s="684">
        <f t="shared" si="27"/>
        <v>0</v>
      </c>
      <c r="R41" s="684">
        <f t="shared" si="27"/>
        <v>0</v>
      </c>
      <c r="S41" s="684">
        <f t="shared" si="27"/>
        <v>0</v>
      </c>
      <c r="T41" s="684">
        <f t="shared" si="27"/>
        <v>0</v>
      </c>
      <c r="U41" s="684">
        <f t="shared" si="27"/>
        <v>0</v>
      </c>
      <c r="V41" s="684">
        <f t="shared" si="27"/>
        <v>0</v>
      </c>
      <c r="W41" s="684">
        <f t="shared" si="27"/>
        <v>0</v>
      </c>
      <c r="X41" s="684">
        <f t="shared" si="27"/>
        <v>0</v>
      </c>
      <c r="Y41" s="684">
        <f t="shared" si="27"/>
        <v>0</v>
      </c>
      <c r="Z41" s="684">
        <f t="shared" si="27"/>
        <v>0</v>
      </c>
      <c r="AA41" s="684">
        <f t="shared" si="27"/>
        <v>0</v>
      </c>
      <c r="AB41" s="684">
        <f t="shared" si="27"/>
        <v>0</v>
      </c>
      <c r="AC41" s="684">
        <f t="shared" si="27"/>
        <v>0</v>
      </c>
      <c r="AD41" s="684">
        <f t="shared" si="27"/>
        <v>0</v>
      </c>
      <c r="AE41" s="684">
        <f t="shared" si="27"/>
        <v>0</v>
      </c>
      <c r="AF41" s="684">
        <f t="shared" si="27"/>
        <v>0</v>
      </c>
      <c r="AG41" s="684">
        <f t="shared" si="27"/>
        <v>0</v>
      </c>
      <c r="AH41" s="684">
        <f t="shared" si="27"/>
        <v>0</v>
      </c>
      <c r="AI41" s="684">
        <f t="shared" si="27"/>
        <v>0</v>
      </c>
      <c r="AJ41" s="684">
        <f t="shared" si="27"/>
        <v>0</v>
      </c>
      <c r="AK41" s="684">
        <f t="shared" si="27"/>
        <v>0</v>
      </c>
      <c r="AL41" s="684">
        <f t="shared" si="27"/>
        <v>0</v>
      </c>
      <c r="AM41" s="684">
        <f>AM13+AM28+AM38+AM39+AM40</f>
        <v>0</v>
      </c>
      <c r="AN41" s="684">
        <f>AN13+AN28+AN38+AN39+AN40</f>
        <v>0</v>
      </c>
      <c r="AO41" s="684">
        <f t="shared" ref="AO41:AP41" si="28">AO13+AO28+AO38+AO39+AO40</f>
        <v>0</v>
      </c>
      <c r="AP41" s="684">
        <f t="shared" si="28"/>
        <v>0</v>
      </c>
      <c r="AQ41" s="27"/>
      <c r="AR41" s="131"/>
    </row>
    <row r="42" spans="1:44" s="174" customFormat="1" ht="12" customHeight="1">
      <c r="A42" s="392"/>
      <c r="B42" s="178" t="s">
        <v>443</v>
      </c>
      <c r="C42" s="762" t="s">
        <v>444</v>
      </c>
      <c r="D42" s="252">
        <f>SUMIFS(BS!F:F,BS!$B:$B,$B42)/'Key information'!$E$114*'Key information'!$F$125</f>
        <v>0</v>
      </c>
      <c r="E42" s="252">
        <f>SUMIFS(BS!G:G,BS!$B:$B,$B42)/'Key information'!$E$114*'Key information'!$F$125</f>
        <v>0</v>
      </c>
      <c r="F42" s="252">
        <f>SUMIFS(BS!H:H,BS!$B:$B,$B42)/'Key information'!$E$114*'Key information'!$F$125</f>
        <v>0</v>
      </c>
      <c r="G42" s="252">
        <f>SUMIFS(BS!I:I,BS!$B:$B,$B42)/'Key information'!$E$114*'Key information'!$F$125</f>
        <v>0</v>
      </c>
      <c r="H42" s="252">
        <f>SUMIFS(BS!J:J,BS!$B:$B,$B42)/'Key information'!$E$114*'Key information'!$F$125</f>
        <v>0</v>
      </c>
      <c r="I42" s="252">
        <f>SUMIFS(BS!K:K,BS!$B:$B,$B42)/'Key information'!$E$114*'Key information'!$F$125</f>
        <v>0</v>
      </c>
      <c r="J42" s="252">
        <f>SUMIFS(BS!L:L,BS!$B:$B,$B42)/'Key information'!$E$114*'Key information'!$F$125</f>
        <v>0</v>
      </c>
      <c r="K42" s="252">
        <f>SUMIFS(BS!M:M,BS!$B:$B,$B42)/'Key information'!$E$114*'Key information'!$F$125</f>
        <v>0</v>
      </c>
      <c r="L42" s="252">
        <f>SUMIFS(BS!N:N,BS!$B:$B,$B42)/'Key information'!$E$114*'Key information'!$F$125</f>
        <v>0</v>
      </c>
      <c r="M42" s="252">
        <f>SUMIFS(BS!O:O,BS!$B:$B,$B42)/'Key information'!$E$114*'Key information'!$F$125</f>
        <v>0</v>
      </c>
      <c r="N42" s="252">
        <f>SUMIFS(BS!P:P,BS!$B:$B,$B42)/'Key information'!$E$114*'Key information'!$F$125</f>
        <v>0</v>
      </c>
      <c r="O42" s="252">
        <f>SUMIFS(BS!Q:Q,BS!$B:$B,$B42)/'Key information'!$E$114*'Key information'!$F$125</f>
        <v>0</v>
      </c>
      <c r="P42" s="252">
        <f>SUMIFS(BS!R:R,BS!$B:$B,$B42)/'Key information'!$E$114*'Key information'!$F$125</f>
        <v>0</v>
      </c>
      <c r="Q42" s="252">
        <f>SUMIFS(BS!S:S,BS!$B:$B,$B42)/'Key information'!$E$114*'Key information'!$F$125</f>
        <v>0</v>
      </c>
      <c r="R42" s="252">
        <f>SUMIFS(BS!T:T,BS!$B:$B,$B42)/'Key information'!$E$114*'Key information'!$F$125</f>
        <v>0</v>
      </c>
      <c r="S42" s="252">
        <f>SUMIFS(BS!U:U,BS!$B:$B,$B42)/'Key information'!$E$114*'Key information'!$F$125</f>
        <v>0</v>
      </c>
      <c r="T42" s="252">
        <f>SUMIFS(BS!V:V,BS!$B:$B,$B42)/'Key information'!$E$114*'Key information'!$F$125</f>
        <v>0</v>
      </c>
      <c r="U42" s="252">
        <f>SUMIFS(BS!W:W,BS!$B:$B,$B42)/'Key information'!$E$114*'Key information'!$F$125</f>
        <v>0</v>
      </c>
      <c r="V42" s="252">
        <f>SUMIFS(BS!X:X,BS!$B:$B,$B42)/'Key information'!$E$114*'Key information'!$F$125</f>
        <v>0</v>
      </c>
      <c r="W42" s="252">
        <f>SUMIFS(BS!Y:Y,BS!$B:$B,$B42)/'Key information'!$E$114*'Key information'!$F$125</f>
        <v>0</v>
      </c>
      <c r="X42" s="252">
        <f>SUMIFS(BS!Z:Z,BS!$B:$B,$B42)/'Key information'!$E$114*'Key information'!$F$125</f>
        <v>0</v>
      </c>
      <c r="Y42" s="252">
        <f>SUMIFS(BS!AA:AA,BS!$B:$B,$B42)/'Key information'!$E$114*'Key information'!$F$125</f>
        <v>0</v>
      </c>
      <c r="Z42" s="252">
        <f>SUMIFS(BS!AB:AB,BS!$B:$B,$B42)/'Key information'!$E$114*'Key information'!$F$125</f>
        <v>0</v>
      </c>
      <c r="AA42" s="252">
        <f>SUMIFS(BS!AC:AC,BS!$B:$B,$B42)/'Key information'!$E$114*'Key information'!$F$125</f>
        <v>0</v>
      </c>
      <c r="AB42" s="252">
        <f>SUMIFS(BS!AD:AD,BS!$B:$B,$B42)/'Key information'!$E$114*'Key information'!$F$125</f>
        <v>0</v>
      </c>
      <c r="AC42" s="252">
        <f>SUMIFS(BS!AE:AE,BS!$B:$B,$B42)/'Key information'!$E$114*'Key information'!$F$125</f>
        <v>0</v>
      </c>
      <c r="AD42" s="252">
        <f>SUMIFS(BS!AF:AF,BS!$B:$B,$B42)/'Key information'!$E$114*'Key information'!$F$125</f>
        <v>0</v>
      </c>
      <c r="AE42" s="252">
        <f>SUMIFS(BS!AG:AG,BS!$B:$B,$B42)/'Key information'!$E$114*'Key information'!$F$125</f>
        <v>0</v>
      </c>
      <c r="AF42" s="252">
        <f>SUMIFS(BS!AH:AH,BS!$B:$B,$B42)/'Key information'!$E$114*'Key information'!$F$125</f>
        <v>0</v>
      </c>
      <c r="AG42" s="252">
        <f>SUMIFS(BS!AI:AI,BS!$B:$B,$B42)/'Key information'!$E$114*'Key information'!$F$125</f>
        <v>0</v>
      </c>
      <c r="AH42" s="252">
        <f>SUMIFS(BS!AJ:AJ,BS!$B:$B,$B42)/'Key information'!$E$114*'Key information'!$F$125</f>
        <v>0</v>
      </c>
      <c r="AI42" s="252">
        <f>SUMIFS(BS!AK:AK,BS!$B:$B,$B42)/'Key information'!$E$114*'Key information'!$F$125</f>
        <v>0</v>
      </c>
      <c r="AJ42" s="252">
        <f>SUMIFS(BS!AL:AL,BS!$B:$B,$B42)/'Key information'!$E$114*'Key information'!$F$125</f>
        <v>0</v>
      </c>
      <c r="AK42" s="252">
        <f>SUMIFS(BS!AM:AM,BS!$B:$B,$B42)/'Key information'!$E$114*'Key information'!$F$125</f>
        <v>0</v>
      </c>
      <c r="AL42" s="252">
        <f>SUMIFS(BS!AN:AN,BS!$B:$B,$B42)/'Key information'!$E$114*'Key information'!$F$125</f>
        <v>0</v>
      </c>
      <c r="AM42" s="252">
        <f>SUMIFS(BS!AO:AO,BS!$B:$B,$B42)/'Key information'!$E$114*'Key information'!$F$125</f>
        <v>0</v>
      </c>
      <c r="AN42" s="252">
        <f>SUMIF($D$9:$O$9,$AN$9,D42:O42)</f>
        <v>0</v>
      </c>
      <c r="AO42" s="252">
        <f>SUMIF($P$9:$AA$9,$AO$9,P42:AA42)</f>
        <v>0</v>
      </c>
      <c r="AP42" s="252">
        <f>SUMIF($AB$9:$AM$9,$AP$9,AB42:AM42)</f>
        <v>0</v>
      </c>
      <c r="AQ42" s="27"/>
      <c r="AR42" s="191"/>
    </row>
    <row r="43" spans="1:44" s="174" customFormat="1" ht="12" hidden="1" customHeight="1" outlineLevel="1">
      <c r="A43" s="392"/>
      <c r="B43" s="178" t="s">
        <v>445</v>
      </c>
      <c r="C43" s="762" t="s">
        <v>446</v>
      </c>
      <c r="D43" s="252">
        <f>SUMIFS(BS!F:F,BS!$B:$B,$B43)/'Key information'!$E$114*'Key information'!$F$125</f>
        <v>0</v>
      </c>
      <c r="E43" s="252">
        <f>SUMIFS(BS!G:G,BS!$B:$B,$B43)/'Key information'!$E$114*'Key information'!$F$125</f>
        <v>0</v>
      </c>
      <c r="F43" s="252">
        <f>SUMIFS(BS!H:H,BS!$B:$B,$B43)/'Key information'!$E$114*'Key information'!$F$125</f>
        <v>0</v>
      </c>
      <c r="G43" s="252">
        <f>SUMIFS(BS!I:I,BS!$B:$B,$B43)/'Key information'!$E$114*'Key information'!$F$125</f>
        <v>0</v>
      </c>
      <c r="H43" s="252">
        <f>SUMIFS(BS!J:J,BS!$B:$B,$B43)/'Key information'!$E$114*'Key information'!$F$125</f>
        <v>0</v>
      </c>
      <c r="I43" s="252">
        <f>SUMIFS(BS!K:K,BS!$B:$B,$B43)/'Key information'!$E$114*'Key information'!$F$125</f>
        <v>0</v>
      </c>
      <c r="J43" s="252">
        <f>SUMIFS(BS!L:L,BS!$B:$B,$B43)/'Key information'!$E$114*'Key information'!$F$125</f>
        <v>0</v>
      </c>
      <c r="K43" s="252">
        <f>SUMIFS(BS!M:M,BS!$B:$B,$B43)/'Key information'!$E$114*'Key information'!$F$125</f>
        <v>0</v>
      </c>
      <c r="L43" s="252">
        <f>SUMIFS(BS!N:N,BS!$B:$B,$B43)/'Key information'!$E$114*'Key information'!$F$125</f>
        <v>0</v>
      </c>
      <c r="M43" s="252">
        <f>SUMIFS(BS!O:O,BS!$B:$B,$B43)/'Key information'!$E$114*'Key information'!$F$125</f>
        <v>0</v>
      </c>
      <c r="N43" s="252">
        <f>SUMIFS(BS!P:P,BS!$B:$B,$B43)/'Key information'!$E$114*'Key information'!$F$125</f>
        <v>0</v>
      </c>
      <c r="O43" s="252">
        <f>SUMIFS(BS!Q:Q,BS!$B:$B,$B43)/'Key information'!$E$114*'Key information'!$F$125</f>
        <v>0</v>
      </c>
      <c r="P43" s="252">
        <f>SUMIFS(BS!R:R,BS!$B:$B,$B43)/'Key information'!$E$114*'Key information'!$F$125</f>
        <v>0</v>
      </c>
      <c r="Q43" s="252">
        <f>SUMIFS(BS!S:S,BS!$B:$B,$B43)/'Key information'!$E$114*'Key information'!$F$125</f>
        <v>0</v>
      </c>
      <c r="R43" s="252">
        <f>SUMIFS(BS!T:T,BS!$B:$B,$B43)/'Key information'!$E$114*'Key information'!$F$125</f>
        <v>0</v>
      </c>
      <c r="S43" s="252">
        <f>SUMIFS(BS!U:U,BS!$B:$B,$B43)/'Key information'!$E$114*'Key information'!$F$125</f>
        <v>0</v>
      </c>
      <c r="T43" s="252">
        <f>SUMIFS(BS!V:V,BS!$B:$B,$B43)/'Key information'!$E$114*'Key information'!$F$125</f>
        <v>0</v>
      </c>
      <c r="U43" s="252">
        <f>SUMIFS(BS!W:W,BS!$B:$B,$B43)/'Key information'!$E$114*'Key information'!$F$125</f>
        <v>0</v>
      </c>
      <c r="V43" s="252">
        <f>SUMIFS(BS!X:X,BS!$B:$B,$B43)/'Key information'!$E$114*'Key information'!$F$125</f>
        <v>0</v>
      </c>
      <c r="W43" s="252">
        <f>SUMIFS(BS!Y:Y,BS!$B:$B,$B43)/'Key information'!$E$114*'Key information'!$F$125</f>
        <v>0</v>
      </c>
      <c r="X43" s="252">
        <f>SUMIFS(BS!Z:Z,BS!$B:$B,$B43)/'Key information'!$E$114*'Key information'!$F$125</f>
        <v>0</v>
      </c>
      <c r="Y43" s="252">
        <f>SUMIFS(BS!AA:AA,BS!$B:$B,$B43)/'Key information'!$E$114*'Key information'!$F$125</f>
        <v>0</v>
      </c>
      <c r="Z43" s="252">
        <f>SUMIFS(BS!AB:AB,BS!$B:$B,$B43)/'Key information'!$E$114*'Key information'!$F$125</f>
        <v>0</v>
      </c>
      <c r="AA43" s="252">
        <f>SUMIFS(BS!AC:AC,BS!$B:$B,$B43)/'Key information'!$E$114*'Key information'!$F$125</f>
        <v>0</v>
      </c>
      <c r="AB43" s="252">
        <f>SUMIFS(BS!AD:AD,BS!$B:$B,$B43)/'Key information'!$E$114*'Key information'!$F$125</f>
        <v>0</v>
      </c>
      <c r="AC43" s="252">
        <f>SUMIFS(BS!AE:AE,BS!$B:$B,$B43)/'Key information'!$E$114*'Key information'!$F$125</f>
        <v>0</v>
      </c>
      <c r="AD43" s="252">
        <f>SUMIFS(BS!AF:AF,BS!$B:$B,$B43)/'Key information'!$E$114*'Key information'!$F$125</f>
        <v>0</v>
      </c>
      <c r="AE43" s="252">
        <f>SUMIFS(BS!AG:AG,BS!$B:$B,$B43)/'Key information'!$E$114*'Key information'!$F$125</f>
        <v>0</v>
      </c>
      <c r="AF43" s="252">
        <f>SUMIFS(BS!AH:AH,BS!$B:$B,$B43)/'Key information'!$E$114*'Key information'!$F$125</f>
        <v>0</v>
      </c>
      <c r="AG43" s="252">
        <f>SUMIFS(BS!AI:AI,BS!$B:$B,$B43)/'Key information'!$E$114*'Key information'!$F$125</f>
        <v>0</v>
      </c>
      <c r="AH43" s="252">
        <f>SUMIFS(BS!AJ:AJ,BS!$B:$B,$B43)/'Key information'!$E$114*'Key information'!$F$125</f>
        <v>0</v>
      </c>
      <c r="AI43" s="252">
        <f>SUMIFS(BS!AK:AK,BS!$B:$B,$B43)/'Key information'!$E$114*'Key information'!$F$125</f>
        <v>0</v>
      </c>
      <c r="AJ43" s="252">
        <f>SUMIFS(BS!AL:AL,BS!$B:$B,$B43)/'Key information'!$E$114*'Key information'!$F$125</f>
        <v>0</v>
      </c>
      <c r="AK43" s="252">
        <f>SUMIFS(BS!AM:AM,BS!$B:$B,$B43)/'Key information'!$E$114*'Key information'!$F$125</f>
        <v>0</v>
      </c>
      <c r="AL43" s="252">
        <f>SUMIFS(BS!AN:AN,BS!$B:$B,$B43)/'Key information'!$E$114*'Key information'!$F$125</f>
        <v>0</v>
      </c>
      <c r="AM43" s="252">
        <f>SUMIFS(BS!AO:AO,BS!$B:$B,$B43)/'Key information'!$E$114*'Key information'!$F$125</f>
        <v>0</v>
      </c>
      <c r="AN43" s="252">
        <f>SUMIF($D$9:$O$9,$AN$9,D43:O43)</f>
        <v>0</v>
      </c>
      <c r="AO43" s="252">
        <f>SUMIF($P$9:$AA$9,$AO$9,P43:AA43)</f>
        <v>0</v>
      </c>
      <c r="AP43" s="252">
        <f>SUMIF($AB$9:$AM$9,$AP$9,AB43:AM43)</f>
        <v>0</v>
      </c>
      <c r="AQ43" s="27"/>
      <c r="AR43" s="191"/>
    </row>
    <row r="44" spans="1:44" s="174" customFormat="1" ht="12" customHeight="1" collapsed="1">
      <c r="A44" s="392"/>
      <c r="B44" s="178" t="s">
        <v>447</v>
      </c>
      <c r="C44" s="762" t="s">
        <v>448</v>
      </c>
      <c r="D44" s="252">
        <f>SUMIFS(BS!F:F,BS!$B:$B,$B44)/'Key information'!$E$114*'Key information'!$F$125</f>
        <v>0</v>
      </c>
      <c r="E44" s="252">
        <f>SUMIFS(BS!G:G,BS!$B:$B,$B44)/'Key information'!$E$114*'Key information'!$F$125</f>
        <v>0</v>
      </c>
      <c r="F44" s="252">
        <f>SUMIFS(BS!H:H,BS!$B:$B,$B44)/'Key information'!$E$114*'Key information'!$F$125</f>
        <v>0</v>
      </c>
      <c r="G44" s="252">
        <f>SUMIFS(BS!I:I,BS!$B:$B,$B44)/'Key information'!$E$114*'Key information'!$F$125</f>
        <v>0</v>
      </c>
      <c r="H44" s="252">
        <f>SUMIFS(BS!J:J,BS!$B:$B,$B44)/'Key information'!$E$114*'Key information'!$F$125</f>
        <v>0</v>
      </c>
      <c r="I44" s="252">
        <f>SUMIFS(BS!K:K,BS!$B:$B,$B44)/'Key information'!$E$114*'Key information'!$F$125</f>
        <v>0</v>
      </c>
      <c r="J44" s="252">
        <f>SUMIFS(BS!L:L,BS!$B:$B,$B44)/'Key information'!$E$114*'Key information'!$F$125</f>
        <v>0</v>
      </c>
      <c r="K44" s="252">
        <f>SUMIFS(BS!M:M,BS!$B:$B,$B44)/'Key information'!$E$114*'Key information'!$F$125</f>
        <v>0</v>
      </c>
      <c r="L44" s="252">
        <f>SUMIFS(BS!N:N,BS!$B:$B,$B44)/'Key information'!$E$114*'Key information'!$F$125</f>
        <v>0</v>
      </c>
      <c r="M44" s="252">
        <f>SUMIFS(BS!O:O,BS!$B:$B,$B44)/'Key information'!$E$114*'Key information'!$F$125</f>
        <v>0</v>
      </c>
      <c r="N44" s="252">
        <f>SUMIFS(BS!P:P,BS!$B:$B,$B44)/'Key information'!$E$114*'Key information'!$F$125</f>
        <v>0</v>
      </c>
      <c r="O44" s="252">
        <f>SUMIFS(BS!Q:Q,BS!$B:$B,$B44)/'Key information'!$E$114*'Key information'!$F$125</f>
        <v>0</v>
      </c>
      <c r="P44" s="252">
        <f>SUMIFS(BS!R:R,BS!$B:$B,$B44)/'Key information'!$E$114*'Key information'!$F$125</f>
        <v>0</v>
      </c>
      <c r="Q44" s="252">
        <f>SUMIFS(BS!S:S,BS!$B:$B,$B44)/'Key information'!$E$114*'Key information'!$F$125</f>
        <v>0</v>
      </c>
      <c r="R44" s="252">
        <f>SUMIFS(BS!T:T,BS!$B:$B,$B44)/'Key information'!$E$114*'Key information'!$F$125</f>
        <v>0</v>
      </c>
      <c r="S44" s="252">
        <f>SUMIFS(BS!U:U,BS!$B:$B,$B44)/'Key information'!$E$114*'Key information'!$F$125</f>
        <v>0</v>
      </c>
      <c r="T44" s="252">
        <f>SUMIFS(BS!V:V,BS!$B:$B,$B44)/'Key information'!$E$114*'Key information'!$F$125</f>
        <v>0</v>
      </c>
      <c r="U44" s="252">
        <f>SUMIFS(BS!W:W,BS!$B:$B,$B44)/'Key information'!$E$114*'Key information'!$F$125</f>
        <v>0</v>
      </c>
      <c r="V44" s="252">
        <f>SUMIFS(BS!X:X,BS!$B:$B,$B44)/'Key information'!$E$114*'Key information'!$F$125</f>
        <v>0</v>
      </c>
      <c r="W44" s="252">
        <f>SUMIFS(BS!Y:Y,BS!$B:$B,$B44)/'Key information'!$E$114*'Key information'!$F$125</f>
        <v>0</v>
      </c>
      <c r="X44" s="252">
        <f>SUMIFS(BS!Z:Z,BS!$B:$B,$B44)/'Key information'!$E$114*'Key information'!$F$125</f>
        <v>0</v>
      </c>
      <c r="Y44" s="252">
        <f>SUMIFS(BS!AA:AA,BS!$B:$B,$B44)/'Key information'!$E$114*'Key information'!$F$125</f>
        <v>0</v>
      </c>
      <c r="Z44" s="252">
        <f>SUMIFS(BS!AB:AB,BS!$B:$B,$B44)/'Key information'!$E$114*'Key information'!$F$125</f>
        <v>0</v>
      </c>
      <c r="AA44" s="252">
        <f>SUMIFS(BS!AC:AC,BS!$B:$B,$B44)/'Key information'!$E$114*'Key information'!$F$125</f>
        <v>0</v>
      </c>
      <c r="AB44" s="252">
        <f>SUMIFS(BS!AD:AD,BS!$B:$B,$B44)/'Key information'!$E$114*'Key information'!$F$125</f>
        <v>0</v>
      </c>
      <c r="AC44" s="252">
        <f>SUMIFS(BS!AE:AE,BS!$B:$B,$B44)/'Key information'!$E$114*'Key information'!$F$125</f>
        <v>0</v>
      </c>
      <c r="AD44" s="252">
        <f>SUMIFS(BS!AF:AF,BS!$B:$B,$B44)/'Key information'!$E$114*'Key information'!$F$125</f>
        <v>0</v>
      </c>
      <c r="AE44" s="252">
        <f>SUMIFS(BS!AG:AG,BS!$B:$B,$B44)/'Key information'!$E$114*'Key information'!$F$125</f>
        <v>0</v>
      </c>
      <c r="AF44" s="252">
        <f>SUMIFS(BS!AH:AH,BS!$B:$B,$B44)/'Key information'!$E$114*'Key information'!$F$125</f>
        <v>0</v>
      </c>
      <c r="AG44" s="252">
        <f>SUMIFS(BS!AI:AI,BS!$B:$B,$B44)/'Key information'!$E$114*'Key information'!$F$125</f>
        <v>0</v>
      </c>
      <c r="AH44" s="252">
        <f>SUMIFS(BS!AJ:AJ,BS!$B:$B,$B44)/'Key information'!$E$114*'Key information'!$F$125</f>
        <v>0</v>
      </c>
      <c r="AI44" s="252">
        <f>SUMIFS(BS!AK:AK,BS!$B:$B,$B44)/'Key information'!$E$114*'Key information'!$F$125</f>
        <v>0</v>
      </c>
      <c r="AJ44" s="252">
        <f>SUMIFS(BS!AL:AL,BS!$B:$B,$B44)/'Key information'!$E$114*'Key information'!$F$125</f>
        <v>0</v>
      </c>
      <c r="AK44" s="252">
        <f>SUMIFS(BS!AM:AM,BS!$B:$B,$B44)/'Key information'!$E$114*'Key information'!$F$125</f>
        <v>0</v>
      </c>
      <c r="AL44" s="252">
        <f>SUMIFS(BS!AN:AN,BS!$B:$B,$B44)/'Key information'!$E$114*'Key information'!$F$125</f>
        <v>0</v>
      </c>
      <c r="AM44" s="252">
        <f>SUMIFS(BS!AO:AO,BS!$B:$B,$B44)/'Key information'!$E$114*'Key information'!$F$125</f>
        <v>0</v>
      </c>
      <c r="AN44" s="252">
        <f t="shared" ref="AN44:AN45" si="29">SUMIF($D$9:$O$9,$AN$9,D44:O44)</f>
        <v>0</v>
      </c>
      <c r="AO44" s="252">
        <f t="shared" ref="AO44:AO45" si="30">SUMIF($P$9:$AA$9,$AO$9,P44:AA44)</f>
        <v>0</v>
      </c>
      <c r="AP44" s="252">
        <f t="shared" ref="AP44:AP45" si="31">SUMIF($AB$9:$AM$9,$AP$9,AB44:AM44)</f>
        <v>0</v>
      </c>
      <c r="AQ44" s="27"/>
      <c r="AR44" s="134"/>
    </row>
    <row r="45" spans="1:44" s="174" customFormat="1" ht="12" customHeight="1">
      <c r="A45" s="392"/>
      <c r="B45" s="178" t="s">
        <v>449</v>
      </c>
      <c r="C45" s="762" t="s">
        <v>450</v>
      </c>
      <c r="D45" s="252">
        <f>SUMIFS(BS!F:F,BS!$B:$B,$B45)/'Key information'!$E$114*'Key information'!$F$125</f>
        <v>0</v>
      </c>
      <c r="E45" s="252">
        <f>SUMIFS(BS!G:G,BS!$B:$B,$B45)/'Key information'!$E$114*'Key information'!$F$125</f>
        <v>0</v>
      </c>
      <c r="F45" s="252">
        <f>SUMIFS(BS!H:H,BS!$B:$B,$B45)/'Key information'!$E$114*'Key information'!$F$125</f>
        <v>0</v>
      </c>
      <c r="G45" s="252">
        <f>SUMIFS(BS!I:I,BS!$B:$B,$B45)/'Key information'!$E$114*'Key information'!$F$125</f>
        <v>0</v>
      </c>
      <c r="H45" s="252">
        <f>SUMIFS(BS!J:J,BS!$B:$B,$B45)/'Key information'!$E$114*'Key information'!$F$125</f>
        <v>0</v>
      </c>
      <c r="I45" s="252">
        <f>SUMIFS(BS!K:K,BS!$B:$B,$B45)/'Key information'!$E$114*'Key information'!$F$125</f>
        <v>0</v>
      </c>
      <c r="J45" s="252">
        <f>SUMIFS(BS!L:L,BS!$B:$B,$B45)/'Key information'!$E$114*'Key information'!$F$125</f>
        <v>0</v>
      </c>
      <c r="K45" s="252">
        <f>SUMIFS(BS!M:M,BS!$B:$B,$B45)/'Key information'!$E$114*'Key information'!$F$125</f>
        <v>0</v>
      </c>
      <c r="L45" s="252">
        <f>SUMIFS(BS!N:N,BS!$B:$B,$B45)/'Key information'!$E$114*'Key information'!$F$125</f>
        <v>0</v>
      </c>
      <c r="M45" s="252">
        <f>SUMIFS(BS!O:O,BS!$B:$B,$B45)/'Key information'!$E$114*'Key information'!$F$125</f>
        <v>0</v>
      </c>
      <c r="N45" s="252">
        <f>SUMIFS(BS!P:P,BS!$B:$B,$B45)/'Key information'!$E$114*'Key information'!$F$125</f>
        <v>0</v>
      </c>
      <c r="O45" s="252">
        <f>SUMIFS(BS!Q:Q,BS!$B:$B,$B45)/'Key information'!$E$114*'Key information'!$F$125</f>
        <v>0</v>
      </c>
      <c r="P45" s="252">
        <f>SUMIFS(BS!R:R,BS!$B:$B,$B45)/'Key information'!$E$114*'Key information'!$F$125</f>
        <v>0</v>
      </c>
      <c r="Q45" s="252">
        <f>SUMIFS(BS!S:S,BS!$B:$B,$B45)/'Key information'!$E$114*'Key information'!$F$125</f>
        <v>0</v>
      </c>
      <c r="R45" s="252">
        <f>SUMIFS(BS!T:T,BS!$B:$B,$B45)/'Key information'!$E$114*'Key information'!$F$125</f>
        <v>0</v>
      </c>
      <c r="S45" s="252">
        <f>SUMIFS(BS!U:U,BS!$B:$B,$B45)/'Key information'!$E$114*'Key information'!$F$125</f>
        <v>0</v>
      </c>
      <c r="T45" s="252">
        <f>SUMIFS(BS!V:V,BS!$B:$B,$B45)/'Key information'!$E$114*'Key information'!$F$125</f>
        <v>0</v>
      </c>
      <c r="U45" s="252">
        <f>SUMIFS(BS!W:W,BS!$B:$B,$B45)/'Key information'!$E$114*'Key information'!$F$125</f>
        <v>0</v>
      </c>
      <c r="V45" s="252">
        <f>SUMIFS(BS!X:X,BS!$B:$B,$B45)/'Key information'!$E$114*'Key information'!$F$125</f>
        <v>0</v>
      </c>
      <c r="W45" s="252">
        <f>SUMIFS(BS!Y:Y,BS!$B:$B,$B45)/'Key information'!$E$114*'Key information'!$F$125</f>
        <v>0</v>
      </c>
      <c r="X45" s="252">
        <f>SUMIFS(BS!Z:Z,BS!$B:$B,$B45)/'Key information'!$E$114*'Key information'!$F$125</f>
        <v>0</v>
      </c>
      <c r="Y45" s="252">
        <f>SUMIFS(BS!AA:AA,BS!$B:$B,$B45)/'Key information'!$E$114*'Key information'!$F$125</f>
        <v>0</v>
      </c>
      <c r="Z45" s="252">
        <f>SUMIFS(BS!AB:AB,BS!$B:$B,$B45)/'Key information'!$E$114*'Key information'!$F$125</f>
        <v>0</v>
      </c>
      <c r="AA45" s="252">
        <f>SUMIFS(BS!AC:AC,BS!$B:$B,$B45)/'Key information'!$E$114*'Key information'!$F$125</f>
        <v>0</v>
      </c>
      <c r="AB45" s="252">
        <f>SUMIFS(BS!AD:AD,BS!$B:$B,$B45)/'Key information'!$E$114*'Key information'!$F$125</f>
        <v>0</v>
      </c>
      <c r="AC45" s="252">
        <f>SUMIFS(BS!AE:AE,BS!$B:$B,$B45)/'Key information'!$E$114*'Key information'!$F$125</f>
        <v>0</v>
      </c>
      <c r="AD45" s="252">
        <f>SUMIFS(BS!AF:AF,BS!$B:$B,$B45)/'Key information'!$E$114*'Key information'!$F$125</f>
        <v>0</v>
      </c>
      <c r="AE45" s="252">
        <f>SUMIFS(BS!AG:AG,BS!$B:$B,$B45)/'Key information'!$E$114*'Key information'!$F$125</f>
        <v>0</v>
      </c>
      <c r="AF45" s="252">
        <f>SUMIFS(BS!AH:AH,BS!$B:$B,$B45)/'Key information'!$E$114*'Key information'!$F$125</f>
        <v>0</v>
      </c>
      <c r="AG45" s="252">
        <f>SUMIFS(BS!AI:AI,BS!$B:$B,$B45)/'Key information'!$E$114*'Key information'!$F$125</f>
        <v>0</v>
      </c>
      <c r="AH45" s="252">
        <f>SUMIFS(BS!AJ:AJ,BS!$B:$B,$B45)/'Key information'!$E$114*'Key information'!$F$125</f>
        <v>0</v>
      </c>
      <c r="AI45" s="252">
        <f>SUMIFS(BS!AK:AK,BS!$B:$B,$B45)/'Key information'!$E$114*'Key information'!$F$125</f>
        <v>0</v>
      </c>
      <c r="AJ45" s="252">
        <f>SUMIFS(BS!AL:AL,BS!$B:$B,$B45)/'Key information'!$E$114*'Key information'!$F$125</f>
        <v>0</v>
      </c>
      <c r="AK45" s="252">
        <f>SUMIFS(BS!AM:AM,BS!$B:$B,$B45)/'Key information'!$E$114*'Key information'!$F$125</f>
        <v>0</v>
      </c>
      <c r="AL45" s="252">
        <f>SUMIFS(BS!AN:AN,BS!$B:$B,$B45)/'Key information'!$E$114*'Key information'!$F$125</f>
        <v>0</v>
      </c>
      <c r="AM45" s="252">
        <f>SUMIFS(BS!AO:AO,BS!$B:$B,$B45)/'Key information'!$E$114*'Key information'!$F$125</f>
        <v>0</v>
      </c>
      <c r="AN45" s="252">
        <f t="shared" si="29"/>
        <v>0</v>
      </c>
      <c r="AO45" s="252">
        <f t="shared" si="30"/>
        <v>0</v>
      </c>
      <c r="AP45" s="252">
        <f t="shared" si="31"/>
        <v>0</v>
      </c>
      <c r="AQ45" s="27"/>
      <c r="AR45" s="138"/>
    </row>
    <row r="46" spans="1:44" s="174" customFormat="1" ht="12" customHeight="1" thickBot="1">
      <c r="A46" s="392"/>
      <c r="B46" s="178"/>
      <c r="C46" s="767" t="s">
        <v>451</v>
      </c>
      <c r="D46" s="684">
        <f>SUM(D42:D45)</f>
        <v>0</v>
      </c>
      <c r="E46" s="684">
        <f t="shared" ref="E46:AP46" si="32">SUM(E42:E45)</f>
        <v>0</v>
      </c>
      <c r="F46" s="684">
        <f t="shared" si="32"/>
        <v>0</v>
      </c>
      <c r="G46" s="684">
        <f t="shared" si="32"/>
        <v>0</v>
      </c>
      <c r="H46" s="684">
        <f t="shared" si="32"/>
        <v>0</v>
      </c>
      <c r="I46" s="684">
        <f t="shared" si="32"/>
        <v>0</v>
      </c>
      <c r="J46" s="684">
        <f t="shared" si="32"/>
        <v>0</v>
      </c>
      <c r="K46" s="684">
        <f t="shared" si="32"/>
        <v>0</v>
      </c>
      <c r="L46" s="684">
        <f t="shared" si="32"/>
        <v>0</v>
      </c>
      <c r="M46" s="684">
        <f t="shared" si="32"/>
        <v>0</v>
      </c>
      <c r="N46" s="684">
        <f t="shared" si="32"/>
        <v>0</v>
      </c>
      <c r="O46" s="684">
        <f t="shared" si="32"/>
        <v>0</v>
      </c>
      <c r="P46" s="684">
        <f t="shared" si="32"/>
        <v>0</v>
      </c>
      <c r="Q46" s="684">
        <f t="shared" si="32"/>
        <v>0</v>
      </c>
      <c r="R46" s="684">
        <f t="shared" si="32"/>
        <v>0</v>
      </c>
      <c r="S46" s="684">
        <f t="shared" si="32"/>
        <v>0</v>
      </c>
      <c r="T46" s="684">
        <f t="shared" si="32"/>
        <v>0</v>
      </c>
      <c r="U46" s="684">
        <f t="shared" si="32"/>
        <v>0</v>
      </c>
      <c r="V46" s="684">
        <f t="shared" si="32"/>
        <v>0</v>
      </c>
      <c r="W46" s="684">
        <f t="shared" si="32"/>
        <v>0</v>
      </c>
      <c r="X46" s="684">
        <f t="shared" si="32"/>
        <v>0</v>
      </c>
      <c r="Y46" s="684">
        <f t="shared" si="32"/>
        <v>0</v>
      </c>
      <c r="Z46" s="684">
        <f t="shared" si="32"/>
        <v>0</v>
      </c>
      <c r="AA46" s="684">
        <f t="shared" si="32"/>
        <v>0</v>
      </c>
      <c r="AB46" s="684">
        <f t="shared" si="32"/>
        <v>0</v>
      </c>
      <c r="AC46" s="684">
        <f t="shared" si="32"/>
        <v>0</v>
      </c>
      <c r="AD46" s="684">
        <f t="shared" si="32"/>
        <v>0</v>
      </c>
      <c r="AE46" s="684">
        <f t="shared" si="32"/>
        <v>0</v>
      </c>
      <c r="AF46" s="684">
        <f t="shared" si="32"/>
        <v>0</v>
      </c>
      <c r="AG46" s="684">
        <f t="shared" si="32"/>
        <v>0</v>
      </c>
      <c r="AH46" s="684">
        <f t="shared" si="32"/>
        <v>0</v>
      </c>
      <c r="AI46" s="684">
        <f t="shared" si="32"/>
        <v>0</v>
      </c>
      <c r="AJ46" s="684">
        <f t="shared" si="32"/>
        <v>0</v>
      </c>
      <c r="AK46" s="684">
        <f t="shared" si="32"/>
        <v>0</v>
      </c>
      <c r="AL46" s="684">
        <f t="shared" si="32"/>
        <v>0</v>
      </c>
      <c r="AM46" s="684">
        <f t="shared" si="32"/>
        <v>0</v>
      </c>
      <c r="AN46" s="684">
        <f t="shared" si="32"/>
        <v>0</v>
      </c>
      <c r="AO46" s="684">
        <f t="shared" si="32"/>
        <v>0</v>
      </c>
      <c r="AP46" s="684">
        <f t="shared" si="32"/>
        <v>0</v>
      </c>
      <c r="AQ46" s="27"/>
      <c r="AR46" s="362"/>
    </row>
    <row r="47" spans="1:44" s="361" customFormat="1" ht="11.25" customHeight="1">
      <c r="A47" s="392"/>
      <c r="B47" s="357"/>
      <c r="C47" s="358"/>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359"/>
      <c r="AR47" s="360"/>
    </row>
    <row r="48" spans="1:44" s="361" customFormat="1" ht="11.25" customHeight="1">
      <c r="A48" s="392"/>
      <c r="B48" s="357"/>
      <c r="C48" s="358"/>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359"/>
      <c r="AR48" s="360"/>
    </row>
    <row r="49" spans="1:53" customFormat="1" ht="11.25" customHeight="1" outlineLevel="1">
      <c r="A49" s="390"/>
      <c r="C49" s="461" t="s">
        <v>483</v>
      </c>
      <c r="D49" s="480">
        <f>D41+D46</f>
        <v>0</v>
      </c>
      <c r="E49" s="480">
        <f t="shared" ref="E49:AF49" si="33">E41+E46</f>
        <v>0</v>
      </c>
      <c r="F49" s="480">
        <f t="shared" si="33"/>
        <v>0</v>
      </c>
      <c r="G49" s="480">
        <f t="shared" si="33"/>
        <v>0</v>
      </c>
      <c r="H49" s="480">
        <f t="shared" si="33"/>
        <v>0</v>
      </c>
      <c r="I49" s="480">
        <f t="shared" si="33"/>
        <v>0</v>
      </c>
      <c r="J49" s="480">
        <f t="shared" si="33"/>
        <v>0</v>
      </c>
      <c r="K49" s="480">
        <f t="shared" si="33"/>
        <v>0</v>
      </c>
      <c r="L49" s="480">
        <f t="shared" si="33"/>
        <v>0</v>
      </c>
      <c r="M49" s="480">
        <f t="shared" si="33"/>
        <v>0</v>
      </c>
      <c r="N49" s="480">
        <f t="shared" si="33"/>
        <v>0</v>
      </c>
      <c r="O49" s="480">
        <f t="shared" si="33"/>
        <v>0</v>
      </c>
      <c r="P49" s="480">
        <f t="shared" si="33"/>
        <v>0</v>
      </c>
      <c r="Q49" s="480">
        <f t="shared" si="33"/>
        <v>0</v>
      </c>
      <c r="R49" s="480">
        <f t="shared" si="33"/>
        <v>0</v>
      </c>
      <c r="S49" s="480">
        <f t="shared" si="33"/>
        <v>0</v>
      </c>
      <c r="T49" s="480">
        <f t="shared" si="33"/>
        <v>0</v>
      </c>
      <c r="U49" s="480">
        <f t="shared" si="33"/>
        <v>0</v>
      </c>
      <c r="V49" s="480">
        <f t="shared" si="33"/>
        <v>0</v>
      </c>
      <c r="W49" s="480">
        <f t="shared" si="33"/>
        <v>0</v>
      </c>
      <c r="X49" s="480">
        <f t="shared" si="33"/>
        <v>0</v>
      </c>
      <c r="Y49" s="480">
        <f t="shared" si="33"/>
        <v>0</v>
      </c>
      <c r="Z49" s="480">
        <f t="shared" si="33"/>
        <v>0</v>
      </c>
      <c r="AA49" s="480">
        <f t="shared" si="33"/>
        <v>0</v>
      </c>
      <c r="AB49" s="480">
        <f t="shared" si="33"/>
        <v>0</v>
      </c>
      <c r="AC49" s="480">
        <f t="shared" si="33"/>
        <v>0</v>
      </c>
      <c r="AD49" s="480">
        <f t="shared" si="33"/>
        <v>0</v>
      </c>
      <c r="AE49" s="480">
        <f t="shared" si="33"/>
        <v>0</v>
      </c>
      <c r="AF49" s="480">
        <f t="shared" si="33"/>
        <v>0</v>
      </c>
      <c r="AG49" s="480">
        <f>AG41+AG46</f>
        <v>0</v>
      </c>
      <c r="AH49" s="480">
        <f t="shared" ref="AH49:AM49" si="34">AH41+AH46</f>
        <v>0</v>
      </c>
      <c r="AI49" s="480">
        <f t="shared" si="34"/>
        <v>0</v>
      </c>
      <c r="AJ49" s="480">
        <f t="shared" si="34"/>
        <v>0</v>
      </c>
      <c r="AK49" s="480">
        <f t="shared" si="34"/>
        <v>0</v>
      </c>
      <c r="AL49" s="480">
        <f t="shared" si="34"/>
        <v>0</v>
      </c>
      <c r="AM49" s="480">
        <f t="shared" si="34"/>
        <v>0</v>
      </c>
      <c r="AN49" s="480">
        <f>AN41+AN46</f>
        <v>0</v>
      </c>
      <c r="AO49" s="480">
        <f>AO41+AO46</f>
        <v>0</v>
      </c>
      <c r="AP49" s="481">
        <f>AP41+AP46</f>
        <v>0</v>
      </c>
      <c r="AT49" s="146"/>
      <c r="AU49" s="146"/>
      <c r="AV49" s="146"/>
      <c r="AW49" s="146"/>
      <c r="AX49" s="146"/>
      <c r="AY49" s="146"/>
      <c r="AZ49" s="146"/>
      <c r="BA49" s="146"/>
    </row>
    <row r="50" spans="1:53" customFormat="1" ht="11.25" customHeight="1" outlineLevel="1">
      <c r="A50" s="390"/>
      <c r="C50" s="1047" t="s">
        <v>389</v>
      </c>
      <c r="D50" s="1048" t="str">
        <f>IF(ROUND(D49,0)=0,"OK","ERROR")</f>
        <v>OK</v>
      </c>
      <c r="E50" s="1048" t="str">
        <f t="shared" ref="E50:AM50" si="35">IF(ROUND(E49,0)=0,"OK","ERROR")</f>
        <v>OK</v>
      </c>
      <c r="F50" s="1048" t="str">
        <f t="shared" si="35"/>
        <v>OK</v>
      </c>
      <c r="G50" s="1048" t="str">
        <f t="shared" si="35"/>
        <v>OK</v>
      </c>
      <c r="H50" s="1048" t="str">
        <f t="shared" si="35"/>
        <v>OK</v>
      </c>
      <c r="I50" s="1048" t="str">
        <f t="shared" si="35"/>
        <v>OK</v>
      </c>
      <c r="J50" s="1048" t="str">
        <f t="shared" si="35"/>
        <v>OK</v>
      </c>
      <c r="K50" s="1048" t="str">
        <f t="shared" si="35"/>
        <v>OK</v>
      </c>
      <c r="L50" s="1048" t="str">
        <f t="shared" si="35"/>
        <v>OK</v>
      </c>
      <c r="M50" s="1048" t="str">
        <f t="shared" si="35"/>
        <v>OK</v>
      </c>
      <c r="N50" s="1048" t="str">
        <f t="shared" si="35"/>
        <v>OK</v>
      </c>
      <c r="O50" s="1048" t="str">
        <f t="shared" si="35"/>
        <v>OK</v>
      </c>
      <c r="P50" s="1048" t="str">
        <f t="shared" si="35"/>
        <v>OK</v>
      </c>
      <c r="Q50" s="1048" t="str">
        <f t="shared" si="35"/>
        <v>OK</v>
      </c>
      <c r="R50" s="1048" t="str">
        <f t="shared" si="35"/>
        <v>OK</v>
      </c>
      <c r="S50" s="1048" t="str">
        <f t="shared" si="35"/>
        <v>OK</v>
      </c>
      <c r="T50" s="1048" t="str">
        <f t="shared" si="35"/>
        <v>OK</v>
      </c>
      <c r="U50" s="1048" t="str">
        <f t="shared" si="35"/>
        <v>OK</v>
      </c>
      <c r="V50" s="1048" t="str">
        <f t="shared" si="35"/>
        <v>OK</v>
      </c>
      <c r="W50" s="1048" t="str">
        <f t="shared" si="35"/>
        <v>OK</v>
      </c>
      <c r="X50" s="1048" t="str">
        <f t="shared" si="35"/>
        <v>OK</v>
      </c>
      <c r="Y50" s="1048" t="str">
        <f t="shared" si="35"/>
        <v>OK</v>
      </c>
      <c r="Z50" s="1048" t="str">
        <f t="shared" si="35"/>
        <v>OK</v>
      </c>
      <c r="AA50" s="1048" t="str">
        <f t="shared" si="35"/>
        <v>OK</v>
      </c>
      <c r="AB50" s="1048" t="str">
        <f t="shared" si="35"/>
        <v>OK</v>
      </c>
      <c r="AC50" s="1048" t="str">
        <f t="shared" si="35"/>
        <v>OK</v>
      </c>
      <c r="AD50" s="1048" t="str">
        <f t="shared" si="35"/>
        <v>OK</v>
      </c>
      <c r="AE50" s="1048" t="str">
        <f t="shared" si="35"/>
        <v>OK</v>
      </c>
      <c r="AF50" s="1048" t="str">
        <f t="shared" si="35"/>
        <v>OK</v>
      </c>
      <c r="AG50" s="1048" t="str">
        <f t="shared" si="35"/>
        <v>OK</v>
      </c>
      <c r="AH50" s="1048" t="str">
        <f t="shared" si="35"/>
        <v>OK</v>
      </c>
      <c r="AI50" s="1048" t="str">
        <f t="shared" si="35"/>
        <v>OK</v>
      </c>
      <c r="AJ50" s="1048" t="str">
        <f t="shared" si="35"/>
        <v>OK</v>
      </c>
      <c r="AK50" s="1048" t="str">
        <f t="shared" si="35"/>
        <v>OK</v>
      </c>
      <c r="AL50" s="1048" t="str">
        <f t="shared" si="35"/>
        <v>OK</v>
      </c>
      <c r="AM50" s="1048" t="str">
        <f t="shared" si="35"/>
        <v>OK</v>
      </c>
      <c r="AN50" s="1048" t="str">
        <f>IF(ROUND(AN49,0)=0,"OK","ERROR")</f>
        <v>OK</v>
      </c>
      <c r="AO50" s="1048" t="str">
        <f>IF(ROUND(AO49,0)=0,"OK","ERROR")</f>
        <v>OK</v>
      </c>
      <c r="AP50" s="1049" t="str">
        <f>IF(ROUND(AP49,0)=0,"OK","ERROR")</f>
        <v>OK</v>
      </c>
      <c r="AT50" s="146"/>
      <c r="AU50" s="146"/>
      <c r="AV50" s="146"/>
      <c r="AW50" s="146"/>
      <c r="AX50" s="146"/>
      <c r="AY50" s="146"/>
      <c r="AZ50" s="146"/>
      <c r="BA50" s="146"/>
    </row>
  </sheetData>
  <pageMargins left="0.7" right="0.7" top="0.75" bottom="0.75" header="0.3" footer="0.3"/>
  <pageSetup orientation="landscape" r:id="rId1"/>
  <headerFooter>
    <oddFooter>&amp;C&amp;7&amp;B&amp;"Arial"Document Classification: KPMG Confidential</oddFooter>
  </headerFooter>
  <ignoredErrors>
    <ignoredError sqref="AN13:AP37 AN39:AP41" formula="1"/>
  </ignoredError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7">
    <tabColor indexed="13"/>
    <pageSetUpPr fitToPage="1"/>
  </sheetPr>
  <dimension ref="A1:X58"/>
  <sheetViews>
    <sheetView showGridLines="0" workbookViewId="0"/>
  </sheetViews>
  <sheetFormatPr defaultColWidth="9.140625" defaultRowHeight="15"/>
  <cols>
    <col min="1" max="1" width="3.7109375" style="390" customWidth="1"/>
    <col min="2" max="2" width="9.140625" style="52" customWidth="1"/>
    <col min="3" max="3" width="31" style="52" customWidth="1"/>
    <col min="4" max="15" width="8.140625" style="52" customWidth="1"/>
    <col min="16" max="23" width="7.42578125" style="52" bestFit="1" customWidth="1"/>
    <col min="24" max="24" width="7.42578125" style="375" bestFit="1" customWidth="1"/>
    <col min="25" max="36" width="7.42578125" style="52" bestFit="1" customWidth="1"/>
    <col min="37" max="37" width="7.42578125" style="52" customWidth="1"/>
    <col min="38" max="38" width="7.42578125" style="52" bestFit="1" customWidth="1"/>
    <col min="39" max="16384" width="9.140625" style="52"/>
  </cols>
  <sheetData>
    <row r="1" spans="1:24" ht="23.1" customHeight="1">
      <c r="B1" s="608" t="str">
        <f>'Key information'!E7</f>
        <v>Project Test</v>
      </c>
      <c r="C1" s="979"/>
      <c r="D1" s="979"/>
      <c r="E1" s="979"/>
      <c r="F1" s="979"/>
      <c r="G1" s="979"/>
      <c r="H1" s="979"/>
      <c r="I1" s="979"/>
      <c r="J1" s="979"/>
      <c r="K1" s="979"/>
      <c r="L1" s="979"/>
      <c r="M1" s="979"/>
      <c r="N1" s="979"/>
      <c r="O1" s="979"/>
      <c r="P1" s="979"/>
      <c r="Q1" s="979"/>
      <c r="R1" s="979"/>
      <c r="S1" s="979"/>
      <c r="T1" s="979"/>
      <c r="U1" s="979"/>
      <c r="V1" s="979"/>
      <c r="W1" s="979"/>
      <c r="X1" s="979"/>
    </row>
    <row r="2" spans="1:24" ht="11.45" customHeight="1">
      <c r="B2" s="620" t="s">
        <v>687</v>
      </c>
      <c r="C2" s="979"/>
      <c r="D2" s="979"/>
      <c r="E2" s="979"/>
      <c r="F2" s="979"/>
      <c r="G2" s="979"/>
      <c r="H2" s="979"/>
      <c r="I2" s="979"/>
      <c r="J2" s="979"/>
      <c r="K2" s="979"/>
      <c r="L2" s="979"/>
      <c r="M2" s="979"/>
      <c r="N2" s="979"/>
      <c r="O2" s="979"/>
      <c r="P2" s="979"/>
      <c r="Q2" s="979"/>
      <c r="R2" s="979"/>
      <c r="S2" s="979"/>
      <c r="T2" s="979"/>
      <c r="U2" s="979"/>
      <c r="V2" s="979"/>
      <c r="W2" s="979"/>
      <c r="X2" s="979"/>
    </row>
    <row r="3" spans="1:24" ht="12" customHeight="1">
      <c r="B3" s="388" t="s">
        <v>245</v>
      </c>
      <c r="C3" s="979"/>
      <c r="D3" s="979"/>
      <c r="E3" s="979"/>
      <c r="F3" s="979"/>
      <c r="G3" s="979"/>
      <c r="H3" s="979"/>
      <c r="I3" s="979"/>
      <c r="J3" s="979"/>
      <c r="K3" s="979"/>
      <c r="L3" s="979"/>
      <c r="M3" s="979"/>
      <c r="N3" s="979"/>
      <c r="O3" s="979"/>
      <c r="P3" s="979"/>
      <c r="Q3" s="979"/>
      <c r="R3" s="979"/>
      <c r="S3" s="979"/>
      <c r="T3" s="979"/>
      <c r="U3" s="979"/>
      <c r="V3" s="979"/>
      <c r="W3" s="979"/>
      <c r="X3" s="979"/>
    </row>
    <row r="4" spans="1:24" ht="11.25" customHeight="1">
      <c r="B4" s="979"/>
      <c r="C4" s="979"/>
      <c r="D4" s="979"/>
      <c r="E4" s="979"/>
      <c r="F4" s="979"/>
      <c r="G4" s="979"/>
      <c r="H4" s="979"/>
      <c r="I4" s="979"/>
      <c r="J4" s="979"/>
      <c r="K4" s="979"/>
      <c r="L4" s="979"/>
      <c r="M4" s="979"/>
      <c r="N4" s="979"/>
      <c r="O4" s="979"/>
      <c r="P4" s="979"/>
      <c r="Q4" s="979"/>
      <c r="R4" s="979"/>
      <c r="S4" s="979"/>
      <c r="T4" s="979"/>
      <c r="U4" s="979"/>
      <c r="V4" s="979"/>
      <c r="W4" s="979"/>
      <c r="X4" s="339"/>
    </row>
    <row r="8" spans="1:24" ht="19.5" customHeight="1">
      <c r="A8" s="993"/>
      <c r="B8" s="979"/>
      <c r="C8" s="721" t="str">
        <f>"DSO seasonality"&amp;IF('Key information'!E59="",""," - "&amp;'Key information'!E59)</f>
        <v>DSO seasonality</v>
      </c>
      <c r="D8" s="721"/>
      <c r="E8" s="721"/>
      <c r="F8" s="721"/>
      <c r="G8" s="721"/>
      <c r="H8" s="721"/>
      <c r="I8" s="721"/>
      <c r="J8" s="721"/>
      <c r="K8" s="721"/>
      <c r="L8" s="721"/>
      <c r="M8" s="721"/>
      <c r="N8" s="721"/>
      <c r="O8" s="721"/>
      <c r="P8" s="979"/>
      <c r="Q8" s="979"/>
      <c r="R8" s="979"/>
      <c r="S8" s="979"/>
      <c r="T8" s="979"/>
      <c r="U8" s="979"/>
      <c r="V8" s="979"/>
      <c r="W8" s="979"/>
      <c r="X8" s="979"/>
    </row>
    <row r="9" spans="1:24" ht="12" customHeight="1">
      <c r="A9" s="993"/>
      <c r="B9" s="979"/>
      <c r="C9" s="626"/>
      <c r="D9" s="736" t="s">
        <v>67</v>
      </c>
      <c r="E9" s="736" t="s">
        <v>69</v>
      </c>
      <c r="F9" s="736" t="s">
        <v>71</v>
      </c>
      <c r="G9" s="736" t="s">
        <v>73</v>
      </c>
      <c r="H9" s="736" t="s">
        <v>75</v>
      </c>
      <c r="I9" s="736" t="s">
        <v>77</v>
      </c>
      <c r="J9" s="736" t="s">
        <v>79</v>
      </c>
      <c r="K9" s="736" t="s">
        <v>81</v>
      </c>
      <c r="L9" s="736" t="s">
        <v>83</v>
      </c>
      <c r="M9" s="736" t="s">
        <v>85</v>
      </c>
      <c r="N9" s="736" t="s">
        <v>87</v>
      </c>
      <c r="O9" s="736" t="s">
        <v>89</v>
      </c>
      <c r="P9" s="979"/>
      <c r="Q9" s="979"/>
      <c r="R9" s="979"/>
      <c r="S9" s="979"/>
      <c r="T9" s="979"/>
      <c r="U9" s="979"/>
      <c r="V9" s="979"/>
      <c r="W9" s="979"/>
      <c r="X9" s="979"/>
    </row>
    <row r="10" spans="1:24" ht="12" customHeight="1">
      <c r="A10" s="993"/>
      <c r="B10" s="979"/>
      <c r="C10" s="728" t="str">
        <f>'Key information'!E37</f>
        <v>FY20</v>
      </c>
      <c r="D10" s="56" t="str">
        <f>IFERROR('Count-back days - DSO'!D63,"")</f>
        <v/>
      </c>
      <c r="E10" s="55" t="str">
        <f>IFERROR('Count-back days - DSO'!E63,"")</f>
        <v/>
      </c>
      <c r="F10" s="55" t="str">
        <f>IFERROR('Count-back days - DSO'!F63,"")</f>
        <v/>
      </c>
      <c r="G10" s="55" t="str">
        <f>IFERROR('Count-back days - DSO'!G63,"")</f>
        <v/>
      </c>
      <c r="H10" s="55" t="str">
        <f>IFERROR('Count-back days - DSO'!H63,"")</f>
        <v/>
      </c>
      <c r="I10" s="55" t="str">
        <f>IFERROR('Count-back days - DSO'!I63,"")</f>
        <v/>
      </c>
      <c r="J10" s="55" t="str">
        <f>IFERROR('Count-back days - DSO'!J63,"")</f>
        <v/>
      </c>
      <c r="K10" s="55" t="str">
        <f>IFERROR('Count-back days - DSO'!K63,"")</f>
        <v/>
      </c>
      <c r="L10" s="55" t="str">
        <f>IFERROR('Count-back days - DSO'!L63,"")</f>
        <v/>
      </c>
      <c r="M10" s="55" t="str">
        <f>IFERROR('Count-back days - DSO'!M63,"")</f>
        <v/>
      </c>
      <c r="N10" s="55" t="str">
        <f>IFERROR('Count-back days - DSO'!N63,"")</f>
        <v/>
      </c>
      <c r="O10" s="55" t="str">
        <f>IFERROR('Count-back days - DSO'!O63,"")</f>
        <v/>
      </c>
      <c r="P10" s="979"/>
      <c r="Q10" s="979"/>
      <c r="R10" s="979"/>
      <c r="S10" s="979"/>
      <c r="T10" s="979"/>
      <c r="U10" s="979"/>
      <c r="V10" s="979"/>
      <c r="W10" s="979"/>
      <c r="X10" s="979"/>
    </row>
    <row r="11" spans="1:24" ht="12" customHeight="1">
      <c r="A11" s="993"/>
      <c r="B11" s="979"/>
      <c r="C11" s="728" t="str">
        <f>'Key information'!F37</f>
        <v>FY21</v>
      </c>
      <c r="D11" s="55" t="str">
        <f>IFERROR('Count-back days - DSO'!P63,"")</f>
        <v/>
      </c>
      <c r="E11" s="55" t="str">
        <f>IFERROR('Count-back days - DSO'!Q63,"")</f>
        <v/>
      </c>
      <c r="F11" s="55" t="str">
        <f>IFERROR('Count-back days - DSO'!R63,"")</f>
        <v/>
      </c>
      <c r="G11" s="55" t="str">
        <f>IFERROR('Count-back days - DSO'!S63,"")</f>
        <v/>
      </c>
      <c r="H11" s="55" t="str">
        <f>IFERROR('Count-back days - DSO'!T63,"")</f>
        <v/>
      </c>
      <c r="I11" s="55" t="str">
        <f>IFERROR('Count-back days - DSO'!U63,"")</f>
        <v/>
      </c>
      <c r="J11" s="55" t="str">
        <f>IFERROR('Count-back days - DSO'!V63,"")</f>
        <v/>
      </c>
      <c r="K11" s="55" t="str">
        <f>IFERROR('Count-back days - DSO'!W63,"")</f>
        <v/>
      </c>
      <c r="L11" s="55" t="str">
        <f>IFERROR('Count-back days - DSO'!X63,"")</f>
        <v/>
      </c>
      <c r="M11" s="55" t="str">
        <f>IFERROR('Count-back days - DSO'!Y63,"")</f>
        <v/>
      </c>
      <c r="N11" s="55" t="str">
        <f>IFERROR('Count-back days - DSO'!Z63,"")</f>
        <v/>
      </c>
      <c r="O11" s="55" t="str">
        <f>IFERROR('Count-back days - DSO'!AA63,"")</f>
        <v/>
      </c>
      <c r="P11" s="979"/>
      <c r="Q11" s="979"/>
      <c r="R11" s="979"/>
      <c r="S11" s="979"/>
      <c r="T11" s="979"/>
      <c r="U11" s="979"/>
      <c r="V11" s="979"/>
      <c r="W11" s="979"/>
      <c r="X11" s="376" t="s">
        <v>688</v>
      </c>
    </row>
    <row r="12" spans="1:24" ht="12" customHeight="1">
      <c r="A12" s="993"/>
      <c r="B12" s="979"/>
      <c r="C12" s="728" t="str">
        <f>"FY"&amp;'Key information'!G39-2000</f>
        <v>FY22</v>
      </c>
      <c r="D12" s="55" t="str">
        <f>IFERROR('Count-back days - DSO'!AB63,"")</f>
        <v/>
      </c>
      <c r="E12" s="55" t="str">
        <f>IFERROR('Count-back days - DSO'!AC63,"")</f>
        <v/>
      </c>
      <c r="F12" s="55" t="str">
        <f>IFERROR('Count-back days - DSO'!AD63,"")</f>
        <v/>
      </c>
      <c r="G12" s="55" t="str">
        <f>IFERROR('Count-back days - DSO'!AE63,"")</f>
        <v/>
      </c>
      <c r="H12" s="55" t="str">
        <f>IFERROR('Count-back days - DSO'!AF63,"")</f>
        <v/>
      </c>
      <c r="I12" s="55" t="str">
        <f>IFERROR('Count-back days - DSO'!AG63,"")</f>
        <v/>
      </c>
      <c r="J12" s="55" t="str">
        <f>IFERROR('Count-back days - DSO'!AH63,"")</f>
        <v/>
      </c>
      <c r="K12" s="55" t="str">
        <f>IFERROR('Count-back days - DSO'!AI63,"")</f>
        <v/>
      </c>
      <c r="L12" s="55" t="str">
        <f>IFERROR('Count-back days - DSO'!AJ63,"")</f>
        <v/>
      </c>
      <c r="M12" s="55" t="str">
        <f>IFERROR('Count-back days - DSO'!AK63,"")</f>
        <v/>
      </c>
      <c r="N12" s="55" t="str">
        <f>IFERROR('Count-back days - DSO'!AL63,"")</f>
        <v/>
      </c>
      <c r="O12" s="55" t="str">
        <f>IFERROR('Count-back days - DSO'!AM63,"")</f>
        <v/>
      </c>
      <c r="P12" s="979"/>
      <c r="Q12" s="979"/>
      <c r="R12" s="979"/>
      <c r="S12" s="979"/>
      <c r="T12" s="979"/>
      <c r="U12" s="979"/>
      <c r="V12" s="979"/>
      <c r="W12" s="979"/>
      <c r="X12" s="979"/>
    </row>
    <row r="13" spans="1:24" ht="12" customHeight="1">
      <c r="A13" s="993"/>
      <c r="B13" s="979"/>
      <c r="C13" s="374" t="s">
        <v>552</v>
      </c>
      <c r="D13" s="929">
        <f>MIN($D$10:$O$12)</f>
        <v>0</v>
      </c>
      <c r="E13" s="929">
        <f>MIN($D$10:$O$12)</f>
        <v>0</v>
      </c>
      <c r="F13" s="929">
        <f t="shared" ref="F13:O13" si="0">MIN($D$10:$O$12)</f>
        <v>0</v>
      </c>
      <c r="G13" s="929">
        <f t="shared" si="0"/>
        <v>0</v>
      </c>
      <c r="H13" s="929">
        <f t="shared" si="0"/>
        <v>0</v>
      </c>
      <c r="I13" s="929">
        <f t="shared" si="0"/>
        <v>0</v>
      </c>
      <c r="J13" s="929">
        <f t="shared" si="0"/>
        <v>0</v>
      </c>
      <c r="K13" s="929">
        <f t="shared" si="0"/>
        <v>0</v>
      </c>
      <c r="L13" s="929">
        <f t="shared" si="0"/>
        <v>0</v>
      </c>
      <c r="M13" s="929">
        <f t="shared" si="0"/>
        <v>0</v>
      </c>
      <c r="N13" s="929">
        <f t="shared" si="0"/>
        <v>0</v>
      </c>
      <c r="O13" s="929">
        <f t="shared" si="0"/>
        <v>0</v>
      </c>
      <c r="P13" s="979"/>
      <c r="Q13" s="979"/>
      <c r="R13" s="979"/>
      <c r="S13" s="979"/>
      <c r="T13" s="979"/>
      <c r="U13" s="979"/>
      <c r="V13" s="979"/>
      <c r="W13" s="979"/>
      <c r="X13" s="979"/>
    </row>
    <row r="14" spans="1:24" ht="12" customHeight="1">
      <c r="A14" s="993"/>
      <c r="B14" s="979"/>
      <c r="C14" s="19" t="s">
        <v>553</v>
      </c>
      <c r="D14" s="35">
        <f>MAX($D$10:$O$12)</f>
        <v>0</v>
      </c>
      <c r="E14" s="35">
        <f t="shared" ref="E14:O14" si="1">MAX($D$10:$O$12)</f>
        <v>0</v>
      </c>
      <c r="F14" s="35">
        <f t="shared" si="1"/>
        <v>0</v>
      </c>
      <c r="G14" s="35">
        <f t="shared" si="1"/>
        <v>0</v>
      </c>
      <c r="H14" s="35">
        <f>MAX($D$10:$O$12)</f>
        <v>0</v>
      </c>
      <c r="I14" s="35">
        <f t="shared" si="1"/>
        <v>0</v>
      </c>
      <c r="J14" s="35">
        <f t="shared" si="1"/>
        <v>0</v>
      </c>
      <c r="K14" s="35">
        <f t="shared" si="1"/>
        <v>0</v>
      </c>
      <c r="L14" s="35">
        <f t="shared" si="1"/>
        <v>0</v>
      </c>
      <c r="M14" s="35">
        <f t="shared" si="1"/>
        <v>0</v>
      </c>
      <c r="N14" s="35">
        <f t="shared" si="1"/>
        <v>0</v>
      </c>
      <c r="O14" s="35">
        <f t="shared" si="1"/>
        <v>0</v>
      </c>
      <c r="P14" s="979"/>
      <c r="Q14" s="979"/>
      <c r="R14" s="979"/>
      <c r="S14" s="979"/>
      <c r="T14" s="979"/>
      <c r="U14" s="979"/>
      <c r="V14" s="979"/>
      <c r="W14" s="979"/>
      <c r="X14" s="979"/>
    </row>
    <row r="15" spans="1:24" ht="11.25">
      <c r="A15" s="993"/>
      <c r="B15" s="979"/>
      <c r="C15" s="979"/>
      <c r="D15" s="979"/>
      <c r="E15" s="979"/>
      <c r="F15" s="979"/>
      <c r="G15" s="979"/>
      <c r="H15" s="979"/>
      <c r="I15" s="979"/>
      <c r="J15" s="979"/>
      <c r="K15" s="979"/>
      <c r="L15" s="979"/>
      <c r="M15" s="979"/>
      <c r="N15" s="979"/>
      <c r="O15" s="979"/>
      <c r="P15" s="979"/>
      <c r="Q15" s="979"/>
      <c r="R15" s="979"/>
      <c r="S15" s="979"/>
      <c r="T15" s="979"/>
      <c r="U15" s="979"/>
      <c r="V15" s="979"/>
      <c r="W15" s="979"/>
      <c r="X15" s="979"/>
    </row>
    <row r="16" spans="1:24" ht="19.5" customHeight="1">
      <c r="A16" s="993"/>
      <c r="B16" s="979"/>
      <c r="C16" s="721" t="str">
        <f>"DIO seasonality"&amp;IF('Key information'!E59="",""," - "&amp;'Key information'!E59)</f>
        <v>DIO seasonality</v>
      </c>
      <c r="D16" s="721"/>
      <c r="E16" s="721"/>
      <c r="F16" s="721"/>
      <c r="G16" s="721"/>
      <c r="H16" s="721"/>
      <c r="I16" s="721"/>
      <c r="J16" s="721"/>
      <c r="K16" s="721"/>
      <c r="L16" s="721"/>
      <c r="M16" s="721"/>
      <c r="N16" s="721"/>
      <c r="O16" s="721"/>
      <c r="P16" s="979"/>
      <c r="Q16" s="979"/>
      <c r="R16" s="979"/>
      <c r="S16" s="979"/>
      <c r="T16" s="979"/>
      <c r="U16" s="979"/>
      <c r="V16" s="979"/>
      <c r="W16" s="979"/>
      <c r="X16" s="979"/>
    </row>
    <row r="17" spans="1:24" ht="12" customHeight="1">
      <c r="A17" s="993"/>
      <c r="B17" s="979"/>
      <c r="C17" s="626"/>
      <c r="D17" s="736" t="s">
        <v>67</v>
      </c>
      <c r="E17" s="736" t="s">
        <v>69</v>
      </c>
      <c r="F17" s="736" t="s">
        <v>71</v>
      </c>
      <c r="G17" s="736" t="s">
        <v>73</v>
      </c>
      <c r="H17" s="736" t="s">
        <v>75</v>
      </c>
      <c r="I17" s="736" t="s">
        <v>77</v>
      </c>
      <c r="J17" s="736" t="s">
        <v>79</v>
      </c>
      <c r="K17" s="736" t="s">
        <v>81</v>
      </c>
      <c r="L17" s="736" t="s">
        <v>83</v>
      </c>
      <c r="M17" s="736" t="s">
        <v>85</v>
      </c>
      <c r="N17" s="736" t="s">
        <v>87</v>
      </c>
      <c r="O17" s="736" t="s">
        <v>89</v>
      </c>
      <c r="P17" s="979"/>
      <c r="Q17" s="979"/>
      <c r="R17" s="979"/>
      <c r="S17" s="979"/>
      <c r="T17" s="979"/>
      <c r="U17" s="979"/>
      <c r="V17" s="979"/>
      <c r="W17" s="979"/>
      <c r="X17" s="979"/>
    </row>
    <row r="18" spans="1:24" ht="12" customHeight="1">
      <c r="A18" s="993"/>
      <c r="B18" s="979"/>
      <c r="C18" s="728" t="str">
        <f>C10</f>
        <v>FY20</v>
      </c>
      <c r="D18" s="56" t="str">
        <f>IFERROR('Count-fwd days - DIO'!D60,"")</f>
        <v/>
      </c>
      <c r="E18" s="55" t="str">
        <f>IFERROR('Count-fwd days - DIO'!E60,"")</f>
        <v/>
      </c>
      <c r="F18" s="55" t="str">
        <f>IFERROR('Count-fwd days - DIO'!F60,"")</f>
        <v/>
      </c>
      <c r="G18" s="55" t="str">
        <f>IFERROR('Count-fwd days - DIO'!G60,"")</f>
        <v/>
      </c>
      <c r="H18" s="55" t="str">
        <f>IFERROR('Count-fwd days - DIO'!H60,"")</f>
        <v/>
      </c>
      <c r="I18" s="55" t="str">
        <f>IFERROR('Count-fwd days - DIO'!I60,"")</f>
        <v/>
      </c>
      <c r="J18" s="55" t="str">
        <f>IFERROR('Count-fwd days - DIO'!J60,"")</f>
        <v/>
      </c>
      <c r="K18" s="55" t="str">
        <f>IFERROR('Count-fwd days - DIO'!K60,"")</f>
        <v/>
      </c>
      <c r="L18" s="55" t="str">
        <f>IFERROR('Count-fwd days - DIO'!L60,"")</f>
        <v/>
      </c>
      <c r="M18" s="55" t="str">
        <f>IFERROR('Count-fwd days - DIO'!M60,"")</f>
        <v/>
      </c>
      <c r="N18" s="55" t="str">
        <f>IFERROR('Count-fwd days - DIO'!N60,"")</f>
        <v/>
      </c>
      <c r="O18" s="55" t="str">
        <f>IFERROR('Count-fwd days - DIO'!O60,"")</f>
        <v/>
      </c>
      <c r="P18" s="979"/>
      <c r="Q18" s="979"/>
      <c r="R18" s="979"/>
      <c r="S18" s="979"/>
      <c r="T18" s="979"/>
      <c r="U18" s="979"/>
      <c r="V18" s="979"/>
      <c r="W18" s="979"/>
      <c r="X18" s="979"/>
    </row>
    <row r="19" spans="1:24" ht="12" customHeight="1">
      <c r="A19" s="993"/>
      <c r="B19" s="979"/>
      <c r="C19" s="728" t="str">
        <f t="shared" ref="C19:C20" si="2">C11</f>
        <v>FY21</v>
      </c>
      <c r="D19" s="55" t="str">
        <f>IFERROR('Count-fwd days - DIO'!P60,"")</f>
        <v/>
      </c>
      <c r="E19" s="55" t="str">
        <f>IFERROR('Count-fwd days - DIO'!Q60,"")</f>
        <v/>
      </c>
      <c r="F19" s="55" t="str">
        <f>IFERROR('Count-fwd days - DIO'!R60,"")</f>
        <v/>
      </c>
      <c r="G19" s="55" t="str">
        <f>IFERROR('Count-fwd days - DIO'!S60,"")</f>
        <v/>
      </c>
      <c r="H19" s="55" t="str">
        <f>IFERROR('Count-fwd days - DIO'!T60,"")</f>
        <v/>
      </c>
      <c r="I19" s="55" t="str">
        <f>IFERROR('Count-fwd days - DIO'!U60,"")</f>
        <v/>
      </c>
      <c r="J19" s="55" t="str">
        <f>IFERROR('Count-fwd days - DIO'!V60,"")</f>
        <v/>
      </c>
      <c r="K19" s="55" t="str">
        <f>IFERROR('Count-fwd days - DIO'!W60,"")</f>
        <v/>
      </c>
      <c r="L19" s="55" t="str">
        <f>IFERROR('Count-fwd days - DIO'!X60,"")</f>
        <v/>
      </c>
      <c r="M19" s="55" t="str">
        <f>IFERROR('Count-fwd days - DIO'!Y60,"")</f>
        <v/>
      </c>
      <c r="N19" s="55" t="str">
        <f>IFERROR('Count-fwd days - DIO'!Z60,"")</f>
        <v/>
      </c>
      <c r="O19" s="55" t="str">
        <f>IFERROR('Count-fwd days - DIO'!AA60,"")</f>
        <v/>
      </c>
      <c r="P19" s="979"/>
      <c r="Q19" s="979"/>
      <c r="R19" s="979"/>
      <c r="S19" s="979"/>
      <c r="T19" s="979"/>
      <c r="U19" s="979"/>
      <c r="V19" s="979"/>
      <c r="W19" s="979"/>
      <c r="X19" s="979"/>
    </row>
    <row r="20" spans="1:24" ht="12" customHeight="1">
      <c r="A20" s="993"/>
      <c r="B20" s="979"/>
      <c r="C20" s="728" t="str">
        <f t="shared" si="2"/>
        <v>FY22</v>
      </c>
      <c r="D20" s="55" t="str">
        <f>IFERROR('Count-fwd days - DIO'!AB60,"")</f>
        <v/>
      </c>
      <c r="E20" s="55" t="str">
        <f>IFERROR('Count-fwd days - DIO'!AC60,"")</f>
        <v/>
      </c>
      <c r="F20" s="55" t="str">
        <f>IFERROR('Count-fwd days - DIO'!AD60,"")</f>
        <v/>
      </c>
      <c r="G20" s="55" t="str">
        <f>IFERROR('Count-fwd days - DIO'!AE60,"")</f>
        <v/>
      </c>
      <c r="H20" s="55" t="str">
        <f>IFERROR('Count-fwd days - DIO'!AF60,"")</f>
        <v/>
      </c>
      <c r="I20" s="55" t="str">
        <f>IFERROR('Count-fwd days - DIO'!AG60,"")</f>
        <v/>
      </c>
      <c r="J20" s="55" t="str">
        <f>IFERROR('Count-fwd days - DIO'!AH60,"")</f>
        <v/>
      </c>
      <c r="K20" s="55" t="str">
        <f>IFERROR('Count-fwd days - DIO'!AI60,"")</f>
        <v/>
      </c>
      <c r="L20" s="55" t="str">
        <f>IFERROR('Count-fwd days - DIO'!AJ60,"")</f>
        <v/>
      </c>
      <c r="M20" s="55" t="str">
        <f>IFERROR('Count-fwd days - DIO'!AK60,"")</f>
        <v/>
      </c>
      <c r="N20" s="55" t="str">
        <f>IFERROR('Count-fwd days - DIO'!AL60,"")</f>
        <v/>
      </c>
      <c r="O20" s="55" t="str">
        <f>IFERROR('Count-fwd days - DIO'!AM60,"")</f>
        <v/>
      </c>
      <c r="P20" s="979"/>
      <c r="Q20" s="979"/>
      <c r="R20" s="979"/>
      <c r="S20" s="979"/>
      <c r="T20" s="979"/>
      <c r="U20" s="979"/>
      <c r="V20" s="979"/>
      <c r="W20" s="979"/>
      <c r="X20" s="979"/>
    </row>
    <row r="21" spans="1:24" ht="12" customHeight="1">
      <c r="A21" s="993"/>
      <c r="B21" s="979"/>
      <c r="C21" s="374" t="s">
        <v>552</v>
      </c>
      <c r="D21" s="929">
        <f>MIN($D$18:$O$20)</f>
        <v>0</v>
      </c>
      <c r="E21" s="929">
        <f t="shared" ref="E21:O21" si="3">MIN($D$18:$O$20)</f>
        <v>0</v>
      </c>
      <c r="F21" s="929">
        <f t="shared" si="3"/>
        <v>0</v>
      </c>
      <c r="G21" s="929">
        <f t="shared" si="3"/>
        <v>0</v>
      </c>
      <c r="H21" s="929">
        <f t="shared" si="3"/>
        <v>0</v>
      </c>
      <c r="I21" s="929">
        <f t="shared" si="3"/>
        <v>0</v>
      </c>
      <c r="J21" s="929">
        <f t="shared" si="3"/>
        <v>0</v>
      </c>
      <c r="K21" s="929">
        <f t="shared" si="3"/>
        <v>0</v>
      </c>
      <c r="L21" s="929">
        <f t="shared" si="3"/>
        <v>0</v>
      </c>
      <c r="M21" s="929">
        <f t="shared" si="3"/>
        <v>0</v>
      </c>
      <c r="N21" s="929">
        <f t="shared" si="3"/>
        <v>0</v>
      </c>
      <c r="O21" s="929">
        <f t="shared" si="3"/>
        <v>0</v>
      </c>
      <c r="P21" s="979"/>
      <c r="Q21" s="979"/>
      <c r="R21" s="979"/>
      <c r="S21" s="979"/>
      <c r="T21" s="979"/>
      <c r="U21" s="979"/>
      <c r="V21" s="979"/>
      <c r="W21" s="979"/>
      <c r="X21" s="979"/>
    </row>
    <row r="22" spans="1:24" ht="12" customHeight="1">
      <c r="A22" s="993"/>
      <c r="B22" s="979"/>
      <c r="C22" s="19" t="s">
        <v>553</v>
      </c>
      <c r="D22" s="35">
        <f>MAX($D$18:$O$20)</f>
        <v>0</v>
      </c>
      <c r="E22" s="35">
        <f t="shared" ref="E22:O22" si="4">MAX($D$18:$O$20)</f>
        <v>0</v>
      </c>
      <c r="F22" s="35">
        <f t="shared" si="4"/>
        <v>0</v>
      </c>
      <c r="G22" s="35">
        <f t="shared" si="4"/>
        <v>0</v>
      </c>
      <c r="H22" s="35">
        <f t="shared" si="4"/>
        <v>0</v>
      </c>
      <c r="I22" s="35">
        <f t="shared" si="4"/>
        <v>0</v>
      </c>
      <c r="J22" s="35">
        <f t="shared" si="4"/>
        <v>0</v>
      </c>
      <c r="K22" s="35">
        <f t="shared" si="4"/>
        <v>0</v>
      </c>
      <c r="L22" s="35">
        <f t="shared" si="4"/>
        <v>0</v>
      </c>
      <c r="M22" s="35">
        <f t="shared" si="4"/>
        <v>0</v>
      </c>
      <c r="N22" s="35">
        <f t="shared" si="4"/>
        <v>0</v>
      </c>
      <c r="O22" s="35">
        <f t="shared" si="4"/>
        <v>0</v>
      </c>
      <c r="P22" s="979"/>
      <c r="Q22" s="979"/>
      <c r="R22" s="979"/>
      <c r="S22" s="979"/>
      <c r="T22" s="979"/>
      <c r="U22" s="979"/>
      <c r="V22" s="979"/>
      <c r="W22" s="979"/>
      <c r="X22" s="979"/>
    </row>
    <row r="23" spans="1:24" ht="11.25">
      <c r="A23" s="993"/>
      <c r="B23" s="979"/>
      <c r="C23" s="979"/>
      <c r="D23" s="979"/>
      <c r="E23" s="979"/>
      <c r="F23" s="979"/>
      <c r="G23" s="979"/>
      <c r="H23" s="979"/>
      <c r="I23" s="979"/>
      <c r="J23" s="979"/>
      <c r="K23" s="979"/>
      <c r="L23" s="979"/>
      <c r="M23" s="979"/>
      <c r="N23" s="979"/>
      <c r="O23" s="979"/>
      <c r="P23" s="979"/>
      <c r="Q23" s="979"/>
      <c r="R23" s="979"/>
      <c r="S23" s="979"/>
      <c r="T23" s="979"/>
      <c r="U23" s="979"/>
      <c r="V23" s="979"/>
      <c r="W23" s="979"/>
      <c r="X23" s="979"/>
    </row>
    <row r="24" spans="1:24" ht="19.5" customHeight="1">
      <c r="A24" s="993"/>
      <c r="B24" s="979"/>
      <c r="C24" s="721" t="str">
        <f>"DPO seasonality"&amp;IF('Key information'!E59="",""," - "&amp;'Key information'!E59)</f>
        <v>DPO seasonality</v>
      </c>
      <c r="D24" s="721"/>
      <c r="E24" s="721"/>
      <c r="F24" s="721"/>
      <c r="G24" s="721"/>
      <c r="H24" s="721"/>
      <c r="I24" s="721"/>
      <c r="J24" s="721"/>
      <c r="K24" s="721"/>
      <c r="L24" s="721"/>
      <c r="M24" s="721"/>
      <c r="N24" s="721"/>
      <c r="O24" s="721"/>
      <c r="P24" s="979"/>
      <c r="Q24" s="979"/>
      <c r="R24" s="979"/>
      <c r="S24" s="979"/>
      <c r="T24" s="979"/>
      <c r="U24" s="979"/>
      <c r="V24" s="979"/>
      <c r="W24" s="979"/>
      <c r="X24" s="979"/>
    </row>
    <row r="25" spans="1:24" ht="12" customHeight="1">
      <c r="A25" s="993"/>
      <c r="B25" s="979"/>
      <c r="C25" s="626"/>
      <c r="D25" s="736" t="s">
        <v>67</v>
      </c>
      <c r="E25" s="736" t="s">
        <v>69</v>
      </c>
      <c r="F25" s="736" t="s">
        <v>71</v>
      </c>
      <c r="G25" s="736" t="s">
        <v>73</v>
      </c>
      <c r="H25" s="736" t="s">
        <v>75</v>
      </c>
      <c r="I25" s="736" t="s">
        <v>77</v>
      </c>
      <c r="J25" s="736" t="s">
        <v>79</v>
      </c>
      <c r="K25" s="736" t="s">
        <v>81</v>
      </c>
      <c r="L25" s="736" t="s">
        <v>83</v>
      </c>
      <c r="M25" s="736" t="s">
        <v>85</v>
      </c>
      <c r="N25" s="736" t="s">
        <v>87</v>
      </c>
      <c r="O25" s="736" t="s">
        <v>89</v>
      </c>
      <c r="P25" s="979"/>
      <c r="Q25" s="979"/>
      <c r="R25" s="979"/>
      <c r="S25" s="979"/>
      <c r="T25" s="979"/>
      <c r="U25" s="979"/>
      <c r="V25" s="979"/>
      <c r="W25" s="979"/>
      <c r="X25" s="376" t="s">
        <v>688</v>
      </c>
    </row>
    <row r="26" spans="1:24" ht="12" customHeight="1">
      <c r="A26" s="993"/>
      <c r="B26" s="979"/>
      <c r="C26" s="728" t="str">
        <f>C10</f>
        <v>FY20</v>
      </c>
      <c r="D26" s="56" t="str">
        <f>IFERROR('Count-back days - DPO'!D63,"")</f>
        <v/>
      </c>
      <c r="E26" s="55" t="str">
        <f>IFERROR('Count-back days - DPO'!E63,"")</f>
        <v/>
      </c>
      <c r="F26" s="55" t="str">
        <f>IFERROR('Count-back days - DPO'!F63,"")</f>
        <v/>
      </c>
      <c r="G26" s="55" t="str">
        <f>IFERROR('Count-back days - DPO'!G63,"")</f>
        <v/>
      </c>
      <c r="H26" s="55" t="str">
        <f>IFERROR('Count-back days - DPO'!H63,"")</f>
        <v/>
      </c>
      <c r="I26" s="55" t="str">
        <f>IFERROR('Count-back days - DPO'!I63,"")</f>
        <v/>
      </c>
      <c r="J26" s="55" t="str">
        <f>IFERROR('Count-back days - DPO'!J63,"")</f>
        <v/>
      </c>
      <c r="K26" s="55" t="str">
        <f>IFERROR('Count-back days - DPO'!K63,"")</f>
        <v/>
      </c>
      <c r="L26" s="55" t="str">
        <f>IFERROR('Count-back days - DPO'!L63,"")</f>
        <v/>
      </c>
      <c r="M26" s="55" t="str">
        <f>IFERROR('Count-back days - DPO'!M63,"")</f>
        <v/>
      </c>
      <c r="N26" s="55" t="str">
        <f>IFERROR('Count-back days - DPO'!N63,"")</f>
        <v/>
      </c>
      <c r="O26" s="55" t="str">
        <f>IFERROR('Count-back days - DPO'!O63,"")</f>
        <v/>
      </c>
      <c r="P26" s="979"/>
      <c r="Q26" s="979"/>
      <c r="R26" s="979"/>
      <c r="S26" s="979"/>
      <c r="T26" s="979"/>
      <c r="U26" s="979"/>
      <c r="V26" s="979"/>
      <c r="W26" s="979"/>
      <c r="X26" s="979"/>
    </row>
    <row r="27" spans="1:24" ht="12" customHeight="1">
      <c r="A27" s="993"/>
      <c r="B27" s="979"/>
      <c r="C27" s="728" t="str">
        <f t="shared" ref="C27:C28" si="5">C11</f>
        <v>FY21</v>
      </c>
      <c r="D27" s="55" t="str">
        <f>IFERROR('Count-back days - DPO'!P63,"")</f>
        <v/>
      </c>
      <c r="E27" s="55" t="str">
        <f>IFERROR('Count-back days - DPO'!Q63,"")</f>
        <v/>
      </c>
      <c r="F27" s="55" t="str">
        <f>IFERROR('Count-back days - DPO'!R63,"")</f>
        <v/>
      </c>
      <c r="G27" s="55" t="str">
        <f>IFERROR('Count-back days - DPO'!S63,"")</f>
        <v/>
      </c>
      <c r="H27" s="55" t="str">
        <f>IFERROR('Count-back days - DPO'!T63,"")</f>
        <v/>
      </c>
      <c r="I27" s="55" t="str">
        <f>IFERROR('Count-back days - DPO'!U63,"")</f>
        <v/>
      </c>
      <c r="J27" s="55" t="str">
        <f>IFERROR('Count-back days - DPO'!V63,"")</f>
        <v/>
      </c>
      <c r="K27" s="55" t="str">
        <f>IFERROR('Count-back days - DPO'!W63,"")</f>
        <v/>
      </c>
      <c r="L27" s="55" t="str">
        <f>IFERROR('Count-back days - DPO'!X63,"")</f>
        <v/>
      </c>
      <c r="M27" s="55" t="str">
        <f>IFERROR('Count-back days - DPO'!Y63,"")</f>
        <v/>
      </c>
      <c r="N27" s="55" t="str">
        <f>IFERROR('Count-back days - DPO'!Z63,"")</f>
        <v/>
      </c>
      <c r="O27" s="55" t="str">
        <f>IFERROR('Count-back days - DPO'!AA63,"")</f>
        <v/>
      </c>
      <c r="P27" s="979"/>
      <c r="Q27" s="979"/>
      <c r="R27" s="979"/>
      <c r="S27" s="979"/>
      <c r="T27" s="979"/>
      <c r="U27" s="979"/>
      <c r="V27" s="979"/>
      <c r="W27" s="979"/>
      <c r="X27" s="979"/>
    </row>
    <row r="28" spans="1:24" ht="12" customHeight="1">
      <c r="A28" s="993"/>
      <c r="B28" s="979"/>
      <c r="C28" s="728" t="str">
        <f t="shared" si="5"/>
        <v>FY22</v>
      </c>
      <c r="D28" s="55" t="str">
        <f>IFERROR('Count-back days - DPO'!AB63,"")</f>
        <v/>
      </c>
      <c r="E28" s="55" t="str">
        <f>IFERROR('Count-back days - DPO'!AC63,"")</f>
        <v/>
      </c>
      <c r="F28" s="55" t="str">
        <f>IFERROR('Count-back days - DPO'!AD63,"")</f>
        <v/>
      </c>
      <c r="G28" s="55" t="str">
        <f>IFERROR('Count-back days - DPO'!AE63,"")</f>
        <v/>
      </c>
      <c r="H28" s="55" t="str">
        <f>IFERROR('Count-back days - DPO'!AF63,"")</f>
        <v/>
      </c>
      <c r="I28" s="55" t="str">
        <f>IFERROR('Count-back days - DPO'!AG63,"")</f>
        <v/>
      </c>
      <c r="J28" s="55" t="str">
        <f>IFERROR('Count-back days - DPO'!AH63,"")</f>
        <v/>
      </c>
      <c r="K28" s="55" t="str">
        <f>IFERROR('Count-back days - DPO'!AI63,"")</f>
        <v/>
      </c>
      <c r="L28" s="55" t="str">
        <f>IFERROR('Count-back days - DPO'!AJ63,"")</f>
        <v/>
      </c>
      <c r="M28" s="55" t="str">
        <f>IFERROR('Count-back days - DPO'!AK63,"")</f>
        <v/>
      </c>
      <c r="N28" s="55" t="str">
        <f>IFERROR('Count-back days - DPO'!AL63,"")</f>
        <v/>
      </c>
      <c r="O28" s="55" t="str">
        <f>IFERROR('Count-back days - DPO'!AM63,"")</f>
        <v/>
      </c>
      <c r="P28" s="979"/>
      <c r="Q28" s="979"/>
      <c r="R28" s="979"/>
      <c r="S28" s="979"/>
      <c r="T28" s="979"/>
      <c r="U28" s="979"/>
      <c r="V28" s="979"/>
      <c r="W28" s="979"/>
      <c r="X28" s="979"/>
    </row>
    <row r="29" spans="1:24" ht="12" customHeight="1">
      <c r="A29" s="993"/>
      <c r="B29" s="979"/>
      <c r="C29" s="374" t="s">
        <v>552</v>
      </c>
      <c r="D29" s="929">
        <f>MIN($D$26:$O$28)</f>
        <v>0</v>
      </c>
      <c r="E29" s="929">
        <f t="shared" ref="E29:O29" si="6">MIN($D$26:$O$28)</f>
        <v>0</v>
      </c>
      <c r="F29" s="929">
        <f t="shared" si="6"/>
        <v>0</v>
      </c>
      <c r="G29" s="929">
        <f t="shared" si="6"/>
        <v>0</v>
      </c>
      <c r="H29" s="929">
        <f t="shared" si="6"/>
        <v>0</v>
      </c>
      <c r="I29" s="929">
        <f t="shared" si="6"/>
        <v>0</v>
      </c>
      <c r="J29" s="929">
        <f t="shared" si="6"/>
        <v>0</v>
      </c>
      <c r="K29" s="929">
        <f t="shared" si="6"/>
        <v>0</v>
      </c>
      <c r="L29" s="929">
        <f t="shared" si="6"/>
        <v>0</v>
      </c>
      <c r="M29" s="929">
        <f t="shared" si="6"/>
        <v>0</v>
      </c>
      <c r="N29" s="929">
        <f t="shared" si="6"/>
        <v>0</v>
      </c>
      <c r="O29" s="929">
        <f t="shared" si="6"/>
        <v>0</v>
      </c>
      <c r="P29" s="979"/>
      <c r="Q29" s="979"/>
      <c r="R29" s="979"/>
      <c r="S29" s="979"/>
      <c r="T29" s="979"/>
      <c r="U29" s="979"/>
      <c r="V29" s="979"/>
      <c r="W29" s="979"/>
      <c r="X29" s="979"/>
    </row>
    <row r="30" spans="1:24" ht="12" customHeight="1">
      <c r="A30" s="993"/>
      <c r="B30" s="979"/>
      <c r="C30" s="19" t="s">
        <v>553</v>
      </c>
      <c r="D30" s="35">
        <f>MAX($D$26:$O$28)</f>
        <v>0</v>
      </c>
      <c r="E30" s="35">
        <f t="shared" ref="E30:O30" si="7">MAX($D$26:$O$28)</f>
        <v>0</v>
      </c>
      <c r="F30" s="35">
        <f t="shared" si="7"/>
        <v>0</v>
      </c>
      <c r="G30" s="35">
        <f t="shared" si="7"/>
        <v>0</v>
      </c>
      <c r="H30" s="35">
        <f t="shared" si="7"/>
        <v>0</v>
      </c>
      <c r="I30" s="35">
        <f t="shared" si="7"/>
        <v>0</v>
      </c>
      <c r="J30" s="35">
        <f t="shared" si="7"/>
        <v>0</v>
      </c>
      <c r="K30" s="35">
        <f t="shared" si="7"/>
        <v>0</v>
      </c>
      <c r="L30" s="35">
        <f t="shared" si="7"/>
        <v>0</v>
      </c>
      <c r="M30" s="35">
        <f t="shared" si="7"/>
        <v>0</v>
      </c>
      <c r="N30" s="35">
        <f t="shared" si="7"/>
        <v>0</v>
      </c>
      <c r="O30" s="35">
        <f t="shared" si="7"/>
        <v>0</v>
      </c>
      <c r="P30" s="979"/>
      <c r="Q30" s="979"/>
      <c r="R30" s="979"/>
      <c r="S30" s="979"/>
      <c r="T30" s="979"/>
      <c r="U30" s="979"/>
      <c r="V30" s="979"/>
      <c r="W30" s="979"/>
      <c r="X30" s="979"/>
    </row>
    <row r="31" spans="1:24" ht="11.25">
      <c r="A31" s="993"/>
      <c r="B31" s="979"/>
      <c r="C31" s="979"/>
      <c r="D31" s="979"/>
      <c r="E31" s="979"/>
      <c r="F31" s="979"/>
      <c r="G31" s="979"/>
      <c r="H31" s="979"/>
      <c r="I31" s="979"/>
      <c r="J31" s="979"/>
      <c r="K31" s="979"/>
      <c r="L31" s="979"/>
      <c r="M31" s="979"/>
      <c r="N31" s="979"/>
      <c r="O31" s="979"/>
      <c r="P31" s="979"/>
      <c r="Q31" s="979"/>
      <c r="R31" s="979"/>
      <c r="S31" s="979"/>
      <c r="T31" s="979"/>
      <c r="U31" s="979"/>
      <c r="V31" s="979"/>
      <c r="W31" s="979"/>
      <c r="X31" s="979"/>
    </row>
    <row r="32" spans="1:24" ht="19.5" customHeight="1">
      <c r="A32" s="993"/>
      <c r="B32" s="979"/>
      <c r="C32" s="721" t="str">
        <f>"CCC seasonality"&amp;IF('Key information'!E59="",""," - "&amp;'Key information'!E59)</f>
        <v>CCC seasonality</v>
      </c>
      <c r="D32" s="721"/>
      <c r="E32" s="721"/>
      <c r="F32" s="721"/>
      <c r="G32" s="721"/>
      <c r="H32" s="721"/>
      <c r="I32" s="721"/>
      <c r="J32" s="721"/>
      <c r="K32" s="721"/>
      <c r="L32" s="721"/>
      <c r="M32" s="721"/>
      <c r="N32" s="721"/>
      <c r="O32" s="721"/>
      <c r="P32" s="979"/>
      <c r="Q32" s="979"/>
      <c r="R32" s="979"/>
      <c r="S32" s="979"/>
      <c r="T32" s="979"/>
      <c r="U32" s="979"/>
      <c r="V32" s="979"/>
      <c r="W32" s="979"/>
      <c r="X32" s="979"/>
    </row>
    <row r="33" spans="1:24" ht="12" customHeight="1">
      <c r="A33" s="993"/>
      <c r="B33" s="979"/>
      <c r="C33" s="626"/>
      <c r="D33" s="736" t="s">
        <v>67</v>
      </c>
      <c r="E33" s="736" t="s">
        <v>69</v>
      </c>
      <c r="F33" s="736" t="s">
        <v>71</v>
      </c>
      <c r="G33" s="736" t="s">
        <v>73</v>
      </c>
      <c r="H33" s="736" t="s">
        <v>75</v>
      </c>
      <c r="I33" s="736" t="s">
        <v>77</v>
      </c>
      <c r="J33" s="736" t="s">
        <v>79</v>
      </c>
      <c r="K33" s="736" t="s">
        <v>81</v>
      </c>
      <c r="L33" s="736" t="s">
        <v>83</v>
      </c>
      <c r="M33" s="736" t="s">
        <v>85</v>
      </c>
      <c r="N33" s="736" t="s">
        <v>87</v>
      </c>
      <c r="O33" s="736" t="s">
        <v>89</v>
      </c>
      <c r="P33" s="979"/>
      <c r="Q33" s="979"/>
      <c r="R33" s="979"/>
      <c r="S33" s="979"/>
      <c r="T33" s="979"/>
      <c r="U33" s="979"/>
      <c r="V33" s="979"/>
      <c r="W33" s="979"/>
      <c r="X33" s="979"/>
    </row>
    <row r="34" spans="1:24" ht="12" customHeight="1">
      <c r="A34" s="993"/>
      <c r="B34" s="979"/>
      <c r="C34" s="728" t="str">
        <f>C10</f>
        <v>FY20</v>
      </c>
      <c r="D34" s="56" t="str">
        <f>IFERROR(D10+D18-D26,"")</f>
        <v/>
      </c>
      <c r="E34" s="55" t="str">
        <f t="shared" ref="E34:O34" si="8">IFERROR(E10+E18-E26,"")</f>
        <v/>
      </c>
      <c r="F34" s="55" t="str">
        <f t="shared" si="8"/>
        <v/>
      </c>
      <c r="G34" s="55" t="str">
        <f t="shared" si="8"/>
        <v/>
      </c>
      <c r="H34" s="55" t="str">
        <f t="shared" si="8"/>
        <v/>
      </c>
      <c r="I34" s="55" t="str">
        <f t="shared" si="8"/>
        <v/>
      </c>
      <c r="J34" s="55" t="str">
        <f t="shared" si="8"/>
        <v/>
      </c>
      <c r="K34" s="55" t="str">
        <f t="shared" si="8"/>
        <v/>
      </c>
      <c r="L34" s="55" t="str">
        <f t="shared" si="8"/>
        <v/>
      </c>
      <c r="M34" s="55" t="str">
        <f t="shared" si="8"/>
        <v/>
      </c>
      <c r="N34" s="55" t="str">
        <f t="shared" si="8"/>
        <v/>
      </c>
      <c r="O34" s="55" t="str">
        <f t="shared" si="8"/>
        <v/>
      </c>
      <c r="P34" s="979"/>
      <c r="Q34" s="979"/>
      <c r="R34" s="979"/>
      <c r="S34" s="979"/>
      <c r="T34" s="979"/>
      <c r="U34" s="979"/>
      <c r="V34" s="979"/>
      <c r="W34" s="979"/>
      <c r="X34" s="979"/>
    </row>
    <row r="35" spans="1:24" ht="12" customHeight="1">
      <c r="B35" s="979"/>
      <c r="C35" s="728" t="str">
        <f t="shared" ref="C35:C36" si="9">C11</f>
        <v>FY21</v>
      </c>
      <c r="D35" s="55" t="str">
        <f>IFERROR(D11+D19-D27,"")</f>
        <v/>
      </c>
      <c r="E35" s="55" t="str">
        <f t="shared" ref="E35:O35" si="10">IFERROR(E11+E19-E27,"")</f>
        <v/>
      </c>
      <c r="F35" s="55" t="str">
        <f t="shared" si="10"/>
        <v/>
      </c>
      <c r="G35" s="55" t="str">
        <f t="shared" si="10"/>
        <v/>
      </c>
      <c r="H35" s="55" t="str">
        <f t="shared" si="10"/>
        <v/>
      </c>
      <c r="I35" s="55" t="str">
        <f t="shared" si="10"/>
        <v/>
      </c>
      <c r="J35" s="55" t="str">
        <f t="shared" si="10"/>
        <v/>
      </c>
      <c r="K35" s="55" t="str">
        <f t="shared" si="10"/>
        <v/>
      </c>
      <c r="L35" s="55" t="str">
        <f t="shared" si="10"/>
        <v/>
      </c>
      <c r="M35" s="55" t="str">
        <f t="shared" si="10"/>
        <v/>
      </c>
      <c r="N35" s="55" t="str">
        <f t="shared" si="10"/>
        <v/>
      </c>
      <c r="O35" s="55" t="str">
        <f t="shared" si="10"/>
        <v/>
      </c>
      <c r="P35" s="979"/>
      <c r="Q35" s="979"/>
      <c r="R35" s="979"/>
      <c r="S35" s="979"/>
      <c r="T35" s="979"/>
      <c r="U35" s="979"/>
      <c r="V35" s="979"/>
      <c r="W35" s="979"/>
      <c r="X35" s="979"/>
    </row>
    <row r="36" spans="1:24" ht="12" customHeight="1">
      <c r="B36" s="979"/>
      <c r="C36" s="728" t="str">
        <f t="shared" si="9"/>
        <v>FY22</v>
      </c>
      <c r="D36" s="55" t="str">
        <f>IFERROR(D12+D20-D28,"")</f>
        <v/>
      </c>
      <c r="E36" s="55" t="str">
        <f t="shared" ref="E36:O36" si="11">IFERROR(E12+E20-E28,"")</f>
        <v/>
      </c>
      <c r="F36" s="55" t="str">
        <f t="shared" si="11"/>
        <v/>
      </c>
      <c r="G36" s="55" t="str">
        <f t="shared" si="11"/>
        <v/>
      </c>
      <c r="H36" s="55" t="str">
        <f t="shared" si="11"/>
        <v/>
      </c>
      <c r="I36" s="55" t="str">
        <f t="shared" si="11"/>
        <v/>
      </c>
      <c r="J36" s="55" t="str">
        <f t="shared" si="11"/>
        <v/>
      </c>
      <c r="K36" s="55" t="str">
        <f t="shared" si="11"/>
        <v/>
      </c>
      <c r="L36" s="55" t="str">
        <f t="shared" si="11"/>
        <v/>
      </c>
      <c r="M36" s="55" t="str">
        <f t="shared" si="11"/>
        <v/>
      </c>
      <c r="N36" s="55" t="str">
        <f t="shared" si="11"/>
        <v/>
      </c>
      <c r="O36" s="55" t="str">
        <f t="shared" si="11"/>
        <v/>
      </c>
      <c r="P36" s="979"/>
      <c r="Q36" s="979"/>
      <c r="R36" s="979"/>
      <c r="S36" s="979"/>
      <c r="T36" s="979"/>
      <c r="U36" s="979"/>
      <c r="V36" s="979"/>
      <c r="W36" s="979"/>
      <c r="X36" s="979"/>
    </row>
    <row r="37" spans="1:24" ht="12" customHeight="1">
      <c r="B37" s="979"/>
      <c r="C37" s="374" t="s">
        <v>552</v>
      </c>
      <c r="D37" s="929">
        <f>MIN($D$34:$O$36)</f>
        <v>0</v>
      </c>
      <c r="E37" s="929">
        <f t="shared" ref="E37:O37" si="12">MIN($D$34:$O$36)</f>
        <v>0</v>
      </c>
      <c r="F37" s="929">
        <f t="shared" si="12"/>
        <v>0</v>
      </c>
      <c r="G37" s="929">
        <f t="shared" si="12"/>
        <v>0</v>
      </c>
      <c r="H37" s="929">
        <f t="shared" si="12"/>
        <v>0</v>
      </c>
      <c r="I37" s="929">
        <f t="shared" si="12"/>
        <v>0</v>
      </c>
      <c r="J37" s="929">
        <f t="shared" si="12"/>
        <v>0</v>
      </c>
      <c r="K37" s="929">
        <f t="shared" si="12"/>
        <v>0</v>
      </c>
      <c r="L37" s="929">
        <f t="shared" si="12"/>
        <v>0</v>
      </c>
      <c r="M37" s="929">
        <f t="shared" si="12"/>
        <v>0</v>
      </c>
      <c r="N37" s="929">
        <f t="shared" si="12"/>
        <v>0</v>
      </c>
      <c r="O37" s="929">
        <f t="shared" si="12"/>
        <v>0</v>
      </c>
      <c r="P37" s="979"/>
      <c r="Q37" s="979"/>
      <c r="R37" s="979"/>
      <c r="S37" s="979"/>
      <c r="T37" s="979"/>
      <c r="U37" s="979"/>
      <c r="V37" s="979"/>
      <c r="W37" s="979"/>
      <c r="X37" s="979"/>
    </row>
    <row r="38" spans="1:24" ht="12" customHeight="1">
      <c r="B38" s="979"/>
      <c r="C38" s="19" t="s">
        <v>553</v>
      </c>
      <c r="D38" s="35">
        <f>MAX($D$34:$O$36)</f>
        <v>0</v>
      </c>
      <c r="E38" s="35">
        <f t="shared" ref="E38:O38" si="13">MAX($D$34:$O$36)</f>
        <v>0</v>
      </c>
      <c r="F38" s="35">
        <f t="shared" si="13"/>
        <v>0</v>
      </c>
      <c r="G38" s="35">
        <f t="shared" si="13"/>
        <v>0</v>
      </c>
      <c r="H38" s="35">
        <f t="shared" si="13"/>
        <v>0</v>
      </c>
      <c r="I38" s="35">
        <f t="shared" si="13"/>
        <v>0</v>
      </c>
      <c r="J38" s="35">
        <f t="shared" si="13"/>
        <v>0</v>
      </c>
      <c r="K38" s="35">
        <f t="shared" si="13"/>
        <v>0</v>
      </c>
      <c r="L38" s="35">
        <f t="shared" si="13"/>
        <v>0</v>
      </c>
      <c r="M38" s="35">
        <f t="shared" si="13"/>
        <v>0</v>
      </c>
      <c r="N38" s="35">
        <f t="shared" si="13"/>
        <v>0</v>
      </c>
      <c r="O38" s="35">
        <f t="shared" si="13"/>
        <v>0</v>
      </c>
      <c r="P38" s="979"/>
      <c r="Q38" s="979"/>
      <c r="R38" s="979"/>
      <c r="S38" s="979"/>
      <c r="T38" s="979"/>
      <c r="U38" s="979"/>
      <c r="V38" s="979"/>
      <c r="W38" s="979"/>
      <c r="X38" s="376" t="s">
        <v>688</v>
      </c>
    </row>
    <row r="40" spans="1:24" s="57" customFormat="1" ht="19.5" customHeight="1">
      <c r="A40" s="390"/>
      <c r="C40" s="721" t="str">
        <f>"Working capital metrics"&amp;IF('Key information'!E59="",""," - "&amp;'Key information'!E59)</f>
        <v>Working capital metrics</v>
      </c>
      <c r="D40" s="721"/>
      <c r="E40" s="721"/>
      <c r="F40" s="721"/>
    </row>
    <row r="41" spans="1:24" s="57" customFormat="1" ht="23.25" customHeight="1">
      <c r="A41" s="390"/>
      <c r="C41" s="626"/>
      <c r="D41" s="600" t="str">
        <f>'Key information'!E37</f>
        <v>FY20</v>
      </c>
      <c r="E41" s="600" t="str">
        <f>'Key information'!F37</f>
        <v>FY21</v>
      </c>
      <c r="F41" s="601" t="str">
        <f>'Key information'!G37</f>
        <v>LTM  Nov-22</v>
      </c>
    </row>
    <row r="42" spans="1:24" s="57" customFormat="1" ht="12" customHeight="1">
      <c r="A42" s="390"/>
      <c r="C42" s="928" t="s">
        <v>689</v>
      </c>
      <c r="D42" s="55"/>
      <c r="E42" s="55"/>
      <c r="F42" s="56"/>
    </row>
    <row r="43" spans="1:24" s="57" customFormat="1" ht="12" customHeight="1">
      <c r="A43" s="390"/>
      <c r="C43" s="728" t="s">
        <v>257</v>
      </c>
      <c r="D43" s="55">
        <f>IFERROR(AVERAGE(D10:O10),0)</f>
        <v>0</v>
      </c>
      <c r="E43" s="55">
        <f>IFERROR(AVERAGE(D11:O11),0)</f>
        <v>0</v>
      </c>
      <c r="F43" s="56">
        <f ca="1">IFERROR(AVERAGE(OFFSET($O$11,0,(-11+'Key information'!$E$34)):$O$11,$D$12:OFFSET($O$12,0,(-12+'Key information'!$E$34))),0)</f>
        <v>0</v>
      </c>
    </row>
    <row r="44" spans="1:24" s="57" customFormat="1" ht="12" customHeight="1">
      <c r="A44" s="390"/>
      <c r="C44" s="728" t="s">
        <v>552</v>
      </c>
      <c r="D44" s="55">
        <f>MIN(D10:O10)</f>
        <v>0</v>
      </c>
      <c r="E44" s="55">
        <f>MIN(D11:O11)</f>
        <v>0</v>
      </c>
      <c r="F44" s="56">
        <f ca="1">MIN(OFFSET($O$11,0,(-11+'Key information'!$E$34)):$O$11,$D$12:OFFSET($O$12,0,(-12+'Key information'!$E$34)))</f>
        <v>0</v>
      </c>
    </row>
    <row r="45" spans="1:24" s="57" customFormat="1" ht="12" customHeight="1">
      <c r="A45" s="390"/>
      <c r="C45" s="728" t="s">
        <v>553</v>
      </c>
      <c r="D45" s="55">
        <f>MAX(D10:O10)</f>
        <v>0</v>
      </c>
      <c r="E45" s="55">
        <f>MAX(D11:O11)</f>
        <v>0</v>
      </c>
      <c r="F45" s="56">
        <f ca="1">MAX(OFFSET($O$11,0,(-11+'Key information'!$E$34)):$O$11,$D$12:OFFSET($O$12,0,(-12+'Key information'!$E$34)))</f>
        <v>0</v>
      </c>
    </row>
    <row r="46" spans="1:24" s="57" customFormat="1" ht="12" customHeight="1">
      <c r="A46" s="390"/>
      <c r="C46" s="928" t="s">
        <v>690</v>
      </c>
      <c r="D46" s="55"/>
      <c r="E46" s="55"/>
      <c r="F46" s="56"/>
    </row>
    <row r="47" spans="1:24" s="57" customFormat="1" ht="12" customHeight="1">
      <c r="A47" s="390"/>
      <c r="C47" s="728" t="s">
        <v>257</v>
      </c>
      <c r="D47" s="55">
        <f>IFERROR(AVERAGE(D18:O18),0)</f>
        <v>0</v>
      </c>
      <c r="E47" s="55">
        <f>IFERROR(AVERAGE(D19:O19),0)</f>
        <v>0</v>
      </c>
      <c r="F47" s="56">
        <f ca="1">IFERROR(AVERAGE(OFFSET($O$19,0,(-11+'Key information'!$E$34)):$O$19,$D$20:OFFSET($O$20,0,(-12+'Key information'!$E$34))),0)</f>
        <v>0</v>
      </c>
    </row>
    <row r="48" spans="1:24" s="57" customFormat="1" ht="12" customHeight="1">
      <c r="A48" s="390"/>
      <c r="C48" s="728" t="s">
        <v>552</v>
      </c>
      <c r="D48" s="55">
        <f>MIN(D18:O18)</f>
        <v>0</v>
      </c>
      <c r="E48" s="55">
        <f>MIN(D19:O19)</f>
        <v>0</v>
      </c>
      <c r="F48" s="56">
        <f ca="1">MIN(OFFSET($O$19,0,(-11+'Key information'!$E$34)):$O$19,$D$20:OFFSET($O$20,0,(-12+'Key information'!$E$34)))</f>
        <v>0</v>
      </c>
    </row>
    <row r="49" spans="1:6" s="57" customFormat="1" ht="12" customHeight="1">
      <c r="A49" s="390"/>
      <c r="C49" s="728" t="s">
        <v>553</v>
      </c>
      <c r="D49" s="55">
        <f>MAX(D18:O18)</f>
        <v>0</v>
      </c>
      <c r="E49" s="55">
        <f>MAX(D19:O19)</f>
        <v>0</v>
      </c>
      <c r="F49" s="56">
        <f ca="1">MAX(OFFSET($O$19,0,(-11+'Key information'!$E$34)):$O$19,$D$20:OFFSET($O$20,0,(-12+'Key information'!$E$34)))</f>
        <v>0</v>
      </c>
    </row>
    <row r="50" spans="1:6" s="57" customFormat="1" ht="12" customHeight="1">
      <c r="A50" s="390"/>
      <c r="C50" s="928" t="s">
        <v>691</v>
      </c>
      <c r="D50" s="55"/>
      <c r="E50" s="55"/>
      <c r="F50" s="56"/>
    </row>
    <row r="51" spans="1:6" s="57" customFormat="1" ht="12" customHeight="1">
      <c r="A51" s="390"/>
      <c r="C51" s="728" t="s">
        <v>257</v>
      </c>
      <c r="D51" s="55">
        <f>IFERROR(AVERAGE(D26:O26),0)</f>
        <v>0</v>
      </c>
      <c r="E51" s="55">
        <f>IFERROR(AVERAGE(D27:O27),0)</f>
        <v>0</v>
      </c>
      <c r="F51" s="56">
        <f ca="1">IFERROR(AVERAGE(OFFSET($O$27,0,(-11+'Key information'!$E$34)):$O$27,$D$28:OFFSET($O$28,0,(-12+'Key information'!$E$34))),0)</f>
        <v>0</v>
      </c>
    </row>
    <row r="52" spans="1:6" s="57" customFormat="1" ht="12" customHeight="1">
      <c r="A52" s="390"/>
      <c r="C52" s="728" t="s">
        <v>552</v>
      </c>
      <c r="D52" s="55">
        <f>MIN(D26:O26)</f>
        <v>0</v>
      </c>
      <c r="E52" s="55">
        <f>MIN(D27:O27)</f>
        <v>0</v>
      </c>
      <c r="F52" s="56">
        <f ca="1">MIN(OFFSET($O$27,0,(-11+'Key information'!$E$34)):$O$27,$D$28:OFFSET($O$28,0,(-12+'Key information'!$E$34)))</f>
        <v>0</v>
      </c>
    </row>
    <row r="53" spans="1:6" s="57" customFormat="1" ht="12" customHeight="1">
      <c r="A53" s="390"/>
      <c r="C53" s="728" t="s">
        <v>553</v>
      </c>
      <c r="D53" s="55">
        <f>MAX(D26:O26)</f>
        <v>0</v>
      </c>
      <c r="E53" s="55">
        <f>MAX(D27:O27)</f>
        <v>0</v>
      </c>
      <c r="F53" s="56">
        <f ca="1">MAX(OFFSET($O$27,0,(-11+'Key information'!$E$34)):$O$27,$D$28:OFFSET($O$28,0,(-12+'Key information'!$E$34)))</f>
        <v>0</v>
      </c>
    </row>
    <row r="54" spans="1:6" s="57" customFormat="1" ht="12" customHeight="1">
      <c r="A54" s="390"/>
      <c r="C54" s="928" t="s">
        <v>692</v>
      </c>
      <c r="D54" s="55"/>
      <c r="E54" s="55"/>
      <c r="F54" s="56"/>
    </row>
    <row r="55" spans="1:6" s="57" customFormat="1" ht="12" customHeight="1">
      <c r="A55" s="390"/>
      <c r="C55" s="728" t="s">
        <v>257</v>
      </c>
      <c r="D55" s="55">
        <f>IFERROR(AVERAGE(D34:O34),0)</f>
        <v>0</v>
      </c>
      <c r="E55" s="55">
        <f>IFERROR(AVERAGE(D35:O35),0)</f>
        <v>0</v>
      </c>
      <c r="F55" s="56">
        <f ca="1">IFERROR(AVERAGE(OFFSET($O$35,0,(-11+'Key information'!$E$34)):$O$35,$D$36:OFFSET($O$36,0,(-12+'Key information'!$E$34))),0)</f>
        <v>0</v>
      </c>
    </row>
    <row r="56" spans="1:6" s="57" customFormat="1" ht="12" customHeight="1">
      <c r="A56" s="390"/>
      <c r="C56" s="728" t="s">
        <v>552</v>
      </c>
      <c r="D56" s="55">
        <f>MIN(D34:O34)</f>
        <v>0</v>
      </c>
      <c r="E56" s="55">
        <f>MIN(D35:O35)</f>
        <v>0</v>
      </c>
      <c r="F56" s="56">
        <f ca="1">MIN(OFFSET($O$35,0,(-11+'Key information'!$E$34)):$O$35,$D$36:OFFSET($O$36,0,(-12+'Key information'!$E$34)))</f>
        <v>0</v>
      </c>
    </row>
    <row r="57" spans="1:6" s="57" customFormat="1" ht="12" customHeight="1">
      <c r="A57" s="390"/>
      <c r="C57" s="728" t="s">
        <v>553</v>
      </c>
      <c r="D57" s="55">
        <f>MAX(D34:O34)</f>
        <v>0</v>
      </c>
      <c r="E57" s="55">
        <f>MAX(D35:O35)</f>
        <v>0</v>
      </c>
      <c r="F57" s="56">
        <f ca="1">MAX(OFFSET($O$35,0,(-11+'Key information'!$E$34)):$O$35,$D$36:OFFSET($O$36,0,(-12+'Key information'!$E$34)))</f>
        <v>0</v>
      </c>
    </row>
    <row r="58" spans="1:6" ht="4.5" customHeight="1">
      <c r="B58" s="979"/>
      <c r="C58" s="979"/>
      <c r="D58" s="979"/>
      <c r="E58" s="979"/>
      <c r="F58" s="979"/>
    </row>
  </sheetData>
  <pageMargins left="0.7" right="0.7" top="0.75" bottom="0.75" header="0.3" footer="0.3"/>
  <pageSetup scale="73" orientation="landscape" r:id="rId1"/>
  <headerFooter>
    <oddFooter>&amp;C&amp;7&amp;B&amp;"Arial"Document Classification: KPMG Confidential</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9">
    <tabColor indexed="13"/>
    <pageSetUpPr fitToPage="1"/>
  </sheetPr>
  <dimension ref="A1:M194"/>
  <sheetViews>
    <sheetView showGridLines="0" workbookViewId="0"/>
  </sheetViews>
  <sheetFormatPr defaultColWidth="9.140625" defaultRowHeight="15" outlineLevelRow="1"/>
  <cols>
    <col min="1" max="1" width="3.7109375" style="390" customWidth="1"/>
    <col min="2" max="2" width="9.140625" customWidth="1"/>
    <col min="3" max="3" width="26.7109375" customWidth="1"/>
    <col min="4" max="9" width="8.140625" customWidth="1"/>
    <col min="10" max="10" width="1.7109375" customWidth="1"/>
    <col min="11" max="11" width="32.42578125" customWidth="1"/>
  </cols>
  <sheetData>
    <row r="1" spans="1:13" ht="23.1" customHeight="1">
      <c r="B1" s="608" t="str">
        <f>'Key information'!E7</f>
        <v>Project Test</v>
      </c>
    </row>
    <row r="2" spans="1:13" ht="11.45" customHeight="1">
      <c r="B2" s="610" t="str">
        <f>C8</f>
        <v>Inventory by category</v>
      </c>
    </row>
    <row r="3" spans="1:13" ht="12" customHeight="1">
      <c r="B3" s="388" t="s">
        <v>245</v>
      </c>
    </row>
    <row r="4" spans="1:13" ht="11.25" customHeight="1"/>
    <row r="5" spans="1:13" ht="11.25" customHeight="1"/>
    <row r="6" spans="1:13" ht="11.25" customHeight="1"/>
    <row r="7" spans="1:13" ht="11.25" customHeight="1"/>
    <row r="8" spans="1:13" s="11" customFormat="1" ht="19.5" customHeight="1">
      <c r="A8" s="993"/>
      <c r="B8" s="411"/>
      <c r="C8" s="402" t="str">
        <f>"Inventory by category"&amp;IF('Key information'!E59="",""," - "&amp;'Key information'!E59)</f>
        <v>Inventory by category</v>
      </c>
      <c r="D8" s="402"/>
      <c r="E8" s="402"/>
      <c r="F8" s="402"/>
      <c r="G8" s="402"/>
      <c r="H8" s="402"/>
      <c r="I8" s="402"/>
      <c r="J8" s="411"/>
      <c r="K8" s="127" t="s">
        <v>285</v>
      </c>
      <c r="L8" s="411"/>
      <c r="M8" s="956"/>
    </row>
    <row r="9" spans="1:13" s="11" customFormat="1" ht="12" customHeight="1">
      <c r="A9" s="993"/>
      <c r="B9" s="411"/>
      <c r="C9" s="633"/>
      <c r="D9" s="1103" t="s">
        <v>410</v>
      </c>
      <c r="E9" s="1104"/>
      <c r="F9" s="1104"/>
      <c r="G9" s="1105" t="s">
        <v>276</v>
      </c>
      <c r="H9" s="1106"/>
      <c r="I9" s="1106"/>
      <c r="J9" s="411"/>
      <c r="K9" s="129"/>
      <c r="L9" s="411"/>
      <c r="M9" s="411"/>
    </row>
    <row r="10" spans="1:13" s="11" customFormat="1" ht="12" customHeight="1">
      <c r="A10" s="993"/>
      <c r="B10" s="411"/>
      <c r="C10" s="626" t="str">
        <f>'Key information'!F50</f>
        <v>€'000</v>
      </c>
      <c r="D10" s="736">
        <f>'Key information'!E43</f>
        <v>44196</v>
      </c>
      <c r="E10" s="736">
        <f>'Key information'!F43</f>
        <v>44561</v>
      </c>
      <c r="F10" s="736">
        <f>'Key information'!G43</f>
        <v>44895</v>
      </c>
      <c r="G10" s="932">
        <f>D10</f>
        <v>44196</v>
      </c>
      <c r="H10" s="932">
        <f t="shared" ref="H10:I10" si="0">E10</f>
        <v>44561</v>
      </c>
      <c r="I10" s="932">
        <f t="shared" si="0"/>
        <v>44895</v>
      </c>
      <c r="J10" s="411"/>
      <c r="K10" s="138"/>
      <c r="L10" s="411"/>
      <c r="M10" s="411"/>
    </row>
    <row r="11" spans="1:13" s="11" customFormat="1" ht="12" customHeight="1">
      <c r="A11" s="993"/>
      <c r="B11" s="411"/>
      <c r="C11" s="30"/>
      <c r="D11" s="35"/>
      <c r="E11" s="35"/>
      <c r="F11" s="889"/>
      <c r="G11" s="257">
        <f>IFERROR(D11/D$16,0)</f>
        <v>0</v>
      </c>
      <c r="H11" s="257">
        <f>IFERROR(E11/E$16,0)</f>
        <v>0</v>
      </c>
      <c r="I11" s="257">
        <f>IFERROR(F11/F$16,0)</f>
        <v>0</v>
      </c>
      <c r="J11" s="411"/>
      <c r="K11" s="138"/>
      <c r="L11" s="411"/>
      <c r="M11" s="411"/>
    </row>
    <row r="12" spans="1:13" s="11" customFormat="1" ht="12" customHeight="1">
      <c r="A12" s="993"/>
      <c r="B12" s="411"/>
      <c r="C12" s="30"/>
      <c r="D12" s="35"/>
      <c r="E12" s="35"/>
      <c r="F12" s="889"/>
      <c r="G12" s="257">
        <f t="shared" ref="G12:G16" si="1">IFERROR(D12/D$16,0)</f>
        <v>0</v>
      </c>
      <c r="H12" s="257">
        <f t="shared" ref="H12:H16" si="2">IFERROR(E12/E$16,0)</f>
        <v>0</v>
      </c>
      <c r="I12" s="257">
        <f t="shared" ref="I12:I16" si="3">IFERROR(F12/F$16,0)</f>
        <v>0</v>
      </c>
      <c r="J12" s="411"/>
      <c r="K12" s="138"/>
      <c r="L12" s="411"/>
      <c r="M12" s="411"/>
    </row>
    <row r="13" spans="1:13" s="11" customFormat="1" ht="12" customHeight="1">
      <c r="A13" s="993"/>
      <c r="B13" s="411"/>
      <c r="C13" s="30"/>
      <c r="D13" s="35"/>
      <c r="E13" s="35"/>
      <c r="F13" s="889"/>
      <c r="G13" s="257">
        <f t="shared" si="1"/>
        <v>0</v>
      </c>
      <c r="H13" s="257">
        <f t="shared" si="2"/>
        <v>0</v>
      </c>
      <c r="I13" s="257">
        <f t="shared" si="3"/>
        <v>0</v>
      </c>
      <c r="J13" s="411"/>
      <c r="K13" s="138"/>
      <c r="L13" s="411"/>
      <c r="M13" s="411"/>
    </row>
    <row r="14" spans="1:13" s="11" customFormat="1" ht="12" customHeight="1">
      <c r="A14" s="993"/>
      <c r="B14" s="411"/>
      <c r="C14" s="30"/>
      <c r="D14" s="35"/>
      <c r="E14" s="35"/>
      <c r="F14" s="889"/>
      <c r="G14" s="257">
        <f t="shared" si="1"/>
        <v>0</v>
      </c>
      <c r="H14" s="257">
        <f t="shared" si="2"/>
        <v>0</v>
      </c>
      <c r="I14" s="257">
        <f t="shared" si="3"/>
        <v>0</v>
      </c>
      <c r="J14" s="411"/>
      <c r="K14" s="138"/>
      <c r="L14" s="411"/>
      <c r="M14" s="411"/>
    </row>
    <row r="15" spans="1:13" s="11" customFormat="1" ht="12" customHeight="1">
      <c r="A15" s="993"/>
      <c r="B15" s="411"/>
      <c r="C15" s="30" t="s">
        <v>414</v>
      </c>
      <c r="D15" s="35">
        <f>D16-SUM(D11:D14)</f>
        <v>0</v>
      </c>
      <c r="E15" s="35">
        <f t="shared" ref="E15:F15" si="4">E16-SUM(E11:E14)</f>
        <v>0</v>
      </c>
      <c r="F15" s="889">
        <f t="shared" si="4"/>
        <v>0</v>
      </c>
      <c r="G15" s="257">
        <f t="shared" si="1"/>
        <v>0</v>
      </c>
      <c r="H15" s="257">
        <f t="shared" si="2"/>
        <v>0</v>
      </c>
      <c r="I15" s="257">
        <f t="shared" si="3"/>
        <v>0</v>
      </c>
      <c r="J15" s="411"/>
      <c r="K15" s="138"/>
      <c r="L15" s="411"/>
      <c r="M15" s="411"/>
    </row>
    <row r="16" spans="1:13" s="11" customFormat="1" ht="12" customHeight="1" thickBot="1">
      <c r="A16" s="993"/>
      <c r="B16" s="411"/>
      <c r="C16" s="682" t="s">
        <v>693</v>
      </c>
      <c r="D16" s="844">
        <f>BS_monthly!AQ17</f>
        <v>0</v>
      </c>
      <c r="E16" s="844">
        <f>BS_monthly!AR17</f>
        <v>0</v>
      </c>
      <c r="F16" s="937">
        <f>BS_monthly!AS17</f>
        <v>0</v>
      </c>
      <c r="G16" s="931">
        <f t="shared" si="1"/>
        <v>0</v>
      </c>
      <c r="H16" s="931">
        <f t="shared" si="2"/>
        <v>0</v>
      </c>
      <c r="I16" s="931">
        <f t="shared" si="3"/>
        <v>0</v>
      </c>
      <c r="J16" s="411"/>
      <c r="K16" s="137"/>
      <c r="L16" s="411"/>
      <c r="M16" s="411"/>
    </row>
    <row r="17" spans="1:11" s="11" customFormat="1" ht="12" customHeight="1">
      <c r="A17" s="993"/>
      <c r="B17" s="411"/>
      <c r="C17" s="17"/>
      <c r="D17" s="37"/>
      <c r="E17" s="37"/>
      <c r="F17" s="37"/>
      <c r="G17" s="274"/>
      <c r="H17" s="274"/>
      <c r="I17" s="274"/>
      <c r="J17" s="411"/>
      <c r="K17" s="272"/>
    </row>
    <row r="18" spans="1:11" s="11" customFormat="1" ht="11.25">
      <c r="A18" s="993"/>
      <c r="B18" s="411"/>
      <c r="C18" s="411"/>
      <c r="D18" s="411"/>
      <c r="E18" s="411"/>
      <c r="F18" s="411"/>
      <c r="G18" s="411"/>
      <c r="H18" s="411"/>
      <c r="I18" s="411"/>
      <c r="J18" s="411"/>
      <c r="K18" s="994"/>
    </row>
    <row r="19" spans="1:11" s="11" customFormat="1" ht="11.25" outlineLevel="1">
      <c r="A19" s="993"/>
      <c r="B19" s="411"/>
      <c r="C19" s="995" t="s">
        <v>551</v>
      </c>
      <c r="D19" s="996">
        <f>BS_monthly!AQ17</f>
        <v>0</v>
      </c>
      <c r="E19" s="996">
        <f>BS_monthly!AR17</f>
        <v>0</v>
      </c>
      <c r="F19" s="997">
        <f>BS_monthly!AS17</f>
        <v>0</v>
      </c>
      <c r="G19" s="998"/>
      <c r="H19" s="998"/>
      <c r="I19" s="998"/>
      <c r="J19" s="411"/>
      <c r="K19" s="999"/>
    </row>
    <row r="20" spans="1:11" s="11" customFormat="1" ht="11.25" outlineLevel="1">
      <c r="A20" s="993"/>
      <c r="B20" s="411"/>
      <c r="C20" s="1068" t="s">
        <v>389</v>
      </c>
      <c r="D20" s="1069">
        <f>D19-D16</f>
        <v>0</v>
      </c>
      <c r="E20" s="1069">
        <f t="shared" ref="E20:F20" si="5">E19-E16</f>
        <v>0</v>
      </c>
      <c r="F20" s="1070">
        <f t="shared" si="5"/>
        <v>0</v>
      </c>
      <c r="G20" s="998"/>
      <c r="H20" s="998"/>
      <c r="I20" s="998"/>
      <c r="J20" s="411"/>
      <c r="K20" s="999"/>
    </row>
    <row r="21" spans="1:11" s="11" customFormat="1" ht="11.25">
      <c r="A21" s="993"/>
      <c r="B21" s="411"/>
      <c r="C21" s="411"/>
      <c r="D21" s="411"/>
      <c r="E21" s="411"/>
      <c r="F21" s="411"/>
      <c r="G21" s="411"/>
      <c r="H21" s="411"/>
      <c r="I21" s="411"/>
      <c r="J21" s="411"/>
      <c r="K21" s="994"/>
    </row>
    <row r="22" spans="1:11" s="11" customFormat="1" ht="19.5" customHeight="1">
      <c r="A22" s="993"/>
      <c r="B22" s="411"/>
      <c r="C22" s="402" t="str">
        <f>"Inventory by location"&amp;IF('Key information'!E59="",""," - "&amp;'Key information'!E59)</f>
        <v>Inventory by location</v>
      </c>
      <c r="D22" s="402"/>
      <c r="E22" s="402"/>
      <c r="F22" s="402"/>
      <c r="G22" s="402"/>
      <c r="H22" s="402"/>
      <c r="I22" s="402"/>
      <c r="J22" s="411"/>
      <c r="K22" s="127" t="s">
        <v>285</v>
      </c>
    </row>
    <row r="23" spans="1:11" s="11" customFormat="1" ht="12" customHeight="1">
      <c r="A23" s="993"/>
      <c r="B23" s="411"/>
      <c r="C23" s="633"/>
      <c r="D23" s="1103" t="s">
        <v>410</v>
      </c>
      <c r="E23" s="1104"/>
      <c r="F23" s="1104"/>
      <c r="G23" s="1105" t="s">
        <v>276</v>
      </c>
      <c r="H23" s="1106"/>
      <c r="I23" s="1106"/>
      <c r="J23" s="411"/>
      <c r="K23" s="129"/>
    </row>
    <row r="24" spans="1:11" s="11" customFormat="1" ht="12" customHeight="1">
      <c r="A24" s="993"/>
      <c r="B24" s="411"/>
      <c r="C24" s="626" t="str">
        <f>'Key information'!F50</f>
        <v>€'000</v>
      </c>
      <c r="D24" s="628">
        <f>D10</f>
        <v>44196</v>
      </c>
      <c r="E24" s="628">
        <f t="shared" ref="E24:I24" si="6">E10</f>
        <v>44561</v>
      </c>
      <c r="F24" s="628">
        <f t="shared" si="6"/>
        <v>44895</v>
      </c>
      <c r="G24" s="930">
        <f t="shared" si="6"/>
        <v>44196</v>
      </c>
      <c r="H24" s="930">
        <f t="shared" si="6"/>
        <v>44561</v>
      </c>
      <c r="I24" s="930">
        <f t="shared" si="6"/>
        <v>44895</v>
      </c>
      <c r="J24" s="411"/>
      <c r="K24" s="138"/>
    </row>
    <row r="25" spans="1:11" s="11" customFormat="1" ht="12" customHeight="1">
      <c r="A25" s="993"/>
      <c r="B25" s="411"/>
      <c r="C25" s="30"/>
      <c r="D25" s="35"/>
      <c r="E25" s="35"/>
      <c r="F25" s="889"/>
      <c r="G25" s="257">
        <f>IFERROR(D25/D$30,0)</f>
        <v>0</v>
      </c>
      <c r="H25" s="257">
        <f>IFERROR(E25/E$30,0)</f>
        <v>0</v>
      </c>
      <c r="I25" s="257">
        <f>IFERROR(F25/F$30,0)</f>
        <v>0</v>
      </c>
      <c r="J25" s="411"/>
      <c r="K25" s="138"/>
    </row>
    <row r="26" spans="1:11" s="11" customFormat="1" ht="12" customHeight="1">
      <c r="A26" s="993"/>
      <c r="B26" s="411"/>
      <c r="C26" s="30"/>
      <c r="D26" s="35"/>
      <c r="E26" s="35"/>
      <c r="F26" s="889"/>
      <c r="G26" s="257">
        <f t="shared" ref="G26:G30" si="7">IFERROR(D26/D$30,0)</f>
        <v>0</v>
      </c>
      <c r="H26" s="257">
        <f t="shared" ref="H26:H30" si="8">IFERROR(E26/E$30,0)</f>
        <v>0</v>
      </c>
      <c r="I26" s="257">
        <f t="shared" ref="I26:I30" si="9">IFERROR(F26/F$30,0)</f>
        <v>0</v>
      </c>
      <c r="J26" s="411"/>
      <c r="K26" s="138"/>
    </row>
    <row r="27" spans="1:11" s="11" customFormat="1" ht="12" customHeight="1">
      <c r="A27" s="993"/>
      <c r="B27" s="411"/>
      <c r="C27" s="30"/>
      <c r="D27" s="35"/>
      <c r="E27" s="35"/>
      <c r="F27" s="889"/>
      <c r="G27" s="257">
        <f t="shared" si="7"/>
        <v>0</v>
      </c>
      <c r="H27" s="257">
        <f t="shared" si="8"/>
        <v>0</v>
      </c>
      <c r="I27" s="257">
        <f t="shared" si="9"/>
        <v>0</v>
      </c>
      <c r="J27" s="411"/>
      <c r="K27" s="138"/>
    </row>
    <row r="28" spans="1:11" s="11" customFormat="1" ht="12" customHeight="1">
      <c r="A28" s="993"/>
      <c r="B28" s="411"/>
      <c r="C28" s="30"/>
      <c r="D28" s="35"/>
      <c r="E28" s="35"/>
      <c r="F28" s="889"/>
      <c r="G28" s="257">
        <f t="shared" si="7"/>
        <v>0</v>
      </c>
      <c r="H28" s="257">
        <f t="shared" si="8"/>
        <v>0</v>
      </c>
      <c r="I28" s="257">
        <f t="shared" si="9"/>
        <v>0</v>
      </c>
      <c r="J28" s="411"/>
      <c r="K28" s="138"/>
    </row>
    <row r="29" spans="1:11" s="11" customFormat="1" ht="12" customHeight="1">
      <c r="A29" s="993"/>
      <c r="B29" s="411"/>
      <c r="C29" s="30" t="s">
        <v>414</v>
      </c>
      <c r="D29" s="35">
        <f>D30-SUM(D25:D28)</f>
        <v>0</v>
      </c>
      <c r="E29" s="35">
        <f t="shared" ref="E29" si="10">E30-SUM(E25:E28)</f>
        <v>0</v>
      </c>
      <c r="F29" s="889">
        <f t="shared" ref="F29" si="11">F30-SUM(F25:F28)</f>
        <v>0</v>
      </c>
      <c r="G29" s="257">
        <f t="shared" si="7"/>
        <v>0</v>
      </c>
      <c r="H29" s="257">
        <f t="shared" si="8"/>
        <v>0</v>
      </c>
      <c r="I29" s="257">
        <f t="shared" si="9"/>
        <v>0</v>
      </c>
      <c r="J29" s="411"/>
      <c r="K29" s="138"/>
    </row>
    <row r="30" spans="1:11" s="11" customFormat="1" ht="12" customHeight="1" thickBot="1">
      <c r="A30" s="993"/>
      <c r="B30" s="411"/>
      <c r="C30" s="682" t="s">
        <v>693</v>
      </c>
      <c r="D30" s="844">
        <f>BS_monthly!AQ17</f>
        <v>0</v>
      </c>
      <c r="E30" s="844">
        <f>BS_monthly!AR17</f>
        <v>0</v>
      </c>
      <c r="F30" s="937">
        <f>BS_monthly!AS17</f>
        <v>0</v>
      </c>
      <c r="G30" s="931">
        <f t="shared" si="7"/>
        <v>0</v>
      </c>
      <c r="H30" s="931">
        <f t="shared" si="8"/>
        <v>0</v>
      </c>
      <c r="I30" s="931">
        <f t="shared" si="9"/>
        <v>0</v>
      </c>
      <c r="J30" s="411"/>
      <c r="K30" s="137"/>
    </row>
    <row r="31" spans="1:11" s="11" customFormat="1" ht="12" customHeight="1">
      <c r="A31" s="993"/>
      <c r="B31" s="411"/>
      <c r="C31" s="17"/>
      <c r="D31" s="37"/>
      <c r="E31" s="37"/>
      <c r="F31" s="37"/>
      <c r="G31" s="274"/>
      <c r="H31" s="274"/>
      <c r="I31" s="274"/>
      <c r="J31" s="411"/>
      <c r="K31" s="272"/>
    </row>
    <row r="32" spans="1:11" s="11" customFormat="1" ht="11.25">
      <c r="A32" s="993"/>
      <c r="B32" s="411"/>
      <c r="C32" s="411"/>
      <c r="D32" s="411"/>
      <c r="E32" s="411"/>
      <c r="F32" s="411"/>
      <c r="G32" s="411"/>
      <c r="H32" s="411"/>
      <c r="I32" s="411"/>
      <c r="J32" s="411"/>
      <c r="K32" s="994"/>
    </row>
    <row r="33" spans="1:11" s="11" customFormat="1" ht="11.25" outlineLevel="1">
      <c r="A33" s="993"/>
      <c r="B33" s="411"/>
      <c r="C33" s="995" t="s">
        <v>551</v>
      </c>
      <c r="D33" s="996">
        <f>D19</f>
        <v>0</v>
      </c>
      <c r="E33" s="996">
        <f t="shared" ref="E33:F33" si="12">E19</f>
        <v>0</v>
      </c>
      <c r="F33" s="997">
        <f t="shared" si="12"/>
        <v>0</v>
      </c>
      <c r="G33" s="998"/>
      <c r="H33" s="998"/>
      <c r="I33" s="998"/>
      <c r="J33" s="411"/>
      <c r="K33" s="999"/>
    </row>
    <row r="34" spans="1:11" s="11" customFormat="1" ht="11.25" outlineLevel="1">
      <c r="A34" s="993"/>
      <c r="B34" s="411"/>
      <c r="C34" s="1068" t="s">
        <v>389</v>
      </c>
      <c r="D34" s="1069">
        <f>D33-D30</f>
        <v>0</v>
      </c>
      <c r="E34" s="1069">
        <f>E33-E30</f>
        <v>0</v>
      </c>
      <c r="F34" s="1070">
        <f>F33-F30</f>
        <v>0</v>
      </c>
      <c r="G34" s="998"/>
      <c r="H34" s="998"/>
      <c r="I34" s="998"/>
      <c r="J34" s="411"/>
      <c r="K34" s="999"/>
    </row>
    <row r="35" spans="1:11" ht="11.25" customHeight="1"/>
    <row r="36" spans="1:11" ht="11.25" customHeight="1"/>
    <row r="37" spans="1:11" ht="11.25" customHeight="1"/>
    <row r="38" spans="1:11" ht="11.25" customHeight="1"/>
    <row r="39" spans="1:11" ht="11.25" customHeight="1"/>
    <row r="40" spans="1:11" ht="11.25" customHeight="1"/>
    <row r="41" spans="1:11" ht="11.25" customHeight="1"/>
    <row r="42" spans="1:11" ht="11.25" customHeight="1"/>
    <row r="43" spans="1:11" ht="11.25" customHeight="1"/>
    <row r="44" spans="1:11" ht="11.25" customHeight="1"/>
    <row r="45" spans="1:11" ht="11.25" customHeight="1"/>
    <row r="46" spans="1:11" ht="11.25" customHeight="1"/>
    <row r="47" spans="1:11" ht="11.25" customHeight="1"/>
    <row r="48" spans="1:11"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sheetData>
  <mergeCells count="4">
    <mergeCell ref="G9:I9"/>
    <mergeCell ref="G23:I23"/>
    <mergeCell ref="D9:F9"/>
    <mergeCell ref="D23:F23"/>
  </mergeCells>
  <pageMargins left="0.7" right="0.7" top="0.75" bottom="0.75" header="0.3" footer="0.3"/>
  <pageSetup orientation="landscape" r:id="rId1"/>
  <headerFooter>
    <oddFooter>&amp;C&amp;7&amp;B&amp;"Arial"Document Classification: KPMG Confidential</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1">
    <tabColor indexed="13"/>
    <pageSetUpPr fitToPage="1"/>
  </sheetPr>
  <dimension ref="A1:M62"/>
  <sheetViews>
    <sheetView showGridLines="0" workbookViewId="0"/>
  </sheetViews>
  <sheetFormatPr defaultRowHeight="15" outlineLevelRow="1"/>
  <cols>
    <col min="1" max="1" width="3.7109375" style="390" customWidth="1"/>
    <col min="2" max="2" width="9.140625" customWidth="1"/>
    <col min="3" max="3" width="26.7109375" customWidth="1"/>
    <col min="4" max="9" width="8.140625" customWidth="1"/>
    <col min="11" max="11" width="26.42578125" customWidth="1"/>
    <col min="12" max="13" width="9.28515625" customWidth="1"/>
  </cols>
  <sheetData>
    <row r="1" spans="2:13" ht="23.1" customHeight="1">
      <c r="B1" s="608" t="str">
        <f>'Key information'!E7</f>
        <v>Project Test</v>
      </c>
    </row>
    <row r="2" spans="2:13" ht="11.45" customHeight="1">
      <c r="B2" s="610" t="str">
        <f>C8</f>
        <v>Accounts receivable ageing</v>
      </c>
    </row>
    <row r="3" spans="2:13" ht="12" customHeight="1">
      <c r="B3" s="388" t="s">
        <v>245</v>
      </c>
    </row>
    <row r="4" spans="2:13" ht="11.25" customHeight="1"/>
    <row r="5" spans="2:13" ht="11.25" customHeight="1"/>
    <row r="6" spans="2:13" ht="11.25" customHeight="1"/>
    <row r="7" spans="2:13" ht="11.25" customHeight="1"/>
    <row r="8" spans="2:13" ht="19.5" customHeight="1">
      <c r="C8" s="402" t="str">
        <f>"Accounts receivable ageing"&amp;IF('Key information'!E59="",""," - "&amp;'Key information'!E59)</f>
        <v>Accounts receivable ageing</v>
      </c>
      <c r="D8" s="402"/>
      <c r="E8" s="402"/>
      <c r="F8" s="402"/>
      <c r="G8" s="402"/>
      <c r="H8" s="402"/>
      <c r="I8" s="402"/>
      <c r="K8" s="402" t="str">
        <f>"Over 90 days overdue receivables"&amp;IF('Key information'!E59="",""," - "&amp;'Key information'!E59)</f>
        <v>Over 90 days overdue receivables</v>
      </c>
      <c r="L8" s="402"/>
      <c r="M8" s="402"/>
    </row>
    <row r="9" spans="2:13" ht="12.6" customHeight="1">
      <c r="C9" s="633"/>
      <c r="D9" s="1103" t="s">
        <v>410</v>
      </c>
      <c r="E9" s="1104"/>
      <c r="F9" s="1104"/>
      <c r="G9" s="1105" t="s">
        <v>276</v>
      </c>
      <c r="H9" s="1106"/>
      <c r="I9" s="1106"/>
      <c r="K9" s="626"/>
      <c r="L9" s="1113" t="s">
        <v>694</v>
      </c>
      <c r="M9" s="1114" t="s">
        <v>695</v>
      </c>
    </row>
    <row r="10" spans="2:13" ht="12.6" customHeight="1">
      <c r="C10" s="626" t="str">
        <f>'Key information'!F50</f>
        <v>€'000</v>
      </c>
      <c r="D10" s="736">
        <f>'Key information'!E43</f>
        <v>44196</v>
      </c>
      <c r="E10" s="736">
        <f>'Key information'!F43</f>
        <v>44561</v>
      </c>
      <c r="F10" s="736">
        <f>'Key information'!G43</f>
        <v>44895</v>
      </c>
      <c r="G10" s="932">
        <f>D10</f>
        <v>44196</v>
      </c>
      <c r="H10" s="932">
        <f>E10</f>
        <v>44561</v>
      </c>
      <c r="I10" s="932">
        <f>F10</f>
        <v>44895</v>
      </c>
      <c r="K10" s="626" t="str">
        <f>'Key information'!F50</f>
        <v>€'000</v>
      </c>
      <c r="L10" s="1113"/>
      <c r="M10" s="1114"/>
    </row>
    <row r="11" spans="2:13" ht="12.6" customHeight="1">
      <c r="C11" s="30" t="s">
        <v>696</v>
      </c>
      <c r="D11" s="35"/>
      <c r="E11" s="35"/>
      <c r="F11" s="889"/>
      <c r="G11" s="258">
        <f t="shared" ref="G11:I13" si="0">IFERROR(D11/D$17,0)</f>
        <v>0</v>
      </c>
      <c r="H11" s="258">
        <f t="shared" si="0"/>
        <v>0</v>
      </c>
      <c r="I11" s="258">
        <f t="shared" si="0"/>
        <v>0</v>
      </c>
      <c r="K11" s="30"/>
      <c r="L11" s="35"/>
      <c r="M11" s="35"/>
    </row>
    <row r="12" spans="2:13" ht="12.6" customHeight="1">
      <c r="C12" s="30" t="s">
        <v>697</v>
      </c>
      <c r="D12" s="35">
        <f>SUM(D13:D16)</f>
        <v>0</v>
      </c>
      <c r="E12" s="35">
        <f t="shared" ref="E12:F12" si="1">SUM(E13:E16)</f>
        <v>0</v>
      </c>
      <c r="F12" s="889">
        <f t="shared" si="1"/>
        <v>0</v>
      </c>
      <c r="G12" s="258">
        <f t="shared" si="0"/>
        <v>0</v>
      </c>
      <c r="H12" s="258">
        <f t="shared" si="0"/>
        <v>0</v>
      </c>
      <c r="I12" s="258">
        <f t="shared" si="0"/>
        <v>0</v>
      </c>
      <c r="K12" s="30"/>
      <c r="L12" s="35"/>
      <c r="M12" s="35"/>
    </row>
    <row r="13" spans="2:13" ht="12.6" customHeight="1">
      <c r="C13" s="953" t="s">
        <v>698</v>
      </c>
      <c r="D13" s="35"/>
      <c r="E13" s="35"/>
      <c r="F13" s="889"/>
      <c r="G13" s="258">
        <f t="shared" si="0"/>
        <v>0</v>
      </c>
      <c r="H13" s="258">
        <f t="shared" si="0"/>
        <v>0</v>
      </c>
      <c r="I13" s="258">
        <f t="shared" si="0"/>
        <v>0</v>
      </c>
      <c r="K13" s="30"/>
      <c r="L13" s="35"/>
      <c r="M13" s="35"/>
    </row>
    <row r="14" spans="2:13" ht="12.6" customHeight="1">
      <c r="C14" s="953" t="s">
        <v>699</v>
      </c>
      <c r="D14" s="35"/>
      <c r="E14" s="35"/>
      <c r="F14" s="889"/>
      <c r="G14" s="258">
        <f t="shared" ref="G14:G17" si="2">IFERROR(D14/D$17,0)</f>
        <v>0</v>
      </c>
      <c r="H14" s="258">
        <f t="shared" ref="H14:H17" si="3">IFERROR(E14/E$17,0)</f>
        <v>0</v>
      </c>
      <c r="I14" s="258">
        <f t="shared" ref="I14:I17" si="4">IFERROR(F14/F$17,0)</f>
        <v>0</v>
      </c>
      <c r="K14" s="30"/>
      <c r="L14" s="35"/>
      <c r="M14" s="35"/>
    </row>
    <row r="15" spans="2:13" ht="12.6" customHeight="1">
      <c r="C15" s="953" t="s">
        <v>700</v>
      </c>
      <c r="D15" s="35"/>
      <c r="E15" s="35"/>
      <c r="F15" s="889"/>
      <c r="G15" s="258">
        <f t="shared" si="2"/>
        <v>0</v>
      </c>
      <c r="H15" s="258">
        <f t="shared" si="3"/>
        <v>0</v>
      </c>
      <c r="I15" s="258">
        <f t="shared" si="4"/>
        <v>0</v>
      </c>
      <c r="K15" s="30"/>
      <c r="L15" s="35"/>
      <c r="M15" s="35"/>
    </row>
    <row r="16" spans="2:13" ht="12.6" customHeight="1">
      <c r="C16" s="953" t="s">
        <v>701</v>
      </c>
      <c r="D16" s="35"/>
      <c r="E16" s="35"/>
      <c r="F16" s="889"/>
      <c r="G16" s="258">
        <f t="shared" si="2"/>
        <v>0</v>
      </c>
      <c r="H16" s="258">
        <f t="shared" si="3"/>
        <v>0</v>
      </c>
      <c r="I16" s="258">
        <f t="shared" si="4"/>
        <v>0</v>
      </c>
      <c r="K16" s="30"/>
      <c r="L16" s="35"/>
      <c r="M16" s="35"/>
    </row>
    <row r="17" spans="3:13" ht="12.6" customHeight="1" thickBot="1">
      <c r="C17" s="682" t="s">
        <v>275</v>
      </c>
      <c r="D17" s="844">
        <f>SUM(D11:D12)</f>
        <v>0</v>
      </c>
      <c r="E17" s="844">
        <f>SUM(E11:E12)</f>
        <v>0</v>
      </c>
      <c r="F17" s="937">
        <f>SUM(F11:F12)</f>
        <v>0</v>
      </c>
      <c r="G17" s="933">
        <f t="shared" si="2"/>
        <v>0</v>
      </c>
      <c r="H17" s="933">
        <f t="shared" si="3"/>
        <v>0</v>
      </c>
      <c r="I17" s="933">
        <f t="shared" si="4"/>
        <v>0</v>
      </c>
      <c r="K17" s="30"/>
      <c r="L17" s="35"/>
      <c r="M17" s="35"/>
    </row>
    <row r="18" spans="3:13" ht="12.6" customHeight="1">
      <c r="C18" s="22" t="s">
        <v>702</v>
      </c>
      <c r="D18" s="37"/>
      <c r="E18" s="37"/>
      <c r="F18" s="936"/>
      <c r="G18" s="2"/>
      <c r="H18" s="2"/>
      <c r="I18" s="2"/>
      <c r="K18" s="30"/>
      <c r="L18" s="35"/>
      <c r="M18" s="35"/>
    </row>
    <row r="19" spans="3:13" ht="12.6" customHeight="1">
      <c r="C19" s="30" t="s">
        <v>703</v>
      </c>
      <c r="D19" s="35"/>
      <c r="E19" s="35"/>
      <c r="F19" s="889"/>
      <c r="G19" s="411"/>
      <c r="H19" s="411"/>
      <c r="I19" s="411"/>
      <c r="K19" s="30" t="s">
        <v>282</v>
      </c>
      <c r="L19" s="35">
        <f>L20-SUM(L10:L18)</f>
        <v>0</v>
      </c>
      <c r="M19" s="35"/>
    </row>
    <row r="20" spans="3:13" ht="12.6" customHeight="1" thickBot="1">
      <c r="C20" s="682" t="s">
        <v>704</v>
      </c>
      <c r="D20" s="844">
        <f>SUM(D17:D19)</f>
        <v>0</v>
      </c>
      <c r="E20" s="844">
        <f>SUM(E17:E19)</f>
        <v>0</v>
      </c>
      <c r="F20" s="937">
        <f>SUM(F17:F19)</f>
        <v>0</v>
      </c>
      <c r="G20" s="991"/>
      <c r="H20" s="991"/>
      <c r="I20" s="991"/>
      <c r="K20" s="682" t="s">
        <v>275</v>
      </c>
      <c r="L20" s="844">
        <f>F16</f>
        <v>0</v>
      </c>
      <c r="M20" s="844">
        <f>SUM(M10:M19)</f>
        <v>0</v>
      </c>
    </row>
    <row r="21" spans="3:13" ht="11.25" customHeight="1">
      <c r="C21" s="17"/>
      <c r="D21" s="37"/>
      <c r="E21" s="37"/>
      <c r="F21" s="37"/>
      <c r="G21" s="411"/>
      <c r="H21" s="411"/>
      <c r="I21" s="411"/>
    </row>
    <row r="22" spans="3:13" ht="11.25" customHeight="1"/>
    <row r="23" spans="3:13" ht="11.25" customHeight="1" outlineLevel="1">
      <c r="C23" s="995" t="s">
        <v>551</v>
      </c>
      <c r="D23" s="996">
        <f>BS_monthly!AQ19</f>
        <v>0</v>
      </c>
      <c r="E23" s="996">
        <f>BS_monthly!AR19</f>
        <v>0</v>
      </c>
      <c r="F23" s="997">
        <f>BS_monthly!AS19</f>
        <v>0</v>
      </c>
    </row>
    <row r="24" spans="3:13" ht="11.25" customHeight="1" outlineLevel="1">
      <c r="C24" s="1068" t="s">
        <v>389</v>
      </c>
      <c r="D24" s="1069">
        <f>D23-D20</f>
        <v>0</v>
      </c>
      <c r="E24" s="1069">
        <f t="shared" ref="E24:F24" si="5">E23-E20</f>
        <v>0</v>
      </c>
      <c r="F24" s="1070">
        <f t="shared" si="5"/>
        <v>0</v>
      </c>
    </row>
    <row r="25" spans="3:13" ht="11.25" customHeight="1"/>
    <row r="26" spans="3:13" ht="19.5" customHeight="1"/>
    <row r="27" spans="3:13" ht="23.25" customHeight="1"/>
    <row r="28" spans="3:13" ht="12" customHeight="1"/>
    <row r="29" spans="3:13" ht="12" customHeight="1"/>
    <row r="30" spans="3:13" ht="12" customHeight="1"/>
    <row r="31" spans="3:13" ht="12" customHeight="1"/>
    <row r="32" spans="3:13" ht="12" customHeight="1"/>
    <row r="33" spans="5:5" ht="12" customHeight="1"/>
    <row r="34" spans="5:5" ht="12" customHeight="1"/>
    <row r="35" spans="5:5" ht="12" customHeight="1"/>
    <row r="36" spans="5:5" ht="12" customHeight="1"/>
    <row r="37" spans="5:5" ht="12" customHeight="1"/>
    <row r="38" spans="5:5" ht="12" customHeight="1"/>
    <row r="39" spans="5:5" ht="12" customHeight="1"/>
    <row r="40" spans="5:5" ht="11.25" customHeight="1">
      <c r="E40" s="411"/>
    </row>
    <row r="41" spans="5:5" ht="11.25" customHeight="1"/>
    <row r="42" spans="5:5" ht="11.25" customHeight="1"/>
    <row r="43" spans="5:5" ht="11.25" customHeight="1"/>
    <row r="44" spans="5:5" ht="11.25" customHeight="1"/>
    <row r="45" spans="5:5" ht="11.25" customHeight="1"/>
    <row r="46" spans="5:5" ht="11.25" customHeight="1"/>
    <row r="47" spans="5:5" ht="11.25" customHeight="1"/>
    <row r="48" spans="5:5"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sheetData>
  <mergeCells count="4">
    <mergeCell ref="D9:F9"/>
    <mergeCell ref="G9:I9"/>
    <mergeCell ref="L9:L10"/>
    <mergeCell ref="M9:M10"/>
  </mergeCells>
  <pageMargins left="0.7" right="0.7" top="0.75" bottom="0.75" header="0.3" footer="0.3"/>
  <pageSetup orientation="landscape" r:id="rId1"/>
  <headerFooter>
    <oddFooter>&amp;C&amp;7&amp;B&amp;"Arial"Document Classification: KPMG Confidential</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indexed="13"/>
    <pageSetUpPr fitToPage="1"/>
  </sheetPr>
  <dimension ref="A1:K45"/>
  <sheetViews>
    <sheetView showGridLines="0" workbookViewId="0"/>
  </sheetViews>
  <sheetFormatPr defaultRowHeight="15" outlineLevelRow="1"/>
  <cols>
    <col min="1" max="1" width="3.7109375" style="390" customWidth="1"/>
    <col min="2" max="2" width="9.140625" customWidth="1"/>
    <col min="3" max="3" width="26.7109375" customWidth="1"/>
    <col min="4" max="9" width="8.140625" customWidth="1"/>
  </cols>
  <sheetData>
    <row r="1" spans="2:11" ht="23.1" customHeight="1">
      <c r="B1" s="608" t="str">
        <f>'Key information'!E7</f>
        <v>Project Test</v>
      </c>
    </row>
    <row r="2" spans="2:11" ht="11.45" customHeight="1">
      <c r="B2" s="610" t="str">
        <f>C8</f>
        <v>Accounts payable ageing</v>
      </c>
    </row>
    <row r="3" spans="2:11" ht="12" customHeight="1">
      <c r="B3" s="388" t="s">
        <v>245</v>
      </c>
    </row>
    <row r="4" spans="2:11" ht="11.25" customHeight="1"/>
    <row r="5" spans="2:11" ht="11.25" customHeight="1"/>
    <row r="6" spans="2:11" ht="11.25" customHeight="1"/>
    <row r="7" spans="2:11" ht="11.25" customHeight="1"/>
    <row r="8" spans="2:11" ht="19.5" customHeight="1">
      <c r="C8" s="402" t="str">
        <f>"Accounts payable ageing"&amp;IF('Key information'!E59="",""," - "&amp;'Key information'!E59)</f>
        <v>Accounts payable ageing</v>
      </c>
      <c r="D8" s="402"/>
      <c r="E8" s="402"/>
      <c r="F8" s="402"/>
      <c r="G8" s="402"/>
      <c r="H8" s="402"/>
      <c r="I8" s="402"/>
      <c r="K8" s="172"/>
    </row>
    <row r="9" spans="2:11" ht="12" customHeight="1">
      <c r="C9" s="633"/>
      <c r="D9" s="1103" t="s">
        <v>410</v>
      </c>
      <c r="E9" s="1104"/>
      <c r="F9" s="1104"/>
      <c r="G9" s="1105" t="s">
        <v>276</v>
      </c>
      <c r="H9" s="1106"/>
      <c r="I9" s="1106"/>
    </row>
    <row r="10" spans="2:11" ht="12" customHeight="1">
      <c r="C10" s="626" t="str">
        <f>'Key information'!F50</f>
        <v>€'000</v>
      </c>
      <c r="D10" s="736">
        <f>'Key information'!E43</f>
        <v>44196</v>
      </c>
      <c r="E10" s="736">
        <f>'Key information'!F43</f>
        <v>44561</v>
      </c>
      <c r="F10" s="736">
        <f>'Key information'!G43</f>
        <v>44895</v>
      </c>
      <c r="G10" s="932">
        <f>D10</f>
        <v>44196</v>
      </c>
      <c r="H10" s="932">
        <f>E10</f>
        <v>44561</v>
      </c>
      <c r="I10" s="932">
        <f>F10</f>
        <v>44895</v>
      </c>
    </row>
    <row r="11" spans="2:11" ht="12" customHeight="1">
      <c r="C11" s="30" t="s">
        <v>696</v>
      </c>
      <c r="D11" s="35"/>
      <c r="E11" s="35"/>
      <c r="F11" s="889"/>
      <c r="G11" s="258">
        <f>IFERROR(D11/D$17,0)</f>
        <v>0</v>
      </c>
      <c r="H11" s="258">
        <f>IFERROR(E11/E$17,0)</f>
        <v>0</v>
      </c>
      <c r="I11" s="258">
        <f>IFERROR(F11/F$17,0)</f>
        <v>0</v>
      </c>
    </row>
    <row r="12" spans="2:11" ht="12" customHeight="1">
      <c r="C12" s="30" t="s">
        <v>697</v>
      </c>
      <c r="D12" s="35">
        <f>SUM(D13:D16)</f>
        <v>0</v>
      </c>
      <c r="E12" s="35">
        <f t="shared" ref="E12:F12" si="0">SUM(E13:E16)</f>
        <v>0</v>
      </c>
      <c r="F12" s="889">
        <f t="shared" si="0"/>
        <v>0</v>
      </c>
      <c r="G12" s="258">
        <f t="shared" ref="G12" si="1">IFERROR(D12/D$17,0)</f>
        <v>0</v>
      </c>
      <c r="H12" s="258">
        <f t="shared" ref="H12" si="2">IFERROR(E12/E$17,0)</f>
        <v>0</v>
      </c>
      <c r="I12" s="258">
        <f t="shared" ref="I12" si="3">IFERROR(F12/F$17,0)</f>
        <v>0</v>
      </c>
    </row>
    <row r="13" spans="2:11" ht="12" customHeight="1">
      <c r="C13" s="953" t="s">
        <v>698</v>
      </c>
      <c r="D13" s="35"/>
      <c r="E13" s="35"/>
      <c r="F13" s="889"/>
      <c r="G13" s="258">
        <f t="shared" ref="G13:G17" si="4">IFERROR(D13/D$17,0)</f>
        <v>0</v>
      </c>
      <c r="H13" s="258">
        <f t="shared" ref="H13:H17" si="5">IFERROR(E13/E$17,0)</f>
        <v>0</v>
      </c>
      <c r="I13" s="258">
        <f t="shared" ref="I13:I17" si="6">IFERROR(F13/F$17,0)</f>
        <v>0</v>
      </c>
    </row>
    <row r="14" spans="2:11" ht="12" customHeight="1">
      <c r="C14" s="953" t="s">
        <v>699</v>
      </c>
      <c r="D14" s="35"/>
      <c r="E14" s="35"/>
      <c r="F14" s="889"/>
      <c r="G14" s="258">
        <f t="shared" si="4"/>
        <v>0</v>
      </c>
      <c r="H14" s="258">
        <f t="shared" si="5"/>
        <v>0</v>
      </c>
      <c r="I14" s="258">
        <f t="shared" si="6"/>
        <v>0</v>
      </c>
    </row>
    <row r="15" spans="2:11" ht="12" customHeight="1">
      <c r="C15" s="953" t="s">
        <v>700</v>
      </c>
      <c r="D15" s="35"/>
      <c r="E15" s="35"/>
      <c r="F15" s="889"/>
      <c r="G15" s="258">
        <f t="shared" si="4"/>
        <v>0</v>
      </c>
      <c r="H15" s="258">
        <f t="shared" si="5"/>
        <v>0</v>
      </c>
      <c r="I15" s="258">
        <f t="shared" si="6"/>
        <v>0</v>
      </c>
    </row>
    <row r="16" spans="2:11" ht="12" customHeight="1">
      <c r="C16" s="953" t="s">
        <v>701</v>
      </c>
      <c r="D16" s="35"/>
      <c r="E16" s="35"/>
      <c r="F16" s="889"/>
      <c r="G16" s="258">
        <f t="shared" si="4"/>
        <v>0</v>
      </c>
      <c r="H16" s="258">
        <f t="shared" si="5"/>
        <v>0</v>
      </c>
      <c r="I16" s="258">
        <f t="shared" si="6"/>
        <v>0</v>
      </c>
    </row>
    <row r="17" spans="3:9" ht="12" customHeight="1" thickBot="1">
      <c r="C17" s="682" t="s">
        <v>275</v>
      </c>
      <c r="D17" s="844">
        <f>SUM(D11:D12)</f>
        <v>0</v>
      </c>
      <c r="E17" s="844">
        <f>SUM(E11:E12)</f>
        <v>0</v>
      </c>
      <c r="F17" s="937">
        <f>SUM(F11:F12)</f>
        <v>0</v>
      </c>
      <c r="G17" s="933">
        <f t="shared" si="4"/>
        <v>0</v>
      </c>
      <c r="H17" s="933">
        <f t="shared" si="5"/>
        <v>0</v>
      </c>
      <c r="I17" s="933">
        <f t="shared" si="6"/>
        <v>0</v>
      </c>
    </row>
    <row r="18" spans="3:9" ht="11.25" customHeight="1">
      <c r="C18" s="17"/>
      <c r="D18" s="37"/>
      <c r="E18" s="37"/>
      <c r="F18" s="37"/>
      <c r="G18" s="411"/>
      <c r="H18" s="411"/>
      <c r="I18" s="411"/>
    </row>
    <row r="19" spans="3:9" ht="11.25" customHeight="1"/>
    <row r="20" spans="3:9" ht="11.25" customHeight="1" outlineLevel="1">
      <c r="C20" s="995" t="s">
        <v>551</v>
      </c>
      <c r="D20" s="996">
        <f>BS_monthly!AQ44</f>
        <v>0</v>
      </c>
      <c r="E20" s="996">
        <f>BS_monthly!AR44</f>
        <v>0</v>
      </c>
      <c r="F20" s="997">
        <f>BS_monthly!AS44</f>
        <v>0</v>
      </c>
    </row>
    <row r="21" spans="3:9" ht="11.25" customHeight="1" outlineLevel="1">
      <c r="C21" s="1068" t="s">
        <v>389</v>
      </c>
      <c r="D21" s="1069">
        <f>D20-D17</f>
        <v>0</v>
      </c>
      <c r="E21" s="1069">
        <f t="shared" ref="E21:F21" si="7">E20-E17</f>
        <v>0</v>
      </c>
      <c r="F21" s="1070">
        <f t="shared" si="7"/>
        <v>0</v>
      </c>
    </row>
    <row r="22" spans="3:9" ht="11.25" customHeight="1"/>
    <row r="23" spans="3:9" ht="11.25" customHeight="1">
      <c r="E23" s="411"/>
    </row>
    <row r="24" spans="3:9" ht="11.25" customHeight="1"/>
    <row r="25" spans="3:9" ht="11.25" customHeight="1"/>
    <row r="26" spans="3:9" ht="11.25" customHeight="1"/>
    <row r="27" spans="3:9" ht="11.25" customHeight="1"/>
    <row r="28" spans="3:9" ht="11.25" customHeight="1"/>
    <row r="29" spans="3:9" ht="11.25" customHeight="1"/>
    <row r="30" spans="3:9" ht="11.25" customHeight="1"/>
    <row r="31" spans="3:9" ht="11.25" customHeight="1"/>
    <row r="32" spans="3:9"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sheetData>
  <mergeCells count="2">
    <mergeCell ref="D9:F9"/>
    <mergeCell ref="G9:I9"/>
  </mergeCells>
  <pageMargins left="0.7" right="0.7" top="0.75" bottom="0.75" header="0.3" footer="0.3"/>
  <pageSetup orientation="landscape" r:id="rId1"/>
  <headerFooter>
    <oddFooter>&amp;C&amp;7&amp;B&amp;"Arial"Document Classification: KPMG Confidential</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8">
    <tabColor indexed="13"/>
    <pageSetUpPr fitToPage="1"/>
  </sheetPr>
  <dimension ref="A1:N87"/>
  <sheetViews>
    <sheetView showGridLines="0" workbookViewId="0"/>
  </sheetViews>
  <sheetFormatPr defaultColWidth="9.140625" defaultRowHeight="15" outlineLevelRow="1"/>
  <cols>
    <col min="1" max="1" width="3.7109375" style="390" customWidth="1"/>
    <col min="2" max="2" width="9.140625" customWidth="1"/>
    <col min="3" max="3" width="19.42578125" customWidth="1"/>
    <col min="4" max="12" width="7.140625" customWidth="1"/>
  </cols>
  <sheetData>
    <row r="1" spans="1:14" ht="23.1" customHeight="1">
      <c r="B1" s="608" t="str">
        <f>'Key information'!E7</f>
        <v>Project Test</v>
      </c>
    </row>
    <row r="2" spans="1:14" ht="11.45" customHeight="1">
      <c r="B2" s="610" t="str">
        <f>C8</f>
        <v>Fixed assets</v>
      </c>
    </row>
    <row r="3" spans="1:14" ht="12" customHeight="1">
      <c r="B3" s="388" t="s">
        <v>245</v>
      </c>
    </row>
    <row r="4" spans="1:14" ht="11.25" customHeight="1"/>
    <row r="5" spans="1:14" ht="11.25" customHeight="1"/>
    <row r="6" spans="1:14" ht="11.25" customHeight="1"/>
    <row r="7" spans="1:14" ht="11.25" customHeight="1"/>
    <row r="8" spans="1:14" s="11" customFormat="1" ht="19.5" customHeight="1">
      <c r="A8" s="993"/>
      <c r="B8" s="411"/>
      <c r="C8" s="402" t="str">
        <f>"Fixed assets"&amp;IF('Key information'!E59="",""," - "&amp;'Key information'!E59)</f>
        <v>Fixed assets</v>
      </c>
      <c r="D8" s="402"/>
      <c r="E8" s="402"/>
      <c r="F8" s="402"/>
      <c r="G8" s="402"/>
      <c r="H8" s="402"/>
      <c r="I8" s="402"/>
      <c r="J8" s="402"/>
      <c r="K8" s="402"/>
      <c r="L8" s="402"/>
      <c r="M8" s="411"/>
      <c r="N8" s="956"/>
    </row>
    <row r="9" spans="1:14" s="11" customFormat="1" ht="12" customHeight="1">
      <c r="A9" s="993"/>
      <c r="B9" s="411"/>
      <c r="C9" s="633"/>
      <c r="D9" s="1103" t="s">
        <v>705</v>
      </c>
      <c r="E9" s="1104"/>
      <c r="F9" s="1104"/>
      <c r="G9" s="1105" t="s">
        <v>706</v>
      </c>
      <c r="H9" s="1106"/>
      <c r="I9" s="1106"/>
      <c r="J9" s="1108" t="s">
        <v>707</v>
      </c>
      <c r="K9" s="1109"/>
      <c r="L9" s="1109"/>
      <c r="M9" s="411"/>
      <c r="N9" s="411"/>
    </row>
    <row r="10" spans="1:14" s="11" customFormat="1" ht="12" customHeight="1">
      <c r="A10" s="993"/>
      <c r="B10" s="411"/>
      <c r="C10" s="626" t="str">
        <f>'Key information'!F50</f>
        <v>€'000</v>
      </c>
      <c r="D10" s="736">
        <f>'Key information'!E43</f>
        <v>44196</v>
      </c>
      <c r="E10" s="736">
        <f>'Key information'!F43</f>
        <v>44561</v>
      </c>
      <c r="F10" s="736">
        <f>'Key information'!G43</f>
        <v>44895</v>
      </c>
      <c r="G10" s="932">
        <f>D10</f>
        <v>44196</v>
      </c>
      <c r="H10" s="932">
        <f t="shared" ref="H10:I10" si="0">E10</f>
        <v>44561</v>
      </c>
      <c r="I10" s="932">
        <f t="shared" si="0"/>
        <v>44895</v>
      </c>
      <c r="J10" s="934">
        <f>D10</f>
        <v>44196</v>
      </c>
      <c r="K10" s="934">
        <f t="shared" ref="K10:L10" si="1">E10</f>
        <v>44561</v>
      </c>
      <c r="L10" s="934">
        <f t="shared" si="1"/>
        <v>44895</v>
      </c>
      <c r="M10" s="411"/>
      <c r="N10" s="411"/>
    </row>
    <row r="11" spans="1:14" s="11" customFormat="1" ht="12" customHeight="1">
      <c r="A11" s="993"/>
      <c r="B11" s="411"/>
      <c r="C11" s="22" t="s">
        <v>418</v>
      </c>
      <c r="D11" s="35"/>
      <c r="E11" s="35"/>
      <c r="F11" s="35"/>
      <c r="G11" s="935"/>
      <c r="H11" s="35"/>
      <c r="I11" s="889"/>
      <c r="J11" s="29"/>
      <c r="K11" s="29"/>
      <c r="L11" s="29"/>
      <c r="M11" s="411"/>
      <c r="N11" s="411"/>
    </row>
    <row r="12" spans="1:14" s="11" customFormat="1" ht="12" customHeight="1">
      <c r="A12" s="993"/>
      <c r="B12" s="411"/>
      <c r="C12" s="30" t="s">
        <v>708</v>
      </c>
      <c r="D12" s="35"/>
      <c r="E12" s="35"/>
      <c r="F12" s="35"/>
      <c r="G12" s="935"/>
      <c r="H12" s="35"/>
      <c r="I12" s="889"/>
      <c r="J12" s="29">
        <f>SUM(D12,G12)</f>
        <v>0</v>
      </c>
      <c r="K12" s="29">
        <f>SUM(E12,H12)</f>
        <v>0</v>
      </c>
      <c r="L12" s="29">
        <f>SUM(F12,I12)</f>
        <v>0</v>
      </c>
      <c r="M12" s="411"/>
      <c r="N12" s="411"/>
    </row>
    <row r="13" spans="1:14" s="11" customFormat="1" ht="12" customHeight="1">
      <c r="A13" s="993"/>
      <c r="B13" s="411"/>
      <c r="C13" s="30" t="s">
        <v>709</v>
      </c>
      <c r="D13" s="35"/>
      <c r="E13" s="35"/>
      <c r="F13" s="35"/>
      <c r="G13" s="935"/>
      <c r="H13" s="35"/>
      <c r="I13" s="889"/>
      <c r="J13" s="29">
        <f t="shared" ref="J13:J14" si="2">SUM(D13,G13)</f>
        <v>0</v>
      </c>
      <c r="K13" s="29">
        <f t="shared" ref="K13:K14" si="3">SUM(E13,H13)</f>
        <v>0</v>
      </c>
      <c r="L13" s="29">
        <f t="shared" ref="L13:L14" si="4">SUM(F13,I13)</f>
        <v>0</v>
      </c>
      <c r="M13" s="411"/>
      <c r="N13" s="411"/>
    </row>
    <row r="14" spans="1:14" s="11" customFormat="1" ht="12" customHeight="1">
      <c r="A14" s="993"/>
      <c r="B14" s="411"/>
      <c r="C14" s="30" t="s">
        <v>710</v>
      </c>
      <c r="D14" s="35"/>
      <c r="E14" s="35"/>
      <c r="F14" s="35"/>
      <c r="G14" s="935"/>
      <c r="H14" s="35"/>
      <c r="I14" s="889"/>
      <c r="J14" s="29">
        <f t="shared" si="2"/>
        <v>0</v>
      </c>
      <c r="K14" s="29">
        <f t="shared" si="3"/>
        <v>0</v>
      </c>
      <c r="L14" s="29">
        <f t="shared" si="4"/>
        <v>0</v>
      </c>
      <c r="M14" s="411"/>
      <c r="N14" s="411"/>
    </row>
    <row r="15" spans="1:14" s="11" customFormat="1" ht="12" customHeight="1">
      <c r="A15" s="993"/>
      <c r="B15" s="411"/>
      <c r="C15" s="602" t="s">
        <v>275</v>
      </c>
      <c r="D15" s="713">
        <f>SUM(D12:D14)</f>
        <v>0</v>
      </c>
      <c r="E15" s="713">
        <f t="shared" ref="E15:F15" si="5">SUM(E12:E14)</f>
        <v>0</v>
      </c>
      <c r="F15" s="713">
        <f t="shared" si="5"/>
        <v>0</v>
      </c>
      <c r="G15" s="945">
        <f t="shared" ref="G15" si="6">SUM(G12:G14)</f>
        <v>0</v>
      </c>
      <c r="H15" s="713">
        <f t="shared" ref="H15" si="7">SUM(H12:H14)</f>
        <v>0</v>
      </c>
      <c r="I15" s="891">
        <f>SUM(I12:I14)</f>
        <v>0</v>
      </c>
      <c r="J15" s="713">
        <f>SUM(J12:J14)</f>
        <v>0</v>
      </c>
      <c r="K15" s="713">
        <f>SUM(K12:K14)</f>
        <v>0</v>
      </c>
      <c r="L15" s="713">
        <f>SUM(L12:L14)</f>
        <v>0</v>
      </c>
      <c r="M15" s="411"/>
      <c r="N15" s="411"/>
    </row>
    <row r="16" spans="1:14" s="11" customFormat="1" ht="12" customHeight="1">
      <c r="A16" s="993"/>
      <c r="B16" s="411"/>
      <c r="C16" s="702" t="s">
        <v>420</v>
      </c>
      <c r="D16" s="29"/>
      <c r="E16" s="29"/>
      <c r="F16" s="29"/>
      <c r="G16" s="494"/>
      <c r="H16" s="29"/>
      <c r="I16" s="890"/>
      <c r="J16" s="29"/>
      <c r="K16" s="29"/>
      <c r="L16" s="29"/>
      <c r="M16" s="411"/>
      <c r="N16" s="411"/>
    </row>
    <row r="17" spans="1:12" s="11" customFormat="1" ht="12" customHeight="1">
      <c r="A17" s="993"/>
      <c r="B17" s="411"/>
      <c r="C17" s="593" t="s">
        <v>711</v>
      </c>
      <c r="D17" s="29"/>
      <c r="E17" s="29"/>
      <c r="F17" s="29"/>
      <c r="G17" s="494"/>
      <c r="H17" s="29"/>
      <c r="I17" s="890"/>
      <c r="J17" s="29">
        <f>SUM(D17,G17)</f>
        <v>0</v>
      </c>
      <c r="K17" s="29">
        <f>SUM(E17,H17)</f>
        <v>0</v>
      </c>
      <c r="L17" s="29">
        <f>SUM(F17,I17)</f>
        <v>0</v>
      </c>
    </row>
    <row r="18" spans="1:12" s="11" customFormat="1" ht="12" customHeight="1">
      <c r="A18" s="993"/>
      <c r="B18" s="411"/>
      <c r="C18" s="593" t="s">
        <v>712</v>
      </c>
      <c r="D18" s="29"/>
      <c r="E18" s="29"/>
      <c r="F18" s="29"/>
      <c r="G18" s="494"/>
      <c r="H18" s="29"/>
      <c r="I18" s="890"/>
      <c r="J18" s="29">
        <f t="shared" ref="J18:J23" si="8">SUM(D18,G18)</f>
        <v>0</v>
      </c>
      <c r="K18" s="29">
        <f t="shared" ref="K18:K23" si="9">SUM(E18,H18)</f>
        <v>0</v>
      </c>
      <c r="L18" s="29">
        <f t="shared" ref="L18:L23" si="10">SUM(F18,I18)</f>
        <v>0</v>
      </c>
    </row>
    <row r="19" spans="1:12" s="11" customFormat="1" ht="12" customHeight="1">
      <c r="A19" s="993"/>
      <c r="B19" s="411"/>
      <c r="C19" s="593" t="s">
        <v>713</v>
      </c>
      <c r="D19" s="29"/>
      <c r="E19" s="29"/>
      <c r="F19" s="29"/>
      <c r="G19" s="494"/>
      <c r="H19" s="29"/>
      <c r="I19" s="890"/>
      <c r="J19" s="29">
        <f t="shared" si="8"/>
        <v>0</v>
      </c>
      <c r="K19" s="29">
        <f t="shared" si="9"/>
        <v>0</v>
      </c>
      <c r="L19" s="29">
        <f t="shared" si="10"/>
        <v>0</v>
      </c>
    </row>
    <row r="20" spans="1:12" s="11" customFormat="1" ht="12" customHeight="1">
      <c r="A20" s="993"/>
      <c r="B20" s="411"/>
      <c r="C20" s="593" t="s">
        <v>714</v>
      </c>
      <c r="D20" s="29"/>
      <c r="E20" s="29"/>
      <c r="F20" s="29"/>
      <c r="G20" s="494"/>
      <c r="H20" s="29"/>
      <c r="I20" s="890"/>
      <c r="J20" s="29">
        <f t="shared" si="8"/>
        <v>0</v>
      </c>
      <c r="K20" s="29">
        <f t="shared" si="9"/>
        <v>0</v>
      </c>
      <c r="L20" s="29">
        <f t="shared" si="10"/>
        <v>0</v>
      </c>
    </row>
    <row r="21" spans="1:12" s="11" customFormat="1" ht="12" customHeight="1">
      <c r="A21" s="993"/>
      <c r="B21" s="411"/>
      <c r="C21" s="593" t="s">
        <v>715</v>
      </c>
      <c r="D21" s="29"/>
      <c r="E21" s="29"/>
      <c r="F21" s="29"/>
      <c r="G21" s="494"/>
      <c r="H21" s="29"/>
      <c r="I21" s="890"/>
      <c r="J21" s="29">
        <f t="shared" si="8"/>
        <v>0</v>
      </c>
      <c r="K21" s="29">
        <f t="shared" si="9"/>
        <v>0</v>
      </c>
      <c r="L21" s="29">
        <f t="shared" si="10"/>
        <v>0</v>
      </c>
    </row>
    <row r="22" spans="1:12" s="11" customFormat="1" ht="12" customHeight="1">
      <c r="A22" s="993"/>
      <c r="B22" s="411"/>
      <c r="C22" s="593" t="s">
        <v>337</v>
      </c>
      <c r="D22" s="29"/>
      <c r="E22" s="29"/>
      <c r="F22" s="29"/>
      <c r="G22" s="494"/>
      <c r="H22" s="29"/>
      <c r="I22" s="890"/>
      <c r="J22" s="29">
        <f t="shared" si="8"/>
        <v>0</v>
      </c>
      <c r="K22" s="29">
        <f t="shared" si="9"/>
        <v>0</v>
      </c>
      <c r="L22" s="29">
        <f t="shared" si="10"/>
        <v>0</v>
      </c>
    </row>
    <row r="23" spans="1:12" s="11" customFormat="1" ht="12" customHeight="1">
      <c r="A23" s="993"/>
      <c r="B23" s="411"/>
      <c r="C23" s="593" t="s">
        <v>710</v>
      </c>
      <c r="D23" s="29"/>
      <c r="E23" s="29"/>
      <c r="F23" s="29"/>
      <c r="G23" s="494"/>
      <c r="H23" s="29"/>
      <c r="I23" s="890"/>
      <c r="J23" s="29">
        <f t="shared" si="8"/>
        <v>0</v>
      </c>
      <c r="K23" s="29">
        <f t="shared" si="9"/>
        <v>0</v>
      </c>
      <c r="L23" s="29">
        <f t="shared" si="10"/>
        <v>0</v>
      </c>
    </row>
    <row r="24" spans="1:12" s="11" customFormat="1" ht="12" customHeight="1">
      <c r="A24" s="993"/>
      <c r="B24" s="411"/>
      <c r="C24" s="602" t="s">
        <v>275</v>
      </c>
      <c r="D24" s="713">
        <f t="shared" ref="D24:L24" si="11">SUM(D17:D23)</f>
        <v>0</v>
      </c>
      <c r="E24" s="713">
        <f t="shared" si="11"/>
        <v>0</v>
      </c>
      <c r="F24" s="713">
        <f t="shared" si="11"/>
        <v>0</v>
      </c>
      <c r="G24" s="945">
        <f t="shared" si="11"/>
        <v>0</v>
      </c>
      <c r="H24" s="713">
        <f t="shared" si="11"/>
        <v>0</v>
      </c>
      <c r="I24" s="891">
        <f t="shared" si="11"/>
        <v>0</v>
      </c>
      <c r="J24" s="713">
        <f t="shared" si="11"/>
        <v>0</v>
      </c>
      <c r="K24" s="713">
        <f t="shared" si="11"/>
        <v>0</v>
      </c>
      <c r="L24" s="713">
        <f t="shared" si="11"/>
        <v>0</v>
      </c>
    </row>
    <row r="25" spans="1:12" s="11" customFormat="1" ht="12" customHeight="1">
      <c r="A25" s="993"/>
      <c r="B25" s="411"/>
      <c r="C25" s="22" t="s">
        <v>422</v>
      </c>
      <c r="D25" s="35"/>
      <c r="E25" s="35"/>
      <c r="F25" s="35"/>
      <c r="G25" s="935"/>
      <c r="H25" s="35"/>
      <c r="I25" s="889"/>
      <c r="J25" s="29"/>
      <c r="K25" s="29"/>
      <c r="L25" s="29"/>
    </row>
    <row r="26" spans="1:12" s="11" customFormat="1" ht="12" customHeight="1">
      <c r="A26" s="993"/>
      <c r="B26" s="411"/>
      <c r="C26" s="30" t="s">
        <v>716</v>
      </c>
      <c r="D26" s="35"/>
      <c r="E26" s="35"/>
      <c r="F26" s="35"/>
      <c r="G26" s="935"/>
      <c r="H26" s="35"/>
      <c r="I26" s="889"/>
      <c r="J26" s="29">
        <f t="shared" ref="J26:L27" si="12">SUM(D26,G26)</f>
        <v>0</v>
      </c>
      <c r="K26" s="29">
        <f t="shared" si="12"/>
        <v>0</v>
      </c>
      <c r="L26" s="29">
        <f t="shared" si="12"/>
        <v>0</v>
      </c>
    </row>
    <row r="27" spans="1:12" s="11" customFormat="1" ht="12" customHeight="1">
      <c r="A27" s="993"/>
      <c r="B27" s="411"/>
      <c r="C27" s="30" t="s">
        <v>710</v>
      </c>
      <c r="D27" s="35"/>
      <c r="E27" s="35"/>
      <c r="F27" s="35"/>
      <c r="G27" s="935"/>
      <c r="H27" s="35"/>
      <c r="I27" s="889"/>
      <c r="J27" s="29">
        <f t="shared" si="12"/>
        <v>0</v>
      </c>
      <c r="K27" s="29">
        <f t="shared" si="12"/>
        <v>0</v>
      </c>
      <c r="L27" s="29">
        <f t="shared" si="12"/>
        <v>0</v>
      </c>
    </row>
    <row r="28" spans="1:12" s="11" customFormat="1" ht="12" customHeight="1">
      <c r="A28" s="993"/>
      <c r="B28" s="411"/>
      <c r="C28" s="681" t="s">
        <v>275</v>
      </c>
      <c r="D28" s="843">
        <f>SUM(D26:D27)</f>
        <v>0</v>
      </c>
      <c r="E28" s="843">
        <f t="shared" ref="E28:I28" si="13">SUM(E26:E27)</f>
        <v>0</v>
      </c>
      <c r="F28" s="843">
        <f t="shared" si="13"/>
        <v>0</v>
      </c>
      <c r="G28" s="938">
        <f t="shared" si="13"/>
        <v>0</v>
      </c>
      <c r="H28" s="843">
        <f t="shared" si="13"/>
        <v>0</v>
      </c>
      <c r="I28" s="939">
        <f t="shared" si="13"/>
        <v>0</v>
      </c>
      <c r="J28" s="944">
        <f>SUM(J26:J27)</f>
        <v>0</v>
      </c>
      <c r="K28" s="944">
        <f>SUM(K26:K27)</f>
        <v>0</v>
      </c>
      <c r="L28" s="944">
        <f>SUM(L26:L27)</f>
        <v>0</v>
      </c>
    </row>
    <row r="29" spans="1:12" s="11" customFormat="1" ht="12" customHeight="1" thickBot="1">
      <c r="A29" s="993"/>
      <c r="B29" s="411"/>
      <c r="C29" s="940" t="s">
        <v>717</v>
      </c>
      <c r="D29" s="941">
        <f>+D15+D24+D28</f>
        <v>0</v>
      </c>
      <c r="E29" s="941">
        <f t="shared" ref="E29:L29" si="14">+E15+E24+E28</f>
        <v>0</v>
      </c>
      <c r="F29" s="941">
        <f t="shared" si="14"/>
        <v>0</v>
      </c>
      <c r="G29" s="942">
        <f t="shared" si="14"/>
        <v>0</v>
      </c>
      <c r="H29" s="941">
        <f t="shared" si="14"/>
        <v>0</v>
      </c>
      <c r="I29" s="943">
        <f t="shared" si="14"/>
        <v>0</v>
      </c>
      <c r="J29" s="941">
        <f t="shared" si="14"/>
        <v>0</v>
      </c>
      <c r="K29" s="941">
        <f t="shared" si="14"/>
        <v>0</v>
      </c>
      <c r="L29" s="941">
        <f t="shared" si="14"/>
        <v>0</v>
      </c>
    </row>
    <row r="30" spans="1:12" s="11" customFormat="1" ht="12" customHeight="1">
      <c r="A30" s="993"/>
      <c r="B30" s="411"/>
      <c r="C30" s="17"/>
      <c r="D30" s="37"/>
      <c r="E30" s="37"/>
      <c r="F30" s="37"/>
      <c r="G30" s="37"/>
      <c r="H30" s="37"/>
      <c r="I30" s="37"/>
      <c r="J30" s="263"/>
      <c r="K30" s="263"/>
      <c r="L30" s="263"/>
    </row>
    <row r="31" spans="1:12" s="11" customFormat="1" ht="11.25">
      <c r="A31" s="993"/>
      <c r="B31" s="411"/>
      <c r="C31" s="411"/>
      <c r="D31" s="411"/>
      <c r="E31" s="411"/>
      <c r="F31" s="411"/>
      <c r="G31" s="411"/>
      <c r="H31" s="411"/>
      <c r="I31" s="411"/>
      <c r="J31" s="411"/>
      <c r="K31" s="411"/>
      <c r="L31" s="411"/>
    </row>
    <row r="32" spans="1:12" s="11" customFormat="1" ht="12" hidden="1" customHeight="1" outlineLevel="1">
      <c r="A32" s="993"/>
      <c r="B32" s="411"/>
      <c r="C32" s="36" t="s">
        <v>718</v>
      </c>
      <c r="D32" s="996"/>
      <c r="E32" s="996"/>
      <c r="F32" s="996"/>
      <c r="G32" s="996"/>
      <c r="H32" s="996"/>
      <c r="I32" s="996"/>
      <c r="J32" s="996">
        <f>BS_monthly!AQ12</f>
        <v>0</v>
      </c>
      <c r="K32" s="996">
        <f>BS_monthly!AR12</f>
        <v>0</v>
      </c>
      <c r="L32" s="997">
        <f>BS_monthly!AS12</f>
        <v>0</v>
      </c>
    </row>
    <row r="33" spans="1:12" s="11" customFormat="1" ht="12" hidden="1" customHeight="1" outlineLevel="1">
      <c r="A33" s="993"/>
      <c r="B33" s="411"/>
      <c r="C33" s="1058" t="s">
        <v>389</v>
      </c>
      <c r="D33" s="1069"/>
      <c r="E33" s="1069"/>
      <c r="F33" s="1069"/>
      <c r="G33" s="1069"/>
      <c r="H33" s="1069"/>
      <c r="I33" s="1069"/>
      <c r="J33" s="1069">
        <f>J32-J15</f>
        <v>0</v>
      </c>
      <c r="K33" s="1069">
        <f>K32-K15</f>
        <v>0</v>
      </c>
      <c r="L33" s="1070">
        <f>L32-L15</f>
        <v>0</v>
      </c>
    </row>
    <row r="34" spans="1:12" s="11" customFormat="1" ht="12" hidden="1" customHeight="1" outlineLevel="1">
      <c r="A34" s="993"/>
      <c r="B34" s="411"/>
      <c r="C34" s="36" t="s">
        <v>719</v>
      </c>
      <c r="D34" s="996"/>
      <c r="E34" s="996"/>
      <c r="F34" s="996"/>
      <c r="G34" s="996"/>
      <c r="H34" s="996"/>
      <c r="I34" s="996"/>
      <c r="J34" s="996">
        <f>BS_monthly!AQ13</f>
        <v>0</v>
      </c>
      <c r="K34" s="996">
        <f>BS_monthly!AR13</f>
        <v>0</v>
      </c>
      <c r="L34" s="997">
        <f>BS_monthly!AS13</f>
        <v>0</v>
      </c>
    </row>
    <row r="35" spans="1:12" s="11" customFormat="1" ht="12" hidden="1" customHeight="1" outlineLevel="1">
      <c r="A35" s="993"/>
      <c r="B35" s="411"/>
      <c r="C35" s="1058" t="s">
        <v>389</v>
      </c>
      <c r="D35" s="1069"/>
      <c r="E35" s="1069"/>
      <c r="F35" s="1069"/>
      <c r="G35" s="1069"/>
      <c r="H35" s="1069"/>
      <c r="I35" s="1069"/>
      <c r="J35" s="1069">
        <f>J34-J24</f>
        <v>0</v>
      </c>
      <c r="K35" s="1069">
        <f>K34-K24</f>
        <v>0</v>
      </c>
      <c r="L35" s="1070">
        <f>L34-L24</f>
        <v>0</v>
      </c>
    </row>
    <row r="36" spans="1:12" s="11" customFormat="1" ht="12" hidden="1" customHeight="1" outlineLevel="1">
      <c r="A36" s="993"/>
      <c r="B36" s="411"/>
      <c r="C36" s="36" t="s">
        <v>720</v>
      </c>
      <c r="D36" s="996"/>
      <c r="E36" s="996"/>
      <c r="F36" s="996"/>
      <c r="G36" s="996"/>
      <c r="H36" s="996"/>
      <c r="I36" s="996"/>
      <c r="J36" s="996">
        <f>BS_monthly!AQ14</f>
        <v>0</v>
      </c>
      <c r="K36" s="996">
        <f>BS_monthly!AR14</f>
        <v>0</v>
      </c>
      <c r="L36" s="997">
        <f>BS_monthly!AS14</f>
        <v>0</v>
      </c>
    </row>
    <row r="37" spans="1:12" s="11" customFormat="1" ht="12" hidden="1" customHeight="1" outlineLevel="1">
      <c r="A37" s="993"/>
      <c r="B37" s="411"/>
      <c r="C37" s="1058" t="s">
        <v>389</v>
      </c>
      <c r="D37" s="1069"/>
      <c r="E37" s="1069"/>
      <c r="F37" s="1069"/>
      <c r="G37" s="1069"/>
      <c r="H37" s="1069"/>
      <c r="I37" s="1069"/>
      <c r="J37" s="1069">
        <f>J36-J28</f>
        <v>0</v>
      </c>
      <c r="K37" s="1069">
        <f>K36-K28</f>
        <v>0</v>
      </c>
      <c r="L37" s="1070">
        <f>L36-L28</f>
        <v>0</v>
      </c>
    </row>
    <row r="38" spans="1:12" s="11" customFormat="1" ht="12" hidden="1" customHeight="1" outlineLevel="1">
      <c r="A38" s="993"/>
      <c r="B38" s="411"/>
      <c r="C38" s="36" t="s">
        <v>477</v>
      </c>
      <c r="D38" s="996"/>
      <c r="E38" s="996"/>
      <c r="F38" s="996"/>
      <c r="G38" s="996"/>
      <c r="H38" s="996"/>
      <c r="I38" s="996"/>
      <c r="J38" s="996">
        <f>BS_monthly!AQ15</f>
        <v>0</v>
      </c>
      <c r="K38" s="996">
        <f>BS_monthly!AR15</f>
        <v>0</v>
      </c>
      <c r="L38" s="997">
        <f>BS_monthly!AS15</f>
        <v>0</v>
      </c>
    </row>
    <row r="39" spans="1:12" s="11" customFormat="1" ht="12" hidden="1" customHeight="1" outlineLevel="1">
      <c r="A39" s="993"/>
      <c r="B39" s="411"/>
      <c r="C39" s="1058" t="s">
        <v>389</v>
      </c>
      <c r="D39" s="1069"/>
      <c r="E39" s="1069"/>
      <c r="F39" s="1069"/>
      <c r="G39" s="1069"/>
      <c r="H39" s="1069"/>
      <c r="I39" s="1069"/>
      <c r="J39" s="1069">
        <f>J38-J29</f>
        <v>0</v>
      </c>
      <c r="K39" s="1069">
        <f>K38-K29</f>
        <v>0</v>
      </c>
      <c r="L39" s="1070">
        <f>L38-L29</f>
        <v>0</v>
      </c>
    </row>
    <row r="40" spans="1:12" ht="11.25" customHeight="1" collapsed="1"/>
    <row r="41" spans="1:12" ht="11.25" customHeight="1"/>
    <row r="42" spans="1:12" ht="11.25" customHeight="1"/>
    <row r="43" spans="1:12" ht="11.25" customHeight="1"/>
    <row r="44" spans="1:12" ht="11.25" customHeight="1"/>
    <row r="45" spans="1:12" ht="11.25" customHeight="1"/>
    <row r="46" spans="1:12" ht="11.25" customHeight="1"/>
    <row r="47" spans="1:12" ht="11.25" customHeight="1"/>
    <row r="48" spans="1:12"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sheetData>
  <mergeCells count="3">
    <mergeCell ref="D9:F9"/>
    <mergeCell ref="G9:I9"/>
    <mergeCell ref="J9:L9"/>
  </mergeCells>
  <pageMargins left="0.7" right="0.7" top="0.75" bottom="0.75" header="0.3" footer="0.3"/>
  <pageSetup orientation="landscape" r:id="rId1"/>
  <headerFooter>
    <oddFooter>&amp;C&amp;7&amp;B&amp;"Arial"Document Classification: KPMG Confidential</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9">
    <tabColor indexed="13"/>
    <pageSetUpPr fitToPage="1"/>
  </sheetPr>
  <dimension ref="A1:AR68"/>
  <sheetViews>
    <sheetView showGridLines="0" workbookViewId="0">
      <pane xSplit="3" ySplit="9" topLeftCell="D10" activePane="bottomRight" state="frozen"/>
      <selection pane="topRight"/>
      <selection pane="bottomLeft"/>
      <selection pane="bottomRight"/>
    </sheetView>
  </sheetViews>
  <sheetFormatPr defaultColWidth="9.140625" defaultRowHeight="15" outlineLevelRow="1" outlineLevelCol="1"/>
  <cols>
    <col min="1" max="1" width="3.7109375" style="390" customWidth="1"/>
    <col min="2" max="2" width="9.140625" customWidth="1"/>
    <col min="3" max="3" width="31.140625" customWidth="1"/>
    <col min="4" max="4" width="6.85546875" hidden="1" customWidth="1" outlineLevel="1"/>
    <col min="5" max="5" width="7" hidden="1" customWidth="1" outlineLevel="1"/>
    <col min="6" max="6" width="6.85546875" hidden="1" customWidth="1" outlineLevel="1"/>
    <col min="7" max="7" width="6.7109375" hidden="1" customWidth="1" outlineLevel="1"/>
    <col min="8" max="8" width="6.85546875" hidden="1" customWidth="1" outlineLevel="1"/>
    <col min="9" max="39" width="6.7109375" hidden="1" customWidth="1" outlineLevel="1"/>
    <col min="40" max="40" width="8.140625" customWidth="1" collapsed="1"/>
    <col min="41" max="42" width="8.140625" customWidth="1"/>
    <col min="43" max="43" width="6.140625" customWidth="1"/>
    <col min="44" max="44" width="52.140625" customWidth="1"/>
  </cols>
  <sheetData>
    <row r="1" spans="1:44" ht="23.1" customHeight="1">
      <c r="B1" s="608" t="str">
        <f>'Key information'!E7</f>
        <v>Project Test</v>
      </c>
    </row>
    <row r="2" spans="1:44" ht="11.45" customHeight="1">
      <c r="B2" s="610" t="str">
        <f>C8</f>
        <v>Capital expenditure</v>
      </c>
    </row>
    <row r="3" spans="1:44" ht="12" customHeight="1">
      <c r="B3" s="388" t="s">
        <v>245</v>
      </c>
    </row>
    <row r="4" spans="1:44" ht="11.25" customHeight="1">
      <c r="B4" s="123"/>
      <c r="C4" s="123"/>
    </row>
    <row r="5" spans="1:44" s="146" customFormat="1" ht="12" customHeight="1">
      <c r="A5" s="390"/>
      <c r="B5" s="123"/>
      <c r="C5" s="123"/>
      <c r="D5"/>
      <c r="E5"/>
      <c r="F5"/>
      <c r="G5"/>
      <c r="H5"/>
      <c r="I5"/>
      <c r="J5"/>
      <c r="K5"/>
      <c r="L5"/>
      <c r="M5"/>
      <c r="N5"/>
      <c r="O5"/>
      <c r="P5"/>
      <c r="Q5"/>
      <c r="R5"/>
      <c r="S5"/>
      <c r="T5"/>
      <c r="U5"/>
      <c r="V5"/>
      <c r="W5"/>
      <c r="X5"/>
      <c r="Y5"/>
      <c r="Z5"/>
      <c r="AA5"/>
      <c r="AB5"/>
      <c r="AC5"/>
      <c r="AD5"/>
      <c r="AE5"/>
      <c r="AF5"/>
      <c r="AG5"/>
      <c r="AH5"/>
      <c r="AI5"/>
      <c r="AJ5"/>
      <c r="AK5"/>
      <c r="AL5"/>
      <c r="AM5"/>
    </row>
    <row r="6" spans="1:44" s="146" customFormat="1" ht="12" customHeight="1">
      <c r="A6" s="390"/>
      <c r="B6" s="123"/>
      <c r="C6" s="123"/>
      <c r="D6"/>
      <c r="E6"/>
      <c r="F6"/>
      <c r="G6"/>
      <c r="H6"/>
      <c r="I6"/>
      <c r="J6"/>
      <c r="K6"/>
      <c r="L6"/>
      <c r="M6"/>
      <c r="N6"/>
      <c r="O6"/>
      <c r="P6"/>
      <c r="Q6"/>
      <c r="R6"/>
      <c r="S6"/>
      <c r="T6"/>
      <c r="U6"/>
      <c r="V6"/>
      <c r="W6"/>
      <c r="X6"/>
      <c r="Y6"/>
      <c r="Z6"/>
      <c r="AA6"/>
      <c r="AB6"/>
      <c r="AC6"/>
      <c r="AD6"/>
      <c r="AE6"/>
      <c r="AF6"/>
      <c r="AG6"/>
      <c r="AH6"/>
      <c r="AI6"/>
      <c r="AJ6"/>
      <c r="AK6"/>
      <c r="AL6"/>
      <c r="AM6"/>
    </row>
    <row r="7" spans="1:44" s="146" customFormat="1" ht="12" customHeight="1">
      <c r="A7" s="390"/>
      <c r="B7" s="123"/>
      <c r="C7" s="123"/>
      <c r="D7"/>
      <c r="E7"/>
      <c r="F7"/>
      <c r="G7"/>
      <c r="H7"/>
      <c r="I7"/>
      <c r="J7"/>
      <c r="K7"/>
      <c r="L7"/>
      <c r="M7"/>
      <c r="N7"/>
      <c r="O7"/>
      <c r="P7"/>
      <c r="Q7"/>
      <c r="R7"/>
      <c r="S7"/>
      <c r="T7"/>
      <c r="U7"/>
      <c r="V7"/>
      <c r="W7"/>
      <c r="X7"/>
      <c r="Y7"/>
      <c r="Z7"/>
      <c r="AA7"/>
      <c r="AB7"/>
      <c r="AC7"/>
      <c r="AD7"/>
      <c r="AE7"/>
      <c r="AF7"/>
      <c r="AG7"/>
      <c r="AH7"/>
      <c r="AI7"/>
      <c r="AJ7"/>
      <c r="AK7"/>
      <c r="AL7"/>
      <c r="AM7"/>
    </row>
    <row r="8" spans="1:44" s="146" customFormat="1" ht="19.5" customHeight="1">
      <c r="A8" s="390"/>
      <c r="C8" s="402" t="str">
        <f>"Capital expenditure"&amp;IF('Key information'!E59="",""," - "&amp;'Key information'!E59)</f>
        <v>Capital expenditure</v>
      </c>
      <c r="D8" s="402"/>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R8" s="186" t="s">
        <v>285</v>
      </c>
    </row>
    <row r="9" spans="1:44" s="146" customFormat="1" ht="22.5" customHeight="1">
      <c r="A9" s="390"/>
      <c r="C9" s="626" t="str">
        <f>'Key information'!F50</f>
        <v>€'000</v>
      </c>
      <c r="D9" s="736">
        <f>'Key information'!E28</f>
        <v>43861</v>
      </c>
      <c r="E9" s="736">
        <f>EOMONTH(D9,1)</f>
        <v>43890</v>
      </c>
      <c r="F9" s="736">
        <f t="shared" ref="F9:AM9" si="0">EOMONTH(E9,1)</f>
        <v>43921</v>
      </c>
      <c r="G9" s="736">
        <f t="shared" si="0"/>
        <v>43951</v>
      </c>
      <c r="H9" s="736">
        <f t="shared" si="0"/>
        <v>43982</v>
      </c>
      <c r="I9" s="736">
        <f t="shared" si="0"/>
        <v>44012</v>
      </c>
      <c r="J9" s="736">
        <f t="shared" si="0"/>
        <v>44043</v>
      </c>
      <c r="K9" s="736">
        <f t="shared" si="0"/>
        <v>44074</v>
      </c>
      <c r="L9" s="736">
        <f t="shared" si="0"/>
        <v>44104</v>
      </c>
      <c r="M9" s="736">
        <f t="shared" si="0"/>
        <v>44135</v>
      </c>
      <c r="N9" s="736">
        <f t="shared" si="0"/>
        <v>44165</v>
      </c>
      <c r="O9" s="736">
        <f t="shared" si="0"/>
        <v>44196</v>
      </c>
      <c r="P9" s="736">
        <f t="shared" si="0"/>
        <v>44227</v>
      </c>
      <c r="Q9" s="736">
        <f t="shared" si="0"/>
        <v>44255</v>
      </c>
      <c r="R9" s="736">
        <f t="shared" si="0"/>
        <v>44286</v>
      </c>
      <c r="S9" s="736">
        <f t="shared" si="0"/>
        <v>44316</v>
      </c>
      <c r="T9" s="736">
        <f t="shared" si="0"/>
        <v>44347</v>
      </c>
      <c r="U9" s="736">
        <f t="shared" si="0"/>
        <v>44377</v>
      </c>
      <c r="V9" s="736">
        <f t="shared" si="0"/>
        <v>44408</v>
      </c>
      <c r="W9" s="736">
        <f t="shared" si="0"/>
        <v>44439</v>
      </c>
      <c r="X9" s="736">
        <f t="shared" si="0"/>
        <v>44469</v>
      </c>
      <c r="Y9" s="736">
        <f t="shared" si="0"/>
        <v>44500</v>
      </c>
      <c r="Z9" s="736">
        <f t="shared" si="0"/>
        <v>44530</v>
      </c>
      <c r="AA9" s="736">
        <f t="shared" si="0"/>
        <v>44561</v>
      </c>
      <c r="AB9" s="736">
        <f t="shared" si="0"/>
        <v>44592</v>
      </c>
      <c r="AC9" s="736">
        <f t="shared" si="0"/>
        <v>44620</v>
      </c>
      <c r="AD9" s="736">
        <f t="shared" si="0"/>
        <v>44651</v>
      </c>
      <c r="AE9" s="736">
        <f t="shared" si="0"/>
        <v>44681</v>
      </c>
      <c r="AF9" s="736">
        <f t="shared" si="0"/>
        <v>44712</v>
      </c>
      <c r="AG9" s="736">
        <f t="shared" si="0"/>
        <v>44742</v>
      </c>
      <c r="AH9" s="736">
        <f t="shared" si="0"/>
        <v>44773</v>
      </c>
      <c r="AI9" s="736">
        <f t="shared" si="0"/>
        <v>44804</v>
      </c>
      <c r="AJ9" s="736">
        <f t="shared" si="0"/>
        <v>44834</v>
      </c>
      <c r="AK9" s="736">
        <f t="shared" si="0"/>
        <v>44865</v>
      </c>
      <c r="AL9" s="736">
        <f t="shared" si="0"/>
        <v>44895</v>
      </c>
      <c r="AM9" s="736">
        <f t="shared" si="0"/>
        <v>44926</v>
      </c>
      <c r="AN9" s="736" t="str">
        <f>'Key information'!E37</f>
        <v>FY20</v>
      </c>
      <c r="AO9" s="736" t="str">
        <f>'Key information'!F37</f>
        <v>FY21</v>
      </c>
      <c r="AP9" s="627" t="str">
        <f>'Key information'!G37</f>
        <v>LTM  Nov-22</v>
      </c>
      <c r="AR9" s="130"/>
    </row>
    <row r="10" spans="1:44" s="146" customFormat="1" ht="12" customHeight="1">
      <c r="A10" s="390"/>
      <c r="C10" s="30" t="s">
        <v>721</v>
      </c>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7">
        <f>SUM(D10:O10)</f>
        <v>0</v>
      </c>
      <c r="AO10" s="47">
        <f>SUM(P10:AA10)</f>
        <v>0</v>
      </c>
      <c r="AP10" s="47">
        <f ca="1">SUM(OFFSET(AM10,0,(-12+'Key information'!$E$34)):OFFSET(AA10,0,(-11+'Key information'!$E$34)))</f>
        <v>0</v>
      </c>
      <c r="AR10" s="131"/>
    </row>
    <row r="11" spans="1:44" s="146" customFormat="1" ht="12" customHeight="1">
      <c r="A11" s="390"/>
      <c r="C11" s="30" t="s">
        <v>722</v>
      </c>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7">
        <f t="shared" ref="AN11:AN13" si="1">SUM(D11:O11)</f>
        <v>0</v>
      </c>
      <c r="AO11" s="47">
        <f t="shared" ref="AO11:AO13" si="2">SUM(P11:AA11)</f>
        <v>0</v>
      </c>
      <c r="AP11" s="47">
        <f ca="1">SUM(OFFSET(AM11,0,(-12+'Key information'!$E$34)):OFFSET(AA11,0,(-11+'Key information'!$E$34)))</f>
        <v>0</v>
      </c>
      <c r="AR11" s="131"/>
    </row>
    <row r="12" spans="1:44" s="146" customFormat="1" ht="12" customHeight="1">
      <c r="A12" s="390"/>
      <c r="C12" s="30" t="s">
        <v>723</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7">
        <f t="shared" si="1"/>
        <v>0</v>
      </c>
      <c r="AO12" s="47">
        <f t="shared" si="2"/>
        <v>0</v>
      </c>
      <c r="AP12" s="47">
        <f ca="1">SUM(OFFSET(AM12,0,(-12+'Key information'!$E$34)):OFFSET(AA12,0,(-11+'Key information'!$E$34)))</f>
        <v>0</v>
      </c>
      <c r="AR12" s="131"/>
    </row>
    <row r="13" spans="1:44" s="146" customFormat="1" ht="12" customHeight="1">
      <c r="A13" s="390"/>
      <c r="B13" s="174"/>
      <c r="C13" s="30" t="s">
        <v>724</v>
      </c>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7">
        <f t="shared" si="1"/>
        <v>0</v>
      </c>
      <c r="AO13" s="47">
        <f t="shared" si="2"/>
        <v>0</v>
      </c>
      <c r="AP13" s="47">
        <f ca="1">SUM(OFFSET(AM13,0,(-12+'Key information'!$E$34)):OFFSET(AA13,0,(-11+'Key information'!$E$34)))</f>
        <v>0</v>
      </c>
      <c r="AR13" s="131"/>
    </row>
    <row r="14" spans="1:44" s="146" customFormat="1" ht="12" customHeight="1" thickBot="1">
      <c r="A14" s="390"/>
      <c r="B14" s="174"/>
      <c r="C14" s="682" t="s">
        <v>608</v>
      </c>
      <c r="D14" s="946">
        <f>SUM(D10:D13)</f>
        <v>0</v>
      </c>
      <c r="E14" s="946">
        <f t="shared" ref="E14:AP14" si="3">SUM(E10:E13)</f>
        <v>0</v>
      </c>
      <c r="F14" s="946">
        <f t="shared" si="3"/>
        <v>0</v>
      </c>
      <c r="G14" s="946">
        <f t="shared" si="3"/>
        <v>0</v>
      </c>
      <c r="H14" s="946">
        <f t="shared" si="3"/>
        <v>0</v>
      </c>
      <c r="I14" s="946">
        <f t="shared" si="3"/>
        <v>0</v>
      </c>
      <c r="J14" s="946">
        <f t="shared" si="3"/>
        <v>0</v>
      </c>
      <c r="K14" s="946">
        <f t="shared" si="3"/>
        <v>0</v>
      </c>
      <c r="L14" s="946">
        <f t="shared" si="3"/>
        <v>0</v>
      </c>
      <c r="M14" s="946">
        <f t="shared" si="3"/>
        <v>0</v>
      </c>
      <c r="N14" s="946">
        <f t="shared" si="3"/>
        <v>0</v>
      </c>
      <c r="O14" s="946">
        <f t="shared" si="3"/>
        <v>0</v>
      </c>
      <c r="P14" s="946">
        <f t="shared" si="3"/>
        <v>0</v>
      </c>
      <c r="Q14" s="946">
        <f t="shared" si="3"/>
        <v>0</v>
      </c>
      <c r="R14" s="946">
        <f t="shared" si="3"/>
        <v>0</v>
      </c>
      <c r="S14" s="946">
        <f t="shared" si="3"/>
        <v>0</v>
      </c>
      <c r="T14" s="946">
        <f t="shared" si="3"/>
        <v>0</v>
      </c>
      <c r="U14" s="946">
        <f t="shared" si="3"/>
        <v>0</v>
      </c>
      <c r="V14" s="946">
        <f t="shared" si="3"/>
        <v>0</v>
      </c>
      <c r="W14" s="946">
        <f t="shared" si="3"/>
        <v>0</v>
      </c>
      <c r="X14" s="946">
        <f t="shared" si="3"/>
        <v>0</v>
      </c>
      <c r="Y14" s="946">
        <f t="shared" si="3"/>
        <v>0</v>
      </c>
      <c r="Z14" s="946">
        <f t="shared" si="3"/>
        <v>0</v>
      </c>
      <c r="AA14" s="946">
        <f t="shared" si="3"/>
        <v>0</v>
      </c>
      <c r="AB14" s="946">
        <f t="shared" si="3"/>
        <v>0</v>
      </c>
      <c r="AC14" s="946">
        <f t="shared" si="3"/>
        <v>0</v>
      </c>
      <c r="AD14" s="946">
        <f t="shared" si="3"/>
        <v>0</v>
      </c>
      <c r="AE14" s="946">
        <f t="shared" si="3"/>
        <v>0</v>
      </c>
      <c r="AF14" s="946">
        <f t="shared" si="3"/>
        <v>0</v>
      </c>
      <c r="AG14" s="946">
        <f t="shared" si="3"/>
        <v>0</v>
      </c>
      <c r="AH14" s="946">
        <f t="shared" si="3"/>
        <v>0</v>
      </c>
      <c r="AI14" s="946">
        <f t="shared" si="3"/>
        <v>0</v>
      </c>
      <c r="AJ14" s="946">
        <f t="shared" si="3"/>
        <v>0</v>
      </c>
      <c r="AK14" s="946">
        <f t="shared" si="3"/>
        <v>0</v>
      </c>
      <c r="AL14" s="946">
        <f t="shared" si="3"/>
        <v>0</v>
      </c>
      <c r="AM14" s="946">
        <f t="shared" si="3"/>
        <v>0</v>
      </c>
      <c r="AN14" s="747">
        <f t="shared" si="3"/>
        <v>0</v>
      </c>
      <c r="AO14" s="747">
        <f t="shared" si="3"/>
        <v>0</v>
      </c>
      <c r="AP14" s="747">
        <f t="shared" ca="1" si="3"/>
        <v>0</v>
      </c>
      <c r="AQ14" s="584">
        <f ca="1">SUM(D14:AP14)</f>
        <v>0</v>
      </c>
      <c r="AR14" s="131"/>
    </row>
    <row r="15" spans="1:44" s="146" customFormat="1" ht="2.4500000000000002" customHeight="1">
      <c r="A15" s="390"/>
      <c r="B15" s="174"/>
      <c r="C15" s="592"/>
      <c r="D15" s="947"/>
      <c r="E15" s="947"/>
      <c r="F15" s="947"/>
      <c r="G15" s="947"/>
      <c r="H15" s="947"/>
      <c r="I15" s="947"/>
      <c r="J15" s="947"/>
      <c r="K15" s="947"/>
      <c r="L15" s="947"/>
      <c r="M15" s="947"/>
      <c r="N15" s="947"/>
      <c r="O15" s="947"/>
      <c r="P15" s="947"/>
      <c r="Q15" s="947"/>
      <c r="R15" s="947"/>
      <c r="S15" s="947"/>
      <c r="T15" s="947"/>
      <c r="U15" s="947"/>
      <c r="V15" s="947"/>
      <c r="W15" s="947"/>
      <c r="X15" s="947"/>
      <c r="Y15" s="947"/>
      <c r="Z15" s="947"/>
      <c r="AA15" s="947"/>
      <c r="AB15" s="947"/>
      <c r="AC15" s="947"/>
      <c r="AD15" s="947"/>
      <c r="AE15" s="947"/>
      <c r="AF15" s="947"/>
      <c r="AG15" s="947"/>
      <c r="AH15" s="947"/>
      <c r="AI15" s="947"/>
      <c r="AJ15" s="947"/>
      <c r="AK15" s="947"/>
      <c r="AL15" s="947"/>
      <c r="AM15" s="947"/>
      <c r="AN15" s="743"/>
      <c r="AO15" s="743"/>
      <c r="AP15" s="743"/>
      <c r="AQ15" s="584"/>
      <c r="AR15" s="131"/>
    </row>
    <row r="16" spans="1:44" s="146" customFormat="1" ht="12" customHeight="1">
      <c r="A16" s="390"/>
      <c r="B16" s="174"/>
      <c r="C16" s="594" t="s">
        <v>252</v>
      </c>
      <c r="D16" s="504"/>
      <c r="E16" s="504"/>
      <c r="F16" s="504"/>
      <c r="G16" s="504"/>
      <c r="H16" s="504"/>
      <c r="I16" s="504"/>
      <c r="J16" s="504"/>
      <c r="K16" s="504"/>
      <c r="L16" s="504"/>
      <c r="M16" s="504"/>
      <c r="N16" s="504"/>
      <c r="O16" s="504"/>
      <c r="P16" s="504"/>
      <c r="Q16" s="504"/>
      <c r="R16" s="504"/>
      <c r="S16" s="504"/>
      <c r="T16" s="504"/>
      <c r="U16" s="504"/>
      <c r="V16" s="504"/>
      <c r="W16" s="504"/>
      <c r="X16" s="504"/>
      <c r="Y16" s="504"/>
      <c r="Z16" s="504"/>
      <c r="AA16" s="504"/>
      <c r="AB16" s="504"/>
      <c r="AC16" s="504"/>
      <c r="AD16" s="504"/>
      <c r="AE16" s="504"/>
      <c r="AF16" s="504"/>
      <c r="AG16" s="504"/>
      <c r="AH16" s="504"/>
      <c r="AI16" s="504"/>
      <c r="AJ16" s="504"/>
      <c r="AK16" s="504"/>
      <c r="AL16" s="504"/>
      <c r="AM16" s="504"/>
      <c r="AN16" s="277"/>
      <c r="AO16" s="277"/>
      <c r="AP16" s="277"/>
      <c r="AR16" s="131"/>
    </row>
    <row r="17" spans="1:44" s="233" customFormat="1" ht="12" customHeight="1">
      <c r="A17" s="557"/>
      <c r="B17" s="232"/>
      <c r="C17" s="283" t="s">
        <v>725</v>
      </c>
      <c r="D17" s="231">
        <f t="shared" ref="D17:AP17" si="4">IFERROR(-D14/D21,0)</f>
        <v>0</v>
      </c>
      <c r="E17" s="231">
        <f t="shared" si="4"/>
        <v>0</v>
      </c>
      <c r="F17" s="231">
        <f t="shared" si="4"/>
        <v>0</v>
      </c>
      <c r="G17" s="231">
        <f t="shared" si="4"/>
        <v>0</v>
      </c>
      <c r="H17" s="231">
        <f t="shared" si="4"/>
        <v>0</v>
      </c>
      <c r="I17" s="231">
        <f t="shared" si="4"/>
        <v>0</v>
      </c>
      <c r="J17" s="231">
        <f t="shared" si="4"/>
        <v>0</v>
      </c>
      <c r="K17" s="231">
        <f t="shared" si="4"/>
        <v>0</v>
      </c>
      <c r="L17" s="231">
        <f t="shared" si="4"/>
        <v>0</v>
      </c>
      <c r="M17" s="231">
        <f t="shared" si="4"/>
        <v>0</v>
      </c>
      <c r="N17" s="231">
        <f t="shared" si="4"/>
        <v>0</v>
      </c>
      <c r="O17" s="231">
        <f t="shared" si="4"/>
        <v>0</v>
      </c>
      <c r="P17" s="231">
        <f t="shared" si="4"/>
        <v>0</v>
      </c>
      <c r="Q17" s="231">
        <f t="shared" si="4"/>
        <v>0</v>
      </c>
      <c r="R17" s="231">
        <f t="shared" si="4"/>
        <v>0</v>
      </c>
      <c r="S17" s="231">
        <f t="shared" si="4"/>
        <v>0</v>
      </c>
      <c r="T17" s="231">
        <f t="shared" si="4"/>
        <v>0</v>
      </c>
      <c r="U17" s="231">
        <f t="shared" si="4"/>
        <v>0</v>
      </c>
      <c r="V17" s="231">
        <f t="shared" si="4"/>
        <v>0</v>
      </c>
      <c r="W17" s="231">
        <f t="shared" si="4"/>
        <v>0</v>
      </c>
      <c r="X17" s="231">
        <f t="shared" si="4"/>
        <v>0</v>
      </c>
      <c r="Y17" s="231">
        <f t="shared" si="4"/>
        <v>0</v>
      </c>
      <c r="Z17" s="231">
        <f t="shared" si="4"/>
        <v>0</v>
      </c>
      <c r="AA17" s="231">
        <f t="shared" si="4"/>
        <v>0</v>
      </c>
      <c r="AB17" s="231">
        <f t="shared" si="4"/>
        <v>0</v>
      </c>
      <c r="AC17" s="231">
        <f t="shared" si="4"/>
        <v>0</v>
      </c>
      <c r="AD17" s="231">
        <f t="shared" si="4"/>
        <v>0</v>
      </c>
      <c r="AE17" s="231">
        <f t="shared" si="4"/>
        <v>0</v>
      </c>
      <c r="AF17" s="231">
        <f t="shared" si="4"/>
        <v>0</v>
      </c>
      <c r="AG17" s="231">
        <f t="shared" si="4"/>
        <v>0</v>
      </c>
      <c r="AH17" s="231">
        <f t="shared" si="4"/>
        <v>0</v>
      </c>
      <c r="AI17" s="231">
        <f t="shared" si="4"/>
        <v>0</v>
      </c>
      <c r="AJ17" s="231">
        <f t="shared" si="4"/>
        <v>0</v>
      </c>
      <c r="AK17" s="231">
        <f t="shared" si="4"/>
        <v>0</v>
      </c>
      <c r="AL17" s="231">
        <f t="shared" si="4"/>
        <v>0</v>
      </c>
      <c r="AM17" s="231">
        <f t="shared" si="4"/>
        <v>0</v>
      </c>
      <c r="AN17" s="295">
        <f t="shared" si="4"/>
        <v>0</v>
      </c>
      <c r="AO17" s="295">
        <f t="shared" si="4"/>
        <v>0</v>
      </c>
      <c r="AP17" s="295">
        <f t="shared" ca="1" si="4"/>
        <v>0</v>
      </c>
      <c r="AR17" s="138"/>
    </row>
    <row r="18" spans="1:44" s="233" customFormat="1" ht="12" customHeight="1" thickBot="1">
      <c r="A18" s="557"/>
      <c r="B18" s="232"/>
      <c r="C18" s="283" t="s">
        <v>726</v>
      </c>
      <c r="D18" s="231">
        <f t="shared" ref="D18:AP18" si="5">IFERROR(D14/D22,0)</f>
        <v>0</v>
      </c>
      <c r="E18" s="231">
        <f t="shared" si="5"/>
        <v>0</v>
      </c>
      <c r="F18" s="231">
        <f t="shared" si="5"/>
        <v>0</v>
      </c>
      <c r="G18" s="231">
        <f t="shared" si="5"/>
        <v>0</v>
      </c>
      <c r="H18" s="231">
        <f t="shared" si="5"/>
        <v>0</v>
      </c>
      <c r="I18" s="231">
        <f t="shared" si="5"/>
        <v>0</v>
      </c>
      <c r="J18" s="231">
        <f t="shared" si="5"/>
        <v>0</v>
      </c>
      <c r="K18" s="231">
        <f t="shared" si="5"/>
        <v>0</v>
      </c>
      <c r="L18" s="231">
        <f t="shared" si="5"/>
        <v>0</v>
      </c>
      <c r="M18" s="231">
        <f t="shared" si="5"/>
        <v>0</v>
      </c>
      <c r="N18" s="231">
        <f t="shared" si="5"/>
        <v>0</v>
      </c>
      <c r="O18" s="231">
        <f t="shared" si="5"/>
        <v>0</v>
      </c>
      <c r="P18" s="231">
        <f t="shared" si="5"/>
        <v>0</v>
      </c>
      <c r="Q18" s="231">
        <f t="shared" si="5"/>
        <v>0</v>
      </c>
      <c r="R18" s="231">
        <f t="shared" si="5"/>
        <v>0</v>
      </c>
      <c r="S18" s="231">
        <f t="shared" si="5"/>
        <v>0</v>
      </c>
      <c r="T18" s="231">
        <f t="shared" si="5"/>
        <v>0</v>
      </c>
      <c r="U18" s="231">
        <f t="shared" si="5"/>
        <v>0</v>
      </c>
      <c r="V18" s="231">
        <f t="shared" si="5"/>
        <v>0</v>
      </c>
      <c r="W18" s="231">
        <f t="shared" si="5"/>
        <v>0</v>
      </c>
      <c r="X18" s="231">
        <f t="shared" si="5"/>
        <v>0</v>
      </c>
      <c r="Y18" s="231">
        <f t="shared" si="5"/>
        <v>0</v>
      </c>
      <c r="Z18" s="231">
        <f t="shared" si="5"/>
        <v>0</v>
      </c>
      <c r="AA18" s="231">
        <f t="shared" si="5"/>
        <v>0</v>
      </c>
      <c r="AB18" s="231">
        <f t="shared" si="5"/>
        <v>0</v>
      </c>
      <c r="AC18" s="231">
        <f t="shared" si="5"/>
        <v>0</v>
      </c>
      <c r="AD18" s="231">
        <f t="shared" si="5"/>
        <v>0</v>
      </c>
      <c r="AE18" s="231">
        <f t="shared" si="5"/>
        <v>0</v>
      </c>
      <c r="AF18" s="231">
        <f t="shared" si="5"/>
        <v>0</v>
      </c>
      <c r="AG18" s="231">
        <f t="shared" si="5"/>
        <v>0</v>
      </c>
      <c r="AH18" s="231">
        <f t="shared" si="5"/>
        <v>0</v>
      </c>
      <c r="AI18" s="231">
        <f t="shared" si="5"/>
        <v>0</v>
      </c>
      <c r="AJ18" s="231">
        <f t="shared" si="5"/>
        <v>0</v>
      </c>
      <c r="AK18" s="231">
        <f t="shared" si="5"/>
        <v>0</v>
      </c>
      <c r="AL18" s="231">
        <f t="shared" si="5"/>
        <v>0</v>
      </c>
      <c r="AM18" s="231">
        <f t="shared" si="5"/>
        <v>0</v>
      </c>
      <c r="AN18" s="295">
        <f t="shared" si="5"/>
        <v>0</v>
      </c>
      <c r="AO18" s="295">
        <f t="shared" si="5"/>
        <v>0</v>
      </c>
      <c r="AP18" s="295">
        <f t="shared" ca="1" si="5"/>
        <v>0</v>
      </c>
      <c r="AR18" s="365"/>
    </row>
    <row r="19" spans="1:44" s="233" customFormat="1" ht="4.5" customHeight="1">
      <c r="A19" s="557"/>
      <c r="B19" s="232"/>
      <c r="C19" s="283"/>
      <c r="D19" s="231"/>
      <c r="E19" s="231"/>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31"/>
      <c r="AH19" s="231"/>
      <c r="AI19" s="231"/>
      <c r="AJ19" s="231"/>
      <c r="AK19" s="231"/>
      <c r="AL19" s="231"/>
      <c r="AM19" s="231"/>
      <c r="AN19" s="231"/>
      <c r="AO19" s="231"/>
      <c r="AP19" s="231"/>
    </row>
    <row r="20" spans="1:44" s="146" customFormat="1" ht="12" customHeight="1">
      <c r="A20" s="390"/>
      <c r="C20" s="544"/>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44" s="146" customFormat="1" ht="12" hidden="1" customHeight="1" outlineLevel="1">
      <c r="A21" s="390"/>
      <c r="C21" s="223" t="s">
        <v>301</v>
      </c>
      <c r="D21" s="224">
        <f>PL_monthly!D15</f>
        <v>0</v>
      </c>
      <c r="E21" s="224">
        <f>PL_monthly!E15</f>
        <v>0</v>
      </c>
      <c r="F21" s="224">
        <f>PL_monthly!F15</f>
        <v>0</v>
      </c>
      <c r="G21" s="224">
        <f>PL_monthly!G15</f>
        <v>0</v>
      </c>
      <c r="H21" s="224">
        <f>PL_monthly!H15</f>
        <v>0</v>
      </c>
      <c r="I21" s="224">
        <f>PL_monthly!I15</f>
        <v>0</v>
      </c>
      <c r="J21" s="224">
        <f>PL_monthly!J15</f>
        <v>0</v>
      </c>
      <c r="K21" s="224">
        <f>PL_monthly!K15</f>
        <v>0</v>
      </c>
      <c r="L21" s="224">
        <f>PL_monthly!L15</f>
        <v>0</v>
      </c>
      <c r="M21" s="224">
        <f>PL_monthly!M15</f>
        <v>0</v>
      </c>
      <c r="N21" s="224">
        <f>PL_monthly!N15</f>
        <v>0</v>
      </c>
      <c r="O21" s="224">
        <f>PL_monthly!O15</f>
        <v>0</v>
      </c>
      <c r="P21" s="224">
        <f>PL_monthly!P15</f>
        <v>0</v>
      </c>
      <c r="Q21" s="224">
        <f>PL_monthly!Q15</f>
        <v>0</v>
      </c>
      <c r="R21" s="224">
        <f>PL_monthly!R15</f>
        <v>0</v>
      </c>
      <c r="S21" s="224">
        <f>PL_monthly!S15</f>
        <v>0</v>
      </c>
      <c r="T21" s="224">
        <f>PL_monthly!T15</f>
        <v>0</v>
      </c>
      <c r="U21" s="224">
        <f>PL_monthly!U15</f>
        <v>0</v>
      </c>
      <c r="V21" s="224">
        <f>PL_monthly!V15</f>
        <v>0</v>
      </c>
      <c r="W21" s="224">
        <f>PL_monthly!W15</f>
        <v>0</v>
      </c>
      <c r="X21" s="224">
        <f>PL_monthly!X15</f>
        <v>0</v>
      </c>
      <c r="Y21" s="224">
        <f>PL_monthly!Y15</f>
        <v>0</v>
      </c>
      <c r="Z21" s="224">
        <f>PL_monthly!Z15</f>
        <v>0</v>
      </c>
      <c r="AA21" s="224">
        <f>PL_monthly!AA15</f>
        <v>0</v>
      </c>
      <c r="AB21" s="224">
        <f>PL_monthly!AB15</f>
        <v>0</v>
      </c>
      <c r="AC21" s="224">
        <f>PL_monthly!AC15</f>
        <v>0</v>
      </c>
      <c r="AD21" s="224">
        <f>PL_monthly!AD15</f>
        <v>0</v>
      </c>
      <c r="AE21" s="224">
        <f>PL_monthly!AE15</f>
        <v>0</v>
      </c>
      <c r="AF21" s="224">
        <f>PL_monthly!AF15</f>
        <v>0</v>
      </c>
      <c r="AG21" s="224">
        <f>PL_monthly!AG15</f>
        <v>0</v>
      </c>
      <c r="AH21" s="224">
        <f>PL_monthly!AH15</f>
        <v>0</v>
      </c>
      <c r="AI21" s="224">
        <f>PL_monthly!AI15</f>
        <v>0</v>
      </c>
      <c r="AJ21" s="224">
        <f>PL_monthly!AJ15</f>
        <v>0</v>
      </c>
      <c r="AK21" s="224">
        <f>PL_monthly!AK15</f>
        <v>0</v>
      </c>
      <c r="AL21" s="224">
        <f>PL_monthly!AL15</f>
        <v>0</v>
      </c>
      <c r="AM21" s="224">
        <f>PL_monthly!AM15</f>
        <v>0</v>
      </c>
      <c r="AN21" s="225">
        <f>PL_monthly!AN15</f>
        <v>0</v>
      </c>
      <c r="AO21" s="225">
        <f>PL_monthly!AO15</f>
        <v>0</v>
      </c>
      <c r="AP21" s="226">
        <f ca="1">PL_monthly!AP15</f>
        <v>0</v>
      </c>
    </row>
    <row r="22" spans="1:44" s="146" customFormat="1" ht="12" hidden="1" customHeight="1" outlineLevel="1">
      <c r="A22" s="390"/>
      <c r="C22" s="1058" t="s">
        <v>360</v>
      </c>
      <c r="D22" s="1059">
        <f>PL_monthly!D51</f>
        <v>0</v>
      </c>
      <c r="E22" s="1059">
        <f>PL_monthly!E51</f>
        <v>0</v>
      </c>
      <c r="F22" s="1059">
        <f>PL_monthly!F51</f>
        <v>0</v>
      </c>
      <c r="G22" s="1059">
        <f>PL_monthly!G51</f>
        <v>0</v>
      </c>
      <c r="H22" s="1059">
        <f>PL_monthly!H51</f>
        <v>0</v>
      </c>
      <c r="I22" s="1059">
        <f>PL_monthly!I51</f>
        <v>0</v>
      </c>
      <c r="J22" s="1059">
        <f>PL_monthly!J51</f>
        <v>0</v>
      </c>
      <c r="K22" s="1059">
        <f>PL_monthly!K51</f>
        <v>0</v>
      </c>
      <c r="L22" s="1059">
        <f>PL_monthly!L51</f>
        <v>0</v>
      </c>
      <c r="M22" s="1059">
        <f>PL_monthly!M51</f>
        <v>0</v>
      </c>
      <c r="N22" s="1059">
        <f>PL_monthly!N51</f>
        <v>0</v>
      </c>
      <c r="O22" s="1059">
        <f>PL_monthly!O51</f>
        <v>0</v>
      </c>
      <c r="P22" s="1059">
        <f>PL_monthly!P51</f>
        <v>0</v>
      </c>
      <c r="Q22" s="1059">
        <f>PL_monthly!Q51</f>
        <v>0</v>
      </c>
      <c r="R22" s="1059">
        <f>PL_monthly!R51</f>
        <v>0</v>
      </c>
      <c r="S22" s="1059">
        <f>PL_monthly!S51</f>
        <v>0</v>
      </c>
      <c r="T22" s="1059">
        <f>PL_monthly!T51</f>
        <v>0</v>
      </c>
      <c r="U22" s="1059">
        <f>PL_monthly!U51</f>
        <v>0</v>
      </c>
      <c r="V22" s="1059">
        <f>PL_monthly!V51</f>
        <v>0</v>
      </c>
      <c r="W22" s="1059">
        <f>PL_monthly!W51</f>
        <v>0</v>
      </c>
      <c r="X22" s="1059">
        <f>PL_monthly!X51</f>
        <v>0</v>
      </c>
      <c r="Y22" s="1059">
        <f>PL_monthly!Y51</f>
        <v>0</v>
      </c>
      <c r="Z22" s="1059">
        <f>PL_monthly!Z51</f>
        <v>0</v>
      </c>
      <c r="AA22" s="1059">
        <f>PL_monthly!AA51</f>
        <v>0</v>
      </c>
      <c r="AB22" s="1059">
        <f>PL_monthly!AB51</f>
        <v>0</v>
      </c>
      <c r="AC22" s="1059">
        <f>PL_monthly!AC51</f>
        <v>0</v>
      </c>
      <c r="AD22" s="1059">
        <f>PL_monthly!AD51</f>
        <v>0</v>
      </c>
      <c r="AE22" s="1059">
        <f>PL_monthly!AE51</f>
        <v>0</v>
      </c>
      <c r="AF22" s="1059">
        <f>PL_monthly!AF51</f>
        <v>0</v>
      </c>
      <c r="AG22" s="1059">
        <f>PL_monthly!AG51</f>
        <v>0</v>
      </c>
      <c r="AH22" s="1059">
        <f>PL_monthly!AH51</f>
        <v>0</v>
      </c>
      <c r="AI22" s="1059">
        <f>PL_monthly!AI51</f>
        <v>0</v>
      </c>
      <c r="AJ22" s="1059">
        <f>PL_monthly!AJ51</f>
        <v>0</v>
      </c>
      <c r="AK22" s="1059">
        <f>PL_monthly!AK51</f>
        <v>0</v>
      </c>
      <c r="AL22" s="1059">
        <f>PL_monthly!AL51</f>
        <v>0</v>
      </c>
      <c r="AM22" s="1059">
        <f>PL_monthly!AM51</f>
        <v>0</v>
      </c>
      <c r="AN22" s="1060">
        <f>PL_monthly!AN51</f>
        <v>0</v>
      </c>
      <c r="AO22" s="1060">
        <f>PL_monthly!AO51</f>
        <v>0</v>
      </c>
      <c r="AP22" s="1061">
        <f ca="1">PL_monthly!AP51</f>
        <v>0</v>
      </c>
    </row>
    <row r="23" spans="1:44" ht="11.25" customHeight="1" collapsed="1"/>
    <row r="24" spans="1:44" ht="11.25" customHeight="1"/>
    <row r="25" spans="1:44" ht="19.5" customHeight="1">
      <c r="C25" s="402" t="str">
        <f>"Capital expenditure - Indirect"&amp;IF('Key information'!E78="",""," - "&amp;'Key information'!E78)</f>
        <v>Capital expenditure - Indirect</v>
      </c>
      <c r="D25" s="402"/>
      <c r="E25" s="402"/>
      <c r="F25" s="402"/>
      <c r="G25" s="402"/>
      <c r="H25" s="402"/>
      <c r="I25" s="402"/>
      <c r="J25" s="402"/>
      <c r="K25" s="402"/>
      <c r="L25" s="402"/>
      <c r="M25" s="402"/>
      <c r="N25" s="402"/>
      <c r="O25" s="402"/>
      <c r="P25" s="402"/>
      <c r="Q25" s="402"/>
      <c r="R25" s="402"/>
      <c r="S25" s="402"/>
      <c r="T25" s="402"/>
      <c r="U25" s="402"/>
      <c r="V25" s="402"/>
      <c r="W25" s="402"/>
      <c r="X25" s="402"/>
      <c r="Y25" s="402"/>
      <c r="Z25" s="402"/>
      <c r="AA25" s="402"/>
      <c r="AB25" s="402"/>
      <c r="AC25" s="402"/>
      <c r="AD25" s="402"/>
      <c r="AE25" s="402"/>
      <c r="AF25" s="402"/>
      <c r="AG25" s="402"/>
      <c r="AH25" s="402"/>
      <c r="AI25" s="402"/>
      <c r="AJ25" s="402"/>
      <c r="AK25" s="402"/>
      <c r="AL25" s="402"/>
      <c r="AM25" s="402"/>
      <c r="AN25" s="402"/>
      <c r="AO25" s="402"/>
      <c r="AP25" s="402"/>
      <c r="AR25" s="1115" t="s">
        <v>727</v>
      </c>
    </row>
    <row r="26" spans="1:44" ht="22.5" customHeight="1">
      <c r="C26" s="626" t="str">
        <f>C9</f>
        <v>€'000</v>
      </c>
      <c r="D26" s="736">
        <f>'Key information'!E28</f>
        <v>43861</v>
      </c>
      <c r="E26" s="736">
        <f>EOMONTH(D26,1)</f>
        <v>43890</v>
      </c>
      <c r="F26" s="736">
        <f t="shared" ref="F26" si="6">EOMONTH(E26,1)</f>
        <v>43921</v>
      </c>
      <c r="G26" s="736">
        <f t="shared" ref="G26" si="7">EOMONTH(F26,1)</f>
        <v>43951</v>
      </c>
      <c r="H26" s="736">
        <f t="shared" ref="H26" si="8">EOMONTH(G26,1)</f>
        <v>43982</v>
      </c>
      <c r="I26" s="736">
        <f t="shared" ref="I26" si="9">EOMONTH(H26,1)</f>
        <v>44012</v>
      </c>
      <c r="J26" s="736">
        <f t="shared" ref="J26" si="10">EOMONTH(I26,1)</f>
        <v>44043</v>
      </c>
      <c r="K26" s="736">
        <f t="shared" ref="K26" si="11">EOMONTH(J26,1)</f>
        <v>44074</v>
      </c>
      <c r="L26" s="736">
        <f t="shared" ref="L26" si="12">EOMONTH(K26,1)</f>
        <v>44104</v>
      </c>
      <c r="M26" s="736">
        <f t="shared" ref="M26" si="13">EOMONTH(L26,1)</f>
        <v>44135</v>
      </c>
      <c r="N26" s="736">
        <f t="shared" ref="N26" si="14">EOMONTH(M26,1)</f>
        <v>44165</v>
      </c>
      <c r="O26" s="736">
        <f t="shared" ref="O26" si="15">EOMONTH(N26,1)</f>
        <v>44196</v>
      </c>
      <c r="P26" s="736">
        <f t="shared" ref="P26" si="16">EOMONTH(O26,1)</f>
        <v>44227</v>
      </c>
      <c r="Q26" s="736">
        <f t="shared" ref="Q26" si="17">EOMONTH(P26,1)</f>
        <v>44255</v>
      </c>
      <c r="R26" s="736">
        <f t="shared" ref="R26" si="18">EOMONTH(Q26,1)</f>
        <v>44286</v>
      </c>
      <c r="S26" s="736">
        <f t="shared" ref="S26" si="19">EOMONTH(R26,1)</f>
        <v>44316</v>
      </c>
      <c r="T26" s="736">
        <f t="shared" ref="T26" si="20">EOMONTH(S26,1)</f>
        <v>44347</v>
      </c>
      <c r="U26" s="736">
        <f t="shared" ref="U26" si="21">EOMONTH(T26,1)</f>
        <v>44377</v>
      </c>
      <c r="V26" s="736">
        <f t="shared" ref="V26" si="22">EOMONTH(U26,1)</f>
        <v>44408</v>
      </c>
      <c r="W26" s="736">
        <f t="shared" ref="W26" si="23">EOMONTH(V26,1)</f>
        <v>44439</v>
      </c>
      <c r="X26" s="736">
        <f t="shared" ref="X26" si="24">EOMONTH(W26,1)</f>
        <v>44469</v>
      </c>
      <c r="Y26" s="736">
        <f t="shared" ref="Y26" si="25">EOMONTH(X26,1)</f>
        <v>44500</v>
      </c>
      <c r="Z26" s="736">
        <f t="shared" ref="Z26" si="26">EOMONTH(Y26,1)</f>
        <v>44530</v>
      </c>
      <c r="AA26" s="736">
        <f t="shared" ref="AA26" si="27">EOMONTH(Z26,1)</f>
        <v>44561</v>
      </c>
      <c r="AB26" s="736">
        <f t="shared" ref="AB26" si="28">EOMONTH(AA26,1)</f>
        <v>44592</v>
      </c>
      <c r="AC26" s="736">
        <f t="shared" ref="AC26" si="29">EOMONTH(AB26,1)</f>
        <v>44620</v>
      </c>
      <c r="AD26" s="736">
        <f t="shared" ref="AD26" si="30">EOMONTH(AC26,1)</f>
        <v>44651</v>
      </c>
      <c r="AE26" s="736">
        <f t="shared" ref="AE26" si="31">EOMONTH(AD26,1)</f>
        <v>44681</v>
      </c>
      <c r="AF26" s="736">
        <f t="shared" ref="AF26" si="32">EOMONTH(AE26,1)</f>
        <v>44712</v>
      </c>
      <c r="AG26" s="736">
        <f t="shared" ref="AG26" si="33">EOMONTH(AF26,1)</f>
        <v>44742</v>
      </c>
      <c r="AH26" s="736">
        <f t="shared" ref="AH26" si="34">EOMONTH(AG26,1)</f>
        <v>44773</v>
      </c>
      <c r="AI26" s="736">
        <f t="shared" ref="AI26" si="35">EOMONTH(AH26,1)</f>
        <v>44804</v>
      </c>
      <c r="AJ26" s="736">
        <f t="shared" ref="AJ26" si="36">EOMONTH(AI26,1)</f>
        <v>44834</v>
      </c>
      <c r="AK26" s="736">
        <f t="shared" ref="AK26" si="37">EOMONTH(AJ26,1)</f>
        <v>44865</v>
      </c>
      <c r="AL26" s="736">
        <f t="shared" ref="AL26" si="38">EOMONTH(AK26,1)</f>
        <v>44895</v>
      </c>
      <c r="AM26" s="736">
        <f t="shared" ref="AM26" si="39">EOMONTH(AL26,1)</f>
        <v>44926</v>
      </c>
      <c r="AN26" s="736" t="str">
        <f>AN9</f>
        <v>FY20</v>
      </c>
      <c r="AO26" s="736" t="str">
        <f>AO9</f>
        <v>FY21</v>
      </c>
      <c r="AP26" s="627" t="str">
        <f>AP9</f>
        <v>LTM  Nov-22</v>
      </c>
      <c r="AR26" s="1116"/>
    </row>
    <row r="27" spans="1:44" ht="12" customHeight="1">
      <c r="C27" s="30" t="s">
        <v>728</v>
      </c>
      <c r="D27" s="40" t="s">
        <v>509</v>
      </c>
      <c r="E27" s="45">
        <f>-(BS_monthly!H12-BS_monthly!G12)</f>
        <v>0</v>
      </c>
      <c r="F27" s="45">
        <f>-(BS_monthly!I12-BS_monthly!H12)</f>
        <v>0</v>
      </c>
      <c r="G27" s="45">
        <f>-(BS_monthly!J12-BS_monthly!I12)</f>
        <v>0</v>
      </c>
      <c r="H27" s="45">
        <f>-(BS_monthly!K12-BS_monthly!J12)</f>
        <v>0</v>
      </c>
      <c r="I27" s="45">
        <f>-(BS_monthly!L12-BS_monthly!K12)</f>
        <v>0</v>
      </c>
      <c r="J27" s="45">
        <f>-(BS_monthly!M12-BS_monthly!L12)</f>
        <v>0</v>
      </c>
      <c r="K27" s="45">
        <f>-(BS_monthly!N12-BS_monthly!M12)</f>
        <v>0</v>
      </c>
      <c r="L27" s="45">
        <f>-(BS_monthly!O12-BS_monthly!N12)</f>
        <v>0</v>
      </c>
      <c r="M27" s="45">
        <f>-(BS_monthly!P12-BS_monthly!O12)</f>
        <v>0</v>
      </c>
      <c r="N27" s="45">
        <f>-(BS_monthly!Q12-BS_monthly!P12)</f>
        <v>0</v>
      </c>
      <c r="O27" s="45">
        <f>-(BS_monthly!R12-BS_monthly!Q12)</f>
        <v>0</v>
      </c>
      <c r="P27" s="45">
        <f>-(BS_monthly!S12-BS_monthly!R12)</f>
        <v>0</v>
      </c>
      <c r="Q27" s="45">
        <f>-(BS_monthly!T12-BS_monthly!S12)</f>
        <v>0</v>
      </c>
      <c r="R27" s="45">
        <f>-(BS_monthly!U12-BS_monthly!T12)</f>
        <v>0</v>
      </c>
      <c r="S27" s="45">
        <f>-(BS_monthly!V12-BS_monthly!U12)</f>
        <v>0</v>
      </c>
      <c r="T27" s="45">
        <f>-(BS_monthly!W12-BS_monthly!V12)</f>
        <v>0</v>
      </c>
      <c r="U27" s="45">
        <f>-(BS_monthly!X12-BS_monthly!W12)</f>
        <v>0</v>
      </c>
      <c r="V27" s="45">
        <f>-(BS_monthly!Y12-BS_monthly!X12)</f>
        <v>0</v>
      </c>
      <c r="W27" s="45">
        <f>-(BS_monthly!Z12-BS_monthly!Y12)</f>
        <v>0</v>
      </c>
      <c r="X27" s="45">
        <f>-(BS_monthly!AA12-BS_monthly!Z12)</f>
        <v>0</v>
      </c>
      <c r="Y27" s="45">
        <f>-(BS_monthly!AB12-BS_monthly!AA12)</f>
        <v>0</v>
      </c>
      <c r="Z27" s="45">
        <f>-(BS_monthly!AC12-BS_monthly!AB12)</f>
        <v>0</v>
      </c>
      <c r="AA27" s="45">
        <f>-(BS_monthly!AD12-BS_monthly!AC12)</f>
        <v>0</v>
      </c>
      <c r="AB27" s="45">
        <f>-(BS_monthly!AE12-BS_monthly!AD12)</f>
        <v>0</v>
      </c>
      <c r="AC27" s="45">
        <f>-(BS_monthly!AF12-BS_monthly!AE12)</f>
        <v>0</v>
      </c>
      <c r="AD27" s="45">
        <f>-(BS_monthly!AG12-BS_monthly!AF12)</f>
        <v>0</v>
      </c>
      <c r="AE27" s="45">
        <f>-(BS_monthly!AH12-BS_monthly!AG12)</f>
        <v>0</v>
      </c>
      <c r="AF27" s="45">
        <f>-(BS_monthly!AI12-BS_monthly!AH12)</f>
        <v>0</v>
      </c>
      <c r="AG27" s="45">
        <f>-(BS_monthly!AJ12-BS_monthly!AI12)</f>
        <v>0</v>
      </c>
      <c r="AH27" s="45">
        <f>-(BS_monthly!AK12-BS_monthly!AJ12)</f>
        <v>0</v>
      </c>
      <c r="AI27" s="45">
        <f>-(BS_monthly!AL12-BS_monthly!AK12)</f>
        <v>0</v>
      </c>
      <c r="AJ27" s="45">
        <f>-(BS_monthly!AM12-BS_monthly!AL12)</f>
        <v>0</v>
      </c>
      <c r="AK27" s="45">
        <f>-(BS_monthly!AN12-BS_monthly!AM12)</f>
        <v>0</v>
      </c>
      <c r="AL27" s="45">
        <f>-(BS_monthly!AO12-BS_monthly!AN12)</f>
        <v>0</v>
      </c>
      <c r="AM27" s="45">
        <f>-(BS_monthly!AP12-BS_monthly!AO12)</f>
        <v>0</v>
      </c>
      <c r="AN27" s="47">
        <f>SUM(D27:O27)</f>
        <v>0</v>
      </c>
      <c r="AO27" s="47">
        <f>SUM(P27:AA27)</f>
        <v>0</v>
      </c>
      <c r="AP27" s="47">
        <f ca="1">SUM(OFFSET(AM27,0,(-12+'Key information'!$E$34)):OFFSET(AA27,0,(-11+'Key information'!$E$34)))</f>
        <v>0</v>
      </c>
      <c r="AR27" s="138"/>
    </row>
    <row r="28" spans="1:44" ht="12" customHeight="1">
      <c r="C28" s="30" t="s">
        <v>729</v>
      </c>
      <c r="D28" s="40" t="s">
        <v>509</v>
      </c>
      <c r="E28" s="45">
        <f>-(BS_monthly!H13-BS_monthly!G13)</f>
        <v>0</v>
      </c>
      <c r="F28" s="45">
        <f>-(BS_monthly!I13-BS_monthly!H13)</f>
        <v>0</v>
      </c>
      <c r="G28" s="45">
        <f>-(BS_monthly!J13-BS_monthly!I13)</f>
        <v>0</v>
      </c>
      <c r="H28" s="45">
        <f>-(BS_monthly!K13-BS_monthly!J13)</f>
        <v>0</v>
      </c>
      <c r="I28" s="45">
        <f>-(BS_monthly!L13-BS_monthly!K13)</f>
        <v>0</v>
      </c>
      <c r="J28" s="45">
        <f>-(BS_monthly!M13-BS_monthly!L13)</f>
        <v>0</v>
      </c>
      <c r="K28" s="45">
        <f>-(BS_monthly!N13-BS_monthly!M13)</f>
        <v>0</v>
      </c>
      <c r="L28" s="45">
        <f>-(BS_monthly!O13-BS_monthly!N13)</f>
        <v>0</v>
      </c>
      <c r="M28" s="45">
        <f>-(BS_monthly!P13-BS_monthly!O13)</f>
        <v>0</v>
      </c>
      <c r="N28" s="45">
        <f>-(BS_monthly!Q13-BS_monthly!P13)</f>
        <v>0</v>
      </c>
      <c r="O28" s="45">
        <f>-(BS_monthly!R13-BS_monthly!Q13)</f>
        <v>0</v>
      </c>
      <c r="P28" s="45">
        <f>-(BS_monthly!S13-BS_monthly!R13)</f>
        <v>0</v>
      </c>
      <c r="Q28" s="45">
        <f>-(BS_monthly!T13-BS_monthly!S13)</f>
        <v>0</v>
      </c>
      <c r="R28" s="45">
        <f>-(BS_monthly!U13-BS_monthly!T13)</f>
        <v>0</v>
      </c>
      <c r="S28" s="45">
        <f>-(BS_monthly!V13-BS_monthly!U13)</f>
        <v>0</v>
      </c>
      <c r="T28" s="45">
        <f>-(BS_monthly!W13-BS_monthly!V13)</f>
        <v>0</v>
      </c>
      <c r="U28" s="45">
        <f>-(BS_monthly!X13-BS_monthly!W13)</f>
        <v>0</v>
      </c>
      <c r="V28" s="45">
        <f>-(BS_monthly!Y13-BS_monthly!X13)</f>
        <v>0</v>
      </c>
      <c r="W28" s="45">
        <f>-(BS_monthly!Z13-BS_monthly!Y13)</f>
        <v>0</v>
      </c>
      <c r="X28" s="45">
        <f>-(BS_monthly!AA13-BS_monthly!Z13)</f>
        <v>0</v>
      </c>
      <c r="Y28" s="45">
        <f>-(BS_monthly!AB13-BS_monthly!AA13)</f>
        <v>0</v>
      </c>
      <c r="Z28" s="45">
        <f>-(BS_monthly!AC13-BS_monthly!AB13)</f>
        <v>0</v>
      </c>
      <c r="AA28" s="45">
        <f>-(BS_monthly!AD13-BS_monthly!AC13)</f>
        <v>0</v>
      </c>
      <c r="AB28" s="45">
        <f>-(BS_monthly!AE13-BS_monthly!AD13)</f>
        <v>0</v>
      </c>
      <c r="AC28" s="45">
        <f>-(BS_monthly!AF13-BS_monthly!AE13)</f>
        <v>0</v>
      </c>
      <c r="AD28" s="45">
        <f>-(BS_monthly!AG13-BS_monthly!AF13)</f>
        <v>0</v>
      </c>
      <c r="AE28" s="45">
        <f>-(BS_monthly!AH13-BS_monthly!AG13)</f>
        <v>0</v>
      </c>
      <c r="AF28" s="45">
        <f>-(BS_monthly!AI13-BS_monthly!AH13)</f>
        <v>0</v>
      </c>
      <c r="AG28" s="45">
        <f>-(BS_monthly!AJ13-BS_monthly!AI13)</f>
        <v>0</v>
      </c>
      <c r="AH28" s="45">
        <f>-(BS_monthly!AK13-BS_monthly!AJ13)</f>
        <v>0</v>
      </c>
      <c r="AI28" s="45">
        <f>-(BS_monthly!AL13-BS_monthly!AK13)</f>
        <v>0</v>
      </c>
      <c r="AJ28" s="45">
        <f>-(BS_monthly!AM13-BS_monthly!AL13)</f>
        <v>0</v>
      </c>
      <c r="AK28" s="45">
        <f>-(BS_monthly!AN13-BS_monthly!AM13)</f>
        <v>0</v>
      </c>
      <c r="AL28" s="45">
        <f>-(BS_monthly!AO13-BS_monthly!AN13)</f>
        <v>0</v>
      </c>
      <c r="AM28" s="45">
        <f>-(BS_monthly!AP13-BS_monthly!AO13)</f>
        <v>0</v>
      </c>
      <c r="AN28" s="47">
        <f>SUM(D28:O28)</f>
        <v>0</v>
      </c>
      <c r="AO28" s="47">
        <f>SUM(P28:AA28)</f>
        <v>0</v>
      </c>
      <c r="AP28" s="47">
        <f ca="1">SUM(OFFSET(AM28,0,(-12+'Key information'!$E$34)):OFFSET(AA28,0,(-11+'Key information'!$E$34)))</f>
        <v>0</v>
      </c>
      <c r="AR28" s="138"/>
    </row>
    <row r="29" spans="1:44" ht="12" customHeight="1">
      <c r="C29" s="30" t="s">
        <v>730</v>
      </c>
      <c r="D29" s="40" t="s">
        <v>509</v>
      </c>
      <c r="E29" s="45">
        <f>-(BS_monthly!H14-BS_monthly!G14)</f>
        <v>0</v>
      </c>
      <c r="F29" s="45">
        <f>-(BS_monthly!I14-BS_monthly!H14)</f>
        <v>0</v>
      </c>
      <c r="G29" s="45">
        <f>-(BS_monthly!J14-BS_monthly!I14)</f>
        <v>0</v>
      </c>
      <c r="H29" s="45">
        <f>-(BS_monthly!K14-BS_monthly!J14)</f>
        <v>0</v>
      </c>
      <c r="I29" s="45">
        <f>-(BS_monthly!L14-BS_monthly!K14)</f>
        <v>0</v>
      </c>
      <c r="J29" s="45">
        <f>-(BS_monthly!M14-BS_monthly!L14)</f>
        <v>0</v>
      </c>
      <c r="K29" s="45">
        <f>-(BS_monthly!N14-BS_monthly!M14)</f>
        <v>0</v>
      </c>
      <c r="L29" s="45">
        <f>-(BS_monthly!O14-BS_monthly!N14)</f>
        <v>0</v>
      </c>
      <c r="M29" s="45">
        <f>-(BS_monthly!P14-BS_monthly!O14)</f>
        <v>0</v>
      </c>
      <c r="N29" s="45">
        <f>-(BS_monthly!Q14-BS_monthly!P14)</f>
        <v>0</v>
      </c>
      <c r="O29" s="45">
        <f>-(BS_monthly!R14-BS_monthly!Q14)</f>
        <v>0</v>
      </c>
      <c r="P29" s="45">
        <f>-(BS_monthly!S14-BS_monthly!R14)</f>
        <v>0</v>
      </c>
      <c r="Q29" s="45">
        <f>-(BS_monthly!T14-BS_monthly!S14)</f>
        <v>0</v>
      </c>
      <c r="R29" s="45">
        <f>-(BS_monthly!U14-BS_monthly!T14)</f>
        <v>0</v>
      </c>
      <c r="S29" s="45">
        <f>-(BS_monthly!V14-BS_monthly!U14)</f>
        <v>0</v>
      </c>
      <c r="T29" s="45">
        <f>-(BS_monthly!W14-BS_monthly!V14)</f>
        <v>0</v>
      </c>
      <c r="U29" s="45">
        <f>-(BS_monthly!X14-BS_monthly!W14)</f>
        <v>0</v>
      </c>
      <c r="V29" s="45">
        <f>-(BS_monthly!Y14-BS_monthly!X14)</f>
        <v>0</v>
      </c>
      <c r="W29" s="45">
        <f>-(BS_monthly!Z14-BS_monthly!Y14)</f>
        <v>0</v>
      </c>
      <c r="X29" s="45">
        <f>-(BS_monthly!AA14-BS_monthly!Z14)</f>
        <v>0</v>
      </c>
      <c r="Y29" s="45">
        <f>-(BS_monthly!AB14-BS_monthly!AA14)</f>
        <v>0</v>
      </c>
      <c r="Z29" s="45">
        <f>-(BS_monthly!AC14-BS_monthly!AB14)</f>
        <v>0</v>
      </c>
      <c r="AA29" s="45">
        <f>-(BS_monthly!AD14-BS_monthly!AC14)</f>
        <v>0</v>
      </c>
      <c r="AB29" s="45">
        <f>-(BS_monthly!AE14-BS_monthly!AD14)</f>
        <v>0</v>
      </c>
      <c r="AC29" s="45">
        <f>-(BS_monthly!AF14-BS_monthly!AE14)</f>
        <v>0</v>
      </c>
      <c r="AD29" s="45">
        <f>-(BS_monthly!AG14-BS_monthly!AF14)</f>
        <v>0</v>
      </c>
      <c r="AE29" s="45">
        <f>-(BS_monthly!AH14-BS_monthly!AG14)</f>
        <v>0</v>
      </c>
      <c r="AF29" s="45">
        <f>-(BS_monthly!AI14-BS_monthly!AH14)</f>
        <v>0</v>
      </c>
      <c r="AG29" s="45">
        <f>-(BS_monthly!AJ14-BS_monthly!AI14)</f>
        <v>0</v>
      </c>
      <c r="AH29" s="45">
        <f>-(BS_monthly!AK14-BS_monthly!AJ14)</f>
        <v>0</v>
      </c>
      <c r="AI29" s="45">
        <f>-(BS_monthly!AL14-BS_monthly!AK14)</f>
        <v>0</v>
      </c>
      <c r="AJ29" s="45">
        <f>-(BS_monthly!AM14-BS_monthly!AL14)</f>
        <v>0</v>
      </c>
      <c r="AK29" s="45">
        <f>-(BS_monthly!AN14-BS_monthly!AM14)</f>
        <v>0</v>
      </c>
      <c r="AL29" s="45">
        <f>-(BS_monthly!AO14-BS_monthly!AN14)</f>
        <v>0</v>
      </c>
      <c r="AM29" s="45">
        <f>-(BS_monthly!AP14-BS_monthly!AO14)</f>
        <v>0</v>
      </c>
      <c r="AN29" s="47">
        <f>SUM(D29:O29)</f>
        <v>0</v>
      </c>
      <c r="AO29" s="47">
        <f>SUM(P29:AA29)</f>
        <v>0</v>
      </c>
      <c r="AP29" s="47">
        <f ca="1">SUM(OFFSET(AM29,0,(-12+'Key information'!$E$34)):OFFSET(AA29,0,(-11+'Key information'!$E$34)))</f>
        <v>0</v>
      </c>
      <c r="AR29" s="138"/>
    </row>
    <row r="30" spans="1:44" ht="12" customHeight="1">
      <c r="C30" s="30" t="s">
        <v>363</v>
      </c>
      <c r="D30" s="40">
        <f>PL_monthly!D53</f>
        <v>0</v>
      </c>
      <c r="E30" s="45">
        <f>PL_monthly!E53</f>
        <v>0</v>
      </c>
      <c r="F30" s="45">
        <f>PL_monthly!F53</f>
        <v>0</v>
      </c>
      <c r="G30" s="45">
        <f>PL_monthly!G53</f>
        <v>0</v>
      </c>
      <c r="H30" s="45">
        <f>PL_monthly!H53</f>
        <v>0</v>
      </c>
      <c r="I30" s="45">
        <f>PL_monthly!I53</f>
        <v>0</v>
      </c>
      <c r="J30" s="45">
        <f>PL_monthly!J53</f>
        <v>0</v>
      </c>
      <c r="K30" s="45">
        <f>PL_monthly!K53</f>
        <v>0</v>
      </c>
      <c r="L30" s="45">
        <f>PL_monthly!L53</f>
        <v>0</v>
      </c>
      <c r="M30" s="45">
        <f>PL_monthly!M53</f>
        <v>0</v>
      </c>
      <c r="N30" s="45">
        <f>PL_monthly!N53</f>
        <v>0</v>
      </c>
      <c r="O30" s="45">
        <f>PL_monthly!O53</f>
        <v>0</v>
      </c>
      <c r="P30" s="45">
        <f>PL_monthly!P53</f>
        <v>0</v>
      </c>
      <c r="Q30" s="45">
        <f>PL_monthly!Q53</f>
        <v>0</v>
      </c>
      <c r="R30" s="45">
        <f>PL_monthly!R53</f>
        <v>0</v>
      </c>
      <c r="S30" s="45">
        <f>PL_monthly!S53</f>
        <v>0</v>
      </c>
      <c r="T30" s="45">
        <f>PL_monthly!T53</f>
        <v>0</v>
      </c>
      <c r="U30" s="45">
        <f>PL_monthly!U53</f>
        <v>0</v>
      </c>
      <c r="V30" s="45">
        <f>PL_monthly!V53</f>
        <v>0</v>
      </c>
      <c r="W30" s="45">
        <f>PL_monthly!W53</f>
        <v>0</v>
      </c>
      <c r="X30" s="45">
        <f>PL_monthly!X53</f>
        <v>0</v>
      </c>
      <c r="Y30" s="45">
        <f>PL_monthly!Y53</f>
        <v>0</v>
      </c>
      <c r="Z30" s="45">
        <f>PL_monthly!Z53</f>
        <v>0</v>
      </c>
      <c r="AA30" s="45">
        <f>PL_monthly!AA53</f>
        <v>0</v>
      </c>
      <c r="AB30" s="45">
        <f>PL_monthly!AB53</f>
        <v>0</v>
      </c>
      <c r="AC30" s="45">
        <f>PL_monthly!AC53</f>
        <v>0</v>
      </c>
      <c r="AD30" s="45">
        <f>PL_monthly!AD53</f>
        <v>0</v>
      </c>
      <c r="AE30" s="45">
        <f>PL_monthly!AE53</f>
        <v>0</v>
      </c>
      <c r="AF30" s="45">
        <f>PL_monthly!AF53</f>
        <v>0</v>
      </c>
      <c r="AG30" s="45">
        <f>PL_monthly!AG53</f>
        <v>0</v>
      </c>
      <c r="AH30" s="45">
        <f>PL_monthly!AH53</f>
        <v>0</v>
      </c>
      <c r="AI30" s="45">
        <f>PL_monthly!AI53</f>
        <v>0</v>
      </c>
      <c r="AJ30" s="45">
        <f>PL_monthly!AJ53</f>
        <v>0</v>
      </c>
      <c r="AK30" s="45">
        <f>PL_monthly!AK53</f>
        <v>0</v>
      </c>
      <c r="AL30" s="45">
        <f>PL_monthly!AL53</f>
        <v>0</v>
      </c>
      <c r="AM30" s="45">
        <f>PL_monthly!AM53</f>
        <v>0</v>
      </c>
      <c r="AN30" s="47">
        <f>SUM(D30:O30)</f>
        <v>0</v>
      </c>
      <c r="AO30" s="47">
        <f>SUM(P30:AA30)</f>
        <v>0</v>
      </c>
      <c r="AP30" s="47">
        <f ca="1">SUM(OFFSET(AM30,0,(-12+'Key information'!$E$34)):OFFSET(AA30,0,(-11+'Key information'!$E$34)))</f>
        <v>0</v>
      </c>
      <c r="AR30" s="138"/>
    </row>
    <row r="31" spans="1:44" ht="12" customHeight="1">
      <c r="C31" s="30" t="s">
        <v>731</v>
      </c>
      <c r="D31" s="40"/>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7">
        <f>SUM(D31:O31)</f>
        <v>0</v>
      </c>
      <c r="AO31" s="47">
        <f>SUM(P31:AA31)</f>
        <v>0</v>
      </c>
      <c r="AP31" s="47">
        <f ca="1">SUM(OFFSET(AM31,0,(-12+'Key information'!$E$34)):OFFSET(AA31,0,(-11+'Key information'!$E$34)))</f>
        <v>0</v>
      </c>
      <c r="AR31" s="138" t="s">
        <v>732</v>
      </c>
    </row>
    <row r="32" spans="1:44" s="146" customFormat="1" ht="12" customHeight="1" thickBot="1">
      <c r="A32" s="390"/>
      <c r="B32" s="174"/>
      <c r="C32" s="682" t="s">
        <v>608</v>
      </c>
      <c r="D32" s="747" t="s">
        <v>509</v>
      </c>
      <c r="E32" s="946">
        <f t="shared" ref="E32:AM32" si="40">SUM(E27:E31)</f>
        <v>0</v>
      </c>
      <c r="F32" s="946">
        <f t="shared" si="40"/>
        <v>0</v>
      </c>
      <c r="G32" s="946">
        <f t="shared" si="40"/>
        <v>0</v>
      </c>
      <c r="H32" s="946">
        <f t="shared" si="40"/>
        <v>0</v>
      </c>
      <c r="I32" s="946">
        <f t="shared" si="40"/>
        <v>0</v>
      </c>
      <c r="J32" s="946">
        <f t="shared" si="40"/>
        <v>0</v>
      </c>
      <c r="K32" s="946">
        <f t="shared" si="40"/>
        <v>0</v>
      </c>
      <c r="L32" s="946">
        <f t="shared" si="40"/>
        <v>0</v>
      </c>
      <c r="M32" s="946">
        <f t="shared" si="40"/>
        <v>0</v>
      </c>
      <c r="N32" s="946">
        <f t="shared" si="40"/>
        <v>0</v>
      </c>
      <c r="O32" s="946">
        <f t="shared" si="40"/>
        <v>0</v>
      </c>
      <c r="P32" s="946">
        <f t="shared" si="40"/>
        <v>0</v>
      </c>
      <c r="Q32" s="946">
        <f t="shared" si="40"/>
        <v>0</v>
      </c>
      <c r="R32" s="946">
        <f t="shared" si="40"/>
        <v>0</v>
      </c>
      <c r="S32" s="946">
        <f t="shared" si="40"/>
        <v>0</v>
      </c>
      <c r="T32" s="946">
        <f t="shared" si="40"/>
        <v>0</v>
      </c>
      <c r="U32" s="946">
        <f t="shared" si="40"/>
        <v>0</v>
      </c>
      <c r="V32" s="946">
        <f t="shared" si="40"/>
        <v>0</v>
      </c>
      <c r="W32" s="946">
        <f t="shared" si="40"/>
        <v>0</v>
      </c>
      <c r="X32" s="946">
        <f t="shared" si="40"/>
        <v>0</v>
      </c>
      <c r="Y32" s="946">
        <f t="shared" si="40"/>
        <v>0</v>
      </c>
      <c r="Z32" s="946">
        <f t="shared" si="40"/>
        <v>0</v>
      </c>
      <c r="AA32" s="946">
        <f t="shared" si="40"/>
        <v>0</v>
      </c>
      <c r="AB32" s="946">
        <f t="shared" si="40"/>
        <v>0</v>
      </c>
      <c r="AC32" s="946">
        <f t="shared" si="40"/>
        <v>0</v>
      </c>
      <c r="AD32" s="946">
        <f t="shared" si="40"/>
        <v>0</v>
      </c>
      <c r="AE32" s="946">
        <f t="shared" si="40"/>
        <v>0</v>
      </c>
      <c r="AF32" s="946">
        <f t="shared" si="40"/>
        <v>0</v>
      </c>
      <c r="AG32" s="946">
        <f t="shared" si="40"/>
        <v>0</v>
      </c>
      <c r="AH32" s="946">
        <f t="shared" si="40"/>
        <v>0</v>
      </c>
      <c r="AI32" s="946">
        <f t="shared" si="40"/>
        <v>0</v>
      </c>
      <c r="AJ32" s="946">
        <f t="shared" si="40"/>
        <v>0</v>
      </c>
      <c r="AK32" s="946">
        <f t="shared" si="40"/>
        <v>0</v>
      </c>
      <c r="AL32" s="946">
        <f t="shared" si="40"/>
        <v>0</v>
      </c>
      <c r="AM32" s="946">
        <f t="shared" si="40"/>
        <v>0</v>
      </c>
      <c r="AN32" s="747">
        <f>SUM(AN27:AN31)</f>
        <v>0</v>
      </c>
      <c r="AO32" s="747">
        <f>SUM(AO27:AO31)</f>
        <v>0</v>
      </c>
      <c r="AP32" s="747">
        <f ca="1">SUM(AP27:AP31)</f>
        <v>0</v>
      </c>
      <c r="AR32" s="365"/>
    </row>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sheetData>
  <mergeCells count="1">
    <mergeCell ref="AR25:AR26"/>
  </mergeCells>
  <pageMargins left="0.7" right="0.7" top="0.75" bottom="0.75" header="0.3" footer="0.3"/>
  <pageSetup orientation="landscape" r:id="rId1"/>
  <headerFooter>
    <oddFooter>&amp;C&amp;7&amp;B&amp;"Arial"Document Classification: KPMG Confidential</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1">
    <tabColor indexed="13"/>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13</v>
      </c>
      <c r="B2">
        <v>8</v>
      </c>
      <c r="C2">
        <v>13</v>
      </c>
      <c r="D2">
        <v>8</v>
      </c>
      <c r="E2" t="s">
        <v>733</v>
      </c>
    </row>
  </sheetData>
  <pageMargins left="0.7" right="0.7" top="0.75" bottom="0.75" header="0.3" footer="0.3"/>
  <pageSetup orientation="portrait" r:id="rId1"/>
  <headerFooter>
    <oddFooter>&amp;C&amp;7&amp;B&amp;"Arial"Document Classification: KPMG Confidential</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2">
    <tabColor indexed="13"/>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10</v>
      </c>
      <c r="B2">
        <v>6</v>
      </c>
      <c r="C2">
        <v>10</v>
      </c>
      <c r="D2">
        <v>6</v>
      </c>
      <c r="E2" t="s">
        <v>651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4">
    <tabColor indexed="13"/>
  </sheetPr>
  <dimension ref="A1:E2"/>
  <sheetViews>
    <sheetView showGridLines="0" workbookViewId="0"/>
  </sheetViews>
  <sheetFormatPr defaultRowHeight="15"/>
  <sheetData>
    <row r="1" spans="1:5">
      <c r="A1" s="10" t="s">
        <v>213</v>
      </c>
      <c r="B1" s="10" t="s">
        <v>214</v>
      </c>
      <c r="C1" s="10" t="s">
        <v>215</v>
      </c>
      <c r="D1" s="10" t="s">
        <v>216</v>
      </c>
      <c r="E1" s="10" t="s">
        <v>217</v>
      </c>
    </row>
    <row r="2" spans="1:5">
      <c r="A2">
        <v>10</v>
      </c>
      <c r="B2">
        <v>6</v>
      </c>
      <c r="C2">
        <v>10</v>
      </c>
      <c r="D2">
        <v>6</v>
      </c>
      <c r="E2" t="s">
        <v>651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tabColor indexed="14"/>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734</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15:G17"/>
    <mergeCell ref="C21:D22"/>
  </mergeCells>
  <pageMargins left="0.7" right="0.7" top="0.75" bottom="0.75" header="0.3" footer="0.3"/>
  <pageSetup paperSize="9" orientation="landscape" r:id="rId1"/>
  <headerFooter>
    <oddFooter>&amp;C&amp;7&amp;B&amp;"Arial"Document Classification: KPMG Confidential</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tabColor indexed="14"/>
    <pageSetUpPr fitToPage="1"/>
  </sheetPr>
  <dimension ref="A1:BX71"/>
  <sheetViews>
    <sheetView showGridLines="0" zoomScaleNormal="100" workbookViewId="0">
      <pane xSplit="3" ySplit="7" topLeftCell="D8" activePane="bottomRight" state="frozen"/>
      <selection pane="topRight"/>
      <selection pane="bottomLeft"/>
      <selection pane="bottomRight"/>
    </sheetView>
  </sheetViews>
  <sheetFormatPr defaultColWidth="9.140625" defaultRowHeight="12.75" outlineLevelRow="1"/>
  <cols>
    <col min="1" max="1" width="3.7109375" style="558" customWidth="1"/>
    <col min="2" max="2" width="9.140625" style="58" customWidth="1"/>
    <col min="3" max="3" width="26.7109375" style="58" customWidth="1"/>
    <col min="4" max="76" width="9.42578125" style="58" customWidth="1"/>
    <col min="77" max="16384" width="9.140625" style="58"/>
  </cols>
  <sheetData>
    <row r="1" spans="1:76" ht="23.1" customHeight="1">
      <c r="B1" s="614" t="s">
        <v>735</v>
      </c>
      <c r="E1" s="59" t="s">
        <v>736</v>
      </c>
      <c r="F1" s="60" t="s">
        <v>737</v>
      </c>
      <c r="G1" s="61" t="s">
        <v>738</v>
      </c>
      <c r="N1" s="62"/>
      <c r="P1" s="63" t="s">
        <v>739</v>
      </c>
    </row>
    <row r="2" spans="1:76" ht="11.45" customHeight="1">
      <c r="B2" s="618" t="s">
        <v>740</v>
      </c>
      <c r="N2" s="62"/>
      <c r="P2" s="63" t="s">
        <v>741</v>
      </c>
      <c r="Q2" s="62"/>
    </row>
    <row r="3" spans="1:76" ht="12" customHeight="1">
      <c r="B3" s="65"/>
      <c r="C3" s="65"/>
      <c r="D3" s="65"/>
      <c r="E3" s="65"/>
      <c r="F3" s="65"/>
      <c r="G3" s="65"/>
      <c r="H3" s="65"/>
      <c r="I3" s="65"/>
      <c r="J3" s="65"/>
      <c r="K3" s="65"/>
      <c r="L3" s="65"/>
      <c r="M3" s="65"/>
      <c r="N3" s="66"/>
      <c r="P3" s="63" t="s">
        <v>742</v>
      </c>
      <c r="Q3" s="62" t="s">
        <v>743</v>
      </c>
    </row>
    <row r="4" spans="1:76" ht="12" customHeight="1">
      <c r="E4" s="65"/>
      <c r="F4" s="65"/>
      <c r="G4" s="65"/>
      <c r="H4" s="65"/>
      <c r="I4" s="65"/>
      <c r="J4" s="65"/>
      <c r="K4" s="65"/>
      <c r="L4" s="65"/>
      <c r="M4" s="65"/>
      <c r="N4" s="66"/>
      <c r="P4" s="63"/>
      <c r="Q4" s="62"/>
    </row>
    <row r="5" spans="1:76" ht="12" customHeight="1">
      <c r="B5" s="64"/>
      <c r="D5" s="71">
        <f>EOMONTH(D7,-1)</f>
        <v>43830</v>
      </c>
      <c r="E5" s="99"/>
      <c r="F5" s="99"/>
      <c r="G5" s="65"/>
      <c r="H5" s="65"/>
      <c r="I5" s="65"/>
      <c r="J5" s="65"/>
      <c r="K5" s="65"/>
      <c r="L5" s="65"/>
      <c r="M5" s="65"/>
      <c r="N5" s="66"/>
      <c r="P5" s="63"/>
      <c r="Q5" s="62"/>
    </row>
    <row r="6" spans="1:76" s="69" customFormat="1" ht="12" customHeight="1">
      <c r="A6" s="559"/>
      <c r="B6" s="67"/>
      <c r="C6" s="68"/>
      <c r="D6" s="68" t="str">
        <f>'Key information'!E37</f>
        <v>FY20</v>
      </c>
      <c r="E6" s="68" t="str">
        <f>D6</f>
        <v>FY20</v>
      </c>
      <c r="F6" s="68" t="str">
        <f t="shared" ref="F6" si="0">E6</f>
        <v>FY20</v>
      </c>
      <c r="G6" s="68" t="str">
        <f t="shared" ref="G6:O6" si="1">F6</f>
        <v>FY20</v>
      </c>
      <c r="H6" s="68" t="str">
        <f t="shared" si="1"/>
        <v>FY20</v>
      </c>
      <c r="I6" s="68" t="str">
        <f t="shared" si="1"/>
        <v>FY20</v>
      </c>
      <c r="J6" s="68" t="str">
        <f t="shared" si="1"/>
        <v>FY20</v>
      </c>
      <c r="K6" s="68" t="str">
        <f t="shared" si="1"/>
        <v>FY20</v>
      </c>
      <c r="L6" s="68" t="str">
        <f t="shared" si="1"/>
        <v>FY20</v>
      </c>
      <c r="M6" s="68" t="str">
        <f t="shared" si="1"/>
        <v>FY20</v>
      </c>
      <c r="N6" s="68" t="str">
        <f t="shared" si="1"/>
        <v>FY20</v>
      </c>
      <c r="O6" s="68" t="str">
        <f t="shared" si="1"/>
        <v>FY20</v>
      </c>
      <c r="P6" s="68" t="str">
        <f>'Key information'!F37</f>
        <v>FY21</v>
      </c>
      <c r="Q6" s="68" t="str">
        <f>P6</f>
        <v>FY21</v>
      </c>
      <c r="R6" s="68" t="str">
        <f t="shared" ref="R6:AM6" si="2">Q6</f>
        <v>FY21</v>
      </c>
      <c r="S6" s="68" t="str">
        <f t="shared" si="2"/>
        <v>FY21</v>
      </c>
      <c r="T6" s="68" t="str">
        <f t="shared" si="2"/>
        <v>FY21</v>
      </c>
      <c r="U6" s="68" t="str">
        <f t="shared" si="2"/>
        <v>FY21</v>
      </c>
      <c r="V6" s="68" t="str">
        <f t="shared" si="2"/>
        <v>FY21</v>
      </c>
      <c r="W6" s="68" t="str">
        <f t="shared" si="2"/>
        <v>FY21</v>
      </c>
      <c r="X6" s="68" t="str">
        <f t="shared" si="2"/>
        <v>FY21</v>
      </c>
      <c r="Y6" s="68" t="str">
        <f t="shared" si="2"/>
        <v>FY21</v>
      </c>
      <c r="Z6" s="68" t="str">
        <f t="shared" si="2"/>
        <v>FY21</v>
      </c>
      <c r="AA6" s="68" t="str">
        <f t="shared" si="2"/>
        <v>FY21</v>
      </c>
      <c r="AB6" s="73" t="str">
        <f>'Key information'!G41</f>
        <v>YTD  Nov-22</v>
      </c>
      <c r="AC6" s="73" t="str">
        <f t="shared" si="2"/>
        <v>YTD  Nov-22</v>
      </c>
      <c r="AD6" s="73" t="str">
        <f t="shared" si="2"/>
        <v>YTD  Nov-22</v>
      </c>
      <c r="AE6" s="73" t="str">
        <f t="shared" si="2"/>
        <v>YTD  Nov-22</v>
      </c>
      <c r="AF6" s="73" t="str">
        <f t="shared" si="2"/>
        <v>YTD  Nov-22</v>
      </c>
      <c r="AG6" s="73" t="str">
        <f t="shared" si="2"/>
        <v>YTD  Nov-22</v>
      </c>
      <c r="AH6" s="73" t="str">
        <f t="shared" si="2"/>
        <v>YTD  Nov-22</v>
      </c>
      <c r="AI6" s="73" t="str">
        <f t="shared" si="2"/>
        <v>YTD  Nov-22</v>
      </c>
      <c r="AJ6" s="73" t="str">
        <f t="shared" si="2"/>
        <v>YTD  Nov-22</v>
      </c>
      <c r="AK6" s="73" t="str">
        <f t="shared" si="2"/>
        <v>YTD  Nov-22</v>
      </c>
      <c r="AL6" s="73" t="str">
        <f t="shared" si="2"/>
        <v>YTD  Nov-22</v>
      </c>
      <c r="AM6" s="73" t="str">
        <f t="shared" si="2"/>
        <v>YTD  Nov-22</v>
      </c>
      <c r="AN6" s="68" t="s">
        <v>68</v>
      </c>
      <c r="AO6" s="68" t="str">
        <f>AN6</f>
        <v>FY17</v>
      </c>
      <c r="AP6" s="68" t="str">
        <f t="shared" ref="AP6:AY6" si="3">AO6</f>
        <v>FY17</v>
      </c>
      <c r="AQ6" s="68" t="str">
        <f t="shared" si="3"/>
        <v>FY17</v>
      </c>
      <c r="AR6" s="68" t="str">
        <f t="shared" si="3"/>
        <v>FY17</v>
      </c>
      <c r="AS6" s="68" t="str">
        <f t="shared" si="3"/>
        <v>FY17</v>
      </c>
      <c r="AT6" s="68" t="str">
        <f t="shared" si="3"/>
        <v>FY17</v>
      </c>
      <c r="AU6" s="68" t="str">
        <f t="shared" si="3"/>
        <v>FY17</v>
      </c>
      <c r="AV6" s="68" t="str">
        <f t="shared" si="3"/>
        <v>FY17</v>
      </c>
      <c r="AW6" s="68" t="str">
        <f t="shared" si="3"/>
        <v>FY17</v>
      </c>
      <c r="AX6" s="68" t="str">
        <f t="shared" si="3"/>
        <v>FY17</v>
      </c>
      <c r="AY6" s="68" t="str">
        <f t="shared" si="3"/>
        <v>FY17</v>
      </c>
      <c r="AZ6" s="68"/>
      <c r="BA6" s="68"/>
      <c r="BB6" s="68"/>
      <c r="BC6" s="68"/>
      <c r="BD6" s="68"/>
      <c r="BE6" s="68"/>
      <c r="BF6" s="68"/>
      <c r="BG6" s="68"/>
      <c r="BH6" s="68"/>
      <c r="BI6" s="68"/>
      <c r="BJ6" s="68"/>
      <c r="BK6" s="68"/>
      <c r="BL6" s="68"/>
      <c r="BM6" s="68"/>
      <c r="BN6" s="68"/>
      <c r="BO6" s="68"/>
      <c r="BP6" s="68"/>
      <c r="BQ6" s="68"/>
      <c r="BR6" s="68"/>
      <c r="BS6" s="68"/>
      <c r="BT6" s="68"/>
      <c r="BU6" s="68"/>
      <c r="BV6" s="68"/>
      <c r="BW6" s="68"/>
      <c r="BX6" s="68"/>
    </row>
    <row r="7" spans="1:76" s="72" customFormat="1" ht="12" customHeight="1">
      <c r="A7" s="560"/>
      <c r="B7" s="70"/>
      <c r="C7" s="71"/>
      <c r="D7" s="71">
        <f>'Key information'!E28</f>
        <v>43861</v>
      </c>
      <c r="E7" s="71">
        <f>EOMONTH(D7,1)</f>
        <v>43890</v>
      </c>
      <c r="F7" s="71">
        <f t="shared" ref="F7:P7" si="4">EOMONTH(E7,1)</f>
        <v>43921</v>
      </c>
      <c r="G7" s="71">
        <f t="shared" si="4"/>
        <v>43951</v>
      </c>
      <c r="H7" s="71">
        <f t="shared" si="4"/>
        <v>43982</v>
      </c>
      <c r="I7" s="71">
        <f t="shared" si="4"/>
        <v>44012</v>
      </c>
      <c r="J7" s="71">
        <f t="shared" si="4"/>
        <v>44043</v>
      </c>
      <c r="K7" s="71">
        <f t="shared" si="4"/>
        <v>44074</v>
      </c>
      <c r="L7" s="71">
        <f t="shared" si="4"/>
        <v>44104</v>
      </c>
      <c r="M7" s="71">
        <f t="shared" si="4"/>
        <v>44135</v>
      </c>
      <c r="N7" s="71">
        <f t="shared" si="4"/>
        <v>44165</v>
      </c>
      <c r="O7" s="71">
        <f t="shared" si="4"/>
        <v>44196</v>
      </c>
      <c r="P7" s="71">
        <f t="shared" si="4"/>
        <v>44227</v>
      </c>
      <c r="Q7" s="71">
        <f t="shared" ref="Q7:AB7" si="5">EOMONTH(P7,1)</f>
        <v>44255</v>
      </c>
      <c r="R7" s="71">
        <f t="shared" si="5"/>
        <v>44286</v>
      </c>
      <c r="S7" s="71">
        <f t="shared" si="5"/>
        <v>44316</v>
      </c>
      <c r="T7" s="71">
        <f t="shared" si="5"/>
        <v>44347</v>
      </c>
      <c r="U7" s="71">
        <f t="shared" si="5"/>
        <v>44377</v>
      </c>
      <c r="V7" s="71">
        <f t="shared" si="5"/>
        <v>44408</v>
      </c>
      <c r="W7" s="71">
        <f t="shared" si="5"/>
        <v>44439</v>
      </c>
      <c r="X7" s="71">
        <f t="shared" si="5"/>
        <v>44469</v>
      </c>
      <c r="Y7" s="71">
        <f t="shared" si="5"/>
        <v>44500</v>
      </c>
      <c r="Z7" s="71">
        <f t="shared" si="5"/>
        <v>44530</v>
      </c>
      <c r="AA7" s="71">
        <f t="shared" si="5"/>
        <v>44561</v>
      </c>
      <c r="AB7" s="71">
        <f t="shared" si="5"/>
        <v>44592</v>
      </c>
      <c r="AC7" s="71">
        <f t="shared" ref="AC7:AM7" si="6">EOMONTH(AB7,1)</f>
        <v>44620</v>
      </c>
      <c r="AD7" s="71">
        <f t="shared" si="6"/>
        <v>44651</v>
      </c>
      <c r="AE7" s="71">
        <f t="shared" si="6"/>
        <v>44681</v>
      </c>
      <c r="AF7" s="71">
        <f t="shared" si="6"/>
        <v>44712</v>
      </c>
      <c r="AG7" s="71">
        <f t="shared" si="6"/>
        <v>44742</v>
      </c>
      <c r="AH7" s="71">
        <f t="shared" si="6"/>
        <v>44773</v>
      </c>
      <c r="AI7" s="71">
        <f t="shared" si="6"/>
        <v>44804</v>
      </c>
      <c r="AJ7" s="71">
        <f t="shared" si="6"/>
        <v>44834</v>
      </c>
      <c r="AK7" s="71">
        <f t="shared" si="6"/>
        <v>44865</v>
      </c>
      <c r="AL7" s="71">
        <f t="shared" si="6"/>
        <v>44895</v>
      </c>
      <c r="AM7" s="71">
        <f t="shared" si="6"/>
        <v>44926</v>
      </c>
      <c r="AN7" s="71">
        <f t="shared" ref="AN7:AY7" si="7">EOMONTH(AM7,1)</f>
        <v>44957</v>
      </c>
      <c r="AO7" s="71">
        <f t="shared" si="7"/>
        <v>44985</v>
      </c>
      <c r="AP7" s="71">
        <f t="shared" si="7"/>
        <v>45016</v>
      </c>
      <c r="AQ7" s="71">
        <f t="shared" si="7"/>
        <v>45046</v>
      </c>
      <c r="AR7" s="71">
        <f t="shared" si="7"/>
        <v>45077</v>
      </c>
      <c r="AS7" s="71">
        <f t="shared" si="7"/>
        <v>45107</v>
      </c>
      <c r="AT7" s="71">
        <f t="shared" si="7"/>
        <v>45138</v>
      </c>
      <c r="AU7" s="71">
        <f t="shared" si="7"/>
        <v>45169</v>
      </c>
      <c r="AV7" s="71">
        <f t="shared" si="7"/>
        <v>45199</v>
      </c>
      <c r="AW7" s="71">
        <f t="shared" si="7"/>
        <v>45230</v>
      </c>
      <c r="AX7" s="71">
        <f t="shared" si="7"/>
        <v>45260</v>
      </c>
      <c r="AY7" s="71">
        <f t="shared" si="7"/>
        <v>45291</v>
      </c>
      <c r="AZ7" s="71"/>
      <c r="BA7" s="71"/>
      <c r="BB7" s="71"/>
      <c r="BC7" s="71"/>
      <c r="BD7" s="71"/>
      <c r="BE7" s="71"/>
      <c r="BF7" s="71"/>
      <c r="BG7" s="71"/>
      <c r="BH7" s="71"/>
      <c r="BI7" s="71"/>
      <c r="BJ7" s="71"/>
      <c r="BK7" s="71"/>
      <c r="BL7" s="71"/>
      <c r="BM7" s="71"/>
      <c r="BN7" s="71"/>
      <c r="BO7" s="71"/>
      <c r="BP7" s="71"/>
      <c r="BQ7" s="71"/>
      <c r="BR7" s="71"/>
      <c r="BS7" s="71"/>
      <c r="BT7" s="71"/>
      <c r="BU7" s="71"/>
      <c r="BV7" s="71"/>
      <c r="BW7" s="71"/>
      <c r="BX7" s="71"/>
    </row>
    <row r="8" spans="1:76" s="64" customFormat="1" ht="12" customHeight="1">
      <c r="A8" s="561"/>
      <c r="C8" s="73" t="s">
        <v>744</v>
      </c>
      <c r="D8" s="73">
        <f>D7-D5</f>
        <v>31</v>
      </c>
      <c r="E8" s="73">
        <f>E7-D7</f>
        <v>29</v>
      </c>
      <c r="F8" s="73">
        <f t="shared" ref="F8" si="8">F7-E7</f>
        <v>31</v>
      </c>
      <c r="G8" s="73">
        <f t="shared" ref="G8" si="9">G7-F7</f>
        <v>30</v>
      </c>
      <c r="H8" s="73">
        <f t="shared" ref="H8" si="10">H7-G7</f>
        <v>31</v>
      </c>
      <c r="I8" s="73">
        <f t="shared" ref="I8" si="11">I7-H7</f>
        <v>30</v>
      </c>
      <c r="J8" s="73">
        <f t="shared" ref="J8" si="12">J7-I7</f>
        <v>31</v>
      </c>
      <c r="K8" s="73">
        <f t="shared" ref="K8" si="13">K7-J7</f>
        <v>31</v>
      </c>
      <c r="L8" s="73">
        <f t="shared" ref="L8" si="14">L7-K7</f>
        <v>30</v>
      </c>
      <c r="M8" s="73">
        <f t="shared" ref="M8" si="15">M7-L7</f>
        <v>31</v>
      </c>
      <c r="N8" s="73">
        <f t="shared" ref="N8" si="16">N7-M7</f>
        <v>30</v>
      </c>
      <c r="O8" s="73">
        <f t="shared" ref="O8" si="17">O7-N7</f>
        <v>31</v>
      </c>
      <c r="P8" s="73">
        <f t="shared" ref="P8" si="18">P7-O7</f>
        <v>31</v>
      </c>
      <c r="Q8" s="73">
        <f t="shared" ref="Q8" si="19">Q7-P7</f>
        <v>28</v>
      </c>
      <c r="R8" s="73">
        <f t="shared" ref="R8" si="20">R7-Q7</f>
        <v>31</v>
      </c>
      <c r="S8" s="73">
        <f t="shared" ref="S8" si="21">S7-R7</f>
        <v>30</v>
      </c>
      <c r="T8" s="73">
        <f t="shared" ref="T8" si="22">T7-S7</f>
        <v>31</v>
      </c>
      <c r="U8" s="73">
        <f t="shared" ref="U8" si="23">U7-T7</f>
        <v>30</v>
      </c>
      <c r="V8" s="73">
        <f t="shared" ref="V8" si="24">V7-U7</f>
        <v>31</v>
      </c>
      <c r="W8" s="73">
        <f t="shared" ref="W8" si="25">W7-V7</f>
        <v>31</v>
      </c>
      <c r="X8" s="73">
        <f t="shared" ref="X8" si="26">X7-W7</f>
        <v>30</v>
      </c>
      <c r="Y8" s="73">
        <f t="shared" ref="Y8" si="27">Y7-X7</f>
        <v>31</v>
      </c>
      <c r="Z8" s="73">
        <f t="shared" ref="Z8" si="28">Z7-Y7</f>
        <v>30</v>
      </c>
      <c r="AA8" s="73">
        <f t="shared" ref="AA8" si="29">AA7-Z7</f>
        <v>31</v>
      </c>
      <c r="AB8" s="73">
        <f t="shared" ref="AB8" si="30">AB7-AA7</f>
        <v>31</v>
      </c>
      <c r="AC8" s="73">
        <f t="shared" ref="AC8" si="31">AC7-AB7</f>
        <v>28</v>
      </c>
      <c r="AD8" s="73">
        <f t="shared" ref="AD8" si="32">AD7-AC7</f>
        <v>31</v>
      </c>
      <c r="AE8" s="73">
        <f t="shared" ref="AE8" si="33">AE7-AD7</f>
        <v>30</v>
      </c>
      <c r="AF8" s="73">
        <f t="shared" ref="AF8" si="34">AF7-AE7</f>
        <v>31</v>
      </c>
      <c r="AG8" s="73">
        <f t="shared" ref="AG8" si="35">AG7-AF7</f>
        <v>30</v>
      </c>
      <c r="AH8" s="73">
        <f t="shared" ref="AH8" si="36">AH7-AG7</f>
        <v>31</v>
      </c>
      <c r="AI8" s="73">
        <f t="shared" ref="AI8" si="37">AI7-AH7</f>
        <v>31</v>
      </c>
      <c r="AJ8" s="73">
        <f t="shared" ref="AJ8" si="38">AJ7-AI7</f>
        <v>30</v>
      </c>
      <c r="AK8" s="73">
        <f t="shared" ref="AK8" si="39">AK7-AJ7</f>
        <v>31</v>
      </c>
      <c r="AL8" s="73">
        <f t="shared" ref="AL8" si="40">AL7-AK7</f>
        <v>30</v>
      </c>
      <c r="AM8" s="73">
        <f t="shared" ref="AM8" si="41">AM7-AL7</f>
        <v>31</v>
      </c>
      <c r="AN8" s="73">
        <f t="shared" ref="AN8" si="42">AN7-AM7</f>
        <v>31</v>
      </c>
      <c r="AO8" s="73">
        <f t="shared" ref="AO8" si="43">AO7-AN7</f>
        <v>28</v>
      </c>
      <c r="AP8" s="73">
        <f t="shared" ref="AP8" si="44">AP7-AO7</f>
        <v>31</v>
      </c>
      <c r="AQ8" s="73">
        <f t="shared" ref="AQ8" si="45">AQ7-AP7</f>
        <v>30</v>
      </c>
      <c r="AR8" s="73">
        <f t="shared" ref="AR8" si="46">AR7-AQ7</f>
        <v>31</v>
      </c>
      <c r="AS8" s="73">
        <f t="shared" ref="AS8" si="47">AS7-AR7</f>
        <v>30</v>
      </c>
      <c r="AT8" s="73">
        <f t="shared" ref="AT8" si="48">AT7-AS7</f>
        <v>31</v>
      </c>
      <c r="AU8" s="73">
        <f t="shared" ref="AU8" si="49">AU7-AT7</f>
        <v>31</v>
      </c>
      <c r="AV8" s="73">
        <f t="shared" ref="AV8" si="50">AV7-AU7</f>
        <v>30</v>
      </c>
      <c r="AW8" s="73">
        <f t="shared" ref="AW8" si="51">AW7-AV7</f>
        <v>31</v>
      </c>
      <c r="AX8" s="73">
        <f t="shared" ref="AX8" si="52">AX7-AW7</f>
        <v>30</v>
      </c>
      <c r="AY8" s="73">
        <f t="shared" ref="AY8" si="53">AY7-AX7</f>
        <v>31</v>
      </c>
      <c r="AZ8" s="73"/>
      <c r="BA8" s="73"/>
      <c r="BB8" s="73"/>
      <c r="BC8" s="73"/>
      <c r="BD8" s="73"/>
      <c r="BE8" s="73"/>
      <c r="BF8" s="73"/>
      <c r="BG8" s="73"/>
      <c r="BH8" s="73"/>
      <c r="BI8" s="73"/>
      <c r="BJ8" s="73"/>
      <c r="BK8" s="73"/>
      <c r="BL8" s="73"/>
      <c r="BM8" s="73"/>
      <c r="BN8" s="73"/>
      <c r="BO8" s="73"/>
      <c r="BP8" s="73"/>
      <c r="BQ8" s="73"/>
      <c r="BR8" s="73"/>
      <c r="BS8" s="73"/>
      <c r="BT8" s="73"/>
      <c r="BU8" s="73"/>
      <c r="BV8" s="73"/>
      <c r="BW8" s="73"/>
    </row>
    <row r="9" spans="1:76" s="64" customFormat="1" ht="12" customHeight="1">
      <c r="A9" s="561"/>
      <c r="C9" s="74" t="s">
        <v>745</v>
      </c>
      <c r="D9" s="143">
        <f>BS_monthly!G19</f>
        <v>0</v>
      </c>
      <c r="E9" s="143">
        <f>BS_monthly!H19</f>
        <v>0</v>
      </c>
      <c r="F9" s="143">
        <f>BS_monthly!I19</f>
        <v>0</v>
      </c>
      <c r="G9" s="143">
        <f>BS_monthly!J19</f>
        <v>0</v>
      </c>
      <c r="H9" s="143">
        <f>BS_monthly!K19</f>
        <v>0</v>
      </c>
      <c r="I9" s="143">
        <f>BS_monthly!L19</f>
        <v>0</v>
      </c>
      <c r="J9" s="143">
        <f>BS_monthly!M19</f>
        <v>0</v>
      </c>
      <c r="K9" s="143">
        <f>BS_monthly!N19</f>
        <v>0</v>
      </c>
      <c r="L9" s="143">
        <f>BS_monthly!O19</f>
        <v>0</v>
      </c>
      <c r="M9" s="143">
        <f>BS_monthly!P19</f>
        <v>0</v>
      </c>
      <c r="N9" s="143">
        <f>BS_monthly!Q19</f>
        <v>0</v>
      </c>
      <c r="O9" s="143">
        <f>BS_monthly!R19</f>
        <v>0</v>
      </c>
      <c r="P9" s="143">
        <f>BS_monthly!S19</f>
        <v>0</v>
      </c>
      <c r="Q9" s="143">
        <f>BS_monthly!T19</f>
        <v>0</v>
      </c>
      <c r="R9" s="143">
        <f>BS_monthly!U19</f>
        <v>0</v>
      </c>
      <c r="S9" s="143">
        <f>BS_monthly!V19</f>
        <v>0</v>
      </c>
      <c r="T9" s="143">
        <f>BS_monthly!W19</f>
        <v>0</v>
      </c>
      <c r="U9" s="143">
        <f>BS_monthly!X19</f>
        <v>0</v>
      </c>
      <c r="V9" s="143">
        <f>BS_monthly!Y19</f>
        <v>0</v>
      </c>
      <c r="W9" s="143">
        <f>BS_monthly!Z19</f>
        <v>0</v>
      </c>
      <c r="X9" s="143">
        <f>BS_monthly!AA19</f>
        <v>0</v>
      </c>
      <c r="Y9" s="143">
        <f>BS_monthly!AB19</f>
        <v>0</v>
      </c>
      <c r="Z9" s="143">
        <f>BS_monthly!AC19</f>
        <v>0</v>
      </c>
      <c r="AA9" s="143">
        <f>BS_monthly!AD19</f>
        <v>0</v>
      </c>
      <c r="AB9" s="143">
        <f>BS_monthly!AE19</f>
        <v>0</v>
      </c>
      <c r="AC9" s="143">
        <f>BS_monthly!AF19</f>
        <v>0</v>
      </c>
      <c r="AD9" s="143">
        <f>BS_monthly!AG19</f>
        <v>0</v>
      </c>
      <c r="AE9" s="143">
        <f>BS_monthly!AH19</f>
        <v>0</v>
      </c>
      <c r="AF9" s="143">
        <f>BS_monthly!AI19</f>
        <v>0</v>
      </c>
      <c r="AG9" s="143">
        <f>BS_monthly!AJ19</f>
        <v>0</v>
      </c>
      <c r="AH9" s="143">
        <f>BS_monthly!AK19</f>
        <v>0</v>
      </c>
      <c r="AI9" s="143">
        <f>BS_monthly!AL19</f>
        <v>0</v>
      </c>
      <c r="AJ9" s="143">
        <f>BS_monthly!AM19</f>
        <v>0</v>
      </c>
      <c r="AK9" s="143">
        <f>BS_monthly!AN19</f>
        <v>0</v>
      </c>
      <c r="AL9" s="143">
        <f>BS_monthly!AO19</f>
        <v>0</v>
      </c>
      <c r="AM9" s="143">
        <f>BS_monthly!AP19</f>
        <v>0</v>
      </c>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row>
    <row r="10" spans="1:76" s="64" customFormat="1" ht="12" customHeight="1">
      <c r="A10" s="561"/>
      <c r="C10" s="74" t="s">
        <v>746</v>
      </c>
      <c r="D10" s="143">
        <f>PL_monthly!D15</f>
        <v>0</v>
      </c>
      <c r="E10" s="143">
        <f>PL_monthly!E15</f>
        <v>0</v>
      </c>
      <c r="F10" s="143">
        <f>PL_monthly!F15</f>
        <v>0</v>
      </c>
      <c r="G10" s="143">
        <f>PL_monthly!G15</f>
        <v>0</v>
      </c>
      <c r="H10" s="143">
        <f>PL_monthly!H15</f>
        <v>0</v>
      </c>
      <c r="I10" s="143">
        <f>PL_monthly!I15</f>
        <v>0</v>
      </c>
      <c r="J10" s="143">
        <f>PL_monthly!J15</f>
        <v>0</v>
      </c>
      <c r="K10" s="143">
        <f>PL_monthly!K15</f>
        <v>0</v>
      </c>
      <c r="L10" s="143">
        <f>PL_monthly!L15</f>
        <v>0</v>
      </c>
      <c r="M10" s="143">
        <f>PL_monthly!M15</f>
        <v>0</v>
      </c>
      <c r="N10" s="143">
        <f>PL_monthly!N15</f>
        <v>0</v>
      </c>
      <c r="O10" s="143">
        <f>PL_monthly!O15</f>
        <v>0</v>
      </c>
      <c r="P10" s="143">
        <f>PL_monthly!P15</f>
        <v>0</v>
      </c>
      <c r="Q10" s="143">
        <f>PL_monthly!Q15</f>
        <v>0</v>
      </c>
      <c r="R10" s="143">
        <f>PL_monthly!R15</f>
        <v>0</v>
      </c>
      <c r="S10" s="143">
        <f>PL_monthly!S15</f>
        <v>0</v>
      </c>
      <c r="T10" s="143">
        <f>PL_monthly!T15</f>
        <v>0</v>
      </c>
      <c r="U10" s="143">
        <f>PL_monthly!U15</f>
        <v>0</v>
      </c>
      <c r="V10" s="143">
        <f>PL_monthly!V15</f>
        <v>0</v>
      </c>
      <c r="W10" s="143">
        <f>PL_monthly!W15</f>
        <v>0</v>
      </c>
      <c r="X10" s="143">
        <f>PL_monthly!X15</f>
        <v>0</v>
      </c>
      <c r="Y10" s="143">
        <f>PL_monthly!Y15</f>
        <v>0</v>
      </c>
      <c r="Z10" s="143">
        <f>PL_monthly!Z15</f>
        <v>0</v>
      </c>
      <c r="AA10" s="143">
        <f>PL_monthly!AA15</f>
        <v>0</v>
      </c>
      <c r="AB10" s="143">
        <f>PL_monthly!AB15</f>
        <v>0</v>
      </c>
      <c r="AC10" s="143">
        <f>PL_monthly!AC15</f>
        <v>0</v>
      </c>
      <c r="AD10" s="143">
        <f>PL_monthly!AD15</f>
        <v>0</v>
      </c>
      <c r="AE10" s="143">
        <f>PL_monthly!AE15</f>
        <v>0</v>
      </c>
      <c r="AF10" s="143">
        <f>PL_monthly!AF15</f>
        <v>0</v>
      </c>
      <c r="AG10" s="143">
        <f>PL_monthly!AG15</f>
        <v>0</v>
      </c>
      <c r="AH10" s="143">
        <f>PL_monthly!AH15</f>
        <v>0</v>
      </c>
      <c r="AI10" s="143">
        <f>PL_monthly!AI15</f>
        <v>0</v>
      </c>
      <c r="AJ10" s="143">
        <f>PL_monthly!AJ15</f>
        <v>0</v>
      </c>
      <c r="AK10" s="143">
        <f>PL_monthly!AK15</f>
        <v>0</v>
      </c>
      <c r="AL10" s="143">
        <f>PL_monthly!AL15</f>
        <v>0</v>
      </c>
      <c r="AM10" s="143">
        <f>PL_monthly!AM15</f>
        <v>0</v>
      </c>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row>
    <row r="11" spans="1:76" s="64" customFormat="1" ht="12" customHeight="1">
      <c r="A11" s="561"/>
      <c r="C11" s="74" t="s">
        <v>747</v>
      </c>
      <c r="D11" s="76">
        <v>0</v>
      </c>
      <c r="E11" s="76">
        <f>D11</f>
        <v>0</v>
      </c>
      <c r="F11" s="76">
        <f t="shared" ref="F11:BQ11" si="54">E11</f>
        <v>0</v>
      </c>
      <c r="G11" s="76">
        <f t="shared" si="54"/>
        <v>0</v>
      </c>
      <c r="H11" s="76">
        <f t="shared" si="54"/>
        <v>0</v>
      </c>
      <c r="I11" s="76">
        <f t="shared" si="54"/>
        <v>0</v>
      </c>
      <c r="J11" s="76">
        <f t="shared" si="54"/>
        <v>0</v>
      </c>
      <c r="K11" s="76">
        <f t="shared" si="54"/>
        <v>0</v>
      </c>
      <c r="L11" s="76">
        <f t="shared" si="54"/>
        <v>0</v>
      </c>
      <c r="M11" s="76">
        <f t="shared" si="54"/>
        <v>0</v>
      </c>
      <c r="N11" s="76">
        <f t="shared" si="54"/>
        <v>0</v>
      </c>
      <c r="O11" s="76">
        <f t="shared" si="54"/>
        <v>0</v>
      </c>
      <c r="P11" s="76">
        <f t="shared" si="54"/>
        <v>0</v>
      </c>
      <c r="Q11" s="76">
        <f t="shared" si="54"/>
        <v>0</v>
      </c>
      <c r="R11" s="76">
        <f t="shared" si="54"/>
        <v>0</v>
      </c>
      <c r="S11" s="76">
        <f t="shared" si="54"/>
        <v>0</v>
      </c>
      <c r="T11" s="76">
        <f t="shared" si="54"/>
        <v>0</v>
      </c>
      <c r="U11" s="76">
        <f t="shared" si="54"/>
        <v>0</v>
      </c>
      <c r="V11" s="76">
        <f t="shared" si="54"/>
        <v>0</v>
      </c>
      <c r="W11" s="76">
        <f t="shared" si="54"/>
        <v>0</v>
      </c>
      <c r="X11" s="76">
        <f t="shared" si="54"/>
        <v>0</v>
      </c>
      <c r="Y11" s="76">
        <f t="shared" si="54"/>
        <v>0</v>
      </c>
      <c r="Z11" s="76">
        <f t="shared" si="54"/>
        <v>0</v>
      </c>
      <c r="AA11" s="76">
        <f t="shared" si="54"/>
        <v>0</v>
      </c>
      <c r="AB11" s="76">
        <f t="shared" si="54"/>
        <v>0</v>
      </c>
      <c r="AC11" s="76">
        <f t="shared" si="54"/>
        <v>0</v>
      </c>
      <c r="AD11" s="76">
        <f t="shared" si="54"/>
        <v>0</v>
      </c>
      <c r="AE11" s="76">
        <f t="shared" si="54"/>
        <v>0</v>
      </c>
      <c r="AF11" s="76">
        <f t="shared" si="54"/>
        <v>0</v>
      </c>
      <c r="AG11" s="76">
        <f t="shared" si="54"/>
        <v>0</v>
      </c>
      <c r="AH11" s="76">
        <f t="shared" si="54"/>
        <v>0</v>
      </c>
      <c r="AI11" s="76">
        <f t="shared" si="54"/>
        <v>0</v>
      </c>
      <c r="AJ11" s="76">
        <f t="shared" si="54"/>
        <v>0</v>
      </c>
      <c r="AK11" s="76">
        <f t="shared" si="54"/>
        <v>0</v>
      </c>
      <c r="AL11" s="76">
        <f t="shared" si="54"/>
        <v>0</v>
      </c>
      <c r="AM11" s="76">
        <f t="shared" si="54"/>
        <v>0</v>
      </c>
      <c r="AN11" s="76">
        <f t="shared" si="54"/>
        <v>0</v>
      </c>
      <c r="AO11" s="76">
        <f t="shared" si="54"/>
        <v>0</v>
      </c>
      <c r="AP11" s="76">
        <f t="shared" si="54"/>
        <v>0</v>
      </c>
      <c r="AQ11" s="76">
        <f t="shared" si="54"/>
        <v>0</v>
      </c>
      <c r="AR11" s="76">
        <f t="shared" si="54"/>
        <v>0</v>
      </c>
      <c r="AS11" s="76">
        <f t="shared" si="54"/>
        <v>0</v>
      </c>
      <c r="AT11" s="76">
        <f t="shared" si="54"/>
        <v>0</v>
      </c>
      <c r="AU11" s="76">
        <f t="shared" si="54"/>
        <v>0</v>
      </c>
      <c r="AV11" s="76">
        <f t="shared" si="54"/>
        <v>0</v>
      </c>
      <c r="AW11" s="76">
        <f t="shared" si="54"/>
        <v>0</v>
      </c>
      <c r="AX11" s="76">
        <f t="shared" si="54"/>
        <v>0</v>
      </c>
      <c r="AY11" s="76">
        <f t="shared" si="54"/>
        <v>0</v>
      </c>
      <c r="AZ11" s="76">
        <f t="shared" si="54"/>
        <v>0</v>
      </c>
      <c r="BA11" s="76">
        <f t="shared" si="54"/>
        <v>0</v>
      </c>
      <c r="BB11" s="76">
        <f t="shared" si="54"/>
        <v>0</v>
      </c>
      <c r="BC11" s="76">
        <f t="shared" si="54"/>
        <v>0</v>
      </c>
      <c r="BD11" s="76">
        <f t="shared" si="54"/>
        <v>0</v>
      </c>
      <c r="BE11" s="76">
        <f t="shared" si="54"/>
        <v>0</v>
      </c>
      <c r="BF11" s="76">
        <f t="shared" si="54"/>
        <v>0</v>
      </c>
      <c r="BG11" s="76">
        <f t="shared" si="54"/>
        <v>0</v>
      </c>
      <c r="BH11" s="76">
        <f t="shared" si="54"/>
        <v>0</v>
      </c>
      <c r="BI11" s="76">
        <f t="shared" si="54"/>
        <v>0</v>
      </c>
      <c r="BJ11" s="76">
        <f t="shared" si="54"/>
        <v>0</v>
      </c>
      <c r="BK11" s="76">
        <f t="shared" si="54"/>
        <v>0</v>
      </c>
      <c r="BL11" s="76">
        <f t="shared" si="54"/>
        <v>0</v>
      </c>
      <c r="BM11" s="76">
        <f t="shared" si="54"/>
        <v>0</v>
      </c>
      <c r="BN11" s="76">
        <f t="shared" si="54"/>
        <v>0</v>
      </c>
      <c r="BO11" s="76">
        <f t="shared" si="54"/>
        <v>0</v>
      </c>
      <c r="BP11" s="76">
        <f t="shared" si="54"/>
        <v>0</v>
      </c>
      <c r="BQ11" s="76">
        <f t="shared" si="54"/>
        <v>0</v>
      </c>
      <c r="BR11" s="76">
        <f t="shared" ref="BR11:BW11" si="55">BQ11</f>
        <v>0</v>
      </c>
      <c r="BS11" s="76">
        <f t="shared" si="55"/>
        <v>0</v>
      </c>
      <c r="BT11" s="76">
        <f t="shared" si="55"/>
        <v>0</v>
      </c>
      <c r="BU11" s="76">
        <f t="shared" si="55"/>
        <v>0</v>
      </c>
      <c r="BV11" s="76">
        <f t="shared" si="55"/>
        <v>0</v>
      </c>
      <c r="BW11" s="76">
        <f t="shared" si="55"/>
        <v>0</v>
      </c>
    </row>
    <row r="12" spans="1:76" s="64" customFormat="1" ht="12" customHeight="1">
      <c r="A12" s="561"/>
      <c r="C12" s="77" t="s">
        <v>748</v>
      </c>
      <c r="D12" s="78">
        <f>D10*(1+D11)</f>
        <v>0</v>
      </c>
      <c r="E12" s="78">
        <f t="shared" ref="E12:BP12" si="56">E10*(1+E11)</f>
        <v>0</v>
      </c>
      <c r="F12" s="78">
        <f t="shared" si="56"/>
        <v>0</v>
      </c>
      <c r="G12" s="78">
        <f t="shared" si="56"/>
        <v>0</v>
      </c>
      <c r="H12" s="78">
        <f t="shared" si="56"/>
        <v>0</v>
      </c>
      <c r="I12" s="78">
        <f t="shared" si="56"/>
        <v>0</v>
      </c>
      <c r="J12" s="78">
        <f t="shared" si="56"/>
        <v>0</v>
      </c>
      <c r="K12" s="78">
        <f t="shared" si="56"/>
        <v>0</v>
      </c>
      <c r="L12" s="78">
        <f t="shared" si="56"/>
        <v>0</v>
      </c>
      <c r="M12" s="78">
        <f t="shared" si="56"/>
        <v>0</v>
      </c>
      <c r="N12" s="78">
        <f t="shared" si="56"/>
        <v>0</v>
      </c>
      <c r="O12" s="78">
        <f t="shared" si="56"/>
        <v>0</v>
      </c>
      <c r="P12" s="78">
        <f t="shared" si="56"/>
        <v>0</v>
      </c>
      <c r="Q12" s="78">
        <f t="shared" si="56"/>
        <v>0</v>
      </c>
      <c r="R12" s="78">
        <f t="shared" si="56"/>
        <v>0</v>
      </c>
      <c r="S12" s="78">
        <f t="shared" si="56"/>
        <v>0</v>
      </c>
      <c r="T12" s="78">
        <f t="shared" si="56"/>
        <v>0</v>
      </c>
      <c r="U12" s="78">
        <f t="shared" si="56"/>
        <v>0</v>
      </c>
      <c r="V12" s="78">
        <f t="shared" si="56"/>
        <v>0</v>
      </c>
      <c r="W12" s="78">
        <f t="shared" si="56"/>
        <v>0</v>
      </c>
      <c r="X12" s="78">
        <f t="shared" si="56"/>
        <v>0</v>
      </c>
      <c r="Y12" s="78">
        <f t="shared" si="56"/>
        <v>0</v>
      </c>
      <c r="Z12" s="78">
        <f t="shared" si="56"/>
        <v>0</v>
      </c>
      <c r="AA12" s="78">
        <f t="shared" si="56"/>
        <v>0</v>
      </c>
      <c r="AB12" s="78">
        <f t="shared" si="56"/>
        <v>0</v>
      </c>
      <c r="AC12" s="78">
        <f t="shared" si="56"/>
        <v>0</v>
      </c>
      <c r="AD12" s="78">
        <f t="shared" si="56"/>
        <v>0</v>
      </c>
      <c r="AE12" s="78">
        <f t="shared" si="56"/>
        <v>0</v>
      </c>
      <c r="AF12" s="78">
        <f t="shared" si="56"/>
        <v>0</v>
      </c>
      <c r="AG12" s="78">
        <f t="shared" si="56"/>
        <v>0</v>
      </c>
      <c r="AH12" s="78">
        <f t="shared" si="56"/>
        <v>0</v>
      </c>
      <c r="AI12" s="78">
        <f t="shared" si="56"/>
        <v>0</v>
      </c>
      <c r="AJ12" s="78">
        <f t="shared" si="56"/>
        <v>0</v>
      </c>
      <c r="AK12" s="78">
        <f t="shared" si="56"/>
        <v>0</v>
      </c>
      <c r="AL12" s="78">
        <f t="shared" si="56"/>
        <v>0</v>
      </c>
      <c r="AM12" s="78">
        <f t="shared" si="56"/>
        <v>0</v>
      </c>
      <c r="AN12" s="78">
        <f t="shared" si="56"/>
        <v>0</v>
      </c>
      <c r="AO12" s="78">
        <f t="shared" si="56"/>
        <v>0</v>
      </c>
      <c r="AP12" s="78">
        <f t="shared" si="56"/>
        <v>0</v>
      </c>
      <c r="AQ12" s="78">
        <f t="shared" si="56"/>
        <v>0</v>
      </c>
      <c r="AR12" s="78">
        <f t="shared" si="56"/>
        <v>0</v>
      </c>
      <c r="AS12" s="78">
        <f t="shared" si="56"/>
        <v>0</v>
      </c>
      <c r="AT12" s="78">
        <f t="shared" si="56"/>
        <v>0</v>
      </c>
      <c r="AU12" s="78">
        <f t="shared" si="56"/>
        <v>0</v>
      </c>
      <c r="AV12" s="78">
        <f t="shared" si="56"/>
        <v>0</v>
      </c>
      <c r="AW12" s="78">
        <f t="shared" si="56"/>
        <v>0</v>
      </c>
      <c r="AX12" s="78">
        <f t="shared" si="56"/>
        <v>0</v>
      </c>
      <c r="AY12" s="78">
        <f t="shared" si="56"/>
        <v>0</v>
      </c>
      <c r="AZ12" s="78">
        <f t="shared" si="56"/>
        <v>0</v>
      </c>
      <c r="BA12" s="78">
        <f t="shared" si="56"/>
        <v>0</v>
      </c>
      <c r="BB12" s="78">
        <f t="shared" si="56"/>
        <v>0</v>
      </c>
      <c r="BC12" s="78">
        <f t="shared" si="56"/>
        <v>0</v>
      </c>
      <c r="BD12" s="78">
        <f t="shared" si="56"/>
        <v>0</v>
      </c>
      <c r="BE12" s="78">
        <f t="shared" si="56"/>
        <v>0</v>
      </c>
      <c r="BF12" s="78">
        <f t="shared" si="56"/>
        <v>0</v>
      </c>
      <c r="BG12" s="78">
        <f t="shared" si="56"/>
        <v>0</v>
      </c>
      <c r="BH12" s="78">
        <f t="shared" si="56"/>
        <v>0</v>
      </c>
      <c r="BI12" s="78">
        <f t="shared" si="56"/>
        <v>0</v>
      </c>
      <c r="BJ12" s="78">
        <f t="shared" si="56"/>
        <v>0</v>
      </c>
      <c r="BK12" s="78">
        <f t="shared" si="56"/>
        <v>0</v>
      </c>
      <c r="BL12" s="78">
        <f t="shared" si="56"/>
        <v>0</v>
      </c>
      <c r="BM12" s="78">
        <f t="shared" si="56"/>
        <v>0</v>
      </c>
      <c r="BN12" s="78">
        <f t="shared" si="56"/>
        <v>0</v>
      </c>
      <c r="BO12" s="78">
        <f t="shared" si="56"/>
        <v>0</v>
      </c>
      <c r="BP12" s="78">
        <f t="shared" si="56"/>
        <v>0</v>
      </c>
      <c r="BQ12" s="78">
        <f t="shared" ref="BQ12:BW12" si="57">BQ10*(1+BQ11)</f>
        <v>0</v>
      </c>
      <c r="BR12" s="78">
        <f t="shared" si="57"/>
        <v>0</v>
      </c>
      <c r="BS12" s="78">
        <f t="shared" si="57"/>
        <v>0</v>
      </c>
      <c r="BT12" s="78">
        <f t="shared" si="57"/>
        <v>0</v>
      </c>
      <c r="BU12" s="78">
        <f t="shared" si="57"/>
        <v>0</v>
      </c>
      <c r="BV12" s="78">
        <f t="shared" si="57"/>
        <v>0</v>
      </c>
      <c r="BW12" s="78">
        <f t="shared" si="57"/>
        <v>0</v>
      </c>
      <c r="BX12" s="58"/>
    </row>
    <row r="13" spans="1:76" ht="12" customHeight="1">
      <c r="P13" s="63" t="s">
        <v>742</v>
      </c>
      <c r="AF13" s="65"/>
      <c r="AH13" s="65"/>
      <c r="AP13" s="65"/>
    </row>
    <row r="14" spans="1:76" ht="12" hidden="1" customHeight="1" outlineLevel="1">
      <c r="C14" s="79" t="s">
        <v>749</v>
      </c>
      <c r="D14" s="64"/>
      <c r="E14" s="64"/>
      <c r="F14" s="64"/>
      <c r="G14" s="64"/>
      <c r="H14" s="64"/>
      <c r="I14" s="64"/>
      <c r="J14" s="64"/>
      <c r="K14" s="64"/>
      <c r="L14" s="64"/>
      <c r="M14" s="64"/>
      <c r="N14" s="64"/>
      <c r="P14" s="63" t="s">
        <v>742</v>
      </c>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6"/>
      <c r="AR14" s="66"/>
      <c r="AS14" s="66"/>
      <c r="AT14" s="66"/>
      <c r="AU14" s="66"/>
      <c r="AV14" s="66"/>
      <c r="AW14" s="66"/>
      <c r="AX14" s="66"/>
      <c r="AY14" s="66"/>
      <c r="AZ14" s="66"/>
      <c r="BA14" s="64"/>
      <c r="BB14" s="64"/>
      <c r="BC14" s="64"/>
      <c r="BD14" s="64"/>
      <c r="BE14" s="64"/>
      <c r="BF14" s="64"/>
      <c r="BG14" s="64"/>
      <c r="BH14" s="64"/>
      <c r="BI14" s="64"/>
      <c r="BJ14" s="64"/>
      <c r="BK14" s="64"/>
      <c r="BL14" s="64"/>
      <c r="BM14" s="64"/>
      <c r="BN14" s="64"/>
      <c r="BO14" s="64"/>
      <c r="BP14" s="64"/>
      <c r="BQ14" s="64"/>
      <c r="BR14" s="64"/>
      <c r="BS14" s="64"/>
      <c r="BT14" s="64"/>
      <c r="BU14" s="64"/>
      <c r="BV14" s="64"/>
      <c r="BW14" s="64"/>
    </row>
    <row r="15" spans="1:76" ht="12" hidden="1" customHeight="1" outlineLevel="1">
      <c r="C15" s="64"/>
      <c r="D15" s="64"/>
      <c r="E15" s="64"/>
      <c r="F15" s="64"/>
      <c r="G15" s="64"/>
      <c r="H15" s="64"/>
      <c r="I15" s="64"/>
      <c r="J15" s="64"/>
      <c r="K15" s="64"/>
      <c r="L15" s="64"/>
      <c r="M15" s="64"/>
      <c r="N15" s="64"/>
      <c r="P15" s="63" t="s">
        <v>742</v>
      </c>
      <c r="Q15" s="64"/>
      <c r="R15" s="64"/>
      <c r="S15" s="64"/>
      <c r="T15" s="64"/>
      <c r="U15" s="64"/>
      <c r="V15" s="64"/>
      <c r="W15" s="64"/>
      <c r="X15" s="64"/>
      <c r="Y15" s="64"/>
      <c r="Z15" s="64"/>
      <c r="AA15" s="64"/>
      <c r="AB15" s="64"/>
      <c r="AC15" s="64"/>
      <c r="AD15" s="64"/>
      <c r="AE15" s="64"/>
      <c r="AF15" s="64"/>
      <c r="AG15" s="64"/>
      <c r="AH15" s="66"/>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row>
    <row r="16" spans="1:76" ht="12" hidden="1" customHeight="1" outlineLevel="1">
      <c r="C16" s="80" t="s">
        <v>750</v>
      </c>
      <c r="D16" s="80">
        <f t="shared" ref="D16:BO16" si="58">D8</f>
        <v>31</v>
      </c>
      <c r="E16" s="80">
        <f t="shared" si="58"/>
        <v>29</v>
      </c>
      <c r="F16" s="80">
        <f t="shared" si="58"/>
        <v>31</v>
      </c>
      <c r="G16" s="80">
        <f t="shared" si="58"/>
        <v>30</v>
      </c>
      <c r="H16" s="80">
        <f t="shared" si="58"/>
        <v>31</v>
      </c>
      <c r="I16" s="80">
        <f t="shared" si="58"/>
        <v>30</v>
      </c>
      <c r="J16" s="80">
        <f t="shared" si="58"/>
        <v>31</v>
      </c>
      <c r="K16" s="80">
        <f t="shared" si="58"/>
        <v>31</v>
      </c>
      <c r="L16" s="80">
        <f t="shared" si="58"/>
        <v>30</v>
      </c>
      <c r="M16" s="80">
        <f t="shared" si="58"/>
        <v>31</v>
      </c>
      <c r="N16" s="80">
        <f t="shared" si="58"/>
        <v>30</v>
      </c>
      <c r="O16" s="80">
        <f t="shared" si="58"/>
        <v>31</v>
      </c>
      <c r="P16" s="80">
        <f t="shared" si="58"/>
        <v>31</v>
      </c>
      <c r="Q16" s="80">
        <f t="shared" si="58"/>
        <v>28</v>
      </c>
      <c r="R16" s="80">
        <f t="shared" si="58"/>
        <v>31</v>
      </c>
      <c r="S16" s="80">
        <f t="shared" si="58"/>
        <v>30</v>
      </c>
      <c r="T16" s="80">
        <f t="shared" si="58"/>
        <v>31</v>
      </c>
      <c r="U16" s="80">
        <f t="shared" si="58"/>
        <v>30</v>
      </c>
      <c r="V16" s="80">
        <f t="shared" si="58"/>
        <v>31</v>
      </c>
      <c r="W16" s="80">
        <f t="shared" si="58"/>
        <v>31</v>
      </c>
      <c r="X16" s="80">
        <f t="shared" si="58"/>
        <v>30</v>
      </c>
      <c r="Y16" s="80">
        <f t="shared" si="58"/>
        <v>31</v>
      </c>
      <c r="Z16" s="80">
        <f t="shared" si="58"/>
        <v>30</v>
      </c>
      <c r="AA16" s="80">
        <f t="shared" si="58"/>
        <v>31</v>
      </c>
      <c r="AB16" s="80">
        <f t="shared" si="58"/>
        <v>31</v>
      </c>
      <c r="AC16" s="80">
        <f t="shared" si="58"/>
        <v>28</v>
      </c>
      <c r="AD16" s="80">
        <f t="shared" si="58"/>
        <v>31</v>
      </c>
      <c r="AE16" s="80">
        <f t="shared" si="58"/>
        <v>30</v>
      </c>
      <c r="AF16" s="80">
        <f t="shared" si="58"/>
        <v>31</v>
      </c>
      <c r="AG16" s="80">
        <f t="shared" si="58"/>
        <v>30</v>
      </c>
      <c r="AH16" s="80">
        <f t="shared" si="58"/>
        <v>31</v>
      </c>
      <c r="AI16" s="80">
        <f t="shared" si="58"/>
        <v>31</v>
      </c>
      <c r="AJ16" s="80">
        <f t="shared" si="58"/>
        <v>30</v>
      </c>
      <c r="AK16" s="80">
        <f t="shared" si="58"/>
        <v>31</v>
      </c>
      <c r="AL16" s="80">
        <f t="shared" si="58"/>
        <v>30</v>
      </c>
      <c r="AM16" s="80">
        <f t="shared" si="58"/>
        <v>31</v>
      </c>
      <c r="AN16" s="80">
        <f t="shared" si="58"/>
        <v>31</v>
      </c>
      <c r="AO16" s="80">
        <f t="shared" si="58"/>
        <v>28</v>
      </c>
      <c r="AP16" s="80">
        <f t="shared" si="58"/>
        <v>31</v>
      </c>
      <c r="AQ16" s="80">
        <f t="shared" si="58"/>
        <v>30</v>
      </c>
      <c r="AR16" s="80">
        <f t="shared" si="58"/>
        <v>31</v>
      </c>
      <c r="AS16" s="80">
        <f t="shared" si="58"/>
        <v>30</v>
      </c>
      <c r="AT16" s="80">
        <f t="shared" si="58"/>
        <v>31</v>
      </c>
      <c r="AU16" s="80">
        <f t="shared" si="58"/>
        <v>31</v>
      </c>
      <c r="AV16" s="80">
        <f t="shared" si="58"/>
        <v>30</v>
      </c>
      <c r="AW16" s="80">
        <f t="shared" si="58"/>
        <v>31</v>
      </c>
      <c r="AX16" s="80">
        <f t="shared" si="58"/>
        <v>30</v>
      </c>
      <c r="AY16" s="80">
        <f t="shared" si="58"/>
        <v>31</v>
      </c>
      <c r="AZ16" s="80">
        <f t="shared" si="58"/>
        <v>0</v>
      </c>
      <c r="BA16" s="80">
        <f t="shared" si="58"/>
        <v>0</v>
      </c>
      <c r="BB16" s="80">
        <f t="shared" si="58"/>
        <v>0</v>
      </c>
      <c r="BC16" s="80">
        <f t="shared" si="58"/>
        <v>0</v>
      </c>
      <c r="BD16" s="80">
        <f t="shared" si="58"/>
        <v>0</v>
      </c>
      <c r="BE16" s="80">
        <f t="shared" si="58"/>
        <v>0</v>
      </c>
      <c r="BF16" s="80">
        <f t="shared" si="58"/>
        <v>0</v>
      </c>
      <c r="BG16" s="80">
        <f t="shared" si="58"/>
        <v>0</v>
      </c>
      <c r="BH16" s="80">
        <f t="shared" si="58"/>
        <v>0</v>
      </c>
      <c r="BI16" s="80">
        <f t="shared" si="58"/>
        <v>0</v>
      </c>
      <c r="BJ16" s="80">
        <f t="shared" si="58"/>
        <v>0</v>
      </c>
      <c r="BK16" s="80">
        <f t="shared" si="58"/>
        <v>0</v>
      </c>
      <c r="BL16" s="80">
        <f t="shared" si="58"/>
        <v>0</v>
      </c>
      <c r="BM16" s="80">
        <f t="shared" si="58"/>
        <v>0</v>
      </c>
      <c r="BN16" s="80">
        <f t="shared" si="58"/>
        <v>0</v>
      </c>
      <c r="BO16" s="80">
        <f t="shared" si="58"/>
        <v>0</v>
      </c>
      <c r="BP16" s="80">
        <f t="shared" ref="BP16:BW16" si="59">BP8</f>
        <v>0</v>
      </c>
      <c r="BQ16" s="80">
        <f t="shared" si="59"/>
        <v>0</v>
      </c>
      <c r="BR16" s="80">
        <f t="shared" si="59"/>
        <v>0</v>
      </c>
      <c r="BS16" s="80">
        <f t="shared" si="59"/>
        <v>0</v>
      </c>
      <c r="BT16" s="80">
        <f t="shared" si="59"/>
        <v>0</v>
      </c>
      <c r="BU16" s="80">
        <f t="shared" si="59"/>
        <v>0</v>
      </c>
      <c r="BV16" s="80">
        <f t="shared" si="59"/>
        <v>0</v>
      </c>
      <c r="BW16" s="80">
        <f t="shared" si="59"/>
        <v>0</v>
      </c>
    </row>
    <row r="17" spans="3:75" ht="12" hidden="1" customHeight="1" outlineLevel="1">
      <c r="C17" s="80" t="s">
        <v>751</v>
      </c>
      <c r="D17" s="80"/>
      <c r="E17" s="80">
        <f t="shared" ref="E17:O17" si="60">SUM(D$8:E$8)</f>
        <v>60</v>
      </c>
      <c r="F17" s="80">
        <f t="shared" si="60"/>
        <v>60</v>
      </c>
      <c r="G17" s="80">
        <f t="shared" si="60"/>
        <v>61</v>
      </c>
      <c r="H17" s="80">
        <f t="shared" si="60"/>
        <v>61</v>
      </c>
      <c r="I17" s="80">
        <f t="shared" si="60"/>
        <v>61</v>
      </c>
      <c r="J17" s="80">
        <f t="shared" si="60"/>
        <v>61</v>
      </c>
      <c r="K17" s="80">
        <f t="shared" si="60"/>
        <v>62</v>
      </c>
      <c r="L17" s="80">
        <f t="shared" si="60"/>
        <v>61</v>
      </c>
      <c r="M17" s="80">
        <f t="shared" si="60"/>
        <v>61</v>
      </c>
      <c r="N17" s="80">
        <f t="shared" si="60"/>
        <v>61</v>
      </c>
      <c r="O17" s="80">
        <f t="shared" si="60"/>
        <v>61</v>
      </c>
      <c r="P17" s="80">
        <f t="shared" ref="P17:BW17" si="61">SUM(O$8:P$8)</f>
        <v>62</v>
      </c>
      <c r="Q17" s="80">
        <f t="shared" si="61"/>
        <v>59</v>
      </c>
      <c r="R17" s="80">
        <f t="shared" si="61"/>
        <v>59</v>
      </c>
      <c r="S17" s="80">
        <f t="shared" si="61"/>
        <v>61</v>
      </c>
      <c r="T17" s="80">
        <f t="shared" si="61"/>
        <v>61</v>
      </c>
      <c r="U17" s="80">
        <f t="shared" si="61"/>
        <v>61</v>
      </c>
      <c r="V17" s="80">
        <f t="shared" si="61"/>
        <v>61</v>
      </c>
      <c r="W17" s="80">
        <f t="shared" si="61"/>
        <v>62</v>
      </c>
      <c r="X17" s="80">
        <f t="shared" si="61"/>
        <v>61</v>
      </c>
      <c r="Y17" s="80">
        <f t="shared" si="61"/>
        <v>61</v>
      </c>
      <c r="Z17" s="80">
        <f t="shared" si="61"/>
        <v>61</v>
      </c>
      <c r="AA17" s="80">
        <f t="shared" si="61"/>
        <v>61</v>
      </c>
      <c r="AB17" s="80">
        <f t="shared" si="61"/>
        <v>62</v>
      </c>
      <c r="AC17" s="80">
        <f t="shared" si="61"/>
        <v>59</v>
      </c>
      <c r="AD17" s="80">
        <f t="shared" si="61"/>
        <v>59</v>
      </c>
      <c r="AE17" s="80">
        <f t="shared" si="61"/>
        <v>61</v>
      </c>
      <c r="AF17" s="80">
        <f t="shared" si="61"/>
        <v>61</v>
      </c>
      <c r="AG17" s="80">
        <f t="shared" si="61"/>
        <v>61</v>
      </c>
      <c r="AH17" s="80">
        <f t="shared" si="61"/>
        <v>61</v>
      </c>
      <c r="AI17" s="80">
        <f t="shared" si="61"/>
        <v>62</v>
      </c>
      <c r="AJ17" s="80">
        <f t="shared" si="61"/>
        <v>61</v>
      </c>
      <c r="AK17" s="80">
        <f t="shared" si="61"/>
        <v>61</v>
      </c>
      <c r="AL17" s="80">
        <f t="shared" si="61"/>
        <v>61</v>
      </c>
      <c r="AM17" s="80">
        <f t="shared" si="61"/>
        <v>61</v>
      </c>
      <c r="AN17" s="80">
        <f t="shared" si="61"/>
        <v>62</v>
      </c>
      <c r="AO17" s="80">
        <f t="shared" si="61"/>
        <v>59</v>
      </c>
      <c r="AP17" s="80">
        <f t="shared" si="61"/>
        <v>59</v>
      </c>
      <c r="AQ17" s="80">
        <f t="shared" si="61"/>
        <v>61</v>
      </c>
      <c r="AR17" s="80">
        <f t="shared" si="61"/>
        <v>61</v>
      </c>
      <c r="AS17" s="80">
        <f t="shared" si="61"/>
        <v>61</v>
      </c>
      <c r="AT17" s="80">
        <f t="shared" si="61"/>
        <v>61</v>
      </c>
      <c r="AU17" s="80">
        <f t="shared" si="61"/>
        <v>62</v>
      </c>
      <c r="AV17" s="80">
        <f t="shared" si="61"/>
        <v>61</v>
      </c>
      <c r="AW17" s="80">
        <f t="shared" si="61"/>
        <v>61</v>
      </c>
      <c r="AX17" s="80">
        <f t="shared" si="61"/>
        <v>61</v>
      </c>
      <c r="AY17" s="80">
        <f t="shared" si="61"/>
        <v>61</v>
      </c>
      <c r="AZ17" s="80">
        <f t="shared" si="61"/>
        <v>31</v>
      </c>
      <c r="BA17" s="80">
        <f t="shared" si="61"/>
        <v>0</v>
      </c>
      <c r="BB17" s="80">
        <f t="shared" si="61"/>
        <v>0</v>
      </c>
      <c r="BC17" s="80">
        <f t="shared" si="61"/>
        <v>0</v>
      </c>
      <c r="BD17" s="80">
        <f t="shared" si="61"/>
        <v>0</v>
      </c>
      <c r="BE17" s="80">
        <f t="shared" si="61"/>
        <v>0</v>
      </c>
      <c r="BF17" s="80">
        <f t="shared" si="61"/>
        <v>0</v>
      </c>
      <c r="BG17" s="80">
        <f t="shared" si="61"/>
        <v>0</v>
      </c>
      <c r="BH17" s="80">
        <f t="shared" si="61"/>
        <v>0</v>
      </c>
      <c r="BI17" s="80">
        <f t="shared" si="61"/>
        <v>0</v>
      </c>
      <c r="BJ17" s="80">
        <f t="shared" si="61"/>
        <v>0</v>
      </c>
      <c r="BK17" s="80">
        <f t="shared" si="61"/>
        <v>0</v>
      </c>
      <c r="BL17" s="80">
        <f t="shared" si="61"/>
        <v>0</v>
      </c>
      <c r="BM17" s="80">
        <f t="shared" si="61"/>
        <v>0</v>
      </c>
      <c r="BN17" s="80">
        <f t="shared" si="61"/>
        <v>0</v>
      </c>
      <c r="BO17" s="80">
        <f t="shared" si="61"/>
        <v>0</v>
      </c>
      <c r="BP17" s="80">
        <f t="shared" si="61"/>
        <v>0</v>
      </c>
      <c r="BQ17" s="80">
        <f t="shared" si="61"/>
        <v>0</v>
      </c>
      <c r="BR17" s="80">
        <f t="shared" si="61"/>
        <v>0</v>
      </c>
      <c r="BS17" s="80">
        <f t="shared" si="61"/>
        <v>0</v>
      </c>
      <c r="BT17" s="80">
        <f t="shared" si="61"/>
        <v>0</v>
      </c>
      <c r="BU17" s="80">
        <f t="shared" si="61"/>
        <v>0</v>
      </c>
      <c r="BV17" s="80">
        <f t="shared" si="61"/>
        <v>0</v>
      </c>
      <c r="BW17" s="80">
        <f t="shared" si="61"/>
        <v>0</v>
      </c>
    </row>
    <row r="18" spans="3:75" ht="12" hidden="1" customHeight="1" outlineLevel="1">
      <c r="C18" s="80" t="s">
        <v>752</v>
      </c>
      <c r="D18" s="80"/>
      <c r="E18" s="80"/>
      <c r="F18" s="80">
        <f t="shared" ref="F18:BQ18" si="62">SUM(D$8:F$8)</f>
        <v>91</v>
      </c>
      <c r="G18" s="80">
        <f t="shared" si="62"/>
        <v>90</v>
      </c>
      <c r="H18" s="80">
        <f t="shared" si="62"/>
        <v>92</v>
      </c>
      <c r="I18" s="80">
        <f t="shared" si="62"/>
        <v>91</v>
      </c>
      <c r="J18" s="80">
        <f t="shared" si="62"/>
        <v>92</v>
      </c>
      <c r="K18" s="80">
        <f t="shared" si="62"/>
        <v>92</v>
      </c>
      <c r="L18" s="80">
        <f t="shared" si="62"/>
        <v>92</v>
      </c>
      <c r="M18" s="80">
        <f t="shared" si="62"/>
        <v>92</v>
      </c>
      <c r="N18" s="80">
        <f t="shared" si="62"/>
        <v>91</v>
      </c>
      <c r="O18" s="80">
        <f t="shared" si="62"/>
        <v>92</v>
      </c>
      <c r="P18" s="80">
        <f t="shared" si="62"/>
        <v>92</v>
      </c>
      <c r="Q18" s="80">
        <f t="shared" si="62"/>
        <v>90</v>
      </c>
      <c r="R18" s="80">
        <f t="shared" si="62"/>
        <v>90</v>
      </c>
      <c r="S18" s="80">
        <f t="shared" si="62"/>
        <v>89</v>
      </c>
      <c r="T18" s="80">
        <f t="shared" si="62"/>
        <v>92</v>
      </c>
      <c r="U18" s="80">
        <f t="shared" si="62"/>
        <v>91</v>
      </c>
      <c r="V18" s="80">
        <f t="shared" si="62"/>
        <v>92</v>
      </c>
      <c r="W18" s="80">
        <f t="shared" si="62"/>
        <v>92</v>
      </c>
      <c r="X18" s="80">
        <f t="shared" si="62"/>
        <v>92</v>
      </c>
      <c r="Y18" s="80">
        <f t="shared" si="62"/>
        <v>92</v>
      </c>
      <c r="Z18" s="80">
        <f t="shared" si="62"/>
        <v>91</v>
      </c>
      <c r="AA18" s="80">
        <f t="shared" si="62"/>
        <v>92</v>
      </c>
      <c r="AB18" s="80">
        <f t="shared" si="62"/>
        <v>92</v>
      </c>
      <c r="AC18" s="80">
        <f t="shared" si="62"/>
        <v>90</v>
      </c>
      <c r="AD18" s="80">
        <f t="shared" si="62"/>
        <v>90</v>
      </c>
      <c r="AE18" s="80">
        <f t="shared" si="62"/>
        <v>89</v>
      </c>
      <c r="AF18" s="80">
        <f t="shared" si="62"/>
        <v>92</v>
      </c>
      <c r="AG18" s="80">
        <f t="shared" si="62"/>
        <v>91</v>
      </c>
      <c r="AH18" s="80">
        <f t="shared" si="62"/>
        <v>92</v>
      </c>
      <c r="AI18" s="80">
        <f t="shared" si="62"/>
        <v>92</v>
      </c>
      <c r="AJ18" s="80">
        <f t="shared" si="62"/>
        <v>92</v>
      </c>
      <c r="AK18" s="80">
        <f t="shared" si="62"/>
        <v>92</v>
      </c>
      <c r="AL18" s="80">
        <f t="shared" si="62"/>
        <v>91</v>
      </c>
      <c r="AM18" s="80">
        <f t="shared" si="62"/>
        <v>92</v>
      </c>
      <c r="AN18" s="80">
        <f t="shared" si="62"/>
        <v>92</v>
      </c>
      <c r="AO18" s="80">
        <f t="shared" si="62"/>
        <v>90</v>
      </c>
      <c r="AP18" s="80">
        <f t="shared" si="62"/>
        <v>90</v>
      </c>
      <c r="AQ18" s="80">
        <f t="shared" si="62"/>
        <v>89</v>
      </c>
      <c r="AR18" s="80">
        <f t="shared" si="62"/>
        <v>92</v>
      </c>
      <c r="AS18" s="80">
        <f t="shared" si="62"/>
        <v>91</v>
      </c>
      <c r="AT18" s="80">
        <f t="shared" si="62"/>
        <v>92</v>
      </c>
      <c r="AU18" s="80">
        <f t="shared" si="62"/>
        <v>92</v>
      </c>
      <c r="AV18" s="80">
        <f t="shared" si="62"/>
        <v>92</v>
      </c>
      <c r="AW18" s="80">
        <f t="shared" si="62"/>
        <v>92</v>
      </c>
      <c r="AX18" s="80">
        <f t="shared" si="62"/>
        <v>91</v>
      </c>
      <c r="AY18" s="80">
        <f t="shared" si="62"/>
        <v>92</v>
      </c>
      <c r="AZ18" s="80">
        <f t="shared" si="62"/>
        <v>61</v>
      </c>
      <c r="BA18" s="80">
        <f t="shared" si="62"/>
        <v>31</v>
      </c>
      <c r="BB18" s="80">
        <f t="shared" si="62"/>
        <v>0</v>
      </c>
      <c r="BC18" s="80">
        <f t="shared" si="62"/>
        <v>0</v>
      </c>
      <c r="BD18" s="80">
        <f t="shared" si="62"/>
        <v>0</v>
      </c>
      <c r="BE18" s="80">
        <f t="shared" si="62"/>
        <v>0</v>
      </c>
      <c r="BF18" s="80">
        <f t="shared" si="62"/>
        <v>0</v>
      </c>
      <c r="BG18" s="80">
        <f t="shared" si="62"/>
        <v>0</v>
      </c>
      <c r="BH18" s="80">
        <f t="shared" si="62"/>
        <v>0</v>
      </c>
      <c r="BI18" s="80">
        <f t="shared" si="62"/>
        <v>0</v>
      </c>
      <c r="BJ18" s="80">
        <f t="shared" si="62"/>
        <v>0</v>
      </c>
      <c r="BK18" s="80">
        <f t="shared" si="62"/>
        <v>0</v>
      </c>
      <c r="BL18" s="80">
        <f t="shared" si="62"/>
        <v>0</v>
      </c>
      <c r="BM18" s="80">
        <f t="shared" si="62"/>
        <v>0</v>
      </c>
      <c r="BN18" s="80">
        <f t="shared" si="62"/>
        <v>0</v>
      </c>
      <c r="BO18" s="80">
        <f t="shared" si="62"/>
        <v>0</v>
      </c>
      <c r="BP18" s="80">
        <f t="shared" si="62"/>
        <v>0</v>
      </c>
      <c r="BQ18" s="80">
        <f t="shared" si="62"/>
        <v>0</v>
      </c>
      <c r="BR18" s="80">
        <f t="shared" ref="BR18:BW18" si="63">SUM(BP$8:BR$8)</f>
        <v>0</v>
      </c>
      <c r="BS18" s="80">
        <f t="shared" si="63"/>
        <v>0</v>
      </c>
      <c r="BT18" s="80">
        <f t="shared" si="63"/>
        <v>0</v>
      </c>
      <c r="BU18" s="80">
        <f t="shared" si="63"/>
        <v>0</v>
      </c>
      <c r="BV18" s="80">
        <f t="shared" si="63"/>
        <v>0</v>
      </c>
      <c r="BW18" s="80">
        <f t="shared" si="63"/>
        <v>0</v>
      </c>
    </row>
    <row r="19" spans="3:75" ht="12" hidden="1" customHeight="1" outlineLevel="1">
      <c r="C19" s="80" t="s">
        <v>753</v>
      </c>
      <c r="D19" s="80"/>
      <c r="E19" s="80"/>
      <c r="F19" s="80"/>
      <c r="G19" s="80">
        <f t="shared" ref="G19:BR19" si="64">SUM(D$8:G$8)</f>
        <v>121</v>
      </c>
      <c r="H19" s="80">
        <f t="shared" si="64"/>
        <v>121</v>
      </c>
      <c r="I19" s="80">
        <f t="shared" si="64"/>
        <v>122</v>
      </c>
      <c r="J19" s="80">
        <f t="shared" si="64"/>
        <v>122</v>
      </c>
      <c r="K19" s="80">
        <f t="shared" si="64"/>
        <v>123</v>
      </c>
      <c r="L19" s="80">
        <f t="shared" si="64"/>
        <v>122</v>
      </c>
      <c r="M19" s="80">
        <f t="shared" si="64"/>
        <v>123</v>
      </c>
      <c r="N19" s="80">
        <f t="shared" si="64"/>
        <v>122</v>
      </c>
      <c r="O19" s="80">
        <f t="shared" si="64"/>
        <v>122</v>
      </c>
      <c r="P19" s="80">
        <f t="shared" si="64"/>
        <v>123</v>
      </c>
      <c r="Q19" s="80">
        <f t="shared" si="64"/>
        <v>120</v>
      </c>
      <c r="R19" s="80">
        <f t="shared" si="64"/>
        <v>121</v>
      </c>
      <c r="S19" s="80">
        <f t="shared" si="64"/>
        <v>120</v>
      </c>
      <c r="T19" s="80">
        <f t="shared" si="64"/>
        <v>120</v>
      </c>
      <c r="U19" s="80">
        <f t="shared" si="64"/>
        <v>122</v>
      </c>
      <c r="V19" s="80">
        <f t="shared" si="64"/>
        <v>122</v>
      </c>
      <c r="W19" s="80">
        <f t="shared" si="64"/>
        <v>123</v>
      </c>
      <c r="X19" s="80">
        <f t="shared" si="64"/>
        <v>122</v>
      </c>
      <c r="Y19" s="80">
        <f t="shared" si="64"/>
        <v>123</v>
      </c>
      <c r="Z19" s="80">
        <f t="shared" si="64"/>
        <v>122</v>
      </c>
      <c r="AA19" s="80">
        <f t="shared" si="64"/>
        <v>122</v>
      </c>
      <c r="AB19" s="80">
        <f t="shared" si="64"/>
        <v>123</v>
      </c>
      <c r="AC19" s="80">
        <f t="shared" si="64"/>
        <v>120</v>
      </c>
      <c r="AD19" s="80">
        <f t="shared" si="64"/>
        <v>121</v>
      </c>
      <c r="AE19" s="80">
        <f t="shared" si="64"/>
        <v>120</v>
      </c>
      <c r="AF19" s="80">
        <f t="shared" si="64"/>
        <v>120</v>
      </c>
      <c r="AG19" s="80">
        <f t="shared" si="64"/>
        <v>122</v>
      </c>
      <c r="AH19" s="80">
        <f t="shared" si="64"/>
        <v>122</v>
      </c>
      <c r="AI19" s="80">
        <f t="shared" si="64"/>
        <v>123</v>
      </c>
      <c r="AJ19" s="80">
        <f t="shared" si="64"/>
        <v>122</v>
      </c>
      <c r="AK19" s="80">
        <f t="shared" si="64"/>
        <v>123</v>
      </c>
      <c r="AL19" s="80">
        <f t="shared" si="64"/>
        <v>122</v>
      </c>
      <c r="AM19" s="80">
        <f t="shared" si="64"/>
        <v>122</v>
      </c>
      <c r="AN19" s="80">
        <f t="shared" si="64"/>
        <v>123</v>
      </c>
      <c r="AO19" s="80">
        <f t="shared" si="64"/>
        <v>120</v>
      </c>
      <c r="AP19" s="80">
        <f t="shared" si="64"/>
        <v>121</v>
      </c>
      <c r="AQ19" s="80">
        <f t="shared" si="64"/>
        <v>120</v>
      </c>
      <c r="AR19" s="80">
        <f t="shared" si="64"/>
        <v>120</v>
      </c>
      <c r="AS19" s="80">
        <f t="shared" si="64"/>
        <v>122</v>
      </c>
      <c r="AT19" s="80">
        <f t="shared" si="64"/>
        <v>122</v>
      </c>
      <c r="AU19" s="80">
        <f t="shared" si="64"/>
        <v>123</v>
      </c>
      <c r="AV19" s="80">
        <f t="shared" si="64"/>
        <v>122</v>
      </c>
      <c r="AW19" s="80">
        <f t="shared" si="64"/>
        <v>123</v>
      </c>
      <c r="AX19" s="80">
        <f t="shared" si="64"/>
        <v>122</v>
      </c>
      <c r="AY19" s="80">
        <f t="shared" si="64"/>
        <v>122</v>
      </c>
      <c r="AZ19" s="80">
        <f t="shared" si="64"/>
        <v>92</v>
      </c>
      <c r="BA19" s="80">
        <f t="shared" si="64"/>
        <v>61</v>
      </c>
      <c r="BB19" s="80">
        <f t="shared" si="64"/>
        <v>31</v>
      </c>
      <c r="BC19" s="80">
        <f t="shared" si="64"/>
        <v>0</v>
      </c>
      <c r="BD19" s="80">
        <f t="shared" si="64"/>
        <v>0</v>
      </c>
      <c r="BE19" s="80">
        <f t="shared" si="64"/>
        <v>0</v>
      </c>
      <c r="BF19" s="80">
        <f t="shared" si="64"/>
        <v>0</v>
      </c>
      <c r="BG19" s="80">
        <f t="shared" si="64"/>
        <v>0</v>
      </c>
      <c r="BH19" s="80">
        <f t="shared" si="64"/>
        <v>0</v>
      </c>
      <c r="BI19" s="80">
        <f t="shared" si="64"/>
        <v>0</v>
      </c>
      <c r="BJ19" s="80">
        <f t="shared" si="64"/>
        <v>0</v>
      </c>
      <c r="BK19" s="80">
        <f t="shared" si="64"/>
        <v>0</v>
      </c>
      <c r="BL19" s="80">
        <f t="shared" si="64"/>
        <v>0</v>
      </c>
      <c r="BM19" s="80">
        <f t="shared" si="64"/>
        <v>0</v>
      </c>
      <c r="BN19" s="80">
        <f t="shared" si="64"/>
        <v>0</v>
      </c>
      <c r="BO19" s="80">
        <f t="shared" si="64"/>
        <v>0</v>
      </c>
      <c r="BP19" s="80">
        <f t="shared" si="64"/>
        <v>0</v>
      </c>
      <c r="BQ19" s="80">
        <f t="shared" si="64"/>
        <v>0</v>
      </c>
      <c r="BR19" s="80">
        <f t="shared" si="64"/>
        <v>0</v>
      </c>
      <c r="BS19" s="80">
        <f t="shared" ref="BS19:BW19" si="65">SUM(BP$8:BS$8)</f>
        <v>0</v>
      </c>
      <c r="BT19" s="80">
        <f t="shared" si="65"/>
        <v>0</v>
      </c>
      <c r="BU19" s="80">
        <f t="shared" si="65"/>
        <v>0</v>
      </c>
      <c r="BV19" s="80">
        <f t="shared" si="65"/>
        <v>0</v>
      </c>
      <c r="BW19" s="80">
        <f t="shared" si="65"/>
        <v>0</v>
      </c>
    </row>
    <row r="20" spans="3:75" ht="12" hidden="1" customHeight="1" outlineLevel="1">
      <c r="C20" s="80" t="s">
        <v>754</v>
      </c>
      <c r="D20" s="80"/>
      <c r="E20" s="80"/>
      <c r="F20" s="80"/>
      <c r="G20" s="80"/>
      <c r="H20" s="80">
        <f t="shared" ref="H20:BS20" si="66">SUM(D$8:H$8)</f>
        <v>152</v>
      </c>
      <c r="I20" s="80">
        <f t="shared" si="66"/>
        <v>151</v>
      </c>
      <c r="J20" s="80">
        <f t="shared" si="66"/>
        <v>153</v>
      </c>
      <c r="K20" s="80">
        <f t="shared" si="66"/>
        <v>153</v>
      </c>
      <c r="L20" s="80">
        <f t="shared" si="66"/>
        <v>153</v>
      </c>
      <c r="M20" s="80">
        <f t="shared" si="66"/>
        <v>153</v>
      </c>
      <c r="N20" s="80">
        <f t="shared" si="66"/>
        <v>153</v>
      </c>
      <c r="O20" s="80">
        <f t="shared" si="66"/>
        <v>153</v>
      </c>
      <c r="P20" s="80">
        <f t="shared" si="66"/>
        <v>153</v>
      </c>
      <c r="Q20" s="80">
        <f t="shared" si="66"/>
        <v>151</v>
      </c>
      <c r="R20" s="80">
        <f t="shared" si="66"/>
        <v>151</v>
      </c>
      <c r="S20" s="80">
        <f t="shared" si="66"/>
        <v>151</v>
      </c>
      <c r="T20" s="80">
        <f t="shared" si="66"/>
        <v>151</v>
      </c>
      <c r="U20" s="80">
        <f t="shared" si="66"/>
        <v>150</v>
      </c>
      <c r="V20" s="80">
        <f t="shared" si="66"/>
        <v>153</v>
      </c>
      <c r="W20" s="80">
        <f t="shared" si="66"/>
        <v>153</v>
      </c>
      <c r="X20" s="80">
        <f t="shared" si="66"/>
        <v>153</v>
      </c>
      <c r="Y20" s="80">
        <f t="shared" si="66"/>
        <v>153</v>
      </c>
      <c r="Z20" s="80">
        <f t="shared" si="66"/>
        <v>153</v>
      </c>
      <c r="AA20" s="80">
        <f t="shared" si="66"/>
        <v>153</v>
      </c>
      <c r="AB20" s="80">
        <f t="shared" si="66"/>
        <v>153</v>
      </c>
      <c r="AC20" s="80">
        <f t="shared" si="66"/>
        <v>151</v>
      </c>
      <c r="AD20" s="80">
        <f t="shared" si="66"/>
        <v>151</v>
      </c>
      <c r="AE20" s="80">
        <f t="shared" si="66"/>
        <v>151</v>
      </c>
      <c r="AF20" s="80">
        <f t="shared" si="66"/>
        <v>151</v>
      </c>
      <c r="AG20" s="80">
        <f t="shared" si="66"/>
        <v>150</v>
      </c>
      <c r="AH20" s="80">
        <f t="shared" si="66"/>
        <v>153</v>
      </c>
      <c r="AI20" s="80">
        <f t="shared" si="66"/>
        <v>153</v>
      </c>
      <c r="AJ20" s="80">
        <f t="shared" si="66"/>
        <v>153</v>
      </c>
      <c r="AK20" s="80">
        <f t="shared" si="66"/>
        <v>153</v>
      </c>
      <c r="AL20" s="80">
        <f t="shared" si="66"/>
        <v>153</v>
      </c>
      <c r="AM20" s="80">
        <f t="shared" si="66"/>
        <v>153</v>
      </c>
      <c r="AN20" s="80">
        <f t="shared" si="66"/>
        <v>153</v>
      </c>
      <c r="AO20" s="80">
        <f t="shared" si="66"/>
        <v>151</v>
      </c>
      <c r="AP20" s="80">
        <f t="shared" si="66"/>
        <v>151</v>
      </c>
      <c r="AQ20" s="80">
        <f t="shared" si="66"/>
        <v>151</v>
      </c>
      <c r="AR20" s="80">
        <f t="shared" si="66"/>
        <v>151</v>
      </c>
      <c r="AS20" s="80">
        <f t="shared" si="66"/>
        <v>150</v>
      </c>
      <c r="AT20" s="80">
        <f t="shared" si="66"/>
        <v>153</v>
      </c>
      <c r="AU20" s="80">
        <f t="shared" si="66"/>
        <v>153</v>
      </c>
      <c r="AV20" s="80">
        <f t="shared" si="66"/>
        <v>153</v>
      </c>
      <c r="AW20" s="80">
        <f t="shared" si="66"/>
        <v>153</v>
      </c>
      <c r="AX20" s="80">
        <f t="shared" si="66"/>
        <v>153</v>
      </c>
      <c r="AY20" s="80">
        <f t="shared" si="66"/>
        <v>153</v>
      </c>
      <c r="AZ20" s="80">
        <f t="shared" si="66"/>
        <v>122</v>
      </c>
      <c r="BA20" s="80">
        <f t="shared" si="66"/>
        <v>92</v>
      </c>
      <c r="BB20" s="80">
        <f t="shared" si="66"/>
        <v>61</v>
      </c>
      <c r="BC20" s="80">
        <f t="shared" si="66"/>
        <v>31</v>
      </c>
      <c r="BD20" s="80">
        <f t="shared" si="66"/>
        <v>0</v>
      </c>
      <c r="BE20" s="80">
        <f t="shared" si="66"/>
        <v>0</v>
      </c>
      <c r="BF20" s="80">
        <f t="shared" si="66"/>
        <v>0</v>
      </c>
      <c r="BG20" s="80">
        <f t="shared" si="66"/>
        <v>0</v>
      </c>
      <c r="BH20" s="80">
        <f t="shared" si="66"/>
        <v>0</v>
      </c>
      <c r="BI20" s="80">
        <f t="shared" si="66"/>
        <v>0</v>
      </c>
      <c r="BJ20" s="80">
        <f t="shared" si="66"/>
        <v>0</v>
      </c>
      <c r="BK20" s="80">
        <f t="shared" si="66"/>
        <v>0</v>
      </c>
      <c r="BL20" s="80">
        <f t="shared" si="66"/>
        <v>0</v>
      </c>
      <c r="BM20" s="80">
        <f t="shared" si="66"/>
        <v>0</v>
      </c>
      <c r="BN20" s="80">
        <f t="shared" si="66"/>
        <v>0</v>
      </c>
      <c r="BO20" s="80">
        <f t="shared" si="66"/>
        <v>0</v>
      </c>
      <c r="BP20" s="80">
        <f t="shared" si="66"/>
        <v>0</v>
      </c>
      <c r="BQ20" s="80">
        <f t="shared" si="66"/>
        <v>0</v>
      </c>
      <c r="BR20" s="80">
        <f t="shared" si="66"/>
        <v>0</v>
      </c>
      <c r="BS20" s="80">
        <f t="shared" si="66"/>
        <v>0</v>
      </c>
      <c r="BT20" s="80">
        <f t="shared" ref="BT20:BW20" si="67">SUM(BP$8:BT$8)</f>
        <v>0</v>
      </c>
      <c r="BU20" s="80">
        <f t="shared" si="67"/>
        <v>0</v>
      </c>
      <c r="BV20" s="80">
        <f t="shared" si="67"/>
        <v>0</v>
      </c>
      <c r="BW20" s="80">
        <f t="shared" si="67"/>
        <v>0</v>
      </c>
    </row>
    <row r="21" spans="3:75" ht="12" hidden="1" customHeight="1" outlineLevel="1">
      <c r="C21" s="80" t="s">
        <v>755</v>
      </c>
      <c r="D21" s="80"/>
      <c r="E21" s="80"/>
      <c r="F21" s="80"/>
      <c r="G21" s="80"/>
      <c r="H21" s="80"/>
      <c r="I21" s="80">
        <f t="shared" ref="I21:BT21" si="68">SUM(D$8:I$8)</f>
        <v>182</v>
      </c>
      <c r="J21" s="80">
        <f t="shared" si="68"/>
        <v>182</v>
      </c>
      <c r="K21" s="80">
        <f t="shared" si="68"/>
        <v>184</v>
      </c>
      <c r="L21" s="80">
        <f t="shared" si="68"/>
        <v>183</v>
      </c>
      <c r="M21" s="80">
        <f t="shared" si="68"/>
        <v>184</v>
      </c>
      <c r="N21" s="80">
        <f t="shared" si="68"/>
        <v>183</v>
      </c>
      <c r="O21" s="80">
        <f t="shared" si="68"/>
        <v>184</v>
      </c>
      <c r="P21" s="80">
        <f t="shared" si="68"/>
        <v>184</v>
      </c>
      <c r="Q21" s="80">
        <f t="shared" si="68"/>
        <v>181</v>
      </c>
      <c r="R21" s="80">
        <f t="shared" si="68"/>
        <v>182</v>
      </c>
      <c r="S21" s="80">
        <f t="shared" si="68"/>
        <v>181</v>
      </c>
      <c r="T21" s="80">
        <f t="shared" si="68"/>
        <v>182</v>
      </c>
      <c r="U21" s="80">
        <f t="shared" si="68"/>
        <v>181</v>
      </c>
      <c r="V21" s="80">
        <f t="shared" si="68"/>
        <v>181</v>
      </c>
      <c r="W21" s="80">
        <f t="shared" si="68"/>
        <v>184</v>
      </c>
      <c r="X21" s="80">
        <f t="shared" si="68"/>
        <v>183</v>
      </c>
      <c r="Y21" s="80">
        <f t="shared" si="68"/>
        <v>184</v>
      </c>
      <c r="Z21" s="80">
        <f t="shared" si="68"/>
        <v>183</v>
      </c>
      <c r="AA21" s="80">
        <f t="shared" si="68"/>
        <v>184</v>
      </c>
      <c r="AB21" s="80">
        <f t="shared" si="68"/>
        <v>184</v>
      </c>
      <c r="AC21" s="80">
        <f t="shared" si="68"/>
        <v>181</v>
      </c>
      <c r="AD21" s="80">
        <f t="shared" si="68"/>
        <v>182</v>
      </c>
      <c r="AE21" s="80">
        <f t="shared" si="68"/>
        <v>181</v>
      </c>
      <c r="AF21" s="80">
        <f t="shared" si="68"/>
        <v>182</v>
      </c>
      <c r="AG21" s="80">
        <f t="shared" si="68"/>
        <v>181</v>
      </c>
      <c r="AH21" s="80">
        <f t="shared" si="68"/>
        <v>181</v>
      </c>
      <c r="AI21" s="80">
        <f t="shared" si="68"/>
        <v>184</v>
      </c>
      <c r="AJ21" s="80">
        <f t="shared" si="68"/>
        <v>183</v>
      </c>
      <c r="AK21" s="80">
        <f t="shared" si="68"/>
        <v>184</v>
      </c>
      <c r="AL21" s="80">
        <f t="shared" si="68"/>
        <v>183</v>
      </c>
      <c r="AM21" s="80">
        <f t="shared" si="68"/>
        <v>184</v>
      </c>
      <c r="AN21" s="80">
        <f t="shared" si="68"/>
        <v>184</v>
      </c>
      <c r="AO21" s="80">
        <f t="shared" si="68"/>
        <v>181</v>
      </c>
      <c r="AP21" s="80">
        <f t="shared" si="68"/>
        <v>182</v>
      </c>
      <c r="AQ21" s="80">
        <f t="shared" si="68"/>
        <v>181</v>
      </c>
      <c r="AR21" s="80">
        <f t="shared" si="68"/>
        <v>182</v>
      </c>
      <c r="AS21" s="80">
        <f t="shared" si="68"/>
        <v>181</v>
      </c>
      <c r="AT21" s="80">
        <f t="shared" si="68"/>
        <v>181</v>
      </c>
      <c r="AU21" s="80">
        <f t="shared" si="68"/>
        <v>184</v>
      </c>
      <c r="AV21" s="80">
        <f t="shared" si="68"/>
        <v>183</v>
      </c>
      <c r="AW21" s="80">
        <f t="shared" si="68"/>
        <v>184</v>
      </c>
      <c r="AX21" s="80">
        <f t="shared" si="68"/>
        <v>183</v>
      </c>
      <c r="AY21" s="80">
        <f t="shared" si="68"/>
        <v>184</v>
      </c>
      <c r="AZ21" s="80">
        <f t="shared" si="68"/>
        <v>153</v>
      </c>
      <c r="BA21" s="80">
        <f t="shared" si="68"/>
        <v>122</v>
      </c>
      <c r="BB21" s="80">
        <f t="shared" si="68"/>
        <v>92</v>
      </c>
      <c r="BC21" s="80">
        <f t="shared" si="68"/>
        <v>61</v>
      </c>
      <c r="BD21" s="80">
        <f t="shared" si="68"/>
        <v>31</v>
      </c>
      <c r="BE21" s="80">
        <f t="shared" si="68"/>
        <v>0</v>
      </c>
      <c r="BF21" s="80">
        <f t="shared" si="68"/>
        <v>0</v>
      </c>
      <c r="BG21" s="80">
        <f t="shared" si="68"/>
        <v>0</v>
      </c>
      <c r="BH21" s="80">
        <f t="shared" si="68"/>
        <v>0</v>
      </c>
      <c r="BI21" s="80">
        <f t="shared" si="68"/>
        <v>0</v>
      </c>
      <c r="BJ21" s="80">
        <f t="shared" si="68"/>
        <v>0</v>
      </c>
      <c r="BK21" s="80">
        <f t="shared" si="68"/>
        <v>0</v>
      </c>
      <c r="BL21" s="80">
        <f t="shared" si="68"/>
        <v>0</v>
      </c>
      <c r="BM21" s="80">
        <f t="shared" si="68"/>
        <v>0</v>
      </c>
      <c r="BN21" s="80">
        <f t="shared" si="68"/>
        <v>0</v>
      </c>
      <c r="BO21" s="80">
        <f t="shared" si="68"/>
        <v>0</v>
      </c>
      <c r="BP21" s="80">
        <f t="shared" si="68"/>
        <v>0</v>
      </c>
      <c r="BQ21" s="80">
        <f t="shared" si="68"/>
        <v>0</v>
      </c>
      <c r="BR21" s="80">
        <f t="shared" si="68"/>
        <v>0</v>
      </c>
      <c r="BS21" s="80">
        <f t="shared" si="68"/>
        <v>0</v>
      </c>
      <c r="BT21" s="80">
        <f t="shared" si="68"/>
        <v>0</v>
      </c>
      <c r="BU21" s="80">
        <f t="shared" ref="BU21:BW21" si="69">SUM(BP$8:BU$8)</f>
        <v>0</v>
      </c>
      <c r="BV21" s="80">
        <f t="shared" si="69"/>
        <v>0</v>
      </c>
      <c r="BW21" s="80">
        <f t="shared" si="69"/>
        <v>0</v>
      </c>
    </row>
    <row r="22" spans="3:75" ht="12" hidden="1" customHeight="1" outlineLevel="1">
      <c r="C22" s="80" t="s">
        <v>756</v>
      </c>
      <c r="D22" s="80"/>
      <c r="E22" s="80"/>
      <c r="F22" s="80"/>
      <c r="G22" s="80"/>
      <c r="H22" s="80"/>
      <c r="I22" s="80"/>
      <c r="J22" s="80">
        <f t="shared" ref="J22:BU22" si="70">SUM(D$8:J$8)</f>
        <v>213</v>
      </c>
      <c r="K22" s="80">
        <f t="shared" si="70"/>
        <v>213</v>
      </c>
      <c r="L22" s="80">
        <f t="shared" si="70"/>
        <v>214</v>
      </c>
      <c r="M22" s="80">
        <f t="shared" si="70"/>
        <v>214</v>
      </c>
      <c r="N22" s="80">
        <f t="shared" si="70"/>
        <v>214</v>
      </c>
      <c r="O22" s="80">
        <f t="shared" si="70"/>
        <v>214</v>
      </c>
      <c r="P22" s="80">
        <f t="shared" si="70"/>
        <v>215</v>
      </c>
      <c r="Q22" s="80">
        <f t="shared" si="70"/>
        <v>212</v>
      </c>
      <c r="R22" s="80">
        <f t="shared" si="70"/>
        <v>212</v>
      </c>
      <c r="S22" s="80">
        <f t="shared" si="70"/>
        <v>212</v>
      </c>
      <c r="T22" s="80">
        <f t="shared" si="70"/>
        <v>212</v>
      </c>
      <c r="U22" s="80">
        <f t="shared" si="70"/>
        <v>212</v>
      </c>
      <c r="V22" s="80">
        <f t="shared" si="70"/>
        <v>212</v>
      </c>
      <c r="W22" s="80">
        <f t="shared" si="70"/>
        <v>212</v>
      </c>
      <c r="X22" s="80">
        <f t="shared" si="70"/>
        <v>214</v>
      </c>
      <c r="Y22" s="80">
        <f t="shared" si="70"/>
        <v>214</v>
      </c>
      <c r="Z22" s="80">
        <f t="shared" si="70"/>
        <v>214</v>
      </c>
      <c r="AA22" s="80">
        <f t="shared" si="70"/>
        <v>214</v>
      </c>
      <c r="AB22" s="80">
        <f t="shared" si="70"/>
        <v>215</v>
      </c>
      <c r="AC22" s="80">
        <f t="shared" si="70"/>
        <v>212</v>
      </c>
      <c r="AD22" s="80">
        <f t="shared" si="70"/>
        <v>212</v>
      </c>
      <c r="AE22" s="80">
        <f t="shared" si="70"/>
        <v>212</v>
      </c>
      <c r="AF22" s="80">
        <f t="shared" si="70"/>
        <v>212</v>
      </c>
      <c r="AG22" s="80">
        <f t="shared" si="70"/>
        <v>212</v>
      </c>
      <c r="AH22" s="80">
        <f t="shared" si="70"/>
        <v>212</v>
      </c>
      <c r="AI22" s="80">
        <f t="shared" si="70"/>
        <v>212</v>
      </c>
      <c r="AJ22" s="80">
        <f t="shared" si="70"/>
        <v>214</v>
      </c>
      <c r="AK22" s="80">
        <f t="shared" si="70"/>
        <v>214</v>
      </c>
      <c r="AL22" s="80">
        <f t="shared" si="70"/>
        <v>214</v>
      </c>
      <c r="AM22" s="80">
        <f t="shared" si="70"/>
        <v>214</v>
      </c>
      <c r="AN22" s="80">
        <f t="shared" si="70"/>
        <v>215</v>
      </c>
      <c r="AO22" s="80">
        <f t="shared" si="70"/>
        <v>212</v>
      </c>
      <c r="AP22" s="80">
        <f t="shared" si="70"/>
        <v>212</v>
      </c>
      <c r="AQ22" s="80">
        <f t="shared" si="70"/>
        <v>212</v>
      </c>
      <c r="AR22" s="80">
        <f t="shared" si="70"/>
        <v>212</v>
      </c>
      <c r="AS22" s="80">
        <f t="shared" si="70"/>
        <v>212</v>
      </c>
      <c r="AT22" s="80">
        <f t="shared" si="70"/>
        <v>212</v>
      </c>
      <c r="AU22" s="80">
        <f t="shared" si="70"/>
        <v>212</v>
      </c>
      <c r="AV22" s="80">
        <f t="shared" si="70"/>
        <v>214</v>
      </c>
      <c r="AW22" s="80">
        <f t="shared" si="70"/>
        <v>214</v>
      </c>
      <c r="AX22" s="80">
        <f t="shared" si="70"/>
        <v>214</v>
      </c>
      <c r="AY22" s="80">
        <f t="shared" si="70"/>
        <v>214</v>
      </c>
      <c r="AZ22" s="80">
        <f t="shared" si="70"/>
        <v>184</v>
      </c>
      <c r="BA22" s="80">
        <f t="shared" si="70"/>
        <v>153</v>
      </c>
      <c r="BB22" s="80">
        <f t="shared" si="70"/>
        <v>122</v>
      </c>
      <c r="BC22" s="80">
        <f t="shared" si="70"/>
        <v>92</v>
      </c>
      <c r="BD22" s="80">
        <f t="shared" si="70"/>
        <v>61</v>
      </c>
      <c r="BE22" s="80">
        <f t="shared" si="70"/>
        <v>31</v>
      </c>
      <c r="BF22" s="80">
        <f t="shared" si="70"/>
        <v>0</v>
      </c>
      <c r="BG22" s="80">
        <f t="shared" si="70"/>
        <v>0</v>
      </c>
      <c r="BH22" s="80">
        <f t="shared" si="70"/>
        <v>0</v>
      </c>
      <c r="BI22" s="80">
        <f t="shared" si="70"/>
        <v>0</v>
      </c>
      <c r="BJ22" s="80">
        <f t="shared" si="70"/>
        <v>0</v>
      </c>
      <c r="BK22" s="80">
        <f t="shared" si="70"/>
        <v>0</v>
      </c>
      <c r="BL22" s="80">
        <f t="shared" si="70"/>
        <v>0</v>
      </c>
      <c r="BM22" s="80">
        <f t="shared" si="70"/>
        <v>0</v>
      </c>
      <c r="BN22" s="80">
        <f t="shared" si="70"/>
        <v>0</v>
      </c>
      <c r="BO22" s="80">
        <f t="shared" si="70"/>
        <v>0</v>
      </c>
      <c r="BP22" s="80">
        <f t="shared" si="70"/>
        <v>0</v>
      </c>
      <c r="BQ22" s="80">
        <f t="shared" si="70"/>
        <v>0</v>
      </c>
      <c r="BR22" s="80">
        <f t="shared" si="70"/>
        <v>0</v>
      </c>
      <c r="BS22" s="80">
        <f t="shared" si="70"/>
        <v>0</v>
      </c>
      <c r="BT22" s="80">
        <f t="shared" si="70"/>
        <v>0</v>
      </c>
      <c r="BU22" s="80">
        <f t="shared" si="70"/>
        <v>0</v>
      </c>
      <c r="BV22" s="80">
        <f t="shared" ref="BV22:BW22" si="71">SUM(BP$8:BV$8)</f>
        <v>0</v>
      </c>
      <c r="BW22" s="80">
        <f t="shared" si="71"/>
        <v>0</v>
      </c>
    </row>
    <row r="23" spans="3:75" ht="12" hidden="1" customHeight="1" outlineLevel="1">
      <c r="C23" s="80" t="s">
        <v>757</v>
      </c>
      <c r="D23" s="80"/>
      <c r="E23" s="80"/>
      <c r="F23" s="80"/>
      <c r="G23" s="80"/>
      <c r="H23" s="80"/>
      <c r="I23" s="80"/>
      <c r="J23" s="80"/>
      <c r="K23" s="80">
        <f t="shared" ref="K23:BV23" si="72">SUM(D$8:K$8)</f>
        <v>244</v>
      </c>
      <c r="L23" s="80">
        <f t="shared" si="72"/>
        <v>243</v>
      </c>
      <c r="M23" s="80">
        <f t="shared" si="72"/>
        <v>245</v>
      </c>
      <c r="N23" s="80">
        <f t="shared" si="72"/>
        <v>244</v>
      </c>
      <c r="O23" s="80">
        <f t="shared" si="72"/>
        <v>245</v>
      </c>
      <c r="P23" s="80">
        <f t="shared" si="72"/>
        <v>245</v>
      </c>
      <c r="Q23" s="80">
        <f t="shared" si="72"/>
        <v>243</v>
      </c>
      <c r="R23" s="80">
        <f t="shared" si="72"/>
        <v>243</v>
      </c>
      <c r="S23" s="80">
        <f t="shared" si="72"/>
        <v>242</v>
      </c>
      <c r="T23" s="80">
        <f t="shared" si="72"/>
        <v>243</v>
      </c>
      <c r="U23" s="80">
        <f t="shared" si="72"/>
        <v>242</v>
      </c>
      <c r="V23" s="80">
        <f t="shared" si="72"/>
        <v>243</v>
      </c>
      <c r="W23" s="80">
        <f t="shared" si="72"/>
        <v>243</v>
      </c>
      <c r="X23" s="80">
        <f t="shared" si="72"/>
        <v>242</v>
      </c>
      <c r="Y23" s="80">
        <f t="shared" si="72"/>
        <v>245</v>
      </c>
      <c r="Z23" s="80">
        <f t="shared" si="72"/>
        <v>244</v>
      </c>
      <c r="AA23" s="80">
        <f t="shared" si="72"/>
        <v>245</v>
      </c>
      <c r="AB23" s="80">
        <f t="shared" si="72"/>
        <v>245</v>
      </c>
      <c r="AC23" s="80">
        <f t="shared" si="72"/>
        <v>243</v>
      </c>
      <c r="AD23" s="80">
        <f t="shared" si="72"/>
        <v>243</v>
      </c>
      <c r="AE23" s="80">
        <f t="shared" si="72"/>
        <v>242</v>
      </c>
      <c r="AF23" s="80">
        <f t="shared" si="72"/>
        <v>243</v>
      </c>
      <c r="AG23" s="80">
        <f t="shared" si="72"/>
        <v>242</v>
      </c>
      <c r="AH23" s="80">
        <f t="shared" si="72"/>
        <v>243</v>
      </c>
      <c r="AI23" s="80">
        <f t="shared" si="72"/>
        <v>243</v>
      </c>
      <c r="AJ23" s="80">
        <f t="shared" si="72"/>
        <v>242</v>
      </c>
      <c r="AK23" s="80">
        <f t="shared" si="72"/>
        <v>245</v>
      </c>
      <c r="AL23" s="80">
        <f t="shared" si="72"/>
        <v>244</v>
      </c>
      <c r="AM23" s="80">
        <f t="shared" si="72"/>
        <v>245</v>
      </c>
      <c r="AN23" s="80">
        <f t="shared" si="72"/>
        <v>245</v>
      </c>
      <c r="AO23" s="80">
        <f t="shared" si="72"/>
        <v>243</v>
      </c>
      <c r="AP23" s="80">
        <f t="shared" si="72"/>
        <v>243</v>
      </c>
      <c r="AQ23" s="80">
        <f t="shared" si="72"/>
        <v>242</v>
      </c>
      <c r="AR23" s="80">
        <f t="shared" si="72"/>
        <v>243</v>
      </c>
      <c r="AS23" s="80">
        <f t="shared" si="72"/>
        <v>242</v>
      </c>
      <c r="AT23" s="80">
        <f t="shared" si="72"/>
        <v>243</v>
      </c>
      <c r="AU23" s="80">
        <f t="shared" si="72"/>
        <v>243</v>
      </c>
      <c r="AV23" s="80">
        <f t="shared" si="72"/>
        <v>242</v>
      </c>
      <c r="AW23" s="80">
        <f t="shared" si="72"/>
        <v>245</v>
      </c>
      <c r="AX23" s="80">
        <f t="shared" si="72"/>
        <v>244</v>
      </c>
      <c r="AY23" s="80">
        <f t="shared" si="72"/>
        <v>245</v>
      </c>
      <c r="AZ23" s="80">
        <f t="shared" si="72"/>
        <v>214</v>
      </c>
      <c r="BA23" s="80">
        <f t="shared" si="72"/>
        <v>184</v>
      </c>
      <c r="BB23" s="80">
        <f t="shared" si="72"/>
        <v>153</v>
      </c>
      <c r="BC23" s="80">
        <f t="shared" si="72"/>
        <v>122</v>
      </c>
      <c r="BD23" s="80">
        <f t="shared" si="72"/>
        <v>92</v>
      </c>
      <c r="BE23" s="80">
        <f t="shared" si="72"/>
        <v>61</v>
      </c>
      <c r="BF23" s="80">
        <f t="shared" si="72"/>
        <v>31</v>
      </c>
      <c r="BG23" s="80">
        <f t="shared" si="72"/>
        <v>0</v>
      </c>
      <c r="BH23" s="80">
        <f t="shared" si="72"/>
        <v>0</v>
      </c>
      <c r="BI23" s="80">
        <f t="shared" si="72"/>
        <v>0</v>
      </c>
      <c r="BJ23" s="80">
        <f t="shared" si="72"/>
        <v>0</v>
      </c>
      <c r="BK23" s="80">
        <f t="shared" si="72"/>
        <v>0</v>
      </c>
      <c r="BL23" s="80">
        <f t="shared" si="72"/>
        <v>0</v>
      </c>
      <c r="BM23" s="80">
        <f t="shared" si="72"/>
        <v>0</v>
      </c>
      <c r="BN23" s="80">
        <f t="shared" si="72"/>
        <v>0</v>
      </c>
      <c r="BO23" s="80">
        <f t="shared" si="72"/>
        <v>0</v>
      </c>
      <c r="BP23" s="80">
        <f t="shared" si="72"/>
        <v>0</v>
      </c>
      <c r="BQ23" s="80">
        <f t="shared" si="72"/>
        <v>0</v>
      </c>
      <c r="BR23" s="80">
        <f t="shared" si="72"/>
        <v>0</v>
      </c>
      <c r="BS23" s="80">
        <f t="shared" si="72"/>
        <v>0</v>
      </c>
      <c r="BT23" s="80">
        <f t="shared" si="72"/>
        <v>0</v>
      </c>
      <c r="BU23" s="80">
        <f t="shared" si="72"/>
        <v>0</v>
      </c>
      <c r="BV23" s="80">
        <f t="shared" si="72"/>
        <v>0</v>
      </c>
      <c r="BW23" s="80">
        <f t="shared" ref="BW23" si="73">SUM(BP$8:BW$8)</f>
        <v>0</v>
      </c>
    </row>
    <row r="24" spans="3:75" ht="12" hidden="1" customHeight="1" outlineLevel="1">
      <c r="C24" s="80" t="s">
        <v>758</v>
      </c>
      <c r="D24" s="80"/>
      <c r="E24" s="80"/>
      <c r="F24" s="80"/>
      <c r="G24" s="80"/>
      <c r="H24" s="80"/>
      <c r="I24" s="80"/>
      <c r="J24" s="80"/>
      <c r="K24" s="80"/>
      <c r="L24" s="80">
        <f>SUM(D$8:L$8)</f>
        <v>274</v>
      </c>
      <c r="M24" s="80">
        <f>SUM(E$8:M$8)</f>
        <v>274</v>
      </c>
      <c r="N24" s="80">
        <f>SUM(F$8:N$8)</f>
        <v>275</v>
      </c>
      <c r="O24" s="80">
        <f>SUM(G$8:O$8)</f>
        <v>275</v>
      </c>
      <c r="P24" s="80">
        <f>SUM(H$8:P$8)</f>
        <v>276</v>
      </c>
      <c r="Q24" s="80">
        <f t="shared" ref="Q24:BW24" si="74">SUM(I$8:Q$8)</f>
        <v>273</v>
      </c>
      <c r="R24" s="80">
        <f t="shared" si="74"/>
        <v>274</v>
      </c>
      <c r="S24" s="80">
        <f t="shared" si="74"/>
        <v>273</v>
      </c>
      <c r="T24" s="80">
        <f t="shared" si="74"/>
        <v>273</v>
      </c>
      <c r="U24" s="80">
        <f t="shared" si="74"/>
        <v>273</v>
      </c>
      <c r="V24" s="80">
        <f t="shared" si="74"/>
        <v>273</v>
      </c>
      <c r="W24" s="80">
        <f t="shared" si="74"/>
        <v>274</v>
      </c>
      <c r="X24" s="80">
        <f t="shared" si="74"/>
        <v>273</v>
      </c>
      <c r="Y24" s="80">
        <f t="shared" si="74"/>
        <v>273</v>
      </c>
      <c r="Z24" s="80">
        <f t="shared" si="74"/>
        <v>275</v>
      </c>
      <c r="AA24" s="80">
        <f t="shared" si="74"/>
        <v>275</v>
      </c>
      <c r="AB24" s="80">
        <f t="shared" si="74"/>
        <v>276</v>
      </c>
      <c r="AC24" s="80">
        <f t="shared" si="74"/>
        <v>273</v>
      </c>
      <c r="AD24" s="80">
        <f t="shared" si="74"/>
        <v>274</v>
      </c>
      <c r="AE24" s="80">
        <f t="shared" si="74"/>
        <v>273</v>
      </c>
      <c r="AF24" s="80">
        <f t="shared" si="74"/>
        <v>273</v>
      </c>
      <c r="AG24" s="80">
        <f t="shared" si="74"/>
        <v>273</v>
      </c>
      <c r="AH24" s="80">
        <f t="shared" si="74"/>
        <v>273</v>
      </c>
      <c r="AI24" s="80">
        <f t="shared" si="74"/>
        <v>274</v>
      </c>
      <c r="AJ24" s="80">
        <f t="shared" si="74"/>
        <v>273</v>
      </c>
      <c r="AK24" s="80">
        <f t="shared" si="74"/>
        <v>273</v>
      </c>
      <c r="AL24" s="80">
        <f t="shared" si="74"/>
        <v>275</v>
      </c>
      <c r="AM24" s="80">
        <f t="shared" si="74"/>
        <v>275</v>
      </c>
      <c r="AN24" s="80">
        <f t="shared" si="74"/>
        <v>276</v>
      </c>
      <c r="AO24" s="80">
        <f t="shared" si="74"/>
        <v>273</v>
      </c>
      <c r="AP24" s="80">
        <f t="shared" si="74"/>
        <v>274</v>
      </c>
      <c r="AQ24" s="80">
        <f t="shared" si="74"/>
        <v>273</v>
      </c>
      <c r="AR24" s="80">
        <f t="shared" si="74"/>
        <v>273</v>
      </c>
      <c r="AS24" s="80">
        <f t="shared" si="74"/>
        <v>273</v>
      </c>
      <c r="AT24" s="80">
        <f t="shared" si="74"/>
        <v>273</v>
      </c>
      <c r="AU24" s="80">
        <f t="shared" si="74"/>
        <v>274</v>
      </c>
      <c r="AV24" s="80">
        <f t="shared" si="74"/>
        <v>273</v>
      </c>
      <c r="AW24" s="80">
        <f t="shared" si="74"/>
        <v>273</v>
      </c>
      <c r="AX24" s="80">
        <f t="shared" si="74"/>
        <v>275</v>
      </c>
      <c r="AY24" s="80">
        <f t="shared" si="74"/>
        <v>275</v>
      </c>
      <c r="AZ24" s="80">
        <f t="shared" si="74"/>
        <v>245</v>
      </c>
      <c r="BA24" s="80">
        <f t="shared" si="74"/>
        <v>214</v>
      </c>
      <c r="BB24" s="80">
        <f t="shared" si="74"/>
        <v>184</v>
      </c>
      <c r="BC24" s="80">
        <f t="shared" si="74"/>
        <v>153</v>
      </c>
      <c r="BD24" s="80">
        <f t="shared" si="74"/>
        <v>122</v>
      </c>
      <c r="BE24" s="80">
        <f t="shared" si="74"/>
        <v>92</v>
      </c>
      <c r="BF24" s="80">
        <f t="shared" si="74"/>
        <v>61</v>
      </c>
      <c r="BG24" s="80">
        <f t="shared" si="74"/>
        <v>31</v>
      </c>
      <c r="BH24" s="80">
        <f t="shared" si="74"/>
        <v>0</v>
      </c>
      <c r="BI24" s="80">
        <f t="shared" si="74"/>
        <v>0</v>
      </c>
      <c r="BJ24" s="80">
        <f t="shared" si="74"/>
        <v>0</v>
      </c>
      <c r="BK24" s="80">
        <f t="shared" si="74"/>
        <v>0</v>
      </c>
      <c r="BL24" s="80">
        <f t="shared" si="74"/>
        <v>0</v>
      </c>
      <c r="BM24" s="80">
        <f t="shared" si="74"/>
        <v>0</v>
      </c>
      <c r="BN24" s="80">
        <f t="shared" si="74"/>
        <v>0</v>
      </c>
      <c r="BO24" s="80">
        <f t="shared" si="74"/>
        <v>0</v>
      </c>
      <c r="BP24" s="80">
        <f t="shared" si="74"/>
        <v>0</v>
      </c>
      <c r="BQ24" s="80">
        <f t="shared" si="74"/>
        <v>0</v>
      </c>
      <c r="BR24" s="80">
        <f t="shared" si="74"/>
        <v>0</v>
      </c>
      <c r="BS24" s="80">
        <f t="shared" si="74"/>
        <v>0</v>
      </c>
      <c r="BT24" s="80">
        <f t="shared" si="74"/>
        <v>0</v>
      </c>
      <c r="BU24" s="80">
        <f t="shared" si="74"/>
        <v>0</v>
      </c>
      <c r="BV24" s="80">
        <f t="shared" si="74"/>
        <v>0</v>
      </c>
      <c r="BW24" s="80">
        <f t="shared" si="74"/>
        <v>0</v>
      </c>
    </row>
    <row r="25" spans="3:75" ht="12" hidden="1" customHeight="1" outlineLevel="1">
      <c r="C25" s="80" t="s">
        <v>759</v>
      </c>
      <c r="D25" s="80"/>
      <c r="E25" s="80"/>
      <c r="F25" s="80"/>
      <c r="G25" s="80"/>
      <c r="H25" s="80"/>
      <c r="I25" s="80"/>
      <c r="J25" s="80"/>
      <c r="K25" s="80"/>
      <c r="L25" s="80"/>
      <c r="M25" s="80">
        <f>SUM(D$8:M$8)</f>
        <v>305</v>
      </c>
      <c r="N25" s="80">
        <f>SUM(E$8:N$8)</f>
        <v>304</v>
      </c>
      <c r="O25" s="80">
        <f>SUM(F$8:O$8)</f>
        <v>306</v>
      </c>
      <c r="P25" s="80">
        <f>SUM(G$8:P$8)</f>
        <v>306</v>
      </c>
      <c r="Q25" s="80">
        <f t="shared" ref="Q25:BW25" si="75">SUM(H$8:Q$8)</f>
        <v>304</v>
      </c>
      <c r="R25" s="80">
        <f t="shared" si="75"/>
        <v>304</v>
      </c>
      <c r="S25" s="80">
        <f t="shared" si="75"/>
        <v>304</v>
      </c>
      <c r="T25" s="80">
        <f t="shared" si="75"/>
        <v>304</v>
      </c>
      <c r="U25" s="80">
        <f t="shared" si="75"/>
        <v>303</v>
      </c>
      <c r="V25" s="80">
        <f t="shared" si="75"/>
        <v>304</v>
      </c>
      <c r="W25" s="80">
        <f t="shared" si="75"/>
        <v>304</v>
      </c>
      <c r="X25" s="80">
        <f t="shared" si="75"/>
        <v>304</v>
      </c>
      <c r="Y25" s="80">
        <f t="shared" si="75"/>
        <v>304</v>
      </c>
      <c r="Z25" s="80">
        <f t="shared" si="75"/>
        <v>303</v>
      </c>
      <c r="AA25" s="80">
        <f t="shared" si="75"/>
        <v>306</v>
      </c>
      <c r="AB25" s="80">
        <f t="shared" si="75"/>
        <v>306</v>
      </c>
      <c r="AC25" s="80">
        <f t="shared" si="75"/>
        <v>304</v>
      </c>
      <c r="AD25" s="80">
        <f t="shared" si="75"/>
        <v>304</v>
      </c>
      <c r="AE25" s="80">
        <f t="shared" si="75"/>
        <v>304</v>
      </c>
      <c r="AF25" s="80">
        <f t="shared" si="75"/>
        <v>304</v>
      </c>
      <c r="AG25" s="80">
        <f t="shared" si="75"/>
        <v>303</v>
      </c>
      <c r="AH25" s="80">
        <f t="shared" si="75"/>
        <v>304</v>
      </c>
      <c r="AI25" s="80">
        <f t="shared" si="75"/>
        <v>304</v>
      </c>
      <c r="AJ25" s="80">
        <f t="shared" si="75"/>
        <v>304</v>
      </c>
      <c r="AK25" s="80">
        <f t="shared" si="75"/>
        <v>304</v>
      </c>
      <c r="AL25" s="80">
        <f t="shared" si="75"/>
        <v>303</v>
      </c>
      <c r="AM25" s="80">
        <f t="shared" si="75"/>
        <v>306</v>
      </c>
      <c r="AN25" s="80">
        <f t="shared" si="75"/>
        <v>306</v>
      </c>
      <c r="AO25" s="80">
        <f t="shared" si="75"/>
        <v>304</v>
      </c>
      <c r="AP25" s="80">
        <f t="shared" si="75"/>
        <v>304</v>
      </c>
      <c r="AQ25" s="80">
        <f t="shared" si="75"/>
        <v>304</v>
      </c>
      <c r="AR25" s="80">
        <f t="shared" si="75"/>
        <v>304</v>
      </c>
      <c r="AS25" s="80">
        <f t="shared" si="75"/>
        <v>303</v>
      </c>
      <c r="AT25" s="80">
        <f t="shared" si="75"/>
        <v>304</v>
      </c>
      <c r="AU25" s="80">
        <f t="shared" si="75"/>
        <v>304</v>
      </c>
      <c r="AV25" s="80">
        <f t="shared" si="75"/>
        <v>304</v>
      </c>
      <c r="AW25" s="80">
        <f t="shared" si="75"/>
        <v>304</v>
      </c>
      <c r="AX25" s="80">
        <f t="shared" si="75"/>
        <v>303</v>
      </c>
      <c r="AY25" s="80">
        <f t="shared" si="75"/>
        <v>306</v>
      </c>
      <c r="AZ25" s="80">
        <f t="shared" si="75"/>
        <v>275</v>
      </c>
      <c r="BA25" s="80">
        <f t="shared" si="75"/>
        <v>245</v>
      </c>
      <c r="BB25" s="80">
        <f t="shared" si="75"/>
        <v>214</v>
      </c>
      <c r="BC25" s="80">
        <f t="shared" si="75"/>
        <v>184</v>
      </c>
      <c r="BD25" s="80">
        <f t="shared" si="75"/>
        <v>153</v>
      </c>
      <c r="BE25" s="80">
        <f t="shared" si="75"/>
        <v>122</v>
      </c>
      <c r="BF25" s="80">
        <f t="shared" si="75"/>
        <v>92</v>
      </c>
      <c r="BG25" s="80">
        <f t="shared" si="75"/>
        <v>61</v>
      </c>
      <c r="BH25" s="80">
        <f t="shared" si="75"/>
        <v>31</v>
      </c>
      <c r="BI25" s="80">
        <f t="shared" si="75"/>
        <v>0</v>
      </c>
      <c r="BJ25" s="80">
        <f t="shared" si="75"/>
        <v>0</v>
      </c>
      <c r="BK25" s="80">
        <f t="shared" si="75"/>
        <v>0</v>
      </c>
      <c r="BL25" s="80">
        <f t="shared" si="75"/>
        <v>0</v>
      </c>
      <c r="BM25" s="80">
        <f t="shared" si="75"/>
        <v>0</v>
      </c>
      <c r="BN25" s="80">
        <f t="shared" si="75"/>
        <v>0</v>
      </c>
      <c r="BO25" s="80">
        <f t="shared" si="75"/>
        <v>0</v>
      </c>
      <c r="BP25" s="80">
        <f t="shared" si="75"/>
        <v>0</v>
      </c>
      <c r="BQ25" s="80">
        <f t="shared" si="75"/>
        <v>0</v>
      </c>
      <c r="BR25" s="80">
        <f t="shared" si="75"/>
        <v>0</v>
      </c>
      <c r="BS25" s="80">
        <f t="shared" si="75"/>
        <v>0</v>
      </c>
      <c r="BT25" s="80">
        <f t="shared" si="75"/>
        <v>0</v>
      </c>
      <c r="BU25" s="80">
        <f t="shared" si="75"/>
        <v>0</v>
      </c>
      <c r="BV25" s="80">
        <f t="shared" si="75"/>
        <v>0</v>
      </c>
      <c r="BW25" s="80">
        <f t="shared" si="75"/>
        <v>0</v>
      </c>
    </row>
    <row r="26" spans="3:75" ht="12" hidden="1" customHeight="1" outlineLevel="1">
      <c r="C26" s="80" t="s">
        <v>760</v>
      </c>
      <c r="D26" s="80"/>
      <c r="E26" s="80"/>
      <c r="F26" s="80"/>
      <c r="G26" s="80"/>
      <c r="H26" s="80"/>
      <c r="I26" s="80"/>
      <c r="J26" s="80"/>
      <c r="K26" s="80"/>
      <c r="L26" s="80"/>
      <c r="M26" s="80"/>
      <c r="N26" s="80">
        <f>SUM(D$8:N$8)</f>
        <v>335</v>
      </c>
      <c r="O26" s="80">
        <f>SUM(E$8:O$8)</f>
        <v>335</v>
      </c>
      <c r="P26" s="80">
        <f>SUM(F$8:P$8)</f>
        <v>337</v>
      </c>
      <c r="Q26" s="80">
        <f t="shared" ref="Q26:BW26" si="76">SUM(G$8:Q$8)</f>
        <v>334</v>
      </c>
      <c r="R26" s="80">
        <f t="shared" si="76"/>
        <v>335</v>
      </c>
      <c r="S26" s="80">
        <f t="shared" si="76"/>
        <v>334</v>
      </c>
      <c r="T26" s="80">
        <f t="shared" si="76"/>
        <v>335</v>
      </c>
      <c r="U26" s="80">
        <f t="shared" si="76"/>
        <v>334</v>
      </c>
      <c r="V26" s="80">
        <f t="shared" si="76"/>
        <v>334</v>
      </c>
      <c r="W26" s="80">
        <f t="shared" si="76"/>
        <v>335</v>
      </c>
      <c r="X26" s="80">
        <f t="shared" si="76"/>
        <v>334</v>
      </c>
      <c r="Y26" s="80">
        <f t="shared" si="76"/>
        <v>335</v>
      </c>
      <c r="Z26" s="80">
        <f t="shared" si="76"/>
        <v>334</v>
      </c>
      <c r="AA26" s="80">
        <f t="shared" si="76"/>
        <v>334</v>
      </c>
      <c r="AB26" s="80">
        <f t="shared" si="76"/>
        <v>337</v>
      </c>
      <c r="AC26" s="80">
        <f t="shared" si="76"/>
        <v>334</v>
      </c>
      <c r="AD26" s="80">
        <f t="shared" si="76"/>
        <v>335</v>
      </c>
      <c r="AE26" s="80">
        <f t="shared" si="76"/>
        <v>334</v>
      </c>
      <c r="AF26" s="80">
        <f t="shared" si="76"/>
        <v>335</v>
      </c>
      <c r="AG26" s="80">
        <f t="shared" si="76"/>
        <v>334</v>
      </c>
      <c r="AH26" s="80">
        <f t="shared" si="76"/>
        <v>334</v>
      </c>
      <c r="AI26" s="80">
        <f t="shared" si="76"/>
        <v>335</v>
      </c>
      <c r="AJ26" s="80">
        <f t="shared" si="76"/>
        <v>334</v>
      </c>
      <c r="AK26" s="80">
        <f t="shared" si="76"/>
        <v>335</v>
      </c>
      <c r="AL26" s="80">
        <f t="shared" si="76"/>
        <v>334</v>
      </c>
      <c r="AM26" s="80">
        <f t="shared" si="76"/>
        <v>334</v>
      </c>
      <c r="AN26" s="80">
        <f t="shared" si="76"/>
        <v>337</v>
      </c>
      <c r="AO26" s="80">
        <f t="shared" si="76"/>
        <v>334</v>
      </c>
      <c r="AP26" s="80">
        <f t="shared" si="76"/>
        <v>335</v>
      </c>
      <c r="AQ26" s="80">
        <f t="shared" si="76"/>
        <v>334</v>
      </c>
      <c r="AR26" s="80">
        <f t="shared" si="76"/>
        <v>335</v>
      </c>
      <c r="AS26" s="80">
        <f t="shared" si="76"/>
        <v>334</v>
      </c>
      <c r="AT26" s="80">
        <f t="shared" si="76"/>
        <v>334</v>
      </c>
      <c r="AU26" s="80">
        <f t="shared" si="76"/>
        <v>335</v>
      </c>
      <c r="AV26" s="80">
        <f t="shared" si="76"/>
        <v>334</v>
      </c>
      <c r="AW26" s="80">
        <f t="shared" si="76"/>
        <v>335</v>
      </c>
      <c r="AX26" s="80">
        <f t="shared" si="76"/>
        <v>334</v>
      </c>
      <c r="AY26" s="80">
        <f t="shared" si="76"/>
        <v>334</v>
      </c>
      <c r="AZ26" s="80">
        <f t="shared" si="76"/>
        <v>306</v>
      </c>
      <c r="BA26" s="80">
        <f t="shared" si="76"/>
        <v>275</v>
      </c>
      <c r="BB26" s="80">
        <f t="shared" si="76"/>
        <v>245</v>
      </c>
      <c r="BC26" s="80">
        <f t="shared" si="76"/>
        <v>214</v>
      </c>
      <c r="BD26" s="80">
        <f t="shared" si="76"/>
        <v>184</v>
      </c>
      <c r="BE26" s="80">
        <f t="shared" si="76"/>
        <v>153</v>
      </c>
      <c r="BF26" s="80">
        <f t="shared" si="76"/>
        <v>122</v>
      </c>
      <c r="BG26" s="80">
        <f t="shared" si="76"/>
        <v>92</v>
      </c>
      <c r="BH26" s="80">
        <f t="shared" si="76"/>
        <v>61</v>
      </c>
      <c r="BI26" s="80">
        <f t="shared" si="76"/>
        <v>31</v>
      </c>
      <c r="BJ26" s="80">
        <f t="shared" si="76"/>
        <v>0</v>
      </c>
      <c r="BK26" s="80">
        <f t="shared" si="76"/>
        <v>0</v>
      </c>
      <c r="BL26" s="80">
        <f t="shared" si="76"/>
        <v>0</v>
      </c>
      <c r="BM26" s="80">
        <f t="shared" si="76"/>
        <v>0</v>
      </c>
      <c r="BN26" s="80">
        <f t="shared" si="76"/>
        <v>0</v>
      </c>
      <c r="BO26" s="80">
        <f t="shared" si="76"/>
        <v>0</v>
      </c>
      <c r="BP26" s="80">
        <f t="shared" si="76"/>
        <v>0</v>
      </c>
      <c r="BQ26" s="80">
        <f t="shared" si="76"/>
        <v>0</v>
      </c>
      <c r="BR26" s="80">
        <f t="shared" si="76"/>
        <v>0</v>
      </c>
      <c r="BS26" s="80">
        <f t="shared" si="76"/>
        <v>0</v>
      </c>
      <c r="BT26" s="80">
        <f t="shared" si="76"/>
        <v>0</v>
      </c>
      <c r="BU26" s="80">
        <f t="shared" si="76"/>
        <v>0</v>
      </c>
      <c r="BV26" s="80">
        <f t="shared" si="76"/>
        <v>0</v>
      </c>
      <c r="BW26" s="80">
        <f t="shared" si="76"/>
        <v>0</v>
      </c>
    </row>
    <row r="27" spans="3:75" ht="12" hidden="1" customHeight="1" outlineLevel="1">
      <c r="C27" s="80" t="s">
        <v>761</v>
      </c>
      <c r="D27" s="80"/>
      <c r="E27" s="80"/>
      <c r="F27" s="80"/>
      <c r="G27" s="80"/>
      <c r="H27" s="80"/>
      <c r="I27" s="80"/>
      <c r="J27" s="80"/>
      <c r="K27" s="80"/>
      <c r="L27" s="80"/>
      <c r="M27" s="80"/>
      <c r="N27" s="80"/>
      <c r="O27" s="80">
        <f>SUM(D$8:O$8)</f>
        <v>366</v>
      </c>
      <c r="P27" s="80">
        <f>SUM(E$8:P$8)</f>
        <v>366</v>
      </c>
      <c r="Q27" s="80">
        <f t="shared" ref="Q27:BW27" si="77">SUM(F$8:Q$8)</f>
        <v>365</v>
      </c>
      <c r="R27" s="80">
        <f t="shared" si="77"/>
        <v>365</v>
      </c>
      <c r="S27" s="80">
        <f t="shared" si="77"/>
        <v>365</v>
      </c>
      <c r="T27" s="80">
        <f t="shared" si="77"/>
        <v>365</v>
      </c>
      <c r="U27" s="80">
        <f t="shared" si="77"/>
        <v>365</v>
      </c>
      <c r="V27" s="80">
        <f t="shared" si="77"/>
        <v>365</v>
      </c>
      <c r="W27" s="80">
        <f t="shared" si="77"/>
        <v>365</v>
      </c>
      <c r="X27" s="80">
        <f t="shared" si="77"/>
        <v>365</v>
      </c>
      <c r="Y27" s="80">
        <f t="shared" si="77"/>
        <v>365</v>
      </c>
      <c r="Z27" s="80">
        <f t="shared" si="77"/>
        <v>365</v>
      </c>
      <c r="AA27" s="80">
        <f t="shared" si="77"/>
        <v>365</v>
      </c>
      <c r="AB27" s="80">
        <f t="shared" si="77"/>
        <v>365</v>
      </c>
      <c r="AC27" s="80">
        <f t="shared" si="77"/>
        <v>365</v>
      </c>
      <c r="AD27" s="80">
        <f t="shared" si="77"/>
        <v>365</v>
      </c>
      <c r="AE27" s="80">
        <f t="shared" si="77"/>
        <v>365</v>
      </c>
      <c r="AF27" s="80">
        <f t="shared" si="77"/>
        <v>365</v>
      </c>
      <c r="AG27" s="80">
        <f t="shared" si="77"/>
        <v>365</v>
      </c>
      <c r="AH27" s="80">
        <f t="shared" si="77"/>
        <v>365</v>
      </c>
      <c r="AI27" s="80">
        <f t="shared" si="77"/>
        <v>365</v>
      </c>
      <c r="AJ27" s="80">
        <f t="shared" si="77"/>
        <v>365</v>
      </c>
      <c r="AK27" s="80">
        <f t="shared" si="77"/>
        <v>365</v>
      </c>
      <c r="AL27" s="80">
        <f t="shared" si="77"/>
        <v>365</v>
      </c>
      <c r="AM27" s="80">
        <f t="shared" si="77"/>
        <v>365</v>
      </c>
      <c r="AN27" s="80">
        <f t="shared" si="77"/>
        <v>365</v>
      </c>
      <c r="AO27" s="80">
        <f t="shared" si="77"/>
        <v>365</v>
      </c>
      <c r="AP27" s="80">
        <f t="shared" si="77"/>
        <v>365</v>
      </c>
      <c r="AQ27" s="80">
        <f t="shared" si="77"/>
        <v>365</v>
      </c>
      <c r="AR27" s="80">
        <f t="shared" si="77"/>
        <v>365</v>
      </c>
      <c r="AS27" s="80">
        <f t="shared" si="77"/>
        <v>365</v>
      </c>
      <c r="AT27" s="80">
        <f t="shared" si="77"/>
        <v>365</v>
      </c>
      <c r="AU27" s="80">
        <f t="shared" si="77"/>
        <v>365</v>
      </c>
      <c r="AV27" s="80">
        <f t="shared" si="77"/>
        <v>365</v>
      </c>
      <c r="AW27" s="80">
        <f t="shared" si="77"/>
        <v>365</v>
      </c>
      <c r="AX27" s="80">
        <f t="shared" si="77"/>
        <v>365</v>
      </c>
      <c r="AY27" s="80">
        <f t="shared" si="77"/>
        <v>365</v>
      </c>
      <c r="AZ27" s="80">
        <f t="shared" si="77"/>
        <v>334</v>
      </c>
      <c r="BA27" s="80">
        <f t="shared" si="77"/>
        <v>306</v>
      </c>
      <c r="BB27" s="80">
        <f t="shared" si="77"/>
        <v>275</v>
      </c>
      <c r="BC27" s="80">
        <f t="shared" si="77"/>
        <v>245</v>
      </c>
      <c r="BD27" s="80">
        <f t="shared" si="77"/>
        <v>214</v>
      </c>
      <c r="BE27" s="80">
        <f t="shared" si="77"/>
        <v>184</v>
      </c>
      <c r="BF27" s="80">
        <f t="shared" si="77"/>
        <v>153</v>
      </c>
      <c r="BG27" s="80">
        <f t="shared" si="77"/>
        <v>122</v>
      </c>
      <c r="BH27" s="80">
        <f t="shared" si="77"/>
        <v>92</v>
      </c>
      <c r="BI27" s="80">
        <f t="shared" si="77"/>
        <v>61</v>
      </c>
      <c r="BJ27" s="80">
        <f t="shared" si="77"/>
        <v>31</v>
      </c>
      <c r="BK27" s="80">
        <f t="shared" si="77"/>
        <v>0</v>
      </c>
      <c r="BL27" s="80">
        <f t="shared" si="77"/>
        <v>0</v>
      </c>
      <c r="BM27" s="80">
        <f t="shared" si="77"/>
        <v>0</v>
      </c>
      <c r="BN27" s="80">
        <f t="shared" si="77"/>
        <v>0</v>
      </c>
      <c r="BO27" s="80">
        <f t="shared" si="77"/>
        <v>0</v>
      </c>
      <c r="BP27" s="80">
        <f t="shared" si="77"/>
        <v>0</v>
      </c>
      <c r="BQ27" s="80">
        <f t="shared" si="77"/>
        <v>0</v>
      </c>
      <c r="BR27" s="80">
        <f t="shared" si="77"/>
        <v>0</v>
      </c>
      <c r="BS27" s="80">
        <f t="shared" si="77"/>
        <v>0</v>
      </c>
      <c r="BT27" s="80">
        <f t="shared" si="77"/>
        <v>0</v>
      </c>
      <c r="BU27" s="80">
        <f t="shared" si="77"/>
        <v>0</v>
      </c>
      <c r="BV27" s="80">
        <f t="shared" si="77"/>
        <v>0</v>
      </c>
      <c r="BW27" s="80">
        <f t="shared" si="77"/>
        <v>0</v>
      </c>
    </row>
    <row r="28" spans="3:75" ht="12" hidden="1" customHeight="1" outlineLevel="1">
      <c r="C28" s="80" t="s">
        <v>762</v>
      </c>
      <c r="D28" s="80"/>
      <c r="E28" s="80"/>
      <c r="F28" s="80"/>
      <c r="G28" s="80"/>
      <c r="H28" s="80"/>
      <c r="I28" s="80"/>
      <c r="J28" s="80"/>
      <c r="K28" s="80"/>
      <c r="L28" s="80"/>
      <c r="M28" s="80"/>
      <c r="N28" s="80"/>
      <c r="O28" s="80"/>
      <c r="P28" s="80">
        <f>SUM(D$8:P$8)</f>
        <v>397</v>
      </c>
      <c r="Q28" s="80">
        <f t="shared" ref="Q28:BW28" si="78">SUM(E$8:Q$8)</f>
        <v>394</v>
      </c>
      <c r="R28" s="80">
        <f t="shared" si="78"/>
        <v>396</v>
      </c>
      <c r="S28" s="80">
        <f t="shared" si="78"/>
        <v>395</v>
      </c>
      <c r="T28" s="80">
        <f t="shared" si="78"/>
        <v>396</v>
      </c>
      <c r="U28" s="80">
        <f t="shared" si="78"/>
        <v>395</v>
      </c>
      <c r="V28" s="80">
        <f t="shared" si="78"/>
        <v>396</v>
      </c>
      <c r="W28" s="80">
        <f t="shared" si="78"/>
        <v>396</v>
      </c>
      <c r="X28" s="80">
        <f t="shared" si="78"/>
        <v>395</v>
      </c>
      <c r="Y28" s="80">
        <f t="shared" si="78"/>
        <v>396</v>
      </c>
      <c r="Z28" s="80">
        <f t="shared" si="78"/>
        <v>395</v>
      </c>
      <c r="AA28" s="80">
        <f t="shared" si="78"/>
        <v>396</v>
      </c>
      <c r="AB28" s="80">
        <f t="shared" si="78"/>
        <v>396</v>
      </c>
      <c r="AC28" s="80">
        <f t="shared" si="78"/>
        <v>393</v>
      </c>
      <c r="AD28" s="80">
        <f t="shared" si="78"/>
        <v>396</v>
      </c>
      <c r="AE28" s="80">
        <f t="shared" si="78"/>
        <v>395</v>
      </c>
      <c r="AF28" s="80">
        <f t="shared" si="78"/>
        <v>396</v>
      </c>
      <c r="AG28" s="80">
        <f t="shared" si="78"/>
        <v>395</v>
      </c>
      <c r="AH28" s="80">
        <f t="shared" si="78"/>
        <v>396</v>
      </c>
      <c r="AI28" s="80">
        <f t="shared" si="78"/>
        <v>396</v>
      </c>
      <c r="AJ28" s="80">
        <f t="shared" si="78"/>
        <v>395</v>
      </c>
      <c r="AK28" s="80">
        <f t="shared" si="78"/>
        <v>396</v>
      </c>
      <c r="AL28" s="80">
        <f t="shared" si="78"/>
        <v>395</v>
      </c>
      <c r="AM28" s="80">
        <f t="shared" si="78"/>
        <v>396</v>
      </c>
      <c r="AN28" s="80">
        <f t="shared" si="78"/>
        <v>396</v>
      </c>
      <c r="AO28" s="80">
        <f t="shared" si="78"/>
        <v>393</v>
      </c>
      <c r="AP28" s="80">
        <f t="shared" si="78"/>
        <v>396</v>
      </c>
      <c r="AQ28" s="80">
        <f t="shared" si="78"/>
        <v>395</v>
      </c>
      <c r="AR28" s="80">
        <f t="shared" si="78"/>
        <v>396</v>
      </c>
      <c r="AS28" s="80">
        <f t="shared" si="78"/>
        <v>395</v>
      </c>
      <c r="AT28" s="80">
        <f t="shared" si="78"/>
        <v>396</v>
      </c>
      <c r="AU28" s="80">
        <f t="shared" si="78"/>
        <v>396</v>
      </c>
      <c r="AV28" s="80">
        <f t="shared" si="78"/>
        <v>395</v>
      </c>
      <c r="AW28" s="80">
        <f t="shared" si="78"/>
        <v>396</v>
      </c>
      <c r="AX28" s="80">
        <f t="shared" si="78"/>
        <v>395</v>
      </c>
      <c r="AY28" s="80">
        <f t="shared" si="78"/>
        <v>396</v>
      </c>
      <c r="AZ28" s="80">
        <f t="shared" si="78"/>
        <v>365</v>
      </c>
      <c r="BA28" s="80">
        <f t="shared" si="78"/>
        <v>334</v>
      </c>
      <c r="BB28" s="80">
        <f t="shared" si="78"/>
        <v>306</v>
      </c>
      <c r="BC28" s="80">
        <f t="shared" si="78"/>
        <v>275</v>
      </c>
      <c r="BD28" s="80">
        <f t="shared" si="78"/>
        <v>245</v>
      </c>
      <c r="BE28" s="80">
        <f t="shared" si="78"/>
        <v>214</v>
      </c>
      <c r="BF28" s="80">
        <f t="shared" si="78"/>
        <v>184</v>
      </c>
      <c r="BG28" s="80">
        <f t="shared" si="78"/>
        <v>153</v>
      </c>
      <c r="BH28" s="80">
        <f t="shared" si="78"/>
        <v>122</v>
      </c>
      <c r="BI28" s="80">
        <f t="shared" si="78"/>
        <v>92</v>
      </c>
      <c r="BJ28" s="80">
        <f t="shared" si="78"/>
        <v>61</v>
      </c>
      <c r="BK28" s="80">
        <f t="shared" si="78"/>
        <v>31</v>
      </c>
      <c r="BL28" s="80">
        <f t="shared" si="78"/>
        <v>0</v>
      </c>
      <c r="BM28" s="80">
        <f t="shared" si="78"/>
        <v>0</v>
      </c>
      <c r="BN28" s="80">
        <f t="shared" si="78"/>
        <v>0</v>
      </c>
      <c r="BO28" s="80">
        <f t="shared" si="78"/>
        <v>0</v>
      </c>
      <c r="BP28" s="80">
        <f t="shared" si="78"/>
        <v>0</v>
      </c>
      <c r="BQ28" s="80">
        <f t="shared" si="78"/>
        <v>0</v>
      </c>
      <c r="BR28" s="80">
        <f t="shared" si="78"/>
        <v>0</v>
      </c>
      <c r="BS28" s="80">
        <f t="shared" si="78"/>
        <v>0</v>
      </c>
      <c r="BT28" s="80">
        <f t="shared" si="78"/>
        <v>0</v>
      </c>
      <c r="BU28" s="80">
        <f t="shared" si="78"/>
        <v>0</v>
      </c>
      <c r="BV28" s="80">
        <f t="shared" si="78"/>
        <v>0</v>
      </c>
      <c r="BW28" s="80">
        <f t="shared" si="78"/>
        <v>0</v>
      </c>
    </row>
    <row r="29" spans="3:75" ht="12" hidden="1" customHeight="1" outlineLevel="1">
      <c r="C29" s="64"/>
      <c r="D29" s="64"/>
      <c r="E29" s="64"/>
      <c r="F29" s="64"/>
      <c r="G29" s="64"/>
      <c r="H29" s="64"/>
      <c r="I29" s="64"/>
      <c r="J29" s="64"/>
      <c r="K29" s="64"/>
      <c r="L29" s="64"/>
      <c r="M29" s="64"/>
      <c r="N29" s="64"/>
      <c r="P29" s="63" t="s">
        <v>742</v>
      </c>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row>
    <row r="30" spans="3:75" ht="12" hidden="1" customHeight="1" outlineLevel="1">
      <c r="C30" s="64"/>
      <c r="D30" s="64"/>
      <c r="E30" s="64"/>
      <c r="F30" s="64"/>
      <c r="G30" s="64"/>
      <c r="H30" s="64"/>
      <c r="I30" s="64"/>
      <c r="J30" s="64"/>
      <c r="K30" s="64"/>
      <c r="L30" s="64"/>
      <c r="M30" s="64"/>
      <c r="N30" s="64"/>
      <c r="P30" s="63" t="s">
        <v>742</v>
      </c>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row>
    <row r="31" spans="3:75" ht="12" hidden="1" customHeight="1" outlineLevel="1">
      <c r="C31" s="79" t="s">
        <v>763</v>
      </c>
      <c r="D31" s="64"/>
      <c r="E31" s="64"/>
      <c r="F31" s="64"/>
      <c r="G31" s="64"/>
      <c r="H31" s="64"/>
      <c r="I31" s="64"/>
      <c r="J31" s="64"/>
      <c r="K31" s="64"/>
      <c r="L31" s="64"/>
      <c r="M31" s="64"/>
      <c r="N31" s="64"/>
      <c r="P31" s="63" t="s">
        <v>742</v>
      </c>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row>
    <row r="32" spans="3:75" ht="12" hidden="1" customHeight="1" outlineLevel="1">
      <c r="C32" s="81" t="s">
        <v>750</v>
      </c>
      <c r="D32" s="81">
        <f t="shared" ref="D32:BO32" si="79">D12</f>
        <v>0</v>
      </c>
      <c r="E32" s="81">
        <f t="shared" si="79"/>
        <v>0</v>
      </c>
      <c r="F32" s="81">
        <f t="shared" si="79"/>
        <v>0</v>
      </c>
      <c r="G32" s="81">
        <f t="shared" si="79"/>
        <v>0</v>
      </c>
      <c r="H32" s="81">
        <f t="shared" si="79"/>
        <v>0</v>
      </c>
      <c r="I32" s="81">
        <f t="shared" si="79"/>
        <v>0</v>
      </c>
      <c r="J32" s="81">
        <f t="shared" si="79"/>
        <v>0</v>
      </c>
      <c r="K32" s="81">
        <f t="shared" si="79"/>
        <v>0</v>
      </c>
      <c r="L32" s="81">
        <f t="shared" si="79"/>
        <v>0</v>
      </c>
      <c r="M32" s="81">
        <f t="shared" si="79"/>
        <v>0</v>
      </c>
      <c r="N32" s="81">
        <f t="shared" si="79"/>
        <v>0</v>
      </c>
      <c r="O32" s="81">
        <f t="shared" si="79"/>
        <v>0</v>
      </c>
      <c r="P32" s="81">
        <f t="shared" si="79"/>
        <v>0</v>
      </c>
      <c r="Q32" s="81">
        <f t="shared" si="79"/>
        <v>0</v>
      </c>
      <c r="R32" s="81">
        <f t="shared" si="79"/>
        <v>0</v>
      </c>
      <c r="S32" s="81">
        <f t="shared" si="79"/>
        <v>0</v>
      </c>
      <c r="T32" s="81">
        <f t="shared" si="79"/>
        <v>0</v>
      </c>
      <c r="U32" s="81">
        <f t="shared" si="79"/>
        <v>0</v>
      </c>
      <c r="V32" s="81">
        <f t="shared" si="79"/>
        <v>0</v>
      </c>
      <c r="W32" s="81">
        <f t="shared" si="79"/>
        <v>0</v>
      </c>
      <c r="X32" s="81">
        <f t="shared" si="79"/>
        <v>0</v>
      </c>
      <c r="Y32" s="81">
        <f t="shared" si="79"/>
        <v>0</v>
      </c>
      <c r="Z32" s="81">
        <f t="shared" si="79"/>
        <v>0</v>
      </c>
      <c r="AA32" s="81">
        <f t="shared" si="79"/>
        <v>0</v>
      </c>
      <c r="AB32" s="81">
        <f t="shared" si="79"/>
        <v>0</v>
      </c>
      <c r="AC32" s="81">
        <f t="shared" si="79"/>
        <v>0</v>
      </c>
      <c r="AD32" s="81">
        <f t="shared" si="79"/>
        <v>0</v>
      </c>
      <c r="AE32" s="81">
        <f t="shared" si="79"/>
        <v>0</v>
      </c>
      <c r="AF32" s="81">
        <f t="shared" si="79"/>
        <v>0</v>
      </c>
      <c r="AG32" s="81">
        <f t="shared" si="79"/>
        <v>0</v>
      </c>
      <c r="AH32" s="81">
        <f t="shared" si="79"/>
        <v>0</v>
      </c>
      <c r="AI32" s="81">
        <f t="shared" si="79"/>
        <v>0</v>
      </c>
      <c r="AJ32" s="81">
        <f t="shared" si="79"/>
        <v>0</v>
      </c>
      <c r="AK32" s="81">
        <f t="shared" si="79"/>
        <v>0</v>
      </c>
      <c r="AL32" s="81">
        <f t="shared" si="79"/>
        <v>0</v>
      </c>
      <c r="AM32" s="81">
        <f t="shared" si="79"/>
        <v>0</v>
      </c>
      <c r="AN32" s="81">
        <f t="shared" si="79"/>
        <v>0</v>
      </c>
      <c r="AO32" s="81">
        <f t="shared" si="79"/>
        <v>0</v>
      </c>
      <c r="AP32" s="81">
        <f t="shared" si="79"/>
        <v>0</v>
      </c>
      <c r="AQ32" s="81">
        <f t="shared" si="79"/>
        <v>0</v>
      </c>
      <c r="AR32" s="81">
        <f t="shared" si="79"/>
        <v>0</v>
      </c>
      <c r="AS32" s="81">
        <f t="shared" si="79"/>
        <v>0</v>
      </c>
      <c r="AT32" s="81">
        <f t="shared" si="79"/>
        <v>0</v>
      </c>
      <c r="AU32" s="81">
        <f t="shared" si="79"/>
        <v>0</v>
      </c>
      <c r="AV32" s="81">
        <f t="shared" si="79"/>
        <v>0</v>
      </c>
      <c r="AW32" s="81">
        <f t="shared" si="79"/>
        <v>0</v>
      </c>
      <c r="AX32" s="81">
        <f t="shared" si="79"/>
        <v>0</v>
      </c>
      <c r="AY32" s="81">
        <f t="shared" si="79"/>
        <v>0</v>
      </c>
      <c r="AZ32" s="81">
        <f t="shared" si="79"/>
        <v>0</v>
      </c>
      <c r="BA32" s="81">
        <f t="shared" si="79"/>
        <v>0</v>
      </c>
      <c r="BB32" s="81">
        <f t="shared" si="79"/>
        <v>0</v>
      </c>
      <c r="BC32" s="81">
        <f t="shared" si="79"/>
        <v>0</v>
      </c>
      <c r="BD32" s="81">
        <f t="shared" si="79"/>
        <v>0</v>
      </c>
      <c r="BE32" s="81">
        <f t="shared" si="79"/>
        <v>0</v>
      </c>
      <c r="BF32" s="81">
        <f t="shared" si="79"/>
        <v>0</v>
      </c>
      <c r="BG32" s="81">
        <f t="shared" si="79"/>
        <v>0</v>
      </c>
      <c r="BH32" s="81">
        <f t="shared" si="79"/>
        <v>0</v>
      </c>
      <c r="BI32" s="81">
        <f t="shared" si="79"/>
        <v>0</v>
      </c>
      <c r="BJ32" s="81">
        <f t="shared" si="79"/>
        <v>0</v>
      </c>
      <c r="BK32" s="81">
        <f t="shared" si="79"/>
        <v>0</v>
      </c>
      <c r="BL32" s="81">
        <f t="shared" si="79"/>
        <v>0</v>
      </c>
      <c r="BM32" s="81">
        <f t="shared" si="79"/>
        <v>0</v>
      </c>
      <c r="BN32" s="81">
        <f t="shared" si="79"/>
        <v>0</v>
      </c>
      <c r="BO32" s="81">
        <f t="shared" si="79"/>
        <v>0</v>
      </c>
      <c r="BP32" s="81">
        <f t="shared" ref="BP32:BW32" si="80">BP12</f>
        <v>0</v>
      </c>
      <c r="BQ32" s="81">
        <f t="shared" si="80"/>
        <v>0</v>
      </c>
      <c r="BR32" s="81">
        <f t="shared" si="80"/>
        <v>0</v>
      </c>
      <c r="BS32" s="81">
        <f t="shared" si="80"/>
        <v>0</v>
      </c>
      <c r="BT32" s="81">
        <f t="shared" si="80"/>
        <v>0</v>
      </c>
      <c r="BU32" s="81">
        <f t="shared" si="80"/>
        <v>0</v>
      </c>
      <c r="BV32" s="81">
        <f t="shared" si="80"/>
        <v>0</v>
      </c>
      <c r="BW32" s="81">
        <f t="shared" si="80"/>
        <v>0</v>
      </c>
    </row>
    <row r="33" spans="3:75" ht="12" hidden="1" customHeight="1" outlineLevel="1">
      <c r="C33" s="81" t="s">
        <v>751</v>
      </c>
      <c r="D33" s="81"/>
      <c r="E33" s="81">
        <f t="shared" ref="E33:BP33" si="81">SUM(D$12:E$12)</f>
        <v>0</v>
      </c>
      <c r="F33" s="81">
        <f t="shared" si="81"/>
        <v>0</v>
      </c>
      <c r="G33" s="81">
        <f t="shared" si="81"/>
        <v>0</v>
      </c>
      <c r="H33" s="81">
        <f t="shared" si="81"/>
        <v>0</v>
      </c>
      <c r="I33" s="81">
        <f t="shared" si="81"/>
        <v>0</v>
      </c>
      <c r="J33" s="81">
        <f t="shared" si="81"/>
        <v>0</v>
      </c>
      <c r="K33" s="81">
        <f t="shared" si="81"/>
        <v>0</v>
      </c>
      <c r="L33" s="81">
        <f t="shared" si="81"/>
        <v>0</v>
      </c>
      <c r="M33" s="81">
        <f t="shared" si="81"/>
        <v>0</v>
      </c>
      <c r="N33" s="81">
        <f t="shared" si="81"/>
        <v>0</v>
      </c>
      <c r="O33" s="81">
        <f t="shared" si="81"/>
        <v>0</v>
      </c>
      <c r="P33" s="81">
        <f t="shared" si="81"/>
        <v>0</v>
      </c>
      <c r="Q33" s="81">
        <f t="shared" si="81"/>
        <v>0</v>
      </c>
      <c r="R33" s="81">
        <f t="shared" si="81"/>
        <v>0</v>
      </c>
      <c r="S33" s="81">
        <f t="shared" si="81"/>
        <v>0</v>
      </c>
      <c r="T33" s="81">
        <f t="shared" si="81"/>
        <v>0</v>
      </c>
      <c r="U33" s="81">
        <f t="shared" si="81"/>
        <v>0</v>
      </c>
      <c r="V33" s="81">
        <f t="shared" si="81"/>
        <v>0</v>
      </c>
      <c r="W33" s="81">
        <f t="shared" si="81"/>
        <v>0</v>
      </c>
      <c r="X33" s="81">
        <f t="shared" si="81"/>
        <v>0</v>
      </c>
      <c r="Y33" s="81">
        <f t="shared" si="81"/>
        <v>0</v>
      </c>
      <c r="Z33" s="81">
        <f t="shared" si="81"/>
        <v>0</v>
      </c>
      <c r="AA33" s="81">
        <f t="shared" si="81"/>
        <v>0</v>
      </c>
      <c r="AB33" s="81">
        <f t="shared" si="81"/>
        <v>0</v>
      </c>
      <c r="AC33" s="81">
        <f t="shared" si="81"/>
        <v>0</v>
      </c>
      <c r="AD33" s="81">
        <f t="shared" si="81"/>
        <v>0</v>
      </c>
      <c r="AE33" s="81">
        <f t="shared" si="81"/>
        <v>0</v>
      </c>
      <c r="AF33" s="81">
        <f t="shared" si="81"/>
        <v>0</v>
      </c>
      <c r="AG33" s="81">
        <f t="shared" si="81"/>
        <v>0</v>
      </c>
      <c r="AH33" s="81">
        <f t="shared" si="81"/>
        <v>0</v>
      </c>
      <c r="AI33" s="81">
        <f t="shared" si="81"/>
        <v>0</v>
      </c>
      <c r="AJ33" s="81">
        <f t="shared" si="81"/>
        <v>0</v>
      </c>
      <c r="AK33" s="81">
        <f t="shared" si="81"/>
        <v>0</v>
      </c>
      <c r="AL33" s="81">
        <f t="shared" si="81"/>
        <v>0</v>
      </c>
      <c r="AM33" s="81">
        <f t="shared" si="81"/>
        <v>0</v>
      </c>
      <c r="AN33" s="81">
        <f t="shared" si="81"/>
        <v>0</v>
      </c>
      <c r="AO33" s="81">
        <f t="shared" si="81"/>
        <v>0</v>
      </c>
      <c r="AP33" s="81">
        <f t="shared" si="81"/>
        <v>0</v>
      </c>
      <c r="AQ33" s="81">
        <f t="shared" si="81"/>
        <v>0</v>
      </c>
      <c r="AR33" s="81">
        <f t="shared" si="81"/>
        <v>0</v>
      </c>
      <c r="AS33" s="81">
        <f t="shared" si="81"/>
        <v>0</v>
      </c>
      <c r="AT33" s="81">
        <f t="shared" si="81"/>
        <v>0</v>
      </c>
      <c r="AU33" s="81">
        <f t="shared" si="81"/>
        <v>0</v>
      </c>
      <c r="AV33" s="81">
        <f t="shared" si="81"/>
        <v>0</v>
      </c>
      <c r="AW33" s="81">
        <f t="shared" si="81"/>
        <v>0</v>
      </c>
      <c r="AX33" s="81">
        <f t="shared" si="81"/>
        <v>0</v>
      </c>
      <c r="AY33" s="81">
        <f t="shared" si="81"/>
        <v>0</v>
      </c>
      <c r="AZ33" s="81">
        <f t="shared" si="81"/>
        <v>0</v>
      </c>
      <c r="BA33" s="81">
        <f t="shared" si="81"/>
        <v>0</v>
      </c>
      <c r="BB33" s="81">
        <f t="shared" si="81"/>
        <v>0</v>
      </c>
      <c r="BC33" s="81">
        <f t="shared" si="81"/>
        <v>0</v>
      </c>
      <c r="BD33" s="81">
        <f t="shared" si="81"/>
        <v>0</v>
      </c>
      <c r="BE33" s="81">
        <f t="shared" si="81"/>
        <v>0</v>
      </c>
      <c r="BF33" s="81">
        <f t="shared" si="81"/>
        <v>0</v>
      </c>
      <c r="BG33" s="81">
        <f t="shared" si="81"/>
        <v>0</v>
      </c>
      <c r="BH33" s="81">
        <f t="shared" si="81"/>
        <v>0</v>
      </c>
      <c r="BI33" s="81">
        <f t="shared" si="81"/>
        <v>0</v>
      </c>
      <c r="BJ33" s="81">
        <f t="shared" si="81"/>
        <v>0</v>
      </c>
      <c r="BK33" s="81">
        <f t="shared" si="81"/>
        <v>0</v>
      </c>
      <c r="BL33" s="81">
        <f t="shared" si="81"/>
        <v>0</v>
      </c>
      <c r="BM33" s="81">
        <f t="shared" si="81"/>
        <v>0</v>
      </c>
      <c r="BN33" s="81">
        <f t="shared" si="81"/>
        <v>0</v>
      </c>
      <c r="BO33" s="81">
        <f t="shared" si="81"/>
        <v>0</v>
      </c>
      <c r="BP33" s="81">
        <f t="shared" si="81"/>
        <v>0</v>
      </c>
      <c r="BQ33" s="81">
        <f t="shared" ref="BQ33:BW33" si="82">SUM(BP$12:BQ$12)</f>
        <v>0</v>
      </c>
      <c r="BR33" s="81">
        <f t="shared" si="82"/>
        <v>0</v>
      </c>
      <c r="BS33" s="81">
        <f t="shared" si="82"/>
        <v>0</v>
      </c>
      <c r="BT33" s="81">
        <f t="shared" si="82"/>
        <v>0</v>
      </c>
      <c r="BU33" s="81">
        <f t="shared" si="82"/>
        <v>0</v>
      </c>
      <c r="BV33" s="81">
        <f t="shared" si="82"/>
        <v>0</v>
      </c>
      <c r="BW33" s="81">
        <f t="shared" si="82"/>
        <v>0</v>
      </c>
    </row>
    <row r="34" spans="3:75" ht="12" hidden="1" customHeight="1" outlineLevel="1">
      <c r="C34" s="81" t="s">
        <v>752</v>
      </c>
      <c r="D34" s="81"/>
      <c r="E34" s="81"/>
      <c r="F34" s="81">
        <f t="shared" ref="F34:BQ34" si="83">SUM(D$12:F$12)</f>
        <v>0</v>
      </c>
      <c r="G34" s="81">
        <f t="shared" si="83"/>
        <v>0</v>
      </c>
      <c r="H34" s="81">
        <f t="shared" si="83"/>
        <v>0</v>
      </c>
      <c r="I34" s="81">
        <f t="shared" si="83"/>
        <v>0</v>
      </c>
      <c r="J34" s="81">
        <f t="shared" si="83"/>
        <v>0</v>
      </c>
      <c r="K34" s="81">
        <f t="shared" si="83"/>
        <v>0</v>
      </c>
      <c r="L34" s="81">
        <f t="shared" si="83"/>
        <v>0</v>
      </c>
      <c r="M34" s="81">
        <f t="shared" si="83"/>
        <v>0</v>
      </c>
      <c r="N34" s="81">
        <f t="shared" si="83"/>
        <v>0</v>
      </c>
      <c r="O34" s="81">
        <f t="shared" si="83"/>
        <v>0</v>
      </c>
      <c r="P34" s="81">
        <f t="shared" si="83"/>
        <v>0</v>
      </c>
      <c r="Q34" s="81">
        <f t="shared" si="83"/>
        <v>0</v>
      </c>
      <c r="R34" s="81">
        <f t="shared" si="83"/>
        <v>0</v>
      </c>
      <c r="S34" s="81">
        <f t="shared" si="83"/>
        <v>0</v>
      </c>
      <c r="T34" s="81">
        <f t="shared" si="83"/>
        <v>0</v>
      </c>
      <c r="U34" s="81">
        <f t="shared" si="83"/>
        <v>0</v>
      </c>
      <c r="V34" s="81">
        <f t="shared" si="83"/>
        <v>0</v>
      </c>
      <c r="W34" s="81">
        <f t="shared" si="83"/>
        <v>0</v>
      </c>
      <c r="X34" s="81">
        <f t="shared" si="83"/>
        <v>0</v>
      </c>
      <c r="Y34" s="81">
        <f t="shared" si="83"/>
        <v>0</v>
      </c>
      <c r="Z34" s="81">
        <f t="shared" si="83"/>
        <v>0</v>
      </c>
      <c r="AA34" s="81">
        <f t="shared" si="83"/>
        <v>0</v>
      </c>
      <c r="AB34" s="81">
        <f t="shared" si="83"/>
        <v>0</v>
      </c>
      <c r="AC34" s="81">
        <f t="shared" si="83"/>
        <v>0</v>
      </c>
      <c r="AD34" s="81">
        <f t="shared" si="83"/>
        <v>0</v>
      </c>
      <c r="AE34" s="81">
        <f t="shared" si="83"/>
        <v>0</v>
      </c>
      <c r="AF34" s="81">
        <f t="shared" si="83"/>
        <v>0</v>
      </c>
      <c r="AG34" s="81">
        <f t="shared" si="83"/>
        <v>0</v>
      </c>
      <c r="AH34" s="81">
        <f t="shared" si="83"/>
        <v>0</v>
      </c>
      <c r="AI34" s="81">
        <f t="shared" si="83"/>
        <v>0</v>
      </c>
      <c r="AJ34" s="81">
        <f t="shared" si="83"/>
        <v>0</v>
      </c>
      <c r="AK34" s="81">
        <f t="shared" si="83"/>
        <v>0</v>
      </c>
      <c r="AL34" s="81">
        <f t="shared" si="83"/>
        <v>0</v>
      </c>
      <c r="AM34" s="81">
        <f t="shared" si="83"/>
        <v>0</v>
      </c>
      <c r="AN34" s="81">
        <f t="shared" si="83"/>
        <v>0</v>
      </c>
      <c r="AO34" s="81">
        <f t="shared" si="83"/>
        <v>0</v>
      </c>
      <c r="AP34" s="81">
        <f t="shared" si="83"/>
        <v>0</v>
      </c>
      <c r="AQ34" s="81">
        <f t="shared" si="83"/>
        <v>0</v>
      </c>
      <c r="AR34" s="81">
        <f t="shared" si="83"/>
        <v>0</v>
      </c>
      <c r="AS34" s="81">
        <f t="shared" si="83"/>
        <v>0</v>
      </c>
      <c r="AT34" s="81">
        <f t="shared" si="83"/>
        <v>0</v>
      </c>
      <c r="AU34" s="81">
        <f t="shared" si="83"/>
        <v>0</v>
      </c>
      <c r="AV34" s="81">
        <f t="shared" si="83"/>
        <v>0</v>
      </c>
      <c r="AW34" s="81">
        <f t="shared" si="83"/>
        <v>0</v>
      </c>
      <c r="AX34" s="81">
        <f t="shared" si="83"/>
        <v>0</v>
      </c>
      <c r="AY34" s="81">
        <f t="shared" si="83"/>
        <v>0</v>
      </c>
      <c r="AZ34" s="81">
        <f t="shared" si="83"/>
        <v>0</v>
      </c>
      <c r="BA34" s="81">
        <f t="shared" si="83"/>
        <v>0</v>
      </c>
      <c r="BB34" s="81">
        <f t="shared" si="83"/>
        <v>0</v>
      </c>
      <c r="BC34" s="81">
        <f t="shared" si="83"/>
        <v>0</v>
      </c>
      <c r="BD34" s="81">
        <f t="shared" si="83"/>
        <v>0</v>
      </c>
      <c r="BE34" s="81">
        <f t="shared" si="83"/>
        <v>0</v>
      </c>
      <c r="BF34" s="81">
        <f t="shared" si="83"/>
        <v>0</v>
      </c>
      <c r="BG34" s="81">
        <f t="shared" si="83"/>
        <v>0</v>
      </c>
      <c r="BH34" s="81">
        <f t="shared" si="83"/>
        <v>0</v>
      </c>
      <c r="BI34" s="81">
        <f t="shared" si="83"/>
        <v>0</v>
      </c>
      <c r="BJ34" s="81">
        <f t="shared" si="83"/>
        <v>0</v>
      </c>
      <c r="BK34" s="81">
        <f t="shared" si="83"/>
        <v>0</v>
      </c>
      <c r="BL34" s="81">
        <f t="shared" si="83"/>
        <v>0</v>
      </c>
      <c r="BM34" s="81">
        <f t="shared" si="83"/>
        <v>0</v>
      </c>
      <c r="BN34" s="81">
        <f t="shared" si="83"/>
        <v>0</v>
      </c>
      <c r="BO34" s="81">
        <f t="shared" si="83"/>
        <v>0</v>
      </c>
      <c r="BP34" s="81">
        <f t="shared" si="83"/>
        <v>0</v>
      </c>
      <c r="BQ34" s="81">
        <f t="shared" si="83"/>
        <v>0</v>
      </c>
      <c r="BR34" s="81">
        <f t="shared" ref="BR34:BW34" si="84">SUM(BP$12:BR$12)</f>
        <v>0</v>
      </c>
      <c r="BS34" s="81">
        <f t="shared" si="84"/>
        <v>0</v>
      </c>
      <c r="BT34" s="81">
        <f t="shared" si="84"/>
        <v>0</v>
      </c>
      <c r="BU34" s="81">
        <f t="shared" si="84"/>
        <v>0</v>
      </c>
      <c r="BV34" s="81">
        <f t="shared" si="84"/>
        <v>0</v>
      </c>
      <c r="BW34" s="81">
        <f t="shared" si="84"/>
        <v>0</v>
      </c>
    </row>
    <row r="35" spans="3:75" ht="12" hidden="1" customHeight="1" outlineLevel="1">
      <c r="C35" s="81" t="s">
        <v>753</v>
      </c>
      <c r="D35" s="81"/>
      <c r="E35" s="81"/>
      <c r="F35" s="81"/>
      <c r="G35" s="81">
        <f t="shared" ref="G35:BR35" si="85">SUM(D$12:G$12)</f>
        <v>0</v>
      </c>
      <c r="H35" s="81">
        <f t="shared" si="85"/>
        <v>0</v>
      </c>
      <c r="I35" s="81">
        <f t="shared" si="85"/>
        <v>0</v>
      </c>
      <c r="J35" s="81">
        <f t="shared" si="85"/>
        <v>0</v>
      </c>
      <c r="K35" s="81">
        <f t="shared" si="85"/>
        <v>0</v>
      </c>
      <c r="L35" s="81">
        <f t="shared" si="85"/>
        <v>0</v>
      </c>
      <c r="M35" s="81">
        <f t="shared" si="85"/>
        <v>0</v>
      </c>
      <c r="N35" s="81">
        <f t="shared" si="85"/>
        <v>0</v>
      </c>
      <c r="O35" s="81">
        <f t="shared" si="85"/>
        <v>0</v>
      </c>
      <c r="P35" s="81">
        <f t="shared" si="85"/>
        <v>0</v>
      </c>
      <c r="Q35" s="81">
        <f t="shared" si="85"/>
        <v>0</v>
      </c>
      <c r="R35" s="81">
        <f t="shared" si="85"/>
        <v>0</v>
      </c>
      <c r="S35" s="81">
        <f t="shared" si="85"/>
        <v>0</v>
      </c>
      <c r="T35" s="81">
        <f t="shared" si="85"/>
        <v>0</v>
      </c>
      <c r="U35" s="81">
        <f t="shared" si="85"/>
        <v>0</v>
      </c>
      <c r="V35" s="81">
        <f t="shared" si="85"/>
        <v>0</v>
      </c>
      <c r="W35" s="81">
        <f t="shared" si="85"/>
        <v>0</v>
      </c>
      <c r="X35" s="81">
        <f t="shared" si="85"/>
        <v>0</v>
      </c>
      <c r="Y35" s="81">
        <f t="shared" si="85"/>
        <v>0</v>
      </c>
      <c r="Z35" s="81">
        <f t="shared" si="85"/>
        <v>0</v>
      </c>
      <c r="AA35" s="81">
        <f t="shared" si="85"/>
        <v>0</v>
      </c>
      <c r="AB35" s="81">
        <f t="shared" si="85"/>
        <v>0</v>
      </c>
      <c r="AC35" s="81">
        <f t="shared" si="85"/>
        <v>0</v>
      </c>
      <c r="AD35" s="81">
        <f t="shared" si="85"/>
        <v>0</v>
      </c>
      <c r="AE35" s="81">
        <f t="shared" si="85"/>
        <v>0</v>
      </c>
      <c r="AF35" s="81">
        <f t="shared" si="85"/>
        <v>0</v>
      </c>
      <c r="AG35" s="81">
        <f t="shared" si="85"/>
        <v>0</v>
      </c>
      <c r="AH35" s="81">
        <f t="shared" si="85"/>
        <v>0</v>
      </c>
      <c r="AI35" s="81">
        <f t="shared" si="85"/>
        <v>0</v>
      </c>
      <c r="AJ35" s="81">
        <f t="shared" si="85"/>
        <v>0</v>
      </c>
      <c r="AK35" s="81">
        <f t="shared" si="85"/>
        <v>0</v>
      </c>
      <c r="AL35" s="81">
        <f t="shared" si="85"/>
        <v>0</v>
      </c>
      <c r="AM35" s="81">
        <f t="shared" si="85"/>
        <v>0</v>
      </c>
      <c r="AN35" s="81">
        <f t="shared" si="85"/>
        <v>0</v>
      </c>
      <c r="AO35" s="81">
        <f t="shared" si="85"/>
        <v>0</v>
      </c>
      <c r="AP35" s="81">
        <f t="shared" si="85"/>
        <v>0</v>
      </c>
      <c r="AQ35" s="81">
        <f t="shared" si="85"/>
        <v>0</v>
      </c>
      <c r="AR35" s="81">
        <f t="shared" si="85"/>
        <v>0</v>
      </c>
      <c r="AS35" s="81">
        <f t="shared" si="85"/>
        <v>0</v>
      </c>
      <c r="AT35" s="81">
        <f t="shared" si="85"/>
        <v>0</v>
      </c>
      <c r="AU35" s="81">
        <f t="shared" si="85"/>
        <v>0</v>
      </c>
      <c r="AV35" s="81">
        <f t="shared" si="85"/>
        <v>0</v>
      </c>
      <c r="AW35" s="81">
        <f t="shared" si="85"/>
        <v>0</v>
      </c>
      <c r="AX35" s="81">
        <f t="shared" si="85"/>
        <v>0</v>
      </c>
      <c r="AY35" s="81">
        <f t="shared" si="85"/>
        <v>0</v>
      </c>
      <c r="AZ35" s="81">
        <f t="shared" si="85"/>
        <v>0</v>
      </c>
      <c r="BA35" s="81">
        <f t="shared" si="85"/>
        <v>0</v>
      </c>
      <c r="BB35" s="81">
        <f t="shared" si="85"/>
        <v>0</v>
      </c>
      <c r="BC35" s="81">
        <f t="shared" si="85"/>
        <v>0</v>
      </c>
      <c r="BD35" s="81">
        <f t="shared" si="85"/>
        <v>0</v>
      </c>
      <c r="BE35" s="81">
        <f t="shared" si="85"/>
        <v>0</v>
      </c>
      <c r="BF35" s="81">
        <f t="shared" si="85"/>
        <v>0</v>
      </c>
      <c r="BG35" s="81">
        <f t="shared" si="85"/>
        <v>0</v>
      </c>
      <c r="BH35" s="81">
        <f t="shared" si="85"/>
        <v>0</v>
      </c>
      <c r="BI35" s="81">
        <f t="shared" si="85"/>
        <v>0</v>
      </c>
      <c r="BJ35" s="81">
        <f t="shared" si="85"/>
        <v>0</v>
      </c>
      <c r="BK35" s="81">
        <f t="shared" si="85"/>
        <v>0</v>
      </c>
      <c r="BL35" s="81">
        <f t="shared" si="85"/>
        <v>0</v>
      </c>
      <c r="BM35" s="81">
        <f t="shared" si="85"/>
        <v>0</v>
      </c>
      <c r="BN35" s="81">
        <f t="shared" si="85"/>
        <v>0</v>
      </c>
      <c r="BO35" s="81">
        <f t="shared" si="85"/>
        <v>0</v>
      </c>
      <c r="BP35" s="81">
        <f t="shared" si="85"/>
        <v>0</v>
      </c>
      <c r="BQ35" s="81">
        <f t="shared" si="85"/>
        <v>0</v>
      </c>
      <c r="BR35" s="81">
        <f t="shared" si="85"/>
        <v>0</v>
      </c>
      <c r="BS35" s="81">
        <f t="shared" ref="BS35:BW35" si="86">SUM(BP$12:BS$12)</f>
        <v>0</v>
      </c>
      <c r="BT35" s="81">
        <f t="shared" si="86"/>
        <v>0</v>
      </c>
      <c r="BU35" s="81">
        <f t="shared" si="86"/>
        <v>0</v>
      </c>
      <c r="BV35" s="81">
        <f t="shared" si="86"/>
        <v>0</v>
      </c>
      <c r="BW35" s="81">
        <f t="shared" si="86"/>
        <v>0</v>
      </c>
    </row>
    <row r="36" spans="3:75" ht="12" hidden="1" customHeight="1" outlineLevel="1">
      <c r="C36" s="81" t="s">
        <v>754</v>
      </c>
      <c r="D36" s="81"/>
      <c r="E36" s="81"/>
      <c r="F36" s="81"/>
      <c r="G36" s="81"/>
      <c r="H36" s="81">
        <f t="shared" ref="H36:BS36" si="87">SUM(D$12:H$12)</f>
        <v>0</v>
      </c>
      <c r="I36" s="81">
        <f t="shared" si="87"/>
        <v>0</v>
      </c>
      <c r="J36" s="81">
        <f t="shared" si="87"/>
        <v>0</v>
      </c>
      <c r="K36" s="81">
        <f t="shared" si="87"/>
        <v>0</v>
      </c>
      <c r="L36" s="81">
        <f t="shared" si="87"/>
        <v>0</v>
      </c>
      <c r="M36" s="81">
        <f t="shared" si="87"/>
        <v>0</v>
      </c>
      <c r="N36" s="81">
        <f t="shared" si="87"/>
        <v>0</v>
      </c>
      <c r="O36" s="81">
        <f t="shared" si="87"/>
        <v>0</v>
      </c>
      <c r="P36" s="81">
        <f t="shared" si="87"/>
        <v>0</v>
      </c>
      <c r="Q36" s="81">
        <f t="shared" si="87"/>
        <v>0</v>
      </c>
      <c r="R36" s="81">
        <f t="shared" si="87"/>
        <v>0</v>
      </c>
      <c r="S36" s="81">
        <f t="shared" si="87"/>
        <v>0</v>
      </c>
      <c r="T36" s="81">
        <f t="shared" si="87"/>
        <v>0</v>
      </c>
      <c r="U36" s="81">
        <f t="shared" si="87"/>
        <v>0</v>
      </c>
      <c r="V36" s="81">
        <f t="shared" si="87"/>
        <v>0</v>
      </c>
      <c r="W36" s="81">
        <f t="shared" si="87"/>
        <v>0</v>
      </c>
      <c r="X36" s="81">
        <f t="shared" si="87"/>
        <v>0</v>
      </c>
      <c r="Y36" s="81">
        <f t="shared" si="87"/>
        <v>0</v>
      </c>
      <c r="Z36" s="81">
        <f t="shared" si="87"/>
        <v>0</v>
      </c>
      <c r="AA36" s="81">
        <f t="shared" si="87"/>
        <v>0</v>
      </c>
      <c r="AB36" s="81">
        <f t="shared" si="87"/>
        <v>0</v>
      </c>
      <c r="AC36" s="81">
        <f t="shared" si="87"/>
        <v>0</v>
      </c>
      <c r="AD36" s="81">
        <f t="shared" si="87"/>
        <v>0</v>
      </c>
      <c r="AE36" s="81">
        <f t="shared" si="87"/>
        <v>0</v>
      </c>
      <c r="AF36" s="81">
        <f t="shared" si="87"/>
        <v>0</v>
      </c>
      <c r="AG36" s="81">
        <f t="shared" si="87"/>
        <v>0</v>
      </c>
      <c r="AH36" s="81">
        <f t="shared" si="87"/>
        <v>0</v>
      </c>
      <c r="AI36" s="81">
        <f t="shared" si="87"/>
        <v>0</v>
      </c>
      <c r="AJ36" s="81">
        <f t="shared" si="87"/>
        <v>0</v>
      </c>
      <c r="AK36" s="81">
        <f t="shared" si="87"/>
        <v>0</v>
      </c>
      <c r="AL36" s="81">
        <f t="shared" si="87"/>
        <v>0</v>
      </c>
      <c r="AM36" s="81">
        <f t="shared" si="87"/>
        <v>0</v>
      </c>
      <c r="AN36" s="81">
        <f t="shared" si="87"/>
        <v>0</v>
      </c>
      <c r="AO36" s="81">
        <f t="shared" si="87"/>
        <v>0</v>
      </c>
      <c r="AP36" s="81">
        <f t="shared" si="87"/>
        <v>0</v>
      </c>
      <c r="AQ36" s="81">
        <f t="shared" si="87"/>
        <v>0</v>
      </c>
      <c r="AR36" s="81">
        <f t="shared" si="87"/>
        <v>0</v>
      </c>
      <c r="AS36" s="81">
        <f t="shared" si="87"/>
        <v>0</v>
      </c>
      <c r="AT36" s="81">
        <f t="shared" si="87"/>
        <v>0</v>
      </c>
      <c r="AU36" s="81">
        <f t="shared" si="87"/>
        <v>0</v>
      </c>
      <c r="AV36" s="81">
        <f t="shared" si="87"/>
        <v>0</v>
      </c>
      <c r="AW36" s="81">
        <f t="shared" si="87"/>
        <v>0</v>
      </c>
      <c r="AX36" s="81">
        <f t="shared" si="87"/>
        <v>0</v>
      </c>
      <c r="AY36" s="81">
        <f t="shared" si="87"/>
        <v>0</v>
      </c>
      <c r="AZ36" s="81">
        <f t="shared" si="87"/>
        <v>0</v>
      </c>
      <c r="BA36" s="81">
        <f t="shared" si="87"/>
        <v>0</v>
      </c>
      <c r="BB36" s="81">
        <f t="shared" si="87"/>
        <v>0</v>
      </c>
      <c r="BC36" s="81">
        <f t="shared" si="87"/>
        <v>0</v>
      </c>
      <c r="BD36" s="81">
        <f t="shared" si="87"/>
        <v>0</v>
      </c>
      <c r="BE36" s="81">
        <f t="shared" si="87"/>
        <v>0</v>
      </c>
      <c r="BF36" s="81">
        <f t="shared" si="87"/>
        <v>0</v>
      </c>
      <c r="BG36" s="81">
        <f t="shared" si="87"/>
        <v>0</v>
      </c>
      <c r="BH36" s="81">
        <f t="shared" si="87"/>
        <v>0</v>
      </c>
      <c r="BI36" s="81">
        <f t="shared" si="87"/>
        <v>0</v>
      </c>
      <c r="BJ36" s="81">
        <f t="shared" si="87"/>
        <v>0</v>
      </c>
      <c r="BK36" s="81">
        <f t="shared" si="87"/>
        <v>0</v>
      </c>
      <c r="BL36" s="81">
        <f t="shared" si="87"/>
        <v>0</v>
      </c>
      <c r="BM36" s="81">
        <f t="shared" si="87"/>
        <v>0</v>
      </c>
      <c r="BN36" s="81">
        <f t="shared" si="87"/>
        <v>0</v>
      </c>
      <c r="BO36" s="81">
        <f t="shared" si="87"/>
        <v>0</v>
      </c>
      <c r="BP36" s="81">
        <f t="shared" si="87"/>
        <v>0</v>
      </c>
      <c r="BQ36" s="81">
        <f t="shared" si="87"/>
        <v>0</v>
      </c>
      <c r="BR36" s="81">
        <f t="shared" si="87"/>
        <v>0</v>
      </c>
      <c r="BS36" s="81">
        <f t="shared" si="87"/>
        <v>0</v>
      </c>
      <c r="BT36" s="81">
        <f t="shared" ref="BT36:BW36" si="88">SUM(BP$12:BT$12)</f>
        <v>0</v>
      </c>
      <c r="BU36" s="81">
        <f t="shared" si="88"/>
        <v>0</v>
      </c>
      <c r="BV36" s="81">
        <f t="shared" si="88"/>
        <v>0</v>
      </c>
      <c r="BW36" s="81">
        <f t="shared" si="88"/>
        <v>0</v>
      </c>
    </row>
    <row r="37" spans="3:75" ht="12" hidden="1" customHeight="1" outlineLevel="1">
      <c r="C37" s="81" t="s">
        <v>755</v>
      </c>
      <c r="D37" s="81"/>
      <c r="E37" s="81"/>
      <c r="F37" s="81"/>
      <c r="G37" s="81"/>
      <c r="H37" s="81"/>
      <c r="I37" s="81">
        <f t="shared" ref="I37:BT37" si="89">SUM(D$12:I$12)</f>
        <v>0</v>
      </c>
      <c r="J37" s="81">
        <f t="shared" si="89"/>
        <v>0</v>
      </c>
      <c r="K37" s="81">
        <f t="shared" si="89"/>
        <v>0</v>
      </c>
      <c r="L37" s="81">
        <f t="shared" si="89"/>
        <v>0</v>
      </c>
      <c r="M37" s="81">
        <f t="shared" si="89"/>
        <v>0</v>
      </c>
      <c r="N37" s="81">
        <f t="shared" si="89"/>
        <v>0</v>
      </c>
      <c r="O37" s="81">
        <f t="shared" si="89"/>
        <v>0</v>
      </c>
      <c r="P37" s="81">
        <f t="shared" si="89"/>
        <v>0</v>
      </c>
      <c r="Q37" s="81">
        <f t="shared" si="89"/>
        <v>0</v>
      </c>
      <c r="R37" s="81">
        <f t="shared" si="89"/>
        <v>0</v>
      </c>
      <c r="S37" s="81">
        <f t="shared" si="89"/>
        <v>0</v>
      </c>
      <c r="T37" s="81">
        <f t="shared" si="89"/>
        <v>0</v>
      </c>
      <c r="U37" s="81">
        <f t="shared" si="89"/>
        <v>0</v>
      </c>
      <c r="V37" s="81">
        <f t="shared" si="89"/>
        <v>0</v>
      </c>
      <c r="W37" s="81">
        <f t="shared" si="89"/>
        <v>0</v>
      </c>
      <c r="X37" s="81">
        <f t="shared" si="89"/>
        <v>0</v>
      </c>
      <c r="Y37" s="81">
        <f t="shared" si="89"/>
        <v>0</v>
      </c>
      <c r="Z37" s="81">
        <f t="shared" si="89"/>
        <v>0</v>
      </c>
      <c r="AA37" s="81">
        <f t="shared" si="89"/>
        <v>0</v>
      </c>
      <c r="AB37" s="81">
        <f t="shared" si="89"/>
        <v>0</v>
      </c>
      <c r="AC37" s="81">
        <f t="shared" si="89"/>
        <v>0</v>
      </c>
      <c r="AD37" s="81">
        <f t="shared" si="89"/>
        <v>0</v>
      </c>
      <c r="AE37" s="81">
        <f t="shared" si="89"/>
        <v>0</v>
      </c>
      <c r="AF37" s="81">
        <f t="shared" si="89"/>
        <v>0</v>
      </c>
      <c r="AG37" s="81">
        <f t="shared" si="89"/>
        <v>0</v>
      </c>
      <c r="AH37" s="81">
        <f t="shared" si="89"/>
        <v>0</v>
      </c>
      <c r="AI37" s="81">
        <f t="shared" si="89"/>
        <v>0</v>
      </c>
      <c r="AJ37" s="81">
        <f t="shared" si="89"/>
        <v>0</v>
      </c>
      <c r="AK37" s="81">
        <f t="shared" si="89"/>
        <v>0</v>
      </c>
      <c r="AL37" s="81">
        <f t="shared" si="89"/>
        <v>0</v>
      </c>
      <c r="AM37" s="81">
        <f t="shared" si="89"/>
        <v>0</v>
      </c>
      <c r="AN37" s="81">
        <f t="shared" si="89"/>
        <v>0</v>
      </c>
      <c r="AO37" s="81">
        <f t="shared" si="89"/>
        <v>0</v>
      </c>
      <c r="AP37" s="81">
        <f t="shared" si="89"/>
        <v>0</v>
      </c>
      <c r="AQ37" s="81">
        <f t="shared" si="89"/>
        <v>0</v>
      </c>
      <c r="AR37" s="81">
        <f t="shared" si="89"/>
        <v>0</v>
      </c>
      <c r="AS37" s="81">
        <f t="shared" si="89"/>
        <v>0</v>
      </c>
      <c r="AT37" s="81">
        <f t="shared" si="89"/>
        <v>0</v>
      </c>
      <c r="AU37" s="81">
        <f t="shared" si="89"/>
        <v>0</v>
      </c>
      <c r="AV37" s="81">
        <f t="shared" si="89"/>
        <v>0</v>
      </c>
      <c r="AW37" s="81">
        <f t="shared" si="89"/>
        <v>0</v>
      </c>
      <c r="AX37" s="81">
        <f t="shared" si="89"/>
        <v>0</v>
      </c>
      <c r="AY37" s="81">
        <f t="shared" si="89"/>
        <v>0</v>
      </c>
      <c r="AZ37" s="81">
        <f t="shared" si="89"/>
        <v>0</v>
      </c>
      <c r="BA37" s="81">
        <f t="shared" si="89"/>
        <v>0</v>
      </c>
      <c r="BB37" s="81">
        <f t="shared" si="89"/>
        <v>0</v>
      </c>
      <c r="BC37" s="81">
        <f t="shared" si="89"/>
        <v>0</v>
      </c>
      <c r="BD37" s="81">
        <f t="shared" si="89"/>
        <v>0</v>
      </c>
      <c r="BE37" s="81">
        <f t="shared" si="89"/>
        <v>0</v>
      </c>
      <c r="BF37" s="81">
        <f t="shared" si="89"/>
        <v>0</v>
      </c>
      <c r="BG37" s="81">
        <f t="shared" si="89"/>
        <v>0</v>
      </c>
      <c r="BH37" s="81">
        <f t="shared" si="89"/>
        <v>0</v>
      </c>
      <c r="BI37" s="81">
        <f t="shared" si="89"/>
        <v>0</v>
      </c>
      <c r="BJ37" s="81">
        <f t="shared" si="89"/>
        <v>0</v>
      </c>
      <c r="BK37" s="81">
        <f t="shared" si="89"/>
        <v>0</v>
      </c>
      <c r="BL37" s="81">
        <f t="shared" si="89"/>
        <v>0</v>
      </c>
      <c r="BM37" s="81">
        <f t="shared" si="89"/>
        <v>0</v>
      </c>
      <c r="BN37" s="81">
        <f t="shared" si="89"/>
        <v>0</v>
      </c>
      <c r="BO37" s="81">
        <f t="shared" si="89"/>
        <v>0</v>
      </c>
      <c r="BP37" s="81">
        <f t="shared" si="89"/>
        <v>0</v>
      </c>
      <c r="BQ37" s="81">
        <f t="shared" si="89"/>
        <v>0</v>
      </c>
      <c r="BR37" s="81">
        <f t="shared" si="89"/>
        <v>0</v>
      </c>
      <c r="BS37" s="81">
        <f t="shared" si="89"/>
        <v>0</v>
      </c>
      <c r="BT37" s="81">
        <f t="shared" si="89"/>
        <v>0</v>
      </c>
      <c r="BU37" s="81">
        <f t="shared" ref="BU37:BW37" si="90">SUM(BP$12:BU$12)</f>
        <v>0</v>
      </c>
      <c r="BV37" s="81">
        <f t="shared" si="90"/>
        <v>0</v>
      </c>
      <c r="BW37" s="81">
        <f t="shared" si="90"/>
        <v>0</v>
      </c>
    </row>
    <row r="38" spans="3:75" ht="12" hidden="1" customHeight="1" outlineLevel="1">
      <c r="C38" s="81" t="s">
        <v>756</v>
      </c>
      <c r="D38" s="81"/>
      <c r="E38" s="81"/>
      <c r="F38" s="81"/>
      <c r="G38" s="81"/>
      <c r="H38" s="81"/>
      <c r="I38" s="81"/>
      <c r="J38" s="81">
        <f t="shared" ref="J38:BU38" si="91">SUM(D$12:J$12)</f>
        <v>0</v>
      </c>
      <c r="K38" s="81">
        <f t="shared" si="91"/>
        <v>0</v>
      </c>
      <c r="L38" s="81">
        <f t="shared" si="91"/>
        <v>0</v>
      </c>
      <c r="M38" s="81">
        <f t="shared" si="91"/>
        <v>0</v>
      </c>
      <c r="N38" s="81">
        <f t="shared" si="91"/>
        <v>0</v>
      </c>
      <c r="O38" s="81">
        <f t="shared" si="91"/>
        <v>0</v>
      </c>
      <c r="P38" s="81">
        <f t="shared" si="91"/>
        <v>0</v>
      </c>
      <c r="Q38" s="81">
        <f t="shared" si="91"/>
        <v>0</v>
      </c>
      <c r="R38" s="81">
        <f t="shared" si="91"/>
        <v>0</v>
      </c>
      <c r="S38" s="81">
        <f t="shared" si="91"/>
        <v>0</v>
      </c>
      <c r="T38" s="81">
        <f t="shared" si="91"/>
        <v>0</v>
      </c>
      <c r="U38" s="81">
        <f t="shared" si="91"/>
        <v>0</v>
      </c>
      <c r="V38" s="81">
        <f t="shared" si="91"/>
        <v>0</v>
      </c>
      <c r="W38" s="81">
        <f t="shared" si="91"/>
        <v>0</v>
      </c>
      <c r="X38" s="81">
        <f t="shared" si="91"/>
        <v>0</v>
      </c>
      <c r="Y38" s="81">
        <f t="shared" si="91"/>
        <v>0</v>
      </c>
      <c r="Z38" s="81">
        <f t="shared" si="91"/>
        <v>0</v>
      </c>
      <c r="AA38" s="81">
        <f t="shared" si="91"/>
        <v>0</v>
      </c>
      <c r="AB38" s="81">
        <f t="shared" si="91"/>
        <v>0</v>
      </c>
      <c r="AC38" s="81">
        <f t="shared" si="91"/>
        <v>0</v>
      </c>
      <c r="AD38" s="81">
        <f t="shared" si="91"/>
        <v>0</v>
      </c>
      <c r="AE38" s="81">
        <f t="shared" si="91"/>
        <v>0</v>
      </c>
      <c r="AF38" s="81">
        <f t="shared" si="91"/>
        <v>0</v>
      </c>
      <c r="AG38" s="81">
        <f t="shared" si="91"/>
        <v>0</v>
      </c>
      <c r="AH38" s="81">
        <f t="shared" si="91"/>
        <v>0</v>
      </c>
      <c r="AI38" s="81">
        <f t="shared" si="91"/>
        <v>0</v>
      </c>
      <c r="AJ38" s="81">
        <f t="shared" si="91"/>
        <v>0</v>
      </c>
      <c r="AK38" s="81">
        <f t="shared" si="91"/>
        <v>0</v>
      </c>
      <c r="AL38" s="81">
        <f t="shared" si="91"/>
        <v>0</v>
      </c>
      <c r="AM38" s="81">
        <f t="shared" si="91"/>
        <v>0</v>
      </c>
      <c r="AN38" s="81">
        <f t="shared" si="91"/>
        <v>0</v>
      </c>
      <c r="AO38" s="81">
        <f t="shared" si="91"/>
        <v>0</v>
      </c>
      <c r="AP38" s="81">
        <f t="shared" si="91"/>
        <v>0</v>
      </c>
      <c r="AQ38" s="81">
        <f t="shared" si="91"/>
        <v>0</v>
      </c>
      <c r="AR38" s="81">
        <f t="shared" si="91"/>
        <v>0</v>
      </c>
      <c r="AS38" s="81">
        <f t="shared" si="91"/>
        <v>0</v>
      </c>
      <c r="AT38" s="81">
        <f t="shared" si="91"/>
        <v>0</v>
      </c>
      <c r="AU38" s="81">
        <f t="shared" si="91"/>
        <v>0</v>
      </c>
      <c r="AV38" s="81">
        <f t="shared" si="91"/>
        <v>0</v>
      </c>
      <c r="AW38" s="81">
        <f t="shared" si="91"/>
        <v>0</v>
      </c>
      <c r="AX38" s="81">
        <f t="shared" si="91"/>
        <v>0</v>
      </c>
      <c r="AY38" s="81">
        <f t="shared" si="91"/>
        <v>0</v>
      </c>
      <c r="AZ38" s="81">
        <f t="shared" si="91"/>
        <v>0</v>
      </c>
      <c r="BA38" s="81">
        <f t="shared" si="91"/>
        <v>0</v>
      </c>
      <c r="BB38" s="81">
        <f t="shared" si="91"/>
        <v>0</v>
      </c>
      <c r="BC38" s="81">
        <f t="shared" si="91"/>
        <v>0</v>
      </c>
      <c r="BD38" s="81">
        <f t="shared" si="91"/>
        <v>0</v>
      </c>
      <c r="BE38" s="81">
        <f t="shared" si="91"/>
        <v>0</v>
      </c>
      <c r="BF38" s="81">
        <f t="shared" si="91"/>
        <v>0</v>
      </c>
      <c r="BG38" s="81">
        <f t="shared" si="91"/>
        <v>0</v>
      </c>
      <c r="BH38" s="81">
        <f t="shared" si="91"/>
        <v>0</v>
      </c>
      <c r="BI38" s="81">
        <f t="shared" si="91"/>
        <v>0</v>
      </c>
      <c r="BJ38" s="81">
        <f t="shared" si="91"/>
        <v>0</v>
      </c>
      <c r="BK38" s="81">
        <f t="shared" si="91"/>
        <v>0</v>
      </c>
      <c r="BL38" s="81">
        <f t="shared" si="91"/>
        <v>0</v>
      </c>
      <c r="BM38" s="81">
        <f t="shared" si="91"/>
        <v>0</v>
      </c>
      <c r="BN38" s="81">
        <f t="shared" si="91"/>
        <v>0</v>
      </c>
      <c r="BO38" s="81">
        <f t="shared" si="91"/>
        <v>0</v>
      </c>
      <c r="BP38" s="81">
        <f t="shared" si="91"/>
        <v>0</v>
      </c>
      <c r="BQ38" s="81">
        <f t="shared" si="91"/>
        <v>0</v>
      </c>
      <c r="BR38" s="81">
        <f t="shared" si="91"/>
        <v>0</v>
      </c>
      <c r="BS38" s="81">
        <f t="shared" si="91"/>
        <v>0</v>
      </c>
      <c r="BT38" s="81">
        <f t="shared" si="91"/>
        <v>0</v>
      </c>
      <c r="BU38" s="81">
        <f t="shared" si="91"/>
        <v>0</v>
      </c>
      <c r="BV38" s="81">
        <f t="shared" ref="BV38:BW38" si="92">SUM(BP$12:BV$12)</f>
        <v>0</v>
      </c>
      <c r="BW38" s="81">
        <f t="shared" si="92"/>
        <v>0</v>
      </c>
    </row>
    <row r="39" spans="3:75" ht="12" hidden="1" customHeight="1" outlineLevel="1">
      <c r="C39" s="81" t="s">
        <v>757</v>
      </c>
      <c r="D39" s="81"/>
      <c r="E39" s="81"/>
      <c r="F39" s="81"/>
      <c r="G39" s="81"/>
      <c r="H39" s="81"/>
      <c r="I39" s="81"/>
      <c r="J39" s="81"/>
      <c r="K39" s="81">
        <f>SUM(D$12:K$12)</f>
        <v>0</v>
      </c>
      <c r="L39" s="81">
        <f>SUM(E$12:L$12)</f>
        <v>0</v>
      </c>
      <c r="M39" s="81">
        <f>SUM(F$12:M$12)</f>
        <v>0</v>
      </c>
      <c r="N39" s="81">
        <f>SUM(G$12:N$12)</f>
        <v>0</v>
      </c>
      <c r="O39" s="81">
        <f>SUM(H$12:O$12)</f>
        <v>0</v>
      </c>
      <c r="P39" s="81">
        <f t="shared" ref="P39:BW39" si="93">SUM(I$12:P$12)</f>
        <v>0</v>
      </c>
      <c r="Q39" s="81">
        <f t="shared" si="93"/>
        <v>0</v>
      </c>
      <c r="R39" s="81">
        <f t="shared" si="93"/>
        <v>0</v>
      </c>
      <c r="S39" s="81">
        <f t="shared" si="93"/>
        <v>0</v>
      </c>
      <c r="T39" s="81">
        <f t="shared" si="93"/>
        <v>0</v>
      </c>
      <c r="U39" s="81">
        <f t="shared" si="93"/>
        <v>0</v>
      </c>
      <c r="V39" s="81">
        <f t="shared" si="93"/>
        <v>0</v>
      </c>
      <c r="W39" s="81">
        <f t="shared" si="93"/>
        <v>0</v>
      </c>
      <c r="X39" s="81">
        <f t="shared" si="93"/>
        <v>0</v>
      </c>
      <c r="Y39" s="81">
        <f t="shared" si="93"/>
        <v>0</v>
      </c>
      <c r="Z39" s="81">
        <f t="shared" si="93"/>
        <v>0</v>
      </c>
      <c r="AA39" s="81">
        <f t="shared" si="93"/>
        <v>0</v>
      </c>
      <c r="AB39" s="81">
        <f t="shared" si="93"/>
        <v>0</v>
      </c>
      <c r="AC39" s="81">
        <f t="shared" si="93"/>
        <v>0</v>
      </c>
      <c r="AD39" s="81">
        <f t="shared" si="93"/>
        <v>0</v>
      </c>
      <c r="AE39" s="81">
        <f t="shared" si="93"/>
        <v>0</v>
      </c>
      <c r="AF39" s="81">
        <f t="shared" si="93"/>
        <v>0</v>
      </c>
      <c r="AG39" s="81">
        <f t="shared" si="93"/>
        <v>0</v>
      </c>
      <c r="AH39" s="81">
        <f t="shared" si="93"/>
        <v>0</v>
      </c>
      <c r="AI39" s="81">
        <f t="shared" si="93"/>
        <v>0</v>
      </c>
      <c r="AJ39" s="81">
        <f t="shared" si="93"/>
        <v>0</v>
      </c>
      <c r="AK39" s="81">
        <f t="shared" si="93"/>
        <v>0</v>
      </c>
      <c r="AL39" s="81">
        <f t="shared" si="93"/>
        <v>0</v>
      </c>
      <c r="AM39" s="81">
        <f t="shared" si="93"/>
        <v>0</v>
      </c>
      <c r="AN39" s="81">
        <f t="shared" si="93"/>
        <v>0</v>
      </c>
      <c r="AO39" s="81">
        <f t="shared" si="93"/>
        <v>0</v>
      </c>
      <c r="AP39" s="81">
        <f t="shared" si="93"/>
        <v>0</v>
      </c>
      <c r="AQ39" s="81">
        <f t="shared" si="93"/>
        <v>0</v>
      </c>
      <c r="AR39" s="81">
        <f t="shared" si="93"/>
        <v>0</v>
      </c>
      <c r="AS39" s="81">
        <f t="shared" si="93"/>
        <v>0</v>
      </c>
      <c r="AT39" s="81">
        <f t="shared" si="93"/>
        <v>0</v>
      </c>
      <c r="AU39" s="81">
        <f t="shared" si="93"/>
        <v>0</v>
      </c>
      <c r="AV39" s="81">
        <f t="shared" si="93"/>
        <v>0</v>
      </c>
      <c r="AW39" s="81">
        <f t="shared" si="93"/>
        <v>0</v>
      </c>
      <c r="AX39" s="81">
        <f t="shared" si="93"/>
        <v>0</v>
      </c>
      <c r="AY39" s="81">
        <f t="shared" si="93"/>
        <v>0</v>
      </c>
      <c r="AZ39" s="81">
        <f t="shared" si="93"/>
        <v>0</v>
      </c>
      <c r="BA39" s="81">
        <f t="shared" si="93"/>
        <v>0</v>
      </c>
      <c r="BB39" s="81">
        <f t="shared" si="93"/>
        <v>0</v>
      </c>
      <c r="BC39" s="81">
        <f t="shared" si="93"/>
        <v>0</v>
      </c>
      <c r="BD39" s="81">
        <f t="shared" si="93"/>
        <v>0</v>
      </c>
      <c r="BE39" s="81">
        <f t="shared" si="93"/>
        <v>0</v>
      </c>
      <c r="BF39" s="81">
        <f t="shared" si="93"/>
        <v>0</v>
      </c>
      <c r="BG39" s="81">
        <f t="shared" si="93"/>
        <v>0</v>
      </c>
      <c r="BH39" s="81">
        <f t="shared" si="93"/>
        <v>0</v>
      </c>
      <c r="BI39" s="81">
        <f t="shared" si="93"/>
        <v>0</v>
      </c>
      <c r="BJ39" s="81">
        <f t="shared" si="93"/>
        <v>0</v>
      </c>
      <c r="BK39" s="81">
        <f t="shared" si="93"/>
        <v>0</v>
      </c>
      <c r="BL39" s="81">
        <f t="shared" si="93"/>
        <v>0</v>
      </c>
      <c r="BM39" s="81">
        <f t="shared" si="93"/>
        <v>0</v>
      </c>
      <c r="BN39" s="81">
        <f t="shared" si="93"/>
        <v>0</v>
      </c>
      <c r="BO39" s="81">
        <f t="shared" si="93"/>
        <v>0</v>
      </c>
      <c r="BP39" s="81">
        <f t="shared" si="93"/>
        <v>0</v>
      </c>
      <c r="BQ39" s="81">
        <f t="shared" si="93"/>
        <v>0</v>
      </c>
      <c r="BR39" s="81">
        <f t="shared" si="93"/>
        <v>0</v>
      </c>
      <c r="BS39" s="81">
        <f t="shared" si="93"/>
        <v>0</v>
      </c>
      <c r="BT39" s="81">
        <f t="shared" si="93"/>
        <v>0</v>
      </c>
      <c r="BU39" s="81">
        <f t="shared" si="93"/>
        <v>0</v>
      </c>
      <c r="BV39" s="81">
        <f t="shared" si="93"/>
        <v>0</v>
      </c>
      <c r="BW39" s="81">
        <f t="shared" si="93"/>
        <v>0</v>
      </c>
    </row>
    <row r="40" spans="3:75" ht="12" hidden="1" customHeight="1" outlineLevel="1">
      <c r="C40" s="81" t="s">
        <v>758</v>
      </c>
      <c r="D40" s="81"/>
      <c r="E40" s="81"/>
      <c r="F40" s="81"/>
      <c r="G40" s="81"/>
      <c r="H40" s="81"/>
      <c r="I40" s="81"/>
      <c r="J40" s="81"/>
      <c r="K40" s="81"/>
      <c r="L40" s="81">
        <f>SUM(D$12:L$12)</f>
        <v>0</v>
      </c>
      <c r="M40" s="81">
        <f>SUM(E$12:M$12)</f>
        <v>0</v>
      </c>
      <c r="N40" s="81">
        <f>SUM(F$12:N$12)</f>
        <v>0</v>
      </c>
      <c r="O40" s="81">
        <f>SUM(G$12:O$12)</f>
        <v>0</v>
      </c>
      <c r="P40" s="81">
        <f t="shared" ref="P40:BW40" si="94">SUM(H$12:P$12)</f>
        <v>0</v>
      </c>
      <c r="Q40" s="81">
        <f t="shared" si="94"/>
        <v>0</v>
      </c>
      <c r="R40" s="81">
        <f t="shared" si="94"/>
        <v>0</v>
      </c>
      <c r="S40" s="81">
        <f t="shared" si="94"/>
        <v>0</v>
      </c>
      <c r="T40" s="81">
        <f t="shared" si="94"/>
        <v>0</v>
      </c>
      <c r="U40" s="81">
        <f t="shared" si="94"/>
        <v>0</v>
      </c>
      <c r="V40" s="81">
        <f t="shared" si="94"/>
        <v>0</v>
      </c>
      <c r="W40" s="81">
        <f t="shared" si="94"/>
        <v>0</v>
      </c>
      <c r="X40" s="81">
        <f t="shared" si="94"/>
        <v>0</v>
      </c>
      <c r="Y40" s="81">
        <f t="shared" si="94"/>
        <v>0</v>
      </c>
      <c r="Z40" s="81">
        <f t="shared" si="94"/>
        <v>0</v>
      </c>
      <c r="AA40" s="81">
        <f t="shared" si="94"/>
        <v>0</v>
      </c>
      <c r="AB40" s="81">
        <f t="shared" si="94"/>
        <v>0</v>
      </c>
      <c r="AC40" s="81">
        <f t="shared" si="94"/>
        <v>0</v>
      </c>
      <c r="AD40" s="81">
        <f t="shared" si="94"/>
        <v>0</v>
      </c>
      <c r="AE40" s="81">
        <f t="shared" si="94"/>
        <v>0</v>
      </c>
      <c r="AF40" s="81">
        <f t="shared" si="94"/>
        <v>0</v>
      </c>
      <c r="AG40" s="81">
        <f t="shared" si="94"/>
        <v>0</v>
      </c>
      <c r="AH40" s="81">
        <f t="shared" si="94"/>
        <v>0</v>
      </c>
      <c r="AI40" s="81">
        <f t="shared" si="94"/>
        <v>0</v>
      </c>
      <c r="AJ40" s="81">
        <f t="shared" si="94"/>
        <v>0</v>
      </c>
      <c r="AK40" s="81">
        <f t="shared" si="94"/>
        <v>0</v>
      </c>
      <c r="AL40" s="81">
        <f t="shared" si="94"/>
        <v>0</v>
      </c>
      <c r="AM40" s="81">
        <f t="shared" si="94"/>
        <v>0</v>
      </c>
      <c r="AN40" s="81">
        <f t="shared" si="94"/>
        <v>0</v>
      </c>
      <c r="AO40" s="81">
        <f t="shared" si="94"/>
        <v>0</v>
      </c>
      <c r="AP40" s="81">
        <f t="shared" si="94"/>
        <v>0</v>
      </c>
      <c r="AQ40" s="81">
        <f t="shared" si="94"/>
        <v>0</v>
      </c>
      <c r="AR40" s="81">
        <f t="shared" si="94"/>
        <v>0</v>
      </c>
      <c r="AS40" s="81">
        <f t="shared" si="94"/>
        <v>0</v>
      </c>
      <c r="AT40" s="81">
        <f t="shared" si="94"/>
        <v>0</v>
      </c>
      <c r="AU40" s="81">
        <f t="shared" si="94"/>
        <v>0</v>
      </c>
      <c r="AV40" s="81">
        <f t="shared" si="94"/>
        <v>0</v>
      </c>
      <c r="AW40" s="81">
        <f t="shared" si="94"/>
        <v>0</v>
      </c>
      <c r="AX40" s="81">
        <f t="shared" si="94"/>
        <v>0</v>
      </c>
      <c r="AY40" s="81">
        <f t="shared" si="94"/>
        <v>0</v>
      </c>
      <c r="AZ40" s="81">
        <f t="shared" si="94"/>
        <v>0</v>
      </c>
      <c r="BA40" s="81">
        <f t="shared" si="94"/>
        <v>0</v>
      </c>
      <c r="BB40" s="81">
        <f t="shared" si="94"/>
        <v>0</v>
      </c>
      <c r="BC40" s="81">
        <f t="shared" si="94"/>
        <v>0</v>
      </c>
      <c r="BD40" s="81">
        <f t="shared" si="94"/>
        <v>0</v>
      </c>
      <c r="BE40" s="81">
        <f t="shared" si="94"/>
        <v>0</v>
      </c>
      <c r="BF40" s="81">
        <f t="shared" si="94"/>
        <v>0</v>
      </c>
      <c r="BG40" s="81">
        <f t="shared" si="94"/>
        <v>0</v>
      </c>
      <c r="BH40" s="81">
        <f t="shared" si="94"/>
        <v>0</v>
      </c>
      <c r="BI40" s="81">
        <f t="shared" si="94"/>
        <v>0</v>
      </c>
      <c r="BJ40" s="81">
        <f t="shared" si="94"/>
        <v>0</v>
      </c>
      <c r="BK40" s="81">
        <f t="shared" si="94"/>
        <v>0</v>
      </c>
      <c r="BL40" s="81">
        <f t="shared" si="94"/>
        <v>0</v>
      </c>
      <c r="BM40" s="81">
        <f t="shared" si="94"/>
        <v>0</v>
      </c>
      <c r="BN40" s="81">
        <f t="shared" si="94"/>
        <v>0</v>
      </c>
      <c r="BO40" s="81">
        <f t="shared" si="94"/>
        <v>0</v>
      </c>
      <c r="BP40" s="81">
        <f t="shared" si="94"/>
        <v>0</v>
      </c>
      <c r="BQ40" s="81">
        <f t="shared" si="94"/>
        <v>0</v>
      </c>
      <c r="BR40" s="81">
        <f t="shared" si="94"/>
        <v>0</v>
      </c>
      <c r="BS40" s="81">
        <f t="shared" si="94"/>
        <v>0</v>
      </c>
      <c r="BT40" s="81">
        <f t="shared" si="94"/>
        <v>0</v>
      </c>
      <c r="BU40" s="81">
        <f t="shared" si="94"/>
        <v>0</v>
      </c>
      <c r="BV40" s="81">
        <f t="shared" si="94"/>
        <v>0</v>
      </c>
      <c r="BW40" s="81">
        <f t="shared" si="94"/>
        <v>0</v>
      </c>
    </row>
    <row r="41" spans="3:75" ht="12" hidden="1" customHeight="1" outlineLevel="1">
      <c r="C41" s="81" t="s">
        <v>759</v>
      </c>
      <c r="D41" s="81"/>
      <c r="E41" s="81"/>
      <c r="F41" s="81"/>
      <c r="G41" s="81"/>
      <c r="H41" s="81"/>
      <c r="I41" s="81"/>
      <c r="J41" s="81"/>
      <c r="K41" s="81"/>
      <c r="L41" s="81"/>
      <c r="M41" s="81">
        <f>SUM(D$12:M$12)</f>
        <v>0</v>
      </c>
      <c r="N41" s="81">
        <f>SUM(E$12:N$12)</f>
        <v>0</v>
      </c>
      <c r="O41" s="81">
        <f>SUM(F$12:O$12)</f>
        <v>0</v>
      </c>
      <c r="P41" s="81">
        <f t="shared" ref="P41:BW41" si="95">SUM(G$12:P$12)</f>
        <v>0</v>
      </c>
      <c r="Q41" s="81">
        <f t="shared" si="95"/>
        <v>0</v>
      </c>
      <c r="R41" s="81">
        <f t="shared" si="95"/>
        <v>0</v>
      </c>
      <c r="S41" s="81">
        <f t="shared" si="95"/>
        <v>0</v>
      </c>
      <c r="T41" s="81">
        <f t="shared" si="95"/>
        <v>0</v>
      </c>
      <c r="U41" s="81">
        <f t="shared" si="95"/>
        <v>0</v>
      </c>
      <c r="V41" s="81">
        <f t="shared" si="95"/>
        <v>0</v>
      </c>
      <c r="W41" s="81">
        <f t="shared" si="95"/>
        <v>0</v>
      </c>
      <c r="X41" s="81">
        <f t="shared" si="95"/>
        <v>0</v>
      </c>
      <c r="Y41" s="81">
        <f t="shared" si="95"/>
        <v>0</v>
      </c>
      <c r="Z41" s="81">
        <f t="shared" si="95"/>
        <v>0</v>
      </c>
      <c r="AA41" s="81">
        <f t="shared" si="95"/>
        <v>0</v>
      </c>
      <c r="AB41" s="81">
        <f t="shared" si="95"/>
        <v>0</v>
      </c>
      <c r="AC41" s="81">
        <f t="shared" si="95"/>
        <v>0</v>
      </c>
      <c r="AD41" s="81">
        <f t="shared" si="95"/>
        <v>0</v>
      </c>
      <c r="AE41" s="81">
        <f t="shared" si="95"/>
        <v>0</v>
      </c>
      <c r="AF41" s="81">
        <f t="shared" si="95"/>
        <v>0</v>
      </c>
      <c r="AG41" s="81">
        <f t="shared" si="95"/>
        <v>0</v>
      </c>
      <c r="AH41" s="81">
        <f t="shared" si="95"/>
        <v>0</v>
      </c>
      <c r="AI41" s="81">
        <f t="shared" si="95"/>
        <v>0</v>
      </c>
      <c r="AJ41" s="81">
        <f t="shared" si="95"/>
        <v>0</v>
      </c>
      <c r="AK41" s="81">
        <f t="shared" si="95"/>
        <v>0</v>
      </c>
      <c r="AL41" s="81">
        <f t="shared" si="95"/>
        <v>0</v>
      </c>
      <c r="AM41" s="81">
        <f t="shared" si="95"/>
        <v>0</v>
      </c>
      <c r="AN41" s="81">
        <f t="shared" si="95"/>
        <v>0</v>
      </c>
      <c r="AO41" s="81">
        <f t="shared" si="95"/>
        <v>0</v>
      </c>
      <c r="AP41" s="81">
        <f t="shared" si="95"/>
        <v>0</v>
      </c>
      <c r="AQ41" s="81">
        <f t="shared" si="95"/>
        <v>0</v>
      </c>
      <c r="AR41" s="81">
        <f t="shared" si="95"/>
        <v>0</v>
      </c>
      <c r="AS41" s="81">
        <f t="shared" si="95"/>
        <v>0</v>
      </c>
      <c r="AT41" s="81">
        <f t="shared" si="95"/>
        <v>0</v>
      </c>
      <c r="AU41" s="81">
        <f t="shared" si="95"/>
        <v>0</v>
      </c>
      <c r="AV41" s="81">
        <f t="shared" si="95"/>
        <v>0</v>
      </c>
      <c r="AW41" s="81">
        <f t="shared" si="95"/>
        <v>0</v>
      </c>
      <c r="AX41" s="81">
        <f t="shared" si="95"/>
        <v>0</v>
      </c>
      <c r="AY41" s="81">
        <f t="shared" si="95"/>
        <v>0</v>
      </c>
      <c r="AZ41" s="81">
        <f t="shared" si="95"/>
        <v>0</v>
      </c>
      <c r="BA41" s="81">
        <f t="shared" si="95"/>
        <v>0</v>
      </c>
      <c r="BB41" s="81">
        <f t="shared" si="95"/>
        <v>0</v>
      </c>
      <c r="BC41" s="81">
        <f t="shared" si="95"/>
        <v>0</v>
      </c>
      <c r="BD41" s="81">
        <f t="shared" si="95"/>
        <v>0</v>
      </c>
      <c r="BE41" s="81">
        <f t="shared" si="95"/>
        <v>0</v>
      </c>
      <c r="BF41" s="81">
        <f t="shared" si="95"/>
        <v>0</v>
      </c>
      <c r="BG41" s="81">
        <f t="shared" si="95"/>
        <v>0</v>
      </c>
      <c r="BH41" s="81">
        <f t="shared" si="95"/>
        <v>0</v>
      </c>
      <c r="BI41" s="81">
        <f t="shared" si="95"/>
        <v>0</v>
      </c>
      <c r="BJ41" s="81">
        <f t="shared" si="95"/>
        <v>0</v>
      </c>
      <c r="BK41" s="81">
        <f t="shared" si="95"/>
        <v>0</v>
      </c>
      <c r="BL41" s="81">
        <f t="shared" si="95"/>
        <v>0</v>
      </c>
      <c r="BM41" s="81">
        <f t="shared" si="95"/>
        <v>0</v>
      </c>
      <c r="BN41" s="81">
        <f t="shared" si="95"/>
        <v>0</v>
      </c>
      <c r="BO41" s="81">
        <f t="shared" si="95"/>
        <v>0</v>
      </c>
      <c r="BP41" s="81">
        <f t="shared" si="95"/>
        <v>0</v>
      </c>
      <c r="BQ41" s="81">
        <f t="shared" si="95"/>
        <v>0</v>
      </c>
      <c r="BR41" s="81">
        <f t="shared" si="95"/>
        <v>0</v>
      </c>
      <c r="BS41" s="81">
        <f t="shared" si="95"/>
        <v>0</v>
      </c>
      <c r="BT41" s="81">
        <f t="shared" si="95"/>
        <v>0</v>
      </c>
      <c r="BU41" s="81">
        <f t="shared" si="95"/>
        <v>0</v>
      </c>
      <c r="BV41" s="81">
        <f t="shared" si="95"/>
        <v>0</v>
      </c>
      <c r="BW41" s="81">
        <f t="shared" si="95"/>
        <v>0</v>
      </c>
    </row>
    <row r="42" spans="3:75" ht="12" hidden="1" customHeight="1" outlineLevel="1">
      <c r="C42" s="81" t="s">
        <v>760</v>
      </c>
      <c r="D42" s="81"/>
      <c r="E42" s="81"/>
      <c r="F42" s="81"/>
      <c r="G42" s="81"/>
      <c r="H42" s="81"/>
      <c r="I42" s="81"/>
      <c r="J42" s="81"/>
      <c r="K42" s="81"/>
      <c r="L42" s="81"/>
      <c r="M42" s="81"/>
      <c r="N42" s="81">
        <f>SUM(D$12:N$12)</f>
        <v>0</v>
      </c>
      <c r="O42" s="81">
        <f>SUM(E$12:O$12)</f>
        <v>0</v>
      </c>
      <c r="P42" s="81">
        <f t="shared" ref="P42:BW42" si="96">SUM(F$12:P$12)</f>
        <v>0</v>
      </c>
      <c r="Q42" s="81">
        <f t="shared" si="96"/>
        <v>0</v>
      </c>
      <c r="R42" s="81">
        <f t="shared" si="96"/>
        <v>0</v>
      </c>
      <c r="S42" s="81">
        <f t="shared" si="96"/>
        <v>0</v>
      </c>
      <c r="T42" s="81">
        <f t="shared" si="96"/>
        <v>0</v>
      </c>
      <c r="U42" s="81">
        <f t="shared" si="96"/>
        <v>0</v>
      </c>
      <c r="V42" s="81">
        <f t="shared" si="96"/>
        <v>0</v>
      </c>
      <c r="W42" s="81">
        <f t="shared" si="96"/>
        <v>0</v>
      </c>
      <c r="X42" s="81">
        <f t="shared" si="96"/>
        <v>0</v>
      </c>
      <c r="Y42" s="81">
        <f t="shared" si="96"/>
        <v>0</v>
      </c>
      <c r="Z42" s="81">
        <f t="shared" si="96"/>
        <v>0</v>
      </c>
      <c r="AA42" s="81">
        <f t="shared" si="96"/>
        <v>0</v>
      </c>
      <c r="AB42" s="81">
        <f t="shared" si="96"/>
        <v>0</v>
      </c>
      <c r="AC42" s="81">
        <f t="shared" si="96"/>
        <v>0</v>
      </c>
      <c r="AD42" s="81">
        <f t="shared" si="96"/>
        <v>0</v>
      </c>
      <c r="AE42" s="81">
        <f t="shared" si="96"/>
        <v>0</v>
      </c>
      <c r="AF42" s="81">
        <f t="shared" si="96"/>
        <v>0</v>
      </c>
      <c r="AG42" s="81">
        <f t="shared" si="96"/>
        <v>0</v>
      </c>
      <c r="AH42" s="81">
        <f t="shared" si="96"/>
        <v>0</v>
      </c>
      <c r="AI42" s="81">
        <f t="shared" si="96"/>
        <v>0</v>
      </c>
      <c r="AJ42" s="81">
        <f t="shared" si="96"/>
        <v>0</v>
      </c>
      <c r="AK42" s="81">
        <f t="shared" si="96"/>
        <v>0</v>
      </c>
      <c r="AL42" s="81">
        <f t="shared" si="96"/>
        <v>0</v>
      </c>
      <c r="AM42" s="81">
        <f t="shared" si="96"/>
        <v>0</v>
      </c>
      <c r="AN42" s="81">
        <f t="shared" si="96"/>
        <v>0</v>
      </c>
      <c r="AO42" s="81">
        <f t="shared" si="96"/>
        <v>0</v>
      </c>
      <c r="AP42" s="81">
        <f t="shared" si="96"/>
        <v>0</v>
      </c>
      <c r="AQ42" s="81">
        <f t="shared" si="96"/>
        <v>0</v>
      </c>
      <c r="AR42" s="81">
        <f t="shared" si="96"/>
        <v>0</v>
      </c>
      <c r="AS42" s="81">
        <f t="shared" si="96"/>
        <v>0</v>
      </c>
      <c r="AT42" s="81">
        <f t="shared" si="96"/>
        <v>0</v>
      </c>
      <c r="AU42" s="81">
        <f t="shared" si="96"/>
        <v>0</v>
      </c>
      <c r="AV42" s="81">
        <f t="shared" si="96"/>
        <v>0</v>
      </c>
      <c r="AW42" s="81">
        <f t="shared" si="96"/>
        <v>0</v>
      </c>
      <c r="AX42" s="81">
        <f t="shared" si="96"/>
        <v>0</v>
      </c>
      <c r="AY42" s="81">
        <f t="shared" si="96"/>
        <v>0</v>
      </c>
      <c r="AZ42" s="81">
        <f t="shared" si="96"/>
        <v>0</v>
      </c>
      <c r="BA42" s="81">
        <f t="shared" si="96"/>
        <v>0</v>
      </c>
      <c r="BB42" s="81">
        <f t="shared" si="96"/>
        <v>0</v>
      </c>
      <c r="BC42" s="81">
        <f t="shared" si="96"/>
        <v>0</v>
      </c>
      <c r="BD42" s="81">
        <f t="shared" si="96"/>
        <v>0</v>
      </c>
      <c r="BE42" s="81">
        <f t="shared" si="96"/>
        <v>0</v>
      </c>
      <c r="BF42" s="81">
        <f t="shared" si="96"/>
        <v>0</v>
      </c>
      <c r="BG42" s="81">
        <f t="shared" si="96"/>
        <v>0</v>
      </c>
      <c r="BH42" s="81">
        <f t="shared" si="96"/>
        <v>0</v>
      </c>
      <c r="BI42" s="81">
        <f t="shared" si="96"/>
        <v>0</v>
      </c>
      <c r="BJ42" s="81">
        <f t="shared" si="96"/>
        <v>0</v>
      </c>
      <c r="BK42" s="81">
        <f t="shared" si="96"/>
        <v>0</v>
      </c>
      <c r="BL42" s="81">
        <f t="shared" si="96"/>
        <v>0</v>
      </c>
      <c r="BM42" s="81">
        <f t="shared" si="96"/>
        <v>0</v>
      </c>
      <c r="BN42" s="81">
        <f t="shared" si="96"/>
        <v>0</v>
      </c>
      <c r="BO42" s="81">
        <f t="shared" si="96"/>
        <v>0</v>
      </c>
      <c r="BP42" s="81">
        <f t="shared" si="96"/>
        <v>0</v>
      </c>
      <c r="BQ42" s="81">
        <f t="shared" si="96"/>
        <v>0</v>
      </c>
      <c r="BR42" s="81">
        <f t="shared" si="96"/>
        <v>0</v>
      </c>
      <c r="BS42" s="81">
        <f t="shared" si="96"/>
        <v>0</v>
      </c>
      <c r="BT42" s="81">
        <f t="shared" si="96"/>
        <v>0</v>
      </c>
      <c r="BU42" s="81">
        <f t="shared" si="96"/>
        <v>0</v>
      </c>
      <c r="BV42" s="81">
        <f t="shared" si="96"/>
        <v>0</v>
      </c>
      <c r="BW42" s="81">
        <f t="shared" si="96"/>
        <v>0</v>
      </c>
    </row>
    <row r="43" spans="3:75" ht="12" hidden="1" customHeight="1" outlineLevel="1">
      <c r="C43" s="81" t="s">
        <v>761</v>
      </c>
      <c r="D43" s="81"/>
      <c r="E43" s="81"/>
      <c r="F43" s="81"/>
      <c r="G43" s="81"/>
      <c r="H43" s="81"/>
      <c r="I43" s="81"/>
      <c r="J43" s="81"/>
      <c r="K43" s="81"/>
      <c r="L43" s="81"/>
      <c r="M43" s="81"/>
      <c r="N43" s="81"/>
      <c r="O43" s="81">
        <f>SUM(D$12:O$12)</f>
        <v>0</v>
      </c>
      <c r="P43" s="81">
        <f t="shared" ref="P43:BW43" si="97">SUM(E$12:P$12)</f>
        <v>0</v>
      </c>
      <c r="Q43" s="81">
        <f t="shared" si="97"/>
        <v>0</v>
      </c>
      <c r="R43" s="81">
        <f t="shared" si="97"/>
        <v>0</v>
      </c>
      <c r="S43" s="81">
        <f t="shared" si="97"/>
        <v>0</v>
      </c>
      <c r="T43" s="81">
        <f t="shared" si="97"/>
        <v>0</v>
      </c>
      <c r="U43" s="81">
        <f t="shared" si="97"/>
        <v>0</v>
      </c>
      <c r="V43" s="81">
        <f t="shared" si="97"/>
        <v>0</v>
      </c>
      <c r="W43" s="81">
        <f t="shared" si="97"/>
        <v>0</v>
      </c>
      <c r="X43" s="81">
        <f t="shared" si="97"/>
        <v>0</v>
      </c>
      <c r="Y43" s="81">
        <f t="shared" si="97"/>
        <v>0</v>
      </c>
      <c r="Z43" s="81">
        <f t="shared" si="97"/>
        <v>0</v>
      </c>
      <c r="AA43" s="81">
        <f t="shared" si="97"/>
        <v>0</v>
      </c>
      <c r="AB43" s="81">
        <f t="shared" si="97"/>
        <v>0</v>
      </c>
      <c r="AC43" s="81">
        <f t="shared" si="97"/>
        <v>0</v>
      </c>
      <c r="AD43" s="81">
        <f t="shared" si="97"/>
        <v>0</v>
      </c>
      <c r="AE43" s="81">
        <f t="shared" si="97"/>
        <v>0</v>
      </c>
      <c r="AF43" s="81">
        <f t="shared" si="97"/>
        <v>0</v>
      </c>
      <c r="AG43" s="81">
        <f t="shared" si="97"/>
        <v>0</v>
      </c>
      <c r="AH43" s="81">
        <f t="shared" si="97"/>
        <v>0</v>
      </c>
      <c r="AI43" s="81">
        <f t="shared" si="97"/>
        <v>0</v>
      </c>
      <c r="AJ43" s="81">
        <f t="shared" si="97"/>
        <v>0</v>
      </c>
      <c r="AK43" s="81">
        <f t="shared" si="97"/>
        <v>0</v>
      </c>
      <c r="AL43" s="81">
        <f t="shared" si="97"/>
        <v>0</v>
      </c>
      <c r="AM43" s="81">
        <f t="shared" si="97"/>
        <v>0</v>
      </c>
      <c r="AN43" s="81">
        <f t="shared" si="97"/>
        <v>0</v>
      </c>
      <c r="AO43" s="81">
        <f t="shared" si="97"/>
        <v>0</v>
      </c>
      <c r="AP43" s="81">
        <f t="shared" si="97"/>
        <v>0</v>
      </c>
      <c r="AQ43" s="81">
        <f t="shared" si="97"/>
        <v>0</v>
      </c>
      <c r="AR43" s="81">
        <f t="shared" si="97"/>
        <v>0</v>
      </c>
      <c r="AS43" s="81">
        <f t="shared" si="97"/>
        <v>0</v>
      </c>
      <c r="AT43" s="81">
        <f t="shared" si="97"/>
        <v>0</v>
      </c>
      <c r="AU43" s="81">
        <f t="shared" si="97"/>
        <v>0</v>
      </c>
      <c r="AV43" s="81">
        <f t="shared" si="97"/>
        <v>0</v>
      </c>
      <c r="AW43" s="81">
        <f t="shared" si="97"/>
        <v>0</v>
      </c>
      <c r="AX43" s="81">
        <f t="shared" si="97"/>
        <v>0</v>
      </c>
      <c r="AY43" s="81">
        <f t="shared" si="97"/>
        <v>0</v>
      </c>
      <c r="AZ43" s="81">
        <f t="shared" si="97"/>
        <v>0</v>
      </c>
      <c r="BA43" s="81">
        <f t="shared" si="97"/>
        <v>0</v>
      </c>
      <c r="BB43" s="81">
        <f t="shared" si="97"/>
        <v>0</v>
      </c>
      <c r="BC43" s="81">
        <f t="shared" si="97"/>
        <v>0</v>
      </c>
      <c r="BD43" s="81">
        <f t="shared" si="97"/>
        <v>0</v>
      </c>
      <c r="BE43" s="81">
        <f t="shared" si="97"/>
        <v>0</v>
      </c>
      <c r="BF43" s="81">
        <f t="shared" si="97"/>
        <v>0</v>
      </c>
      <c r="BG43" s="81">
        <f t="shared" si="97"/>
        <v>0</v>
      </c>
      <c r="BH43" s="81">
        <f t="shared" si="97"/>
        <v>0</v>
      </c>
      <c r="BI43" s="81">
        <f t="shared" si="97"/>
        <v>0</v>
      </c>
      <c r="BJ43" s="81">
        <f t="shared" si="97"/>
        <v>0</v>
      </c>
      <c r="BK43" s="81">
        <f t="shared" si="97"/>
        <v>0</v>
      </c>
      <c r="BL43" s="81">
        <f t="shared" si="97"/>
        <v>0</v>
      </c>
      <c r="BM43" s="81">
        <f t="shared" si="97"/>
        <v>0</v>
      </c>
      <c r="BN43" s="81">
        <f t="shared" si="97"/>
        <v>0</v>
      </c>
      <c r="BO43" s="81">
        <f t="shared" si="97"/>
        <v>0</v>
      </c>
      <c r="BP43" s="81">
        <f t="shared" si="97"/>
        <v>0</v>
      </c>
      <c r="BQ43" s="81">
        <f t="shared" si="97"/>
        <v>0</v>
      </c>
      <c r="BR43" s="81">
        <f t="shared" si="97"/>
        <v>0</v>
      </c>
      <c r="BS43" s="81">
        <f t="shared" si="97"/>
        <v>0</v>
      </c>
      <c r="BT43" s="81">
        <f t="shared" si="97"/>
        <v>0</v>
      </c>
      <c r="BU43" s="81">
        <f t="shared" si="97"/>
        <v>0</v>
      </c>
      <c r="BV43" s="81">
        <f t="shared" si="97"/>
        <v>0</v>
      </c>
      <c r="BW43" s="81">
        <f t="shared" si="97"/>
        <v>0</v>
      </c>
    </row>
    <row r="44" spans="3:75" ht="12" hidden="1" customHeight="1" outlineLevel="1">
      <c r="C44" s="81" t="s">
        <v>764</v>
      </c>
      <c r="D44" s="81"/>
      <c r="E44" s="81"/>
      <c r="F44" s="81"/>
      <c r="G44" s="81"/>
      <c r="H44" s="81"/>
      <c r="I44" s="81"/>
      <c r="J44" s="81"/>
      <c r="K44" s="81"/>
      <c r="L44" s="81"/>
      <c r="M44" s="81"/>
      <c r="N44" s="81"/>
      <c r="O44" s="81"/>
      <c r="P44" s="81">
        <f>SUM(D$12:P$12)</f>
        <v>0</v>
      </c>
      <c r="Q44" s="81">
        <f t="shared" ref="Q44:BW44" si="98">SUM(E$12:Q$12)</f>
        <v>0</v>
      </c>
      <c r="R44" s="81">
        <f t="shared" si="98"/>
        <v>0</v>
      </c>
      <c r="S44" s="81">
        <f t="shared" si="98"/>
        <v>0</v>
      </c>
      <c r="T44" s="81">
        <f t="shared" si="98"/>
        <v>0</v>
      </c>
      <c r="U44" s="81">
        <f t="shared" si="98"/>
        <v>0</v>
      </c>
      <c r="V44" s="81">
        <f t="shared" si="98"/>
        <v>0</v>
      </c>
      <c r="W44" s="81">
        <f t="shared" si="98"/>
        <v>0</v>
      </c>
      <c r="X44" s="81">
        <f t="shared" si="98"/>
        <v>0</v>
      </c>
      <c r="Y44" s="81">
        <f t="shared" si="98"/>
        <v>0</v>
      </c>
      <c r="Z44" s="81">
        <f t="shared" si="98"/>
        <v>0</v>
      </c>
      <c r="AA44" s="81">
        <f t="shared" si="98"/>
        <v>0</v>
      </c>
      <c r="AB44" s="81">
        <f t="shared" si="98"/>
        <v>0</v>
      </c>
      <c r="AC44" s="81">
        <f t="shared" si="98"/>
        <v>0</v>
      </c>
      <c r="AD44" s="81">
        <f t="shared" si="98"/>
        <v>0</v>
      </c>
      <c r="AE44" s="81">
        <f t="shared" si="98"/>
        <v>0</v>
      </c>
      <c r="AF44" s="81">
        <f t="shared" si="98"/>
        <v>0</v>
      </c>
      <c r="AG44" s="81">
        <f t="shared" si="98"/>
        <v>0</v>
      </c>
      <c r="AH44" s="81">
        <f t="shared" si="98"/>
        <v>0</v>
      </c>
      <c r="AI44" s="81">
        <f t="shared" si="98"/>
        <v>0</v>
      </c>
      <c r="AJ44" s="81">
        <f t="shared" si="98"/>
        <v>0</v>
      </c>
      <c r="AK44" s="81">
        <f t="shared" si="98"/>
        <v>0</v>
      </c>
      <c r="AL44" s="81">
        <f t="shared" si="98"/>
        <v>0</v>
      </c>
      <c r="AM44" s="81">
        <f t="shared" si="98"/>
        <v>0</v>
      </c>
      <c r="AN44" s="81">
        <f t="shared" si="98"/>
        <v>0</v>
      </c>
      <c r="AO44" s="81">
        <f t="shared" si="98"/>
        <v>0</v>
      </c>
      <c r="AP44" s="81">
        <f t="shared" si="98"/>
        <v>0</v>
      </c>
      <c r="AQ44" s="81">
        <f t="shared" si="98"/>
        <v>0</v>
      </c>
      <c r="AR44" s="81">
        <f t="shared" si="98"/>
        <v>0</v>
      </c>
      <c r="AS44" s="81">
        <f t="shared" si="98"/>
        <v>0</v>
      </c>
      <c r="AT44" s="81">
        <f t="shared" si="98"/>
        <v>0</v>
      </c>
      <c r="AU44" s="81">
        <f t="shared" si="98"/>
        <v>0</v>
      </c>
      <c r="AV44" s="81">
        <f t="shared" si="98"/>
        <v>0</v>
      </c>
      <c r="AW44" s="81">
        <f t="shared" si="98"/>
        <v>0</v>
      </c>
      <c r="AX44" s="81">
        <f t="shared" si="98"/>
        <v>0</v>
      </c>
      <c r="AY44" s="81">
        <f t="shared" si="98"/>
        <v>0</v>
      </c>
      <c r="AZ44" s="81">
        <f t="shared" si="98"/>
        <v>0</v>
      </c>
      <c r="BA44" s="81">
        <f t="shared" si="98"/>
        <v>0</v>
      </c>
      <c r="BB44" s="81">
        <f t="shared" si="98"/>
        <v>0</v>
      </c>
      <c r="BC44" s="81">
        <f t="shared" si="98"/>
        <v>0</v>
      </c>
      <c r="BD44" s="81">
        <f t="shared" si="98"/>
        <v>0</v>
      </c>
      <c r="BE44" s="81">
        <f t="shared" si="98"/>
        <v>0</v>
      </c>
      <c r="BF44" s="81">
        <f t="shared" si="98"/>
        <v>0</v>
      </c>
      <c r="BG44" s="81">
        <f t="shared" si="98"/>
        <v>0</v>
      </c>
      <c r="BH44" s="81">
        <f t="shared" si="98"/>
        <v>0</v>
      </c>
      <c r="BI44" s="81">
        <f t="shared" si="98"/>
        <v>0</v>
      </c>
      <c r="BJ44" s="81">
        <f t="shared" si="98"/>
        <v>0</v>
      </c>
      <c r="BK44" s="81">
        <f t="shared" si="98"/>
        <v>0</v>
      </c>
      <c r="BL44" s="81">
        <f t="shared" si="98"/>
        <v>0</v>
      </c>
      <c r="BM44" s="81">
        <f t="shared" si="98"/>
        <v>0</v>
      </c>
      <c r="BN44" s="81">
        <f t="shared" si="98"/>
        <v>0</v>
      </c>
      <c r="BO44" s="81">
        <f t="shared" si="98"/>
        <v>0</v>
      </c>
      <c r="BP44" s="81">
        <f t="shared" si="98"/>
        <v>0</v>
      </c>
      <c r="BQ44" s="81">
        <f t="shared" si="98"/>
        <v>0</v>
      </c>
      <c r="BR44" s="81">
        <f t="shared" si="98"/>
        <v>0</v>
      </c>
      <c r="BS44" s="81">
        <f t="shared" si="98"/>
        <v>0</v>
      </c>
      <c r="BT44" s="81">
        <f t="shared" si="98"/>
        <v>0</v>
      </c>
      <c r="BU44" s="81">
        <f t="shared" si="98"/>
        <v>0</v>
      </c>
      <c r="BV44" s="81">
        <f t="shared" si="98"/>
        <v>0</v>
      </c>
      <c r="BW44" s="81">
        <f t="shared" si="98"/>
        <v>0</v>
      </c>
    </row>
    <row r="45" spans="3:75" ht="12" hidden="1" customHeight="1" outlineLevel="1">
      <c r="C45" s="64"/>
      <c r="D45" s="64"/>
      <c r="E45" s="64"/>
      <c r="F45" s="64"/>
      <c r="G45" s="64"/>
      <c r="H45" s="64"/>
      <c r="I45" s="64"/>
      <c r="J45" s="64"/>
      <c r="K45" s="64"/>
      <c r="L45" s="64"/>
      <c r="M45" s="64"/>
      <c r="N45" s="64"/>
      <c r="P45" s="63" t="s">
        <v>742</v>
      </c>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row>
    <row r="46" spans="3:75" ht="12" hidden="1" customHeight="1" outlineLevel="1">
      <c r="C46" s="64"/>
      <c r="D46" s="64"/>
      <c r="E46" s="64"/>
      <c r="F46" s="64"/>
      <c r="G46" s="64"/>
      <c r="H46" s="64"/>
      <c r="I46" s="64"/>
      <c r="J46" s="64"/>
      <c r="K46" s="64"/>
      <c r="L46" s="64"/>
      <c r="M46" s="64"/>
      <c r="N46" s="64"/>
      <c r="P46" s="63" t="s">
        <v>742</v>
      </c>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row>
    <row r="47" spans="3:75" ht="12" customHeight="1" collapsed="1">
      <c r="C47" s="79" t="s">
        <v>735</v>
      </c>
      <c r="D47" s="64"/>
      <c r="E47" s="64"/>
      <c r="F47" s="64"/>
      <c r="G47" s="64"/>
      <c r="H47" s="64"/>
      <c r="I47" s="64"/>
      <c r="J47" s="64"/>
      <c r="K47" s="64"/>
      <c r="L47" s="64"/>
      <c r="M47" s="64"/>
      <c r="N47" s="64"/>
      <c r="P47" s="63" t="s">
        <v>742</v>
      </c>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row>
    <row r="48" spans="3:75" ht="12" customHeight="1">
      <c r="C48" s="64"/>
      <c r="D48" s="64"/>
      <c r="E48" s="64"/>
      <c r="F48" s="64"/>
      <c r="G48" s="64"/>
      <c r="H48" s="64"/>
      <c r="I48" s="64"/>
      <c r="J48" s="64"/>
      <c r="K48" s="64"/>
      <c r="L48" s="64"/>
      <c r="M48" s="64"/>
      <c r="N48" s="64"/>
      <c r="P48" s="63" t="s">
        <v>742</v>
      </c>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row>
    <row r="49" spans="3:76" ht="12" hidden="1" customHeight="1" outlineLevel="1">
      <c r="C49" s="82" t="s">
        <v>750</v>
      </c>
      <c r="D49" s="83" t="e">
        <f t="shared" ref="D49:BO49" si="99">IF(D9&lt;=D32,D9/D32*D16,0)</f>
        <v>#DIV/0!</v>
      </c>
      <c r="E49" s="83" t="e">
        <f t="shared" si="99"/>
        <v>#DIV/0!</v>
      </c>
      <c r="F49" s="83" t="e">
        <f t="shared" si="99"/>
        <v>#DIV/0!</v>
      </c>
      <c r="G49" s="83" t="e">
        <f t="shared" si="99"/>
        <v>#DIV/0!</v>
      </c>
      <c r="H49" s="83" t="e">
        <f t="shared" si="99"/>
        <v>#DIV/0!</v>
      </c>
      <c r="I49" s="83" t="e">
        <f t="shared" si="99"/>
        <v>#DIV/0!</v>
      </c>
      <c r="J49" s="83" t="e">
        <f t="shared" si="99"/>
        <v>#DIV/0!</v>
      </c>
      <c r="K49" s="83" t="e">
        <f t="shared" si="99"/>
        <v>#DIV/0!</v>
      </c>
      <c r="L49" s="83" t="e">
        <f t="shared" si="99"/>
        <v>#DIV/0!</v>
      </c>
      <c r="M49" s="83" t="e">
        <f t="shared" si="99"/>
        <v>#DIV/0!</v>
      </c>
      <c r="N49" s="83" t="e">
        <f t="shared" si="99"/>
        <v>#DIV/0!</v>
      </c>
      <c r="O49" s="83" t="e">
        <f t="shared" si="99"/>
        <v>#DIV/0!</v>
      </c>
      <c r="P49" s="83" t="e">
        <f t="shared" si="99"/>
        <v>#DIV/0!</v>
      </c>
      <c r="Q49" s="83" t="e">
        <f t="shared" si="99"/>
        <v>#DIV/0!</v>
      </c>
      <c r="R49" s="83" t="e">
        <f t="shared" si="99"/>
        <v>#DIV/0!</v>
      </c>
      <c r="S49" s="83" t="e">
        <f t="shared" si="99"/>
        <v>#DIV/0!</v>
      </c>
      <c r="T49" s="83" t="e">
        <f t="shared" si="99"/>
        <v>#DIV/0!</v>
      </c>
      <c r="U49" s="83" t="e">
        <f t="shared" si="99"/>
        <v>#DIV/0!</v>
      </c>
      <c r="V49" s="83" t="e">
        <f t="shared" si="99"/>
        <v>#DIV/0!</v>
      </c>
      <c r="W49" s="83" t="e">
        <f t="shared" si="99"/>
        <v>#DIV/0!</v>
      </c>
      <c r="X49" s="83" t="e">
        <f t="shared" si="99"/>
        <v>#DIV/0!</v>
      </c>
      <c r="Y49" s="83" t="e">
        <f t="shared" si="99"/>
        <v>#DIV/0!</v>
      </c>
      <c r="Z49" s="83" t="e">
        <f t="shared" si="99"/>
        <v>#DIV/0!</v>
      </c>
      <c r="AA49" s="83" t="e">
        <f t="shared" si="99"/>
        <v>#DIV/0!</v>
      </c>
      <c r="AB49" s="83" t="e">
        <f t="shared" si="99"/>
        <v>#DIV/0!</v>
      </c>
      <c r="AC49" s="83" t="e">
        <f t="shared" si="99"/>
        <v>#DIV/0!</v>
      </c>
      <c r="AD49" s="83" t="e">
        <f t="shared" si="99"/>
        <v>#DIV/0!</v>
      </c>
      <c r="AE49" s="83" t="e">
        <f t="shared" si="99"/>
        <v>#DIV/0!</v>
      </c>
      <c r="AF49" s="83" t="e">
        <f t="shared" si="99"/>
        <v>#DIV/0!</v>
      </c>
      <c r="AG49" s="83" t="e">
        <f t="shared" si="99"/>
        <v>#DIV/0!</v>
      </c>
      <c r="AH49" s="83" t="e">
        <f t="shared" si="99"/>
        <v>#DIV/0!</v>
      </c>
      <c r="AI49" s="83" t="e">
        <f t="shared" si="99"/>
        <v>#DIV/0!</v>
      </c>
      <c r="AJ49" s="83" t="e">
        <f t="shared" si="99"/>
        <v>#DIV/0!</v>
      </c>
      <c r="AK49" s="83" t="e">
        <f t="shared" si="99"/>
        <v>#DIV/0!</v>
      </c>
      <c r="AL49" s="83" t="e">
        <f t="shared" si="99"/>
        <v>#DIV/0!</v>
      </c>
      <c r="AM49" s="83" t="e">
        <f t="shared" si="99"/>
        <v>#DIV/0!</v>
      </c>
      <c r="AN49" s="83" t="e">
        <f t="shared" si="99"/>
        <v>#DIV/0!</v>
      </c>
      <c r="AO49" s="83" t="e">
        <f t="shared" si="99"/>
        <v>#DIV/0!</v>
      </c>
      <c r="AP49" s="83" t="e">
        <f t="shared" si="99"/>
        <v>#DIV/0!</v>
      </c>
      <c r="AQ49" s="83" t="e">
        <f t="shared" si="99"/>
        <v>#DIV/0!</v>
      </c>
      <c r="AR49" s="83" t="e">
        <f t="shared" si="99"/>
        <v>#DIV/0!</v>
      </c>
      <c r="AS49" s="83" t="e">
        <f t="shared" si="99"/>
        <v>#DIV/0!</v>
      </c>
      <c r="AT49" s="83" t="e">
        <f t="shared" si="99"/>
        <v>#DIV/0!</v>
      </c>
      <c r="AU49" s="83" t="e">
        <f t="shared" si="99"/>
        <v>#DIV/0!</v>
      </c>
      <c r="AV49" s="83" t="e">
        <f t="shared" si="99"/>
        <v>#DIV/0!</v>
      </c>
      <c r="AW49" s="83" t="e">
        <f t="shared" si="99"/>
        <v>#DIV/0!</v>
      </c>
      <c r="AX49" s="83" t="e">
        <f t="shared" si="99"/>
        <v>#DIV/0!</v>
      </c>
      <c r="AY49" s="83" t="e">
        <f t="shared" si="99"/>
        <v>#DIV/0!</v>
      </c>
      <c r="AZ49" s="83" t="e">
        <f t="shared" si="99"/>
        <v>#DIV/0!</v>
      </c>
      <c r="BA49" s="83" t="e">
        <f t="shared" si="99"/>
        <v>#DIV/0!</v>
      </c>
      <c r="BB49" s="83" t="e">
        <f t="shared" si="99"/>
        <v>#DIV/0!</v>
      </c>
      <c r="BC49" s="83" t="e">
        <f t="shared" si="99"/>
        <v>#DIV/0!</v>
      </c>
      <c r="BD49" s="83" t="e">
        <f t="shared" si="99"/>
        <v>#DIV/0!</v>
      </c>
      <c r="BE49" s="83" t="e">
        <f t="shared" si="99"/>
        <v>#DIV/0!</v>
      </c>
      <c r="BF49" s="83" t="e">
        <f t="shared" si="99"/>
        <v>#DIV/0!</v>
      </c>
      <c r="BG49" s="83" t="e">
        <f t="shared" si="99"/>
        <v>#DIV/0!</v>
      </c>
      <c r="BH49" s="83" t="e">
        <f t="shared" si="99"/>
        <v>#DIV/0!</v>
      </c>
      <c r="BI49" s="83" t="e">
        <f t="shared" si="99"/>
        <v>#DIV/0!</v>
      </c>
      <c r="BJ49" s="83" t="e">
        <f t="shared" si="99"/>
        <v>#DIV/0!</v>
      </c>
      <c r="BK49" s="83" t="e">
        <f t="shared" si="99"/>
        <v>#DIV/0!</v>
      </c>
      <c r="BL49" s="83" t="e">
        <f t="shared" si="99"/>
        <v>#DIV/0!</v>
      </c>
      <c r="BM49" s="83" t="e">
        <f t="shared" si="99"/>
        <v>#DIV/0!</v>
      </c>
      <c r="BN49" s="83" t="e">
        <f t="shared" si="99"/>
        <v>#DIV/0!</v>
      </c>
      <c r="BO49" s="83" t="e">
        <f t="shared" si="99"/>
        <v>#DIV/0!</v>
      </c>
      <c r="BP49" s="83" t="e">
        <f t="shared" ref="BP49:BW49" si="100">IF(BP9&lt;=BP32,BP9/BP32*BP16,0)</f>
        <v>#DIV/0!</v>
      </c>
      <c r="BQ49" s="83" t="e">
        <f t="shared" si="100"/>
        <v>#DIV/0!</v>
      </c>
      <c r="BR49" s="83" t="e">
        <f t="shared" si="100"/>
        <v>#DIV/0!</v>
      </c>
      <c r="BS49" s="83" t="e">
        <f t="shared" si="100"/>
        <v>#DIV/0!</v>
      </c>
      <c r="BT49" s="83" t="e">
        <f t="shared" si="100"/>
        <v>#DIV/0!</v>
      </c>
      <c r="BU49" s="83" t="e">
        <f t="shared" si="100"/>
        <v>#DIV/0!</v>
      </c>
      <c r="BV49" s="83" t="e">
        <f t="shared" si="100"/>
        <v>#DIV/0!</v>
      </c>
      <c r="BW49" s="83" t="e">
        <f t="shared" si="100"/>
        <v>#DIV/0!</v>
      </c>
    </row>
    <row r="50" spans="3:76" ht="12" hidden="1" customHeight="1" outlineLevel="1">
      <c r="C50" s="82" t="s">
        <v>751</v>
      </c>
      <c r="D50" s="83"/>
      <c r="E50" s="83">
        <f t="shared" ref="E50:BP50" si="101">IF(AND(E$9&gt;E32,E$9&lt;=E33),((E$9-E32)/D$32*D$16)+E16,0)</f>
        <v>0</v>
      </c>
      <c r="F50" s="83">
        <f t="shared" si="101"/>
        <v>0</v>
      </c>
      <c r="G50" s="83">
        <f t="shared" si="101"/>
        <v>0</v>
      </c>
      <c r="H50" s="83">
        <f t="shared" si="101"/>
        <v>0</v>
      </c>
      <c r="I50" s="83">
        <f t="shared" si="101"/>
        <v>0</v>
      </c>
      <c r="J50" s="83">
        <f t="shared" si="101"/>
        <v>0</v>
      </c>
      <c r="K50" s="83">
        <f t="shared" si="101"/>
        <v>0</v>
      </c>
      <c r="L50" s="83">
        <f t="shared" si="101"/>
        <v>0</v>
      </c>
      <c r="M50" s="83">
        <f t="shared" si="101"/>
        <v>0</v>
      </c>
      <c r="N50" s="83">
        <f t="shared" si="101"/>
        <v>0</v>
      </c>
      <c r="O50" s="83">
        <f t="shared" si="101"/>
        <v>0</v>
      </c>
      <c r="P50" s="83">
        <f t="shared" si="101"/>
        <v>0</v>
      </c>
      <c r="Q50" s="83">
        <f t="shared" si="101"/>
        <v>0</v>
      </c>
      <c r="R50" s="83">
        <f t="shared" si="101"/>
        <v>0</v>
      </c>
      <c r="S50" s="83">
        <f t="shared" si="101"/>
        <v>0</v>
      </c>
      <c r="T50" s="83">
        <f t="shared" si="101"/>
        <v>0</v>
      </c>
      <c r="U50" s="83">
        <f t="shared" si="101"/>
        <v>0</v>
      </c>
      <c r="V50" s="83">
        <f t="shared" si="101"/>
        <v>0</v>
      </c>
      <c r="W50" s="83">
        <f t="shared" si="101"/>
        <v>0</v>
      </c>
      <c r="X50" s="83">
        <f t="shared" si="101"/>
        <v>0</v>
      </c>
      <c r="Y50" s="83">
        <f t="shared" si="101"/>
        <v>0</v>
      </c>
      <c r="Z50" s="83">
        <f t="shared" si="101"/>
        <v>0</v>
      </c>
      <c r="AA50" s="83">
        <f t="shared" si="101"/>
        <v>0</v>
      </c>
      <c r="AB50" s="83">
        <f t="shared" si="101"/>
        <v>0</v>
      </c>
      <c r="AC50" s="83">
        <f t="shared" si="101"/>
        <v>0</v>
      </c>
      <c r="AD50" s="83">
        <f t="shared" si="101"/>
        <v>0</v>
      </c>
      <c r="AE50" s="83">
        <f t="shared" si="101"/>
        <v>0</v>
      </c>
      <c r="AF50" s="83">
        <f t="shared" si="101"/>
        <v>0</v>
      </c>
      <c r="AG50" s="83">
        <f t="shared" si="101"/>
        <v>0</v>
      </c>
      <c r="AH50" s="83">
        <f t="shared" si="101"/>
        <v>0</v>
      </c>
      <c r="AI50" s="83">
        <f t="shared" si="101"/>
        <v>0</v>
      </c>
      <c r="AJ50" s="83">
        <f t="shared" si="101"/>
        <v>0</v>
      </c>
      <c r="AK50" s="83">
        <f t="shared" si="101"/>
        <v>0</v>
      </c>
      <c r="AL50" s="83">
        <f t="shared" si="101"/>
        <v>0</v>
      </c>
      <c r="AM50" s="83">
        <f t="shared" si="101"/>
        <v>0</v>
      </c>
      <c r="AN50" s="83">
        <f t="shared" si="101"/>
        <v>0</v>
      </c>
      <c r="AO50" s="83">
        <f t="shared" si="101"/>
        <v>0</v>
      </c>
      <c r="AP50" s="83">
        <f t="shared" si="101"/>
        <v>0</v>
      </c>
      <c r="AQ50" s="83">
        <f t="shared" si="101"/>
        <v>0</v>
      </c>
      <c r="AR50" s="83">
        <f t="shared" si="101"/>
        <v>0</v>
      </c>
      <c r="AS50" s="83">
        <f t="shared" si="101"/>
        <v>0</v>
      </c>
      <c r="AT50" s="83">
        <f t="shared" si="101"/>
        <v>0</v>
      </c>
      <c r="AU50" s="83">
        <f t="shared" si="101"/>
        <v>0</v>
      </c>
      <c r="AV50" s="83">
        <f t="shared" si="101"/>
        <v>0</v>
      </c>
      <c r="AW50" s="83">
        <f t="shared" si="101"/>
        <v>0</v>
      </c>
      <c r="AX50" s="83">
        <f t="shared" si="101"/>
        <v>0</v>
      </c>
      <c r="AY50" s="83">
        <f t="shared" si="101"/>
        <v>0</v>
      </c>
      <c r="AZ50" s="83">
        <f t="shared" si="101"/>
        <v>0</v>
      </c>
      <c r="BA50" s="83">
        <f t="shared" si="101"/>
        <v>0</v>
      </c>
      <c r="BB50" s="83">
        <f t="shared" si="101"/>
        <v>0</v>
      </c>
      <c r="BC50" s="83">
        <f t="shared" si="101"/>
        <v>0</v>
      </c>
      <c r="BD50" s="83">
        <f t="shared" si="101"/>
        <v>0</v>
      </c>
      <c r="BE50" s="83">
        <f t="shared" si="101"/>
        <v>0</v>
      </c>
      <c r="BF50" s="83">
        <f t="shared" si="101"/>
        <v>0</v>
      </c>
      <c r="BG50" s="83">
        <f t="shared" si="101"/>
        <v>0</v>
      </c>
      <c r="BH50" s="83">
        <f t="shared" si="101"/>
        <v>0</v>
      </c>
      <c r="BI50" s="83">
        <f t="shared" si="101"/>
        <v>0</v>
      </c>
      <c r="BJ50" s="83">
        <f t="shared" si="101"/>
        <v>0</v>
      </c>
      <c r="BK50" s="83">
        <f t="shared" si="101"/>
        <v>0</v>
      </c>
      <c r="BL50" s="83">
        <f t="shared" si="101"/>
        <v>0</v>
      </c>
      <c r="BM50" s="83">
        <f t="shared" si="101"/>
        <v>0</v>
      </c>
      <c r="BN50" s="83">
        <f t="shared" si="101"/>
        <v>0</v>
      </c>
      <c r="BO50" s="83">
        <f t="shared" si="101"/>
        <v>0</v>
      </c>
      <c r="BP50" s="83">
        <f t="shared" si="101"/>
        <v>0</v>
      </c>
      <c r="BQ50" s="83">
        <f t="shared" ref="BQ50:BW50" si="102">IF(AND(BQ$9&gt;BQ32,BQ$9&lt;=BQ33),((BQ$9-BQ32)/BP$32*BP$16)+BQ16,0)</f>
        <v>0</v>
      </c>
      <c r="BR50" s="83">
        <f t="shared" si="102"/>
        <v>0</v>
      </c>
      <c r="BS50" s="83">
        <f t="shared" si="102"/>
        <v>0</v>
      </c>
      <c r="BT50" s="83">
        <f t="shared" si="102"/>
        <v>0</v>
      </c>
      <c r="BU50" s="83">
        <f t="shared" si="102"/>
        <v>0</v>
      </c>
      <c r="BV50" s="83">
        <f t="shared" si="102"/>
        <v>0</v>
      </c>
      <c r="BW50" s="83">
        <f t="shared" si="102"/>
        <v>0</v>
      </c>
    </row>
    <row r="51" spans="3:76" ht="12" hidden="1" customHeight="1" outlineLevel="1">
      <c r="C51" s="82" t="s">
        <v>752</v>
      </c>
      <c r="D51" s="83"/>
      <c r="E51" s="83"/>
      <c r="F51" s="83">
        <f t="shared" ref="F51:BQ51" si="103">IF(AND(F$9&gt;F33,F$9&lt;=F34),((F$9-F33)/D$32*D$16)+F17,0)</f>
        <v>0</v>
      </c>
      <c r="G51" s="83">
        <f t="shared" si="103"/>
        <v>0</v>
      </c>
      <c r="H51" s="83">
        <f t="shared" si="103"/>
        <v>0</v>
      </c>
      <c r="I51" s="83">
        <f t="shared" si="103"/>
        <v>0</v>
      </c>
      <c r="J51" s="83">
        <f t="shared" si="103"/>
        <v>0</v>
      </c>
      <c r="K51" s="83">
        <f t="shared" si="103"/>
        <v>0</v>
      </c>
      <c r="L51" s="83">
        <f t="shared" si="103"/>
        <v>0</v>
      </c>
      <c r="M51" s="83">
        <f t="shared" si="103"/>
        <v>0</v>
      </c>
      <c r="N51" s="83">
        <f t="shared" si="103"/>
        <v>0</v>
      </c>
      <c r="O51" s="83">
        <f t="shared" si="103"/>
        <v>0</v>
      </c>
      <c r="P51" s="83">
        <f t="shared" si="103"/>
        <v>0</v>
      </c>
      <c r="Q51" s="83">
        <f t="shared" si="103"/>
        <v>0</v>
      </c>
      <c r="R51" s="83">
        <f t="shared" si="103"/>
        <v>0</v>
      </c>
      <c r="S51" s="83">
        <f t="shared" si="103"/>
        <v>0</v>
      </c>
      <c r="T51" s="83">
        <f t="shared" si="103"/>
        <v>0</v>
      </c>
      <c r="U51" s="83">
        <f t="shared" si="103"/>
        <v>0</v>
      </c>
      <c r="V51" s="83">
        <f t="shared" si="103"/>
        <v>0</v>
      </c>
      <c r="W51" s="83">
        <f t="shared" si="103"/>
        <v>0</v>
      </c>
      <c r="X51" s="83">
        <f t="shared" si="103"/>
        <v>0</v>
      </c>
      <c r="Y51" s="83">
        <f t="shared" si="103"/>
        <v>0</v>
      </c>
      <c r="Z51" s="83">
        <f t="shared" si="103"/>
        <v>0</v>
      </c>
      <c r="AA51" s="83">
        <f t="shared" si="103"/>
        <v>0</v>
      </c>
      <c r="AB51" s="83">
        <f t="shared" si="103"/>
        <v>0</v>
      </c>
      <c r="AC51" s="83">
        <f t="shared" si="103"/>
        <v>0</v>
      </c>
      <c r="AD51" s="83">
        <f t="shared" si="103"/>
        <v>0</v>
      </c>
      <c r="AE51" s="83">
        <f t="shared" si="103"/>
        <v>0</v>
      </c>
      <c r="AF51" s="83">
        <f t="shared" si="103"/>
        <v>0</v>
      </c>
      <c r="AG51" s="83">
        <f t="shared" si="103"/>
        <v>0</v>
      </c>
      <c r="AH51" s="83">
        <f t="shared" si="103"/>
        <v>0</v>
      </c>
      <c r="AI51" s="83">
        <f t="shared" si="103"/>
        <v>0</v>
      </c>
      <c r="AJ51" s="83">
        <f t="shared" si="103"/>
        <v>0</v>
      </c>
      <c r="AK51" s="83">
        <f t="shared" si="103"/>
        <v>0</v>
      </c>
      <c r="AL51" s="83">
        <f t="shared" si="103"/>
        <v>0</v>
      </c>
      <c r="AM51" s="83">
        <f t="shared" si="103"/>
        <v>0</v>
      </c>
      <c r="AN51" s="83">
        <f t="shared" si="103"/>
        <v>0</v>
      </c>
      <c r="AO51" s="83">
        <f t="shared" si="103"/>
        <v>0</v>
      </c>
      <c r="AP51" s="83">
        <f t="shared" si="103"/>
        <v>0</v>
      </c>
      <c r="AQ51" s="83">
        <f t="shared" si="103"/>
        <v>0</v>
      </c>
      <c r="AR51" s="83">
        <f t="shared" si="103"/>
        <v>0</v>
      </c>
      <c r="AS51" s="83">
        <f t="shared" si="103"/>
        <v>0</v>
      </c>
      <c r="AT51" s="83">
        <f t="shared" si="103"/>
        <v>0</v>
      </c>
      <c r="AU51" s="83">
        <f t="shared" si="103"/>
        <v>0</v>
      </c>
      <c r="AV51" s="83">
        <f t="shared" si="103"/>
        <v>0</v>
      </c>
      <c r="AW51" s="83">
        <f t="shared" si="103"/>
        <v>0</v>
      </c>
      <c r="AX51" s="83">
        <f t="shared" si="103"/>
        <v>0</v>
      </c>
      <c r="AY51" s="83">
        <f t="shared" si="103"/>
        <v>0</v>
      </c>
      <c r="AZ51" s="83">
        <f t="shared" si="103"/>
        <v>0</v>
      </c>
      <c r="BA51" s="83">
        <f t="shared" si="103"/>
        <v>0</v>
      </c>
      <c r="BB51" s="83">
        <f t="shared" si="103"/>
        <v>0</v>
      </c>
      <c r="BC51" s="83">
        <f t="shared" si="103"/>
        <v>0</v>
      </c>
      <c r="BD51" s="83">
        <f t="shared" si="103"/>
        <v>0</v>
      </c>
      <c r="BE51" s="83">
        <f t="shared" si="103"/>
        <v>0</v>
      </c>
      <c r="BF51" s="83">
        <f t="shared" si="103"/>
        <v>0</v>
      </c>
      <c r="BG51" s="83">
        <f t="shared" si="103"/>
        <v>0</v>
      </c>
      <c r="BH51" s="83">
        <f t="shared" si="103"/>
        <v>0</v>
      </c>
      <c r="BI51" s="83">
        <f t="shared" si="103"/>
        <v>0</v>
      </c>
      <c r="BJ51" s="83">
        <f t="shared" si="103"/>
        <v>0</v>
      </c>
      <c r="BK51" s="83">
        <f t="shared" si="103"/>
        <v>0</v>
      </c>
      <c r="BL51" s="83">
        <f t="shared" si="103"/>
        <v>0</v>
      </c>
      <c r="BM51" s="83">
        <f t="shared" si="103"/>
        <v>0</v>
      </c>
      <c r="BN51" s="83">
        <f t="shared" si="103"/>
        <v>0</v>
      </c>
      <c r="BO51" s="83">
        <f t="shared" si="103"/>
        <v>0</v>
      </c>
      <c r="BP51" s="83">
        <f t="shared" si="103"/>
        <v>0</v>
      </c>
      <c r="BQ51" s="83">
        <f t="shared" si="103"/>
        <v>0</v>
      </c>
      <c r="BR51" s="83">
        <f t="shared" ref="BR51:BW51" si="104">IF(AND(BR$9&gt;BR33,BR$9&lt;=BR34),((BR$9-BR33)/BP$32*BP$16)+BR17,0)</f>
        <v>0</v>
      </c>
      <c r="BS51" s="83">
        <f t="shared" si="104"/>
        <v>0</v>
      </c>
      <c r="BT51" s="83">
        <f t="shared" si="104"/>
        <v>0</v>
      </c>
      <c r="BU51" s="83">
        <f t="shared" si="104"/>
        <v>0</v>
      </c>
      <c r="BV51" s="83">
        <f t="shared" si="104"/>
        <v>0</v>
      </c>
      <c r="BW51" s="83">
        <f t="shared" si="104"/>
        <v>0</v>
      </c>
    </row>
    <row r="52" spans="3:76" ht="12" hidden="1" customHeight="1" outlineLevel="1">
      <c r="C52" s="82" t="s">
        <v>753</v>
      </c>
      <c r="D52" s="83"/>
      <c r="E52" s="83"/>
      <c r="F52" s="83"/>
      <c r="G52" s="83">
        <f t="shared" ref="G52:BR52" si="105">IF(AND(G$9&gt;G34,G$9&lt;=G35),((G$9-G34)/D$32*D$16)+G18,0)</f>
        <v>0</v>
      </c>
      <c r="H52" s="83">
        <f t="shared" si="105"/>
        <v>0</v>
      </c>
      <c r="I52" s="83">
        <f t="shared" si="105"/>
        <v>0</v>
      </c>
      <c r="J52" s="83">
        <f t="shared" si="105"/>
        <v>0</v>
      </c>
      <c r="K52" s="83">
        <f t="shared" si="105"/>
        <v>0</v>
      </c>
      <c r="L52" s="83">
        <f t="shared" si="105"/>
        <v>0</v>
      </c>
      <c r="M52" s="83">
        <f t="shared" si="105"/>
        <v>0</v>
      </c>
      <c r="N52" s="83">
        <f t="shared" si="105"/>
        <v>0</v>
      </c>
      <c r="O52" s="83">
        <f t="shared" si="105"/>
        <v>0</v>
      </c>
      <c r="P52" s="83">
        <f t="shared" si="105"/>
        <v>0</v>
      </c>
      <c r="Q52" s="83">
        <f t="shared" si="105"/>
        <v>0</v>
      </c>
      <c r="R52" s="83">
        <f t="shared" si="105"/>
        <v>0</v>
      </c>
      <c r="S52" s="83">
        <f t="shared" si="105"/>
        <v>0</v>
      </c>
      <c r="T52" s="83">
        <f t="shared" si="105"/>
        <v>0</v>
      </c>
      <c r="U52" s="83">
        <f t="shared" si="105"/>
        <v>0</v>
      </c>
      <c r="V52" s="83">
        <f t="shared" si="105"/>
        <v>0</v>
      </c>
      <c r="W52" s="83">
        <f t="shared" si="105"/>
        <v>0</v>
      </c>
      <c r="X52" s="83">
        <f t="shared" si="105"/>
        <v>0</v>
      </c>
      <c r="Y52" s="83">
        <f t="shared" si="105"/>
        <v>0</v>
      </c>
      <c r="Z52" s="83">
        <f t="shared" si="105"/>
        <v>0</v>
      </c>
      <c r="AA52" s="83">
        <f t="shared" si="105"/>
        <v>0</v>
      </c>
      <c r="AB52" s="83">
        <f t="shared" si="105"/>
        <v>0</v>
      </c>
      <c r="AC52" s="83">
        <f t="shared" si="105"/>
        <v>0</v>
      </c>
      <c r="AD52" s="83">
        <f t="shared" si="105"/>
        <v>0</v>
      </c>
      <c r="AE52" s="83">
        <f t="shared" si="105"/>
        <v>0</v>
      </c>
      <c r="AF52" s="83">
        <f t="shared" si="105"/>
        <v>0</v>
      </c>
      <c r="AG52" s="83">
        <f t="shared" si="105"/>
        <v>0</v>
      </c>
      <c r="AH52" s="83">
        <f t="shared" si="105"/>
        <v>0</v>
      </c>
      <c r="AI52" s="83">
        <f t="shared" si="105"/>
        <v>0</v>
      </c>
      <c r="AJ52" s="83">
        <f t="shared" si="105"/>
        <v>0</v>
      </c>
      <c r="AK52" s="83">
        <f t="shared" si="105"/>
        <v>0</v>
      </c>
      <c r="AL52" s="83">
        <f t="shared" si="105"/>
        <v>0</v>
      </c>
      <c r="AM52" s="83">
        <f t="shared" si="105"/>
        <v>0</v>
      </c>
      <c r="AN52" s="83">
        <f t="shared" si="105"/>
        <v>0</v>
      </c>
      <c r="AO52" s="83">
        <f t="shared" si="105"/>
        <v>0</v>
      </c>
      <c r="AP52" s="83">
        <f t="shared" si="105"/>
        <v>0</v>
      </c>
      <c r="AQ52" s="83">
        <f t="shared" si="105"/>
        <v>0</v>
      </c>
      <c r="AR52" s="83">
        <f t="shared" si="105"/>
        <v>0</v>
      </c>
      <c r="AS52" s="83">
        <f t="shared" si="105"/>
        <v>0</v>
      </c>
      <c r="AT52" s="83">
        <f t="shared" si="105"/>
        <v>0</v>
      </c>
      <c r="AU52" s="83">
        <f t="shared" si="105"/>
        <v>0</v>
      </c>
      <c r="AV52" s="83">
        <f t="shared" si="105"/>
        <v>0</v>
      </c>
      <c r="AW52" s="83">
        <f t="shared" si="105"/>
        <v>0</v>
      </c>
      <c r="AX52" s="83">
        <f t="shared" si="105"/>
        <v>0</v>
      </c>
      <c r="AY52" s="83">
        <f t="shared" si="105"/>
        <v>0</v>
      </c>
      <c r="AZ52" s="83">
        <f t="shared" si="105"/>
        <v>0</v>
      </c>
      <c r="BA52" s="83">
        <f t="shared" si="105"/>
        <v>0</v>
      </c>
      <c r="BB52" s="83">
        <f t="shared" si="105"/>
        <v>0</v>
      </c>
      <c r="BC52" s="83">
        <f t="shared" si="105"/>
        <v>0</v>
      </c>
      <c r="BD52" s="83">
        <f t="shared" si="105"/>
        <v>0</v>
      </c>
      <c r="BE52" s="83">
        <f t="shared" si="105"/>
        <v>0</v>
      </c>
      <c r="BF52" s="83">
        <f t="shared" si="105"/>
        <v>0</v>
      </c>
      <c r="BG52" s="83">
        <f t="shared" si="105"/>
        <v>0</v>
      </c>
      <c r="BH52" s="83">
        <f t="shared" si="105"/>
        <v>0</v>
      </c>
      <c r="BI52" s="83">
        <f t="shared" si="105"/>
        <v>0</v>
      </c>
      <c r="BJ52" s="83">
        <f t="shared" si="105"/>
        <v>0</v>
      </c>
      <c r="BK52" s="83">
        <f t="shared" si="105"/>
        <v>0</v>
      </c>
      <c r="BL52" s="83">
        <f t="shared" si="105"/>
        <v>0</v>
      </c>
      <c r="BM52" s="83">
        <f t="shared" si="105"/>
        <v>0</v>
      </c>
      <c r="BN52" s="83">
        <f t="shared" si="105"/>
        <v>0</v>
      </c>
      <c r="BO52" s="83">
        <f t="shared" si="105"/>
        <v>0</v>
      </c>
      <c r="BP52" s="83">
        <f t="shared" si="105"/>
        <v>0</v>
      </c>
      <c r="BQ52" s="83">
        <f t="shared" si="105"/>
        <v>0</v>
      </c>
      <c r="BR52" s="83">
        <f t="shared" si="105"/>
        <v>0</v>
      </c>
      <c r="BS52" s="83">
        <f t="shared" ref="BS52:BW52" si="106">IF(AND(BS$9&gt;BS34,BS$9&lt;=BS35),((BS$9-BS34)/BP$32*BP$16)+BS18,0)</f>
        <v>0</v>
      </c>
      <c r="BT52" s="83">
        <f t="shared" si="106"/>
        <v>0</v>
      </c>
      <c r="BU52" s="83">
        <f t="shared" si="106"/>
        <v>0</v>
      </c>
      <c r="BV52" s="83">
        <f t="shared" si="106"/>
        <v>0</v>
      </c>
      <c r="BW52" s="83">
        <f t="shared" si="106"/>
        <v>0</v>
      </c>
    </row>
    <row r="53" spans="3:76" ht="12" hidden="1" customHeight="1" outlineLevel="1">
      <c r="C53" s="82" t="s">
        <v>754</v>
      </c>
      <c r="D53" s="83"/>
      <c r="E53" s="83"/>
      <c r="F53" s="83"/>
      <c r="G53" s="83"/>
      <c r="H53" s="83">
        <f t="shared" ref="H53:BS53" si="107">IF(AND(H$9&gt;H35,H$9&lt;=H36),((H$9-H35)/D$32*D$16)+H19,0)</f>
        <v>0</v>
      </c>
      <c r="I53" s="83">
        <f t="shared" si="107"/>
        <v>0</v>
      </c>
      <c r="J53" s="83">
        <f t="shared" si="107"/>
        <v>0</v>
      </c>
      <c r="K53" s="83">
        <f t="shared" si="107"/>
        <v>0</v>
      </c>
      <c r="L53" s="83">
        <f t="shared" si="107"/>
        <v>0</v>
      </c>
      <c r="M53" s="83">
        <f t="shared" si="107"/>
        <v>0</v>
      </c>
      <c r="N53" s="83">
        <f t="shared" si="107"/>
        <v>0</v>
      </c>
      <c r="O53" s="83">
        <f t="shared" si="107"/>
        <v>0</v>
      </c>
      <c r="P53" s="83">
        <f t="shared" si="107"/>
        <v>0</v>
      </c>
      <c r="Q53" s="83">
        <f t="shared" si="107"/>
        <v>0</v>
      </c>
      <c r="R53" s="83">
        <f t="shared" si="107"/>
        <v>0</v>
      </c>
      <c r="S53" s="83">
        <f t="shared" si="107"/>
        <v>0</v>
      </c>
      <c r="T53" s="83">
        <f t="shared" si="107"/>
        <v>0</v>
      </c>
      <c r="U53" s="83">
        <f t="shared" si="107"/>
        <v>0</v>
      </c>
      <c r="V53" s="83">
        <f t="shared" si="107"/>
        <v>0</v>
      </c>
      <c r="W53" s="83">
        <f t="shared" si="107"/>
        <v>0</v>
      </c>
      <c r="X53" s="83">
        <f t="shared" si="107"/>
        <v>0</v>
      </c>
      <c r="Y53" s="83">
        <f t="shared" si="107"/>
        <v>0</v>
      </c>
      <c r="Z53" s="83">
        <f t="shared" si="107"/>
        <v>0</v>
      </c>
      <c r="AA53" s="83">
        <f t="shared" si="107"/>
        <v>0</v>
      </c>
      <c r="AB53" s="83">
        <f t="shared" si="107"/>
        <v>0</v>
      </c>
      <c r="AC53" s="83">
        <f t="shared" si="107"/>
        <v>0</v>
      </c>
      <c r="AD53" s="83">
        <f t="shared" si="107"/>
        <v>0</v>
      </c>
      <c r="AE53" s="83">
        <f t="shared" si="107"/>
        <v>0</v>
      </c>
      <c r="AF53" s="83">
        <f t="shared" si="107"/>
        <v>0</v>
      </c>
      <c r="AG53" s="83">
        <f t="shared" si="107"/>
        <v>0</v>
      </c>
      <c r="AH53" s="83">
        <f t="shared" si="107"/>
        <v>0</v>
      </c>
      <c r="AI53" s="83">
        <f t="shared" si="107"/>
        <v>0</v>
      </c>
      <c r="AJ53" s="83">
        <f t="shared" si="107"/>
        <v>0</v>
      </c>
      <c r="AK53" s="83">
        <f t="shared" si="107"/>
        <v>0</v>
      </c>
      <c r="AL53" s="83">
        <f t="shared" si="107"/>
        <v>0</v>
      </c>
      <c r="AM53" s="83">
        <f t="shared" si="107"/>
        <v>0</v>
      </c>
      <c r="AN53" s="83">
        <f t="shared" si="107"/>
        <v>0</v>
      </c>
      <c r="AO53" s="83">
        <f t="shared" si="107"/>
        <v>0</v>
      </c>
      <c r="AP53" s="83">
        <f t="shared" si="107"/>
        <v>0</v>
      </c>
      <c r="AQ53" s="83">
        <f t="shared" si="107"/>
        <v>0</v>
      </c>
      <c r="AR53" s="83">
        <f t="shared" si="107"/>
        <v>0</v>
      </c>
      <c r="AS53" s="83">
        <f t="shared" si="107"/>
        <v>0</v>
      </c>
      <c r="AT53" s="83">
        <f t="shared" si="107"/>
        <v>0</v>
      </c>
      <c r="AU53" s="83">
        <f t="shared" si="107"/>
        <v>0</v>
      </c>
      <c r="AV53" s="83">
        <f t="shared" si="107"/>
        <v>0</v>
      </c>
      <c r="AW53" s="83">
        <f t="shared" si="107"/>
        <v>0</v>
      </c>
      <c r="AX53" s="83">
        <f t="shared" si="107"/>
        <v>0</v>
      </c>
      <c r="AY53" s="83">
        <f t="shared" si="107"/>
        <v>0</v>
      </c>
      <c r="AZ53" s="83">
        <f t="shared" si="107"/>
        <v>0</v>
      </c>
      <c r="BA53" s="83">
        <f t="shared" si="107"/>
        <v>0</v>
      </c>
      <c r="BB53" s="83">
        <f t="shared" si="107"/>
        <v>0</v>
      </c>
      <c r="BC53" s="83">
        <f t="shared" si="107"/>
        <v>0</v>
      </c>
      <c r="BD53" s="83">
        <f t="shared" si="107"/>
        <v>0</v>
      </c>
      <c r="BE53" s="83">
        <f t="shared" si="107"/>
        <v>0</v>
      </c>
      <c r="BF53" s="83">
        <f t="shared" si="107"/>
        <v>0</v>
      </c>
      <c r="BG53" s="83">
        <f t="shared" si="107"/>
        <v>0</v>
      </c>
      <c r="BH53" s="83">
        <f t="shared" si="107"/>
        <v>0</v>
      </c>
      <c r="BI53" s="83">
        <f t="shared" si="107"/>
        <v>0</v>
      </c>
      <c r="BJ53" s="83">
        <f t="shared" si="107"/>
        <v>0</v>
      </c>
      <c r="BK53" s="83">
        <f t="shared" si="107"/>
        <v>0</v>
      </c>
      <c r="BL53" s="83">
        <f t="shared" si="107"/>
        <v>0</v>
      </c>
      <c r="BM53" s="83">
        <f t="shared" si="107"/>
        <v>0</v>
      </c>
      <c r="BN53" s="83">
        <f t="shared" si="107"/>
        <v>0</v>
      </c>
      <c r="BO53" s="83">
        <f t="shared" si="107"/>
        <v>0</v>
      </c>
      <c r="BP53" s="83">
        <f t="shared" si="107"/>
        <v>0</v>
      </c>
      <c r="BQ53" s="83">
        <f t="shared" si="107"/>
        <v>0</v>
      </c>
      <c r="BR53" s="83">
        <f t="shared" si="107"/>
        <v>0</v>
      </c>
      <c r="BS53" s="83">
        <f t="shared" si="107"/>
        <v>0</v>
      </c>
      <c r="BT53" s="83">
        <f t="shared" ref="BT53:BW53" si="108">IF(AND(BT$9&gt;BT35,BT$9&lt;=BT36),((BT$9-BT35)/BP$32*BP$16)+BT19,0)</f>
        <v>0</v>
      </c>
      <c r="BU53" s="83">
        <f t="shared" si="108"/>
        <v>0</v>
      </c>
      <c r="BV53" s="83">
        <f t="shared" si="108"/>
        <v>0</v>
      </c>
      <c r="BW53" s="83">
        <f t="shared" si="108"/>
        <v>0</v>
      </c>
    </row>
    <row r="54" spans="3:76" ht="12" hidden="1" customHeight="1" outlineLevel="1">
      <c r="C54" s="82" t="s">
        <v>755</v>
      </c>
      <c r="D54" s="83"/>
      <c r="E54" s="83"/>
      <c r="F54" s="83"/>
      <c r="G54" s="83"/>
      <c r="H54" s="83"/>
      <c r="I54" s="83">
        <f t="shared" ref="I54:BT54" si="109">IF(AND(I$9&gt;I36,I$9&lt;=I37),((I$9-I36)/D$32*D$16)+I20,0)</f>
        <v>0</v>
      </c>
      <c r="J54" s="83">
        <f t="shared" si="109"/>
        <v>0</v>
      </c>
      <c r="K54" s="83">
        <f t="shared" si="109"/>
        <v>0</v>
      </c>
      <c r="L54" s="83">
        <f t="shared" si="109"/>
        <v>0</v>
      </c>
      <c r="M54" s="83">
        <f t="shared" si="109"/>
        <v>0</v>
      </c>
      <c r="N54" s="83">
        <f t="shared" si="109"/>
        <v>0</v>
      </c>
      <c r="O54" s="83">
        <f t="shared" si="109"/>
        <v>0</v>
      </c>
      <c r="P54" s="83">
        <f t="shared" si="109"/>
        <v>0</v>
      </c>
      <c r="Q54" s="83">
        <f t="shared" si="109"/>
        <v>0</v>
      </c>
      <c r="R54" s="83">
        <f t="shared" si="109"/>
        <v>0</v>
      </c>
      <c r="S54" s="83">
        <f t="shared" si="109"/>
        <v>0</v>
      </c>
      <c r="T54" s="83">
        <f t="shared" si="109"/>
        <v>0</v>
      </c>
      <c r="U54" s="83">
        <f t="shared" si="109"/>
        <v>0</v>
      </c>
      <c r="V54" s="83">
        <f t="shared" si="109"/>
        <v>0</v>
      </c>
      <c r="W54" s="83">
        <f t="shared" si="109"/>
        <v>0</v>
      </c>
      <c r="X54" s="83">
        <f t="shared" si="109"/>
        <v>0</v>
      </c>
      <c r="Y54" s="83">
        <f t="shared" si="109"/>
        <v>0</v>
      </c>
      <c r="Z54" s="83">
        <f t="shared" si="109"/>
        <v>0</v>
      </c>
      <c r="AA54" s="83">
        <f t="shared" si="109"/>
        <v>0</v>
      </c>
      <c r="AB54" s="83">
        <f t="shared" si="109"/>
        <v>0</v>
      </c>
      <c r="AC54" s="83">
        <f t="shared" si="109"/>
        <v>0</v>
      </c>
      <c r="AD54" s="83">
        <f t="shared" si="109"/>
        <v>0</v>
      </c>
      <c r="AE54" s="83">
        <f t="shared" si="109"/>
        <v>0</v>
      </c>
      <c r="AF54" s="83">
        <f t="shared" si="109"/>
        <v>0</v>
      </c>
      <c r="AG54" s="83">
        <f t="shared" si="109"/>
        <v>0</v>
      </c>
      <c r="AH54" s="83">
        <f t="shared" si="109"/>
        <v>0</v>
      </c>
      <c r="AI54" s="83">
        <f t="shared" si="109"/>
        <v>0</v>
      </c>
      <c r="AJ54" s="83">
        <f t="shared" si="109"/>
        <v>0</v>
      </c>
      <c r="AK54" s="83">
        <f t="shared" si="109"/>
        <v>0</v>
      </c>
      <c r="AL54" s="83">
        <f t="shared" si="109"/>
        <v>0</v>
      </c>
      <c r="AM54" s="83">
        <f t="shared" si="109"/>
        <v>0</v>
      </c>
      <c r="AN54" s="83">
        <f t="shared" si="109"/>
        <v>0</v>
      </c>
      <c r="AO54" s="83">
        <f t="shared" si="109"/>
        <v>0</v>
      </c>
      <c r="AP54" s="83">
        <f t="shared" si="109"/>
        <v>0</v>
      </c>
      <c r="AQ54" s="83">
        <f t="shared" si="109"/>
        <v>0</v>
      </c>
      <c r="AR54" s="83">
        <f t="shared" si="109"/>
        <v>0</v>
      </c>
      <c r="AS54" s="83">
        <f t="shared" si="109"/>
        <v>0</v>
      </c>
      <c r="AT54" s="83">
        <f t="shared" si="109"/>
        <v>0</v>
      </c>
      <c r="AU54" s="83">
        <f t="shared" si="109"/>
        <v>0</v>
      </c>
      <c r="AV54" s="83">
        <f t="shared" si="109"/>
        <v>0</v>
      </c>
      <c r="AW54" s="83">
        <f t="shared" si="109"/>
        <v>0</v>
      </c>
      <c r="AX54" s="83">
        <f t="shared" si="109"/>
        <v>0</v>
      </c>
      <c r="AY54" s="83">
        <f t="shared" si="109"/>
        <v>0</v>
      </c>
      <c r="AZ54" s="83">
        <f t="shared" si="109"/>
        <v>0</v>
      </c>
      <c r="BA54" s="83">
        <f t="shared" si="109"/>
        <v>0</v>
      </c>
      <c r="BB54" s="83">
        <f t="shared" si="109"/>
        <v>0</v>
      </c>
      <c r="BC54" s="83">
        <f t="shared" si="109"/>
        <v>0</v>
      </c>
      <c r="BD54" s="83">
        <f t="shared" si="109"/>
        <v>0</v>
      </c>
      <c r="BE54" s="83">
        <f t="shared" si="109"/>
        <v>0</v>
      </c>
      <c r="BF54" s="83">
        <f t="shared" si="109"/>
        <v>0</v>
      </c>
      <c r="BG54" s="83">
        <f t="shared" si="109"/>
        <v>0</v>
      </c>
      <c r="BH54" s="83">
        <f t="shared" si="109"/>
        <v>0</v>
      </c>
      <c r="BI54" s="83">
        <f t="shared" si="109"/>
        <v>0</v>
      </c>
      <c r="BJ54" s="83">
        <f t="shared" si="109"/>
        <v>0</v>
      </c>
      <c r="BK54" s="83">
        <f t="shared" si="109"/>
        <v>0</v>
      </c>
      <c r="BL54" s="83">
        <f t="shared" si="109"/>
        <v>0</v>
      </c>
      <c r="BM54" s="83">
        <f t="shared" si="109"/>
        <v>0</v>
      </c>
      <c r="BN54" s="83">
        <f t="shared" si="109"/>
        <v>0</v>
      </c>
      <c r="BO54" s="83">
        <f t="shared" si="109"/>
        <v>0</v>
      </c>
      <c r="BP54" s="83">
        <f t="shared" si="109"/>
        <v>0</v>
      </c>
      <c r="BQ54" s="83">
        <f t="shared" si="109"/>
        <v>0</v>
      </c>
      <c r="BR54" s="83">
        <f t="shared" si="109"/>
        <v>0</v>
      </c>
      <c r="BS54" s="83">
        <f t="shared" si="109"/>
        <v>0</v>
      </c>
      <c r="BT54" s="83">
        <f t="shared" si="109"/>
        <v>0</v>
      </c>
      <c r="BU54" s="83">
        <f t="shared" ref="BU54:BW54" si="110">IF(AND(BU$9&gt;BU36,BU$9&lt;=BU37),((BU$9-BU36)/BP$32*BP$16)+BU20,0)</f>
        <v>0</v>
      </c>
      <c r="BV54" s="83">
        <f t="shared" si="110"/>
        <v>0</v>
      </c>
      <c r="BW54" s="83">
        <f t="shared" si="110"/>
        <v>0</v>
      </c>
    </row>
    <row r="55" spans="3:76" ht="12" hidden="1" customHeight="1" outlineLevel="1">
      <c r="C55" s="82" t="s">
        <v>756</v>
      </c>
      <c r="D55" s="83"/>
      <c r="E55" s="83"/>
      <c r="F55" s="83"/>
      <c r="G55" s="83"/>
      <c r="H55" s="83"/>
      <c r="I55" s="83"/>
      <c r="J55" s="83">
        <f t="shared" ref="J55:BU55" si="111">IF(AND(J$9&gt;J37,J$9&lt;=J38),((J$9-J37)/D$32*D$16)+J21,0)</f>
        <v>0</v>
      </c>
      <c r="K55" s="83">
        <f t="shared" si="111"/>
        <v>0</v>
      </c>
      <c r="L55" s="83">
        <f t="shared" si="111"/>
        <v>0</v>
      </c>
      <c r="M55" s="83">
        <f t="shared" si="111"/>
        <v>0</v>
      </c>
      <c r="N55" s="83">
        <f t="shared" si="111"/>
        <v>0</v>
      </c>
      <c r="O55" s="83">
        <f t="shared" si="111"/>
        <v>0</v>
      </c>
      <c r="P55" s="83">
        <f t="shared" si="111"/>
        <v>0</v>
      </c>
      <c r="Q55" s="83">
        <f t="shared" si="111"/>
        <v>0</v>
      </c>
      <c r="R55" s="83">
        <f t="shared" si="111"/>
        <v>0</v>
      </c>
      <c r="S55" s="83">
        <f t="shared" si="111"/>
        <v>0</v>
      </c>
      <c r="T55" s="83">
        <f t="shared" si="111"/>
        <v>0</v>
      </c>
      <c r="U55" s="83">
        <f t="shared" si="111"/>
        <v>0</v>
      </c>
      <c r="V55" s="83">
        <f t="shared" si="111"/>
        <v>0</v>
      </c>
      <c r="W55" s="83">
        <f t="shared" si="111"/>
        <v>0</v>
      </c>
      <c r="X55" s="83">
        <f t="shared" si="111"/>
        <v>0</v>
      </c>
      <c r="Y55" s="83">
        <f t="shared" si="111"/>
        <v>0</v>
      </c>
      <c r="Z55" s="83">
        <f t="shared" si="111"/>
        <v>0</v>
      </c>
      <c r="AA55" s="83">
        <f t="shared" si="111"/>
        <v>0</v>
      </c>
      <c r="AB55" s="83">
        <f t="shared" si="111"/>
        <v>0</v>
      </c>
      <c r="AC55" s="83">
        <f t="shared" si="111"/>
        <v>0</v>
      </c>
      <c r="AD55" s="83">
        <f t="shared" si="111"/>
        <v>0</v>
      </c>
      <c r="AE55" s="83">
        <f t="shared" si="111"/>
        <v>0</v>
      </c>
      <c r="AF55" s="83">
        <f t="shared" si="111"/>
        <v>0</v>
      </c>
      <c r="AG55" s="83">
        <f t="shared" si="111"/>
        <v>0</v>
      </c>
      <c r="AH55" s="83">
        <f t="shared" si="111"/>
        <v>0</v>
      </c>
      <c r="AI55" s="83">
        <f t="shared" si="111"/>
        <v>0</v>
      </c>
      <c r="AJ55" s="83">
        <f t="shared" si="111"/>
        <v>0</v>
      </c>
      <c r="AK55" s="83">
        <f t="shared" si="111"/>
        <v>0</v>
      </c>
      <c r="AL55" s="83">
        <f t="shared" si="111"/>
        <v>0</v>
      </c>
      <c r="AM55" s="83">
        <f t="shared" si="111"/>
        <v>0</v>
      </c>
      <c r="AN55" s="83">
        <f t="shared" si="111"/>
        <v>0</v>
      </c>
      <c r="AO55" s="83">
        <f t="shared" si="111"/>
        <v>0</v>
      </c>
      <c r="AP55" s="83">
        <f t="shared" si="111"/>
        <v>0</v>
      </c>
      <c r="AQ55" s="83">
        <f t="shared" si="111"/>
        <v>0</v>
      </c>
      <c r="AR55" s="83">
        <f t="shared" si="111"/>
        <v>0</v>
      </c>
      <c r="AS55" s="83">
        <f t="shared" si="111"/>
        <v>0</v>
      </c>
      <c r="AT55" s="83">
        <f t="shared" si="111"/>
        <v>0</v>
      </c>
      <c r="AU55" s="83">
        <f t="shared" si="111"/>
        <v>0</v>
      </c>
      <c r="AV55" s="83">
        <f t="shared" si="111"/>
        <v>0</v>
      </c>
      <c r="AW55" s="83">
        <f t="shared" si="111"/>
        <v>0</v>
      </c>
      <c r="AX55" s="83">
        <f t="shared" si="111"/>
        <v>0</v>
      </c>
      <c r="AY55" s="83">
        <f t="shared" si="111"/>
        <v>0</v>
      </c>
      <c r="AZ55" s="83">
        <f t="shared" si="111"/>
        <v>0</v>
      </c>
      <c r="BA55" s="83">
        <f t="shared" si="111"/>
        <v>0</v>
      </c>
      <c r="BB55" s="83">
        <f t="shared" si="111"/>
        <v>0</v>
      </c>
      <c r="BC55" s="83">
        <f t="shared" si="111"/>
        <v>0</v>
      </c>
      <c r="BD55" s="83">
        <f t="shared" si="111"/>
        <v>0</v>
      </c>
      <c r="BE55" s="83">
        <f t="shared" si="111"/>
        <v>0</v>
      </c>
      <c r="BF55" s="83">
        <f t="shared" si="111"/>
        <v>0</v>
      </c>
      <c r="BG55" s="83">
        <f t="shared" si="111"/>
        <v>0</v>
      </c>
      <c r="BH55" s="83">
        <f t="shared" si="111"/>
        <v>0</v>
      </c>
      <c r="BI55" s="83">
        <f t="shared" si="111"/>
        <v>0</v>
      </c>
      <c r="BJ55" s="83">
        <f t="shared" si="111"/>
        <v>0</v>
      </c>
      <c r="BK55" s="83">
        <f t="shared" si="111"/>
        <v>0</v>
      </c>
      <c r="BL55" s="83">
        <f t="shared" si="111"/>
        <v>0</v>
      </c>
      <c r="BM55" s="83">
        <f t="shared" si="111"/>
        <v>0</v>
      </c>
      <c r="BN55" s="83">
        <f t="shared" si="111"/>
        <v>0</v>
      </c>
      <c r="BO55" s="83">
        <f t="shared" si="111"/>
        <v>0</v>
      </c>
      <c r="BP55" s="83">
        <f t="shared" si="111"/>
        <v>0</v>
      </c>
      <c r="BQ55" s="83">
        <f t="shared" si="111"/>
        <v>0</v>
      </c>
      <c r="BR55" s="83">
        <f t="shared" si="111"/>
        <v>0</v>
      </c>
      <c r="BS55" s="83">
        <f t="shared" si="111"/>
        <v>0</v>
      </c>
      <c r="BT55" s="83">
        <f t="shared" si="111"/>
        <v>0</v>
      </c>
      <c r="BU55" s="83">
        <f t="shared" si="111"/>
        <v>0</v>
      </c>
      <c r="BV55" s="83">
        <f t="shared" ref="BV55:BW55" si="112">IF(AND(BV$9&gt;BV37,BV$9&lt;=BV38),((BV$9-BV37)/BP$32*BP$16)+BV21,0)</f>
        <v>0</v>
      </c>
      <c r="BW55" s="83">
        <f t="shared" si="112"/>
        <v>0</v>
      </c>
    </row>
    <row r="56" spans="3:76" ht="12" hidden="1" customHeight="1" outlineLevel="1">
      <c r="C56" s="82" t="s">
        <v>757</v>
      </c>
      <c r="D56" s="83"/>
      <c r="E56" s="83"/>
      <c r="F56" s="83"/>
      <c r="G56" s="83"/>
      <c r="H56" s="83"/>
      <c r="I56" s="83"/>
      <c r="J56" s="83"/>
      <c r="K56" s="83">
        <f>IF(AND(K$9&gt;K38,K$9&lt;=K39),((K$9-K38)/D$32*D$16)+K22,0)</f>
        <v>0</v>
      </c>
      <c r="L56" s="83">
        <f>IF(AND(L$9&gt;L38,L$9&lt;=L39),((L$9-L38)/E$32*E$16)+L22,0)</f>
        <v>0</v>
      </c>
      <c r="M56" s="83">
        <f>IF(AND(M$9&gt;M38,M$9&lt;=M39),((M$9-M38)/F$32*F$16)+M22,0)</f>
        <v>0</v>
      </c>
      <c r="N56" s="83">
        <f>IF(AND(N$9&gt;N38,N$9&lt;=N39),((N$9-N38)/G$32*G$16)+N22,0)</f>
        <v>0</v>
      </c>
      <c r="O56" s="83">
        <f>IF(AND(O$9&gt;O38,O$9&lt;=O39),((O$9-O38)/H$32*H$16)+O22,0)</f>
        <v>0</v>
      </c>
      <c r="P56" s="83">
        <f t="shared" ref="P56:BW56" si="113">IF(AND(P$9&gt;P38,P$9&lt;=P39),((P$9-P38)/I$32*I$16)+P22,0)</f>
        <v>0</v>
      </c>
      <c r="Q56" s="83">
        <f t="shared" si="113"/>
        <v>0</v>
      </c>
      <c r="R56" s="83">
        <f t="shared" si="113"/>
        <v>0</v>
      </c>
      <c r="S56" s="83">
        <f t="shared" si="113"/>
        <v>0</v>
      </c>
      <c r="T56" s="83">
        <f t="shared" si="113"/>
        <v>0</v>
      </c>
      <c r="U56" s="83">
        <f t="shared" si="113"/>
        <v>0</v>
      </c>
      <c r="V56" s="83">
        <f t="shared" si="113"/>
        <v>0</v>
      </c>
      <c r="W56" s="83">
        <f t="shared" si="113"/>
        <v>0</v>
      </c>
      <c r="X56" s="83">
        <f t="shared" si="113"/>
        <v>0</v>
      </c>
      <c r="Y56" s="83">
        <f t="shared" si="113"/>
        <v>0</v>
      </c>
      <c r="Z56" s="83">
        <f t="shared" si="113"/>
        <v>0</v>
      </c>
      <c r="AA56" s="83">
        <f t="shared" si="113"/>
        <v>0</v>
      </c>
      <c r="AB56" s="83">
        <f t="shared" si="113"/>
        <v>0</v>
      </c>
      <c r="AC56" s="83">
        <f t="shared" si="113"/>
        <v>0</v>
      </c>
      <c r="AD56" s="83">
        <f t="shared" si="113"/>
        <v>0</v>
      </c>
      <c r="AE56" s="83">
        <f t="shared" si="113"/>
        <v>0</v>
      </c>
      <c r="AF56" s="83">
        <f t="shared" si="113"/>
        <v>0</v>
      </c>
      <c r="AG56" s="83">
        <f t="shared" si="113"/>
        <v>0</v>
      </c>
      <c r="AH56" s="83">
        <f t="shared" si="113"/>
        <v>0</v>
      </c>
      <c r="AI56" s="83">
        <f t="shared" si="113"/>
        <v>0</v>
      </c>
      <c r="AJ56" s="83">
        <f t="shared" si="113"/>
        <v>0</v>
      </c>
      <c r="AK56" s="83">
        <f t="shared" si="113"/>
        <v>0</v>
      </c>
      <c r="AL56" s="83">
        <f t="shared" si="113"/>
        <v>0</v>
      </c>
      <c r="AM56" s="83">
        <f t="shared" si="113"/>
        <v>0</v>
      </c>
      <c r="AN56" s="83">
        <f t="shared" si="113"/>
        <v>0</v>
      </c>
      <c r="AO56" s="83">
        <f t="shared" si="113"/>
        <v>0</v>
      </c>
      <c r="AP56" s="83">
        <f t="shared" si="113"/>
        <v>0</v>
      </c>
      <c r="AQ56" s="83">
        <f t="shared" si="113"/>
        <v>0</v>
      </c>
      <c r="AR56" s="83">
        <f t="shared" si="113"/>
        <v>0</v>
      </c>
      <c r="AS56" s="83">
        <f t="shared" si="113"/>
        <v>0</v>
      </c>
      <c r="AT56" s="83">
        <f t="shared" si="113"/>
        <v>0</v>
      </c>
      <c r="AU56" s="83">
        <f t="shared" si="113"/>
        <v>0</v>
      </c>
      <c r="AV56" s="83">
        <f t="shared" si="113"/>
        <v>0</v>
      </c>
      <c r="AW56" s="83">
        <f t="shared" si="113"/>
        <v>0</v>
      </c>
      <c r="AX56" s="83">
        <f t="shared" si="113"/>
        <v>0</v>
      </c>
      <c r="AY56" s="83">
        <f t="shared" si="113"/>
        <v>0</v>
      </c>
      <c r="AZ56" s="83">
        <f t="shared" si="113"/>
        <v>0</v>
      </c>
      <c r="BA56" s="83">
        <f t="shared" si="113"/>
        <v>0</v>
      </c>
      <c r="BB56" s="83">
        <f t="shared" si="113"/>
        <v>0</v>
      </c>
      <c r="BC56" s="83">
        <f t="shared" si="113"/>
        <v>0</v>
      </c>
      <c r="BD56" s="83">
        <f t="shared" si="113"/>
        <v>0</v>
      </c>
      <c r="BE56" s="83">
        <f t="shared" si="113"/>
        <v>0</v>
      </c>
      <c r="BF56" s="83">
        <f t="shared" si="113"/>
        <v>0</v>
      </c>
      <c r="BG56" s="83">
        <f t="shared" si="113"/>
        <v>0</v>
      </c>
      <c r="BH56" s="83">
        <f t="shared" si="113"/>
        <v>0</v>
      </c>
      <c r="BI56" s="83">
        <f t="shared" si="113"/>
        <v>0</v>
      </c>
      <c r="BJ56" s="83">
        <f t="shared" si="113"/>
        <v>0</v>
      </c>
      <c r="BK56" s="83">
        <f t="shared" si="113"/>
        <v>0</v>
      </c>
      <c r="BL56" s="83">
        <f t="shared" si="113"/>
        <v>0</v>
      </c>
      <c r="BM56" s="83">
        <f t="shared" si="113"/>
        <v>0</v>
      </c>
      <c r="BN56" s="83">
        <f t="shared" si="113"/>
        <v>0</v>
      </c>
      <c r="BO56" s="83">
        <f t="shared" si="113"/>
        <v>0</v>
      </c>
      <c r="BP56" s="83">
        <f t="shared" si="113"/>
        <v>0</v>
      </c>
      <c r="BQ56" s="83">
        <f t="shared" si="113"/>
        <v>0</v>
      </c>
      <c r="BR56" s="83">
        <f t="shared" si="113"/>
        <v>0</v>
      </c>
      <c r="BS56" s="83">
        <f t="shared" si="113"/>
        <v>0</v>
      </c>
      <c r="BT56" s="83">
        <f t="shared" si="113"/>
        <v>0</v>
      </c>
      <c r="BU56" s="83">
        <f t="shared" si="113"/>
        <v>0</v>
      </c>
      <c r="BV56" s="83">
        <f t="shared" si="113"/>
        <v>0</v>
      </c>
      <c r="BW56" s="83">
        <f t="shared" si="113"/>
        <v>0</v>
      </c>
    </row>
    <row r="57" spans="3:76" ht="12" hidden="1" customHeight="1" outlineLevel="1">
      <c r="C57" s="82" t="s">
        <v>758</v>
      </c>
      <c r="D57" s="83"/>
      <c r="E57" s="83"/>
      <c r="F57" s="83"/>
      <c r="G57" s="83"/>
      <c r="H57" s="83"/>
      <c r="I57" s="83"/>
      <c r="J57" s="83"/>
      <c r="K57" s="83"/>
      <c r="L57" s="83">
        <f>IF(AND(L$9&gt;L39,L$9&lt;=L40),((L$9-L39)/D$32*D$16)+L23,0)</f>
        <v>0</v>
      </c>
      <c r="M57" s="83">
        <f>IF(AND(M$9&gt;M39,M$9&lt;=M40),((M$9-M39)/E$32*E$16)+M23,0)</f>
        <v>0</v>
      </c>
      <c r="N57" s="83">
        <f>IF(AND(N$9&gt;N39,N$9&lt;=N40),((N$9-N39)/F$32*F$16)+N23,0)</f>
        <v>0</v>
      </c>
      <c r="O57" s="83">
        <f>IF(AND(O$9&gt;O39,O$9&lt;=O40),((O$9-O39)/G$32*G$16)+O23,0)</f>
        <v>0</v>
      </c>
      <c r="P57" s="83">
        <f t="shared" ref="P57:BW57" si="114">IF(AND(P$9&gt;P39,P$9&lt;=P40),((P$9-P39)/H$32*H$16)+P23,0)</f>
        <v>0</v>
      </c>
      <c r="Q57" s="83">
        <f t="shared" si="114"/>
        <v>0</v>
      </c>
      <c r="R57" s="83">
        <f t="shared" si="114"/>
        <v>0</v>
      </c>
      <c r="S57" s="83">
        <f t="shared" si="114"/>
        <v>0</v>
      </c>
      <c r="T57" s="83">
        <f t="shared" si="114"/>
        <v>0</v>
      </c>
      <c r="U57" s="83">
        <f t="shared" si="114"/>
        <v>0</v>
      </c>
      <c r="V57" s="83">
        <f t="shared" si="114"/>
        <v>0</v>
      </c>
      <c r="W57" s="83">
        <f t="shared" si="114"/>
        <v>0</v>
      </c>
      <c r="X57" s="83">
        <f t="shared" si="114"/>
        <v>0</v>
      </c>
      <c r="Y57" s="83">
        <f t="shared" si="114"/>
        <v>0</v>
      </c>
      <c r="Z57" s="83">
        <f t="shared" si="114"/>
        <v>0</v>
      </c>
      <c r="AA57" s="83">
        <f t="shared" si="114"/>
        <v>0</v>
      </c>
      <c r="AB57" s="83">
        <f t="shared" si="114"/>
        <v>0</v>
      </c>
      <c r="AC57" s="83">
        <f t="shared" si="114"/>
        <v>0</v>
      </c>
      <c r="AD57" s="83">
        <f t="shared" si="114"/>
        <v>0</v>
      </c>
      <c r="AE57" s="83">
        <f t="shared" si="114"/>
        <v>0</v>
      </c>
      <c r="AF57" s="83">
        <f t="shared" si="114"/>
        <v>0</v>
      </c>
      <c r="AG57" s="83">
        <f t="shared" si="114"/>
        <v>0</v>
      </c>
      <c r="AH57" s="83">
        <f t="shared" si="114"/>
        <v>0</v>
      </c>
      <c r="AI57" s="83">
        <f t="shared" si="114"/>
        <v>0</v>
      </c>
      <c r="AJ57" s="83">
        <f t="shared" si="114"/>
        <v>0</v>
      </c>
      <c r="AK57" s="83">
        <f t="shared" si="114"/>
        <v>0</v>
      </c>
      <c r="AL57" s="83">
        <f t="shared" si="114"/>
        <v>0</v>
      </c>
      <c r="AM57" s="83">
        <f t="shared" si="114"/>
        <v>0</v>
      </c>
      <c r="AN57" s="83">
        <f t="shared" si="114"/>
        <v>0</v>
      </c>
      <c r="AO57" s="83">
        <f t="shared" si="114"/>
        <v>0</v>
      </c>
      <c r="AP57" s="83">
        <f t="shared" si="114"/>
        <v>0</v>
      </c>
      <c r="AQ57" s="83">
        <f t="shared" si="114"/>
        <v>0</v>
      </c>
      <c r="AR57" s="83">
        <f t="shared" si="114"/>
        <v>0</v>
      </c>
      <c r="AS57" s="83">
        <f t="shared" si="114"/>
        <v>0</v>
      </c>
      <c r="AT57" s="83">
        <f t="shared" si="114"/>
        <v>0</v>
      </c>
      <c r="AU57" s="83">
        <f t="shared" si="114"/>
        <v>0</v>
      </c>
      <c r="AV57" s="83">
        <f t="shared" si="114"/>
        <v>0</v>
      </c>
      <c r="AW57" s="83">
        <f t="shared" si="114"/>
        <v>0</v>
      </c>
      <c r="AX57" s="83">
        <f t="shared" si="114"/>
        <v>0</v>
      </c>
      <c r="AY57" s="83">
        <f t="shared" si="114"/>
        <v>0</v>
      </c>
      <c r="AZ57" s="83">
        <f t="shared" si="114"/>
        <v>0</v>
      </c>
      <c r="BA57" s="83">
        <f t="shared" si="114"/>
        <v>0</v>
      </c>
      <c r="BB57" s="83">
        <f t="shared" si="114"/>
        <v>0</v>
      </c>
      <c r="BC57" s="83">
        <f t="shared" si="114"/>
        <v>0</v>
      </c>
      <c r="BD57" s="83">
        <f t="shared" si="114"/>
        <v>0</v>
      </c>
      <c r="BE57" s="83">
        <f t="shared" si="114"/>
        <v>0</v>
      </c>
      <c r="BF57" s="83">
        <f t="shared" si="114"/>
        <v>0</v>
      </c>
      <c r="BG57" s="83">
        <f t="shared" si="114"/>
        <v>0</v>
      </c>
      <c r="BH57" s="83">
        <f t="shared" si="114"/>
        <v>0</v>
      </c>
      <c r="BI57" s="83">
        <f t="shared" si="114"/>
        <v>0</v>
      </c>
      <c r="BJ57" s="83">
        <f t="shared" si="114"/>
        <v>0</v>
      </c>
      <c r="BK57" s="83">
        <f t="shared" si="114"/>
        <v>0</v>
      </c>
      <c r="BL57" s="83">
        <f t="shared" si="114"/>
        <v>0</v>
      </c>
      <c r="BM57" s="83">
        <f t="shared" si="114"/>
        <v>0</v>
      </c>
      <c r="BN57" s="83">
        <f t="shared" si="114"/>
        <v>0</v>
      </c>
      <c r="BO57" s="83">
        <f t="shared" si="114"/>
        <v>0</v>
      </c>
      <c r="BP57" s="83">
        <f t="shared" si="114"/>
        <v>0</v>
      </c>
      <c r="BQ57" s="83">
        <f t="shared" si="114"/>
        <v>0</v>
      </c>
      <c r="BR57" s="83">
        <f t="shared" si="114"/>
        <v>0</v>
      </c>
      <c r="BS57" s="83">
        <f t="shared" si="114"/>
        <v>0</v>
      </c>
      <c r="BT57" s="83">
        <f t="shared" si="114"/>
        <v>0</v>
      </c>
      <c r="BU57" s="83">
        <f t="shared" si="114"/>
        <v>0</v>
      </c>
      <c r="BV57" s="83">
        <f t="shared" si="114"/>
        <v>0</v>
      </c>
      <c r="BW57" s="83">
        <f t="shared" si="114"/>
        <v>0</v>
      </c>
    </row>
    <row r="58" spans="3:76" ht="12" hidden="1" customHeight="1" outlineLevel="1">
      <c r="C58" s="82" t="s">
        <v>759</v>
      </c>
      <c r="D58" s="83"/>
      <c r="E58" s="83"/>
      <c r="F58" s="83"/>
      <c r="G58" s="83"/>
      <c r="H58" s="83"/>
      <c r="I58" s="83"/>
      <c r="J58" s="83"/>
      <c r="K58" s="83"/>
      <c r="L58" s="83"/>
      <c r="M58" s="83">
        <f>IF(AND(M$9&gt;M40,M$9&lt;=M41),((M$9-M40)/D$32*D$16)+M24,0)</f>
        <v>0</v>
      </c>
      <c r="N58" s="83">
        <f>IF(AND(N$9&gt;N40,N$9&lt;=N41),((N$9-N40)/E$32*E$16)+N24,0)</f>
        <v>0</v>
      </c>
      <c r="O58" s="83">
        <f>IF(AND(O$9&gt;O40,O$9&lt;=O41),((O$9-O40)/F$32*F$16)+O24,0)</f>
        <v>0</v>
      </c>
      <c r="P58" s="83">
        <f t="shared" ref="P58:BW58" si="115">IF(AND(P$9&gt;P40,P$9&lt;=P41),((P$9-P40)/G$32*G$16)+P24,0)</f>
        <v>0</v>
      </c>
      <c r="Q58" s="83">
        <f t="shared" si="115"/>
        <v>0</v>
      </c>
      <c r="R58" s="83">
        <f t="shared" si="115"/>
        <v>0</v>
      </c>
      <c r="S58" s="83">
        <f t="shared" si="115"/>
        <v>0</v>
      </c>
      <c r="T58" s="83">
        <f t="shared" si="115"/>
        <v>0</v>
      </c>
      <c r="U58" s="83">
        <f t="shared" si="115"/>
        <v>0</v>
      </c>
      <c r="V58" s="83">
        <f t="shared" si="115"/>
        <v>0</v>
      </c>
      <c r="W58" s="83">
        <f t="shared" si="115"/>
        <v>0</v>
      </c>
      <c r="X58" s="83">
        <f t="shared" si="115"/>
        <v>0</v>
      </c>
      <c r="Y58" s="83">
        <f t="shared" si="115"/>
        <v>0</v>
      </c>
      <c r="Z58" s="83">
        <f t="shared" si="115"/>
        <v>0</v>
      </c>
      <c r="AA58" s="83">
        <f t="shared" si="115"/>
        <v>0</v>
      </c>
      <c r="AB58" s="83">
        <f t="shared" si="115"/>
        <v>0</v>
      </c>
      <c r="AC58" s="83">
        <f t="shared" si="115"/>
        <v>0</v>
      </c>
      <c r="AD58" s="83">
        <f t="shared" si="115"/>
        <v>0</v>
      </c>
      <c r="AE58" s="83">
        <f t="shared" si="115"/>
        <v>0</v>
      </c>
      <c r="AF58" s="83">
        <f t="shared" si="115"/>
        <v>0</v>
      </c>
      <c r="AG58" s="83">
        <f t="shared" si="115"/>
        <v>0</v>
      </c>
      <c r="AH58" s="83">
        <f t="shared" si="115"/>
        <v>0</v>
      </c>
      <c r="AI58" s="83">
        <f t="shared" si="115"/>
        <v>0</v>
      </c>
      <c r="AJ58" s="83">
        <f t="shared" si="115"/>
        <v>0</v>
      </c>
      <c r="AK58" s="83">
        <f t="shared" si="115"/>
        <v>0</v>
      </c>
      <c r="AL58" s="83">
        <f t="shared" si="115"/>
        <v>0</v>
      </c>
      <c r="AM58" s="83">
        <f t="shared" si="115"/>
        <v>0</v>
      </c>
      <c r="AN58" s="83">
        <f t="shared" si="115"/>
        <v>0</v>
      </c>
      <c r="AO58" s="83">
        <f t="shared" si="115"/>
        <v>0</v>
      </c>
      <c r="AP58" s="83">
        <f t="shared" si="115"/>
        <v>0</v>
      </c>
      <c r="AQ58" s="83">
        <f t="shared" si="115"/>
        <v>0</v>
      </c>
      <c r="AR58" s="83">
        <f t="shared" si="115"/>
        <v>0</v>
      </c>
      <c r="AS58" s="83">
        <f t="shared" si="115"/>
        <v>0</v>
      </c>
      <c r="AT58" s="83">
        <f t="shared" si="115"/>
        <v>0</v>
      </c>
      <c r="AU58" s="83">
        <f t="shared" si="115"/>
        <v>0</v>
      </c>
      <c r="AV58" s="83">
        <f t="shared" si="115"/>
        <v>0</v>
      </c>
      <c r="AW58" s="83">
        <f t="shared" si="115"/>
        <v>0</v>
      </c>
      <c r="AX58" s="83">
        <f t="shared" si="115"/>
        <v>0</v>
      </c>
      <c r="AY58" s="83">
        <f t="shared" si="115"/>
        <v>0</v>
      </c>
      <c r="AZ58" s="83">
        <f t="shared" si="115"/>
        <v>0</v>
      </c>
      <c r="BA58" s="83">
        <f t="shared" si="115"/>
        <v>0</v>
      </c>
      <c r="BB58" s="83">
        <f t="shared" si="115"/>
        <v>0</v>
      </c>
      <c r="BC58" s="83">
        <f t="shared" si="115"/>
        <v>0</v>
      </c>
      <c r="BD58" s="83">
        <f t="shared" si="115"/>
        <v>0</v>
      </c>
      <c r="BE58" s="83">
        <f t="shared" si="115"/>
        <v>0</v>
      </c>
      <c r="BF58" s="83">
        <f t="shared" si="115"/>
        <v>0</v>
      </c>
      <c r="BG58" s="83">
        <f t="shared" si="115"/>
        <v>0</v>
      </c>
      <c r="BH58" s="83">
        <f t="shared" si="115"/>
        <v>0</v>
      </c>
      <c r="BI58" s="83">
        <f t="shared" si="115"/>
        <v>0</v>
      </c>
      <c r="BJ58" s="83">
        <f t="shared" si="115"/>
        <v>0</v>
      </c>
      <c r="BK58" s="83">
        <f t="shared" si="115"/>
        <v>0</v>
      </c>
      <c r="BL58" s="83">
        <f t="shared" si="115"/>
        <v>0</v>
      </c>
      <c r="BM58" s="83">
        <f t="shared" si="115"/>
        <v>0</v>
      </c>
      <c r="BN58" s="83">
        <f t="shared" si="115"/>
        <v>0</v>
      </c>
      <c r="BO58" s="83">
        <f t="shared" si="115"/>
        <v>0</v>
      </c>
      <c r="BP58" s="83">
        <f t="shared" si="115"/>
        <v>0</v>
      </c>
      <c r="BQ58" s="83">
        <f t="shared" si="115"/>
        <v>0</v>
      </c>
      <c r="BR58" s="83">
        <f t="shared" si="115"/>
        <v>0</v>
      </c>
      <c r="BS58" s="83">
        <f t="shared" si="115"/>
        <v>0</v>
      </c>
      <c r="BT58" s="83">
        <f t="shared" si="115"/>
        <v>0</v>
      </c>
      <c r="BU58" s="83">
        <f t="shared" si="115"/>
        <v>0</v>
      </c>
      <c r="BV58" s="83">
        <f t="shared" si="115"/>
        <v>0</v>
      </c>
      <c r="BW58" s="83">
        <f t="shared" si="115"/>
        <v>0</v>
      </c>
    </row>
    <row r="59" spans="3:76" ht="12" hidden="1" customHeight="1" outlineLevel="1">
      <c r="C59" s="82" t="s">
        <v>760</v>
      </c>
      <c r="D59" s="83"/>
      <c r="E59" s="83"/>
      <c r="F59" s="83"/>
      <c r="G59" s="83"/>
      <c r="H59" s="83"/>
      <c r="I59" s="83"/>
      <c r="J59" s="83"/>
      <c r="K59" s="83"/>
      <c r="L59" s="83"/>
      <c r="M59" s="83"/>
      <c r="N59" s="83">
        <f>IF(AND(N$9&gt;N41,N$9&lt;=N42),((N$9-N41)/D$32*D$16)+N25,0)</f>
        <v>0</v>
      </c>
      <c r="O59" s="83">
        <f>IF(AND(O$9&gt;O41,O$9&lt;=O42),((O$9-O41)/E$32*E$16)+O25,0)</f>
        <v>0</v>
      </c>
      <c r="P59" s="83">
        <f t="shared" ref="P59:BW59" si="116">IF(AND(P$9&gt;P41,P$9&lt;=P42),((P$9-P41)/F$32*F$16)+P25,0)</f>
        <v>0</v>
      </c>
      <c r="Q59" s="83">
        <f t="shared" si="116"/>
        <v>0</v>
      </c>
      <c r="R59" s="83">
        <f t="shared" si="116"/>
        <v>0</v>
      </c>
      <c r="S59" s="83">
        <f t="shared" si="116"/>
        <v>0</v>
      </c>
      <c r="T59" s="83">
        <f t="shared" si="116"/>
        <v>0</v>
      </c>
      <c r="U59" s="83">
        <f t="shared" si="116"/>
        <v>0</v>
      </c>
      <c r="V59" s="83">
        <f t="shared" si="116"/>
        <v>0</v>
      </c>
      <c r="W59" s="83">
        <f t="shared" si="116"/>
        <v>0</v>
      </c>
      <c r="X59" s="83">
        <f t="shared" si="116"/>
        <v>0</v>
      </c>
      <c r="Y59" s="83">
        <f t="shared" si="116"/>
        <v>0</v>
      </c>
      <c r="Z59" s="83">
        <f t="shared" si="116"/>
        <v>0</v>
      </c>
      <c r="AA59" s="83">
        <f t="shared" si="116"/>
        <v>0</v>
      </c>
      <c r="AB59" s="83">
        <f t="shared" si="116"/>
        <v>0</v>
      </c>
      <c r="AC59" s="83">
        <f t="shared" si="116"/>
        <v>0</v>
      </c>
      <c r="AD59" s="83">
        <f t="shared" si="116"/>
        <v>0</v>
      </c>
      <c r="AE59" s="83">
        <f t="shared" si="116"/>
        <v>0</v>
      </c>
      <c r="AF59" s="83">
        <f t="shared" si="116"/>
        <v>0</v>
      </c>
      <c r="AG59" s="83">
        <f t="shared" si="116"/>
        <v>0</v>
      </c>
      <c r="AH59" s="83">
        <f t="shared" si="116"/>
        <v>0</v>
      </c>
      <c r="AI59" s="83">
        <f t="shared" si="116"/>
        <v>0</v>
      </c>
      <c r="AJ59" s="83">
        <f t="shared" si="116"/>
        <v>0</v>
      </c>
      <c r="AK59" s="83">
        <f t="shared" si="116"/>
        <v>0</v>
      </c>
      <c r="AL59" s="83">
        <f t="shared" si="116"/>
        <v>0</v>
      </c>
      <c r="AM59" s="83">
        <f t="shared" si="116"/>
        <v>0</v>
      </c>
      <c r="AN59" s="83">
        <f t="shared" si="116"/>
        <v>0</v>
      </c>
      <c r="AO59" s="83">
        <f t="shared" si="116"/>
        <v>0</v>
      </c>
      <c r="AP59" s="83">
        <f t="shared" si="116"/>
        <v>0</v>
      </c>
      <c r="AQ59" s="83">
        <f t="shared" si="116"/>
        <v>0</v>
      </c>
      <c r="AR59" s="83">
        <f t="shared" si="116"/>
        <v>0</v>
      </c>
      <c r="AS59" s="83">
        <f t="shared" si="116"/>
        <v>0</v>
      </c>
      <c r="AT59" s="83">
        <f t="shared" si="116"/>
        <v>0</v>
      </c>
      <c r="AU59" s="83">
        <f t="shared" si="116"/>
        <v>0</v>
      </c>
      <c r="AV59" s="83">
        <f t="shared" si="116"/>
        <v>0</v>
      </c>
      <c r="AW59" s="83">
        <f t="shared" si="116"/>
        <v>0</v>
      </c>
      <c r="AX59" s="83">
        <f t="shared" si="116"/>
        <v>0</v>
      </c>
      <c r="AY59" s="83">
        <f t="shared" si="116"/>
        <v>0</v>
      </c>
      <c r="AZ59" s="83">
        <f t="shared" si="116"/>
        <v>0</v>
      </c>
      <c r="BA59" s="83">
        <f t="shared" si="116"/>
        <v>0</v>
      </c>
      <c r="BB59" s="83">
        <f t="shared" si="116"/>
        <v>0</v>
      </c>
      <c r="BC59" s="83">
        <f t="shared" si="116"/>
        <v>0</v>
      </c>
      <c r="BD59" s="83">
        <f t="shared" si="116"/>
        <v>0</v>
      </c>
      <c r="BE59" s="83">
        <f t="shared" si="116"/>
        <v>0</v>
      </c>
      <c r="BF59" s="83">
        <f t="shared" si="116"/>
        <v>0</v>
      </c>
      <c r="BG59" s="83">
        <f t="shared" si="116"/>
        <v>0</v>
      </c>
      <c r="BH59" s="83">
        <f t="shared" si="116"/>
        <v>0</v>
      </c>
      <c r="BI59" s="83">
        <f t="shared" si="116"/>
        <v>0</v>
      </c>
      <c r="BJ59" s="83">
        <f t="shared" si="116"/>
        <v>0</v>
      </c>
      <c r="BK59" s="83">
        <f t="shared" si="116"/>
        <v>0</v>
      </c>
      <c r="BL59" s="83">
        <f t="shared" si="116"/>
        <v>0</v>
      </c>
      <c r="BM59" s="83">
        <f t="shared" si="116"/>
        <v>0</v>
      </c>
      <c r="BN59" s="83">
        <f t="shared" si="116"/>
        <v>0</v>
      </c>
      <c r="BO59" s="83">
        <f t="shared" si="116"/>
        <v>0</v>
      </c>
      <c r="BP59" s="83">
        <f t="shared" si="116"/>
        <v>0</v>
      </c>
      <c r="BQ59" s="83">
        <f t="shared" si="116"/>
        <v>0</v>
      </c>
      <c r="BR59" s="83">
        <f t="shared" si="116"/>
        <v>0</v>
      </c>
      <c r="BS59" s="83">
        <f t="shared" si="116"/>
        <v>0</v>
      </c>
      <c r="BT59" s="83">
        <f t="shared" si="116"/>
        <v>0</v>
      </c>
      <c r="BU59" s="83">
        <f t="shared" si="116"/>
        <v>0</v>
      </c>
      <c r="BV59" s="83">
        <f t="shared" si="116"/>
        <v>0</v>
      </c>
      <c r="BW59" s="83">
        <f t="shared" si="116"/>
        <v>0</v>
      </c>
    </row>
    <row r="60" spans="3:76" ht="12" hidden="1" customHeight="1" outlineLevel="1">
      <c r="C60" s="82" t="s">
        <v>761</v>
      </c>
      <c r="D60" s="83"/>
      <c r="E60" s="83"/>
      <c r="F60" s="83"/>
      <c r="G60" s="83"/>
      <c r="H60" s="83"/>
      <c r="I60" s="83"/>
      <c r="J60" s="83"/>
      <c r="K60" s="83"/>
      <c r="L60" s="83"/>
      <c r="M60" s="83"/>
      <c r="N60" s="83"/>
      <c r="O60" s="83">
        <f>IF(AND(O$9&gt;O42,O$9&lt;=O43),((O$9-O42)/D$32*D$16)+O26,0)</f>
        <v>0</v>
      </c>
      <c r="P60" s="83">
        <f t="shared" ref="P60:BW60" si="117">IF(AND(P$9&gt;P42,P$9&lt;=P43),((P$9-P42)/E$32*E$16)+P26,0)</f>
        <v>0</v>
      </c>
      <c r="Q60" s="83">
        <f t="shared" si="117"/>
        <v>0</v>
      </c>
      <c r="R60" s="83">
        <f t="shared" si="117"/>
        <v>0</v>
      </c>
      <c r="S60" s="83">
        <f t="shared" si="117"/>
        <v>0</v>
      </c>
      <c r="T60" s="83">
        <f t="shared" si="117"/>
        <v>0</v>
      </c>
      <c r="U60" s="83">
        <f t="shared" si="117"/>
        <v>0</v>
      </c>
      <c r="V60" s="83">
        <f t="shared" si="117"/>
        <v>0</v>
      </c>
      <c r="W60" s="83">
        <f t="shared" si="117"/>
        <v>0</v>
      </c>
      <c r="X60" s="83">
        <f t="shared" si="117"/>
        <v>0</v>
      </c>
      <c r="Y60" s="83">
        <f t="shared" si="117"/>
        <v>0</v>
      </c>
      <c r="Z60" s="83">
        <f t="shared" si="117"/>
        <v>0</v>
      </c>
      <c r="AA60" s="83">
        <f t="shared" si="117"/>
        <v>0</v>
      </c>
      <c r="AB60" s="83">
        <f t="shared" si="117"/>
        <v>0</v>
      </c>
      <c r="AC60" s="83">
        <f t="shared" si="117"/>
        <v>0</v>
      </c>
      <c r="AD60" s="83">
        <f t="shared" si="117"/>
        <v>0</v>
      </c>
      <c r="AE60" s="83">
        <f t="shared" si="117"/>
        <v>0</v>
      </c>
      <c r="AF60" s="83">
        <f t="shared" si="117"/>
        <v>0</v>
      </c>
      <c r="AG60" s="83">
        <f t="shared" si="117"/>
        <v>0</v>
      </c>
      <c r="AH60" s="83">
        <f t="shared" si="117"/>
        <v>0</v>
      </c>
      <c r="AI60" s="83">
        <f t="shared" si="117"/>
        <v>0</v>
      </c>
      <c r="AJ60" s="83">
        <f t="shared" si="117"/>
        <v>0</v>
      </c>
      <c r="AK60" s="83">
        <f t="shared" si="117"/>
        <v>0</v>
      </c>
      <c r="AL60" s="83">
        <f t="shared" si="117"/>
        <v>0</v>
      </c>
      <c r="AM60" s="83">
        <f t="shared" si="117"/>
        <v>0</v>
      </c>
      <c r="AN60" s="83">
        <f t="shared" si="117"/>
        <v>0</v>
      </c>
      <c r="AO60" s="83">
        <f t="shared" si="117"/>
        <v>0</v>
      </c>
      <c r="AP60" s="83">
        <f t="shared" si="117"/>
        <v>0</v>
      </c>
      <c r="AQ60" s="83">
        <f t="shared" si="117"/>
        <v>0</v>
      </c>
      <c r="AR60" s="83">
        <f t="shared" si="117"/>
        <v>0</v>
      </c>
      <c r="AS60" s="83">
        <f t="shared" si="117"/>
        <v>0</v>
      </c>
      <c r="AT60" s="83">
        <f t="shared" si="117"/>
        <v>0</v>
      </c>
      <c r="AU60" s="83">
        <f t="shared" si="117"/>
        <v>0</v>
      </c>
      <c r="AV60" s="83">
        <f t="shared" si="117"/>
        <v>0</v>
      </c>
      <c r="AW60" s="83">
        <f t="shared" si="117"/>
        <v>0</v>
      </c>
      <c r="AX60" s="83">
        <f t="shared" si="117"/>
        <v>0</v>
      </c>
      <c r="AY60" s="83">
        <f t="shared" si="117"/>
        <v>0</v>
      </c>
      <c r="AZ60" s="83">
        <f t="shared" si="117"/>
        <v>0</v>
      </c>
      <c r="BA60" s="83">
        <f t="shared" si="117"/>
        <v>0</v>
      </c>
      <c r="BB60" s="83">
        <f t="shared" si="117"/>
        <v>0</v>
      </c>
      <c r="BC60" s="83">
        <f t="shared" si="117"/>
        <v>0</v>
      </c>
      <c r="BD60" s="83">
        <f t="shared" si="117"/>
        <v>0</v>
      </c>
      <c r="BE60" s="83">
        <f t="shared" si="117"/>
        <v>0</v>
      </c>
      <c r="BF60" s="83">
        <f t="shared" si="117"/>
        <v>0</v>
      </c>
      <c r="BG60" s="83">
        <f t="shared" si="117"/>
        <v>0</v>
      </c>
      <c r="BH60" s="83">
        <f t="shared" si="117"/>
        <v>0</v>
      </c>
      <c r="BI60" s="83">
        <f t="shared" si="117"/>
        <v>0</v>
      </c>
      <c r="BJ60" s="83">
        <f t="shared" si="117"/>
        <v>0</v>
      </c>
      <c r="BK60" s="83">
        <f t="shared" si="117"/>
        <v>0</v>
      </c>
      <c r="BL60" s="83">
        <f t="shared" si="117"/>
        <v>0</v>
      </c>
      <c r="BM60" s="83">
        <f t="shared" si="117"/>
        <v>0</v>
      </c>
      <c r="BN60" s="83">
        <f t="shared" si="117"/>
        <v>0</v>
      </c>
      <c r="BO60" s="83">
        <f t="shared" si="117"/>
        <v>0</v>
      </c>
      <c r="BP60" s="83">
        <f t="shared" si="117"/>
        <v>0</v>
      </c>
      <c r="BQ60" s="83">
        <f t="shared" si="117"/>
        <v>0</v>
      </c>
      <c r="BR60" s="83">
        <f t="shared" si="117"/>
        <v>0</v>
      </c>
      <c r="BS60" s="83">
        <f t="shared" si="117"/>
        <v>0</v>
      </c>
      <c r="BT60" s="83">
        <f t="shared" si="117"/>
        <v>0</v>
      </c>
      <c r="BU60" s="83">
        <f t="shared" si="117"/>
        <v>0</v>
      </c>
      <c r="BV60" s="83">
        <f t="shared" si="117"/>
        <v>0</v>
      </c>
      <c r="BW60" s="83">
        <f t="shared" si="117"/>
        <v>0</v>
      </c>
    </row>
    <row r="61" spans="3:76" ht="12" hidden="1" customHeight="1" outlineLevel="1">
      <c r="C61" s="82" t="s">
        <v>762</v>
      </c>
      <c r="D61" s="83"/>
      <c r="E61" s="83"/>
      <c r="F61" s="83"/>
      <c r="G61" s="83"/>
      <c r="H61" s="83"/>
      <c r="I61" s="83"/>
      <c r="J61" s="83"/>
      <c r="K61" s="83"/>
      <c r="L61" s="83"/>
      <c r="M61" s="83"/>
      <c r="N61" s="83"/>
      <c r="O61" s="83"/>
      <c r="P61" s="83">
        <f>IF(AND(P$9&gt;P43,P$9&lt;=P44),((P$9-P43)/D$32*D$16)+P27,0)</f>
        <v>0</v>
      </c>
      <c r="Q61" s="83">
        <f t="shared" ref="Q61:BW61" si="118">IF(AND(Q$9&gt;Q43,Q$9&lt;=Q44),((Q$9-Q43)/E$32*E$16)+Q27,0)</f>
        <v>0</v>
      </c>
      <c r="R61" s="83">
        <f t="shared" si="118"/>
        <v>0</v>
      </c>
      <c r="S61" s="83">
        <f t="shared" si="118"/>
        <v>0</v>
      </c>
      <c r="T61" s="83">
        <f t="shared" si="118"/>
        <v>0</v>
      </c>
      <c r="U61" s="83">
        <f t="shared" si="118"/>
        <v>0</v>
      </c>
      <c r="V61" s="83">
        <f t="shared" si="118"/>
        <v>0</v>
      </c>
      <c r="W61" s="83">
        <f t="shared" si="118"/>
        <v>0</v>
      </c>
      <c r="X61" s="83">
        <f t="shared" si="118"/>
        <v>0</v>
      </c>
      <c r="Y61" s="83">
        <f t="shared" si="118"/>
        <v>0</v>
      </c>
      <c r="Z61" s="83">
        <f t="shared" si="118"/>
        <v>0</v>
      </c>
      <c r="AA61" s="83">
        <f t="shared" si="118"/>
        <v>0</v>
      </c>
      <c r="AB61" s="83">
        <f t="shared" si="118"/>
        <v>0</v>
      </c>
      <c r="AC61" s="83">
        <f t="shared" si="118"/>
        <v>0</v>
      </c>
      <c r="AD61" s="83">
        <f t="shared" si="118"/>
        <v>0</v>
      </c>
      <c r="AE61" s="83">
        <f t="shared" si="118"/>
        <v>0</v>
      </c>
      <c r="AF61" s="83">
        <f t="shared" si="118"/>
        <v>0</v>
      </c>
      <c r="AG61" s="83">
        <f t="shared" si="118"/>
        <v>0</v>
      </c>
      <c r="AH61" s="83">
        <f t="shared" si="118"/>
        <v>0</v>
      </c>
      <c r="AI61" s="83">
        <f t="shared" si="118"/>
        <v>0</v>
      </c>
      <c r="AJ61" s="83">
        <f t="shared" si="118"/>
        <v>0</v>
      </c>
      <c r="AK61" s="83">
        <f t="shared" si="118"/>
        <v>0</v>
      </c>
      <c r="AL61" s="83">
        <f t="shared" si="118"/>
        <v>0</v>
      </c>
      <c r="AM61" s="83">
        <f t="shared" si="118"/>
        <v>0</v>
      </c>
      <c r="AN61" s="83">
        <f t="shared" si="118"/>
        <v>0</v>
      </c>
      <c r="AO61" s="83">
        <f t="shared" si="118"/>
        <v>0</v>
      </c>
      <c r="AP61" s="83">
        <f t="shared" si="118"/>
        <v>0</v>
      </c>
      <c r="AQ61" s="83">
        <f t="shared" si="118"/>
        <v>0</v>
      </c>
      <c r="AR61" s="83">
        <f t="shared" si="118"/>
        <v>0</v>
      </c>
      <c r="AS61" s="83">
        <f t="shared" si="118"/>
        <v>0</v>
      </c>
      <c r="AT61" s="83">
        <f t="shared" si="118"/>
        <v>0</v>
      </c>
      <c r="AU61" s="83">
        <f t="shared" si="118"/>
        <v>0</v>
      </c>
      <c r="AV61" s="83">
        <f t="shared" si="118"/>
        <v>0</v>
      </c>
      <c r="AW61" s="83">
        <f t="shared" si="118"/>
        <v>0</v>
      </c>
      <c r="AX61" s="83">
        <f t="shared" si="118"/>
        <v>0</v>
      </c>
      <c r="AY61" s="83">
        <f t="shared" si="118"/>
        <v>0</v>
      </c>
      <c r="AZ61" s="83">
        <f t="shared" si="118"/>
        <v>0</v>
      </c>
      <c r="BA61" s="83">
        <f t="shared" si="118"/>
        <v>0</v>
      </c>
      <c r="BB61" s="83">
        <f t="shared" si="118"/>
        <v>0</v>
      </c>
      <c r="BC61" s="83">
        <f t="shared" si="118"/>
        <v>0</v>
      </c>
      <c r="BD61" s="83">
        <f t="shared" si="118"/>
        <v>0</v>
      </c>
      <c r="BE61" s="83">
        <f t="shared" si="118"/>
        <v>0</v>
      </c>
      <c r="BF61" s="83">
        <f t="shared" si="118"/>
        <v>0</v>
      </c>
      <c r="BG61" s="83">
        <f t="shared" si="118"/>
        <v>0</v>
      </c>
      <c r="BH61" s="83">
        <f t="shared" si="118"/>
        <v>0</v>
      </c>
      <c r="BI61" s="83">
        <f t="shared" si="118"/>
        <v>0</v>
      </c>
      <c r="BJ61" s="83">
        <f t="shared" si="118"/>
        <v>0</v>
      </c>
      <c r="BK61" s="83">
        <f t="shared" si="118"/>
        <v>0</v>
      </c>
      <c r="BL61" s="83">
        <f t="shared" si="118"/>
        <v>0</v>
      </c>
      <c r="BM61" s="83">
        <f t="shared" si="118"/>
        <v>0</v>
      </c>
      <c r="BN61" s="83">
        <f t="shared" si="118"/>
        <v>0</v>
      </c>
      <c r="BO61" s="83">
        <f t="shared" si="118"/>
        <v>0</v>
      </c>
      <c r="BP61" s="83">
        <f t="shared" si="118"/>
        <v>0</v>
      </c>
      <c r="BQ61" s="83">
        <f t="shared" si="118"/>
        <v>0</v>
      </c>
      <c r="BR61" s="83">
        <f t="shared" si="118"/>
        <v>0</v>
      </c>
      <c r="BS61" s="83">
        <f t="shared" si="118"/>
        <v>0</v>
      </c>
      <c r="BT61" s="83">
        <f t="shared" si="118"/>
        <v>0</v>
      </c>
      <c r="BU61" s="83">
        <f t="shared" si="118"/>
        <v>0</v>
      </c>
      <c r="BV61" s="83">
        <f t="shared" si="118"/>
        <v>0</v>
      </c>
      <c r="BW61" s="83">
        <f t="shared" si="118"/>
        <v>0</v>
      </c>
    </row>
    <row r="62" spans="3:76" ht="12" hidden="1" customHeight="1" outlineLevel="1">
      <c r="C62" s="84"/>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row>
    <row r="63" spans="3:76" ht="12" customHeight="1" collapsed="1" thickBot="1">
      <c r="C63" s="108" t="s">
        <v>765</v>
      </c>
      <c r="D63" s="87" t="e">
        <f t="shared" ref="D63:O63" si="119">SUM(D49:D62)</f>
        <v>#DIV/0!</v>
      </c>
      <c r="E63" s="87" t="e">
        <f t="shared" si="119"/>
        <v>#DIV/0!</v>
      </c>
      <c r="F63" s="87" t="e">
        <f t="shared" si="119"/>
        <v>#DIV/0!</v>
      </c>
      <c r="G63" s="87" t="e">
        <f t="shared" si="119"/>
        <v>#DIV/0!</v>
      </c>
      <c r="H63" s="87" t="e">
        <f t="shared" si="119"/>
        <v>#DIV/0!</v>
      </c>
      <c r="I63" s="87" t="e">
        <f t="shared" si="119"/>
        <v>#DIV/0!</v>
      </c>
      <c r="J63" s="87" t="e">
        <f t="shared" si="119"/>
        <v>#DIV/0!</v>
      </c>
      <c r="K63" s="87" t="e">
        <f t="shared" si="119"/>
        <v>#DIV/0!</v>
      </c>
      <c r="L63" s="87" t="e">
        <f t="shared" si="119"/>
        <v>#DIV/0!</v>
      </c>
      <c r="M63" s="87" t="e">
        <f t="shared" si="119"/>
        <v>#DIV/0!</v>
      </c>
      <c r="N63" s="87" t="e">
        <f t="shared" si="119"/>
        <v>#DIV/0!</v>
      </c>
      <c r="O63" s="87" t="e">
        <f t="shared" si="119"/>
        <v>#DIV/0!</v>
      </c>
      <c r="P63" s="87" t="e">
        <f t="shared" ref="P63:BW63" si="120">SUM(P49:P62)</f>
        <v>#DIV/0!</v>
      </c>
      <c r="Q63" s="87" t="e">
        <f t="shared" si="120"/>
        <v>#DIV/0!</v>
      </c>
      <c r="R63" s="87" t="e">
        <f t="shared" si="120"/>
        <v>#DIV/0!</v>
      </c>
      <c r="S63" s="87" t="e">
        <f t="shared" si="120"/>
        <v>#DIV/0!</v>
      </c>
      <c r="T63" s="87" t="e">
        <f t="shared" si="120"/>
        <v>#DIV/0!</v>
      </c>
      <c r="U63" s="87" t="e">
        <f t="shared" si="120"/>
        <v>#DIV/0!</v>
      </c>
      <c r="V63" s="87" t="e">
        <f t="shared" si="120"/>
        <v>#DIV/0!</v>
      </c>
      <c r="W63" s="87" t="e">
        <f t="shared" si="120"/>
        <v>#DIV/0!</v>
      </c>
      <c r="X63" s="87" t="e">
        <f t="shared" si="120"/>
        <v>#DIV/0!</v>
      </c>
      <c r="Y63" s="87" t="e">
        <f t="shared" si="120"/>
        <v>#DIV/0!</v>
      </c>
      <c r="Z63" s="87" t="e">
        <f t="shared" si="120"/>
        <v>#DIV/0!</v>
      </c>
      <c r="AA63" s="87" t="e">
        <f t="shared" si="120"/>
        <v>#DIV/0!</v>
      </c>
      <c r="AB63" s="87" t="e">
        <f t="shared" si="120"/>
        <v>#DIV/0!</v>
      </c>
      <c r="AC63" s="87" t="e">
        <f t="shared" si="120"/>
        <v>#DIV/0!</v>
      </c>
      <c r="AD63" s="87" t="e">
        <f t="shared" si="120"/>
        <v>#DIV/0!</v>
      </c>
      <c r="AE63" s="87" t="e">
        <f t="shared" si="120"/>
        <v>#DIV/0!</v>
      </c>
      <c r="AF63" s="87" t="e">
        <f t="shared" si="120"/>
        <v>#DIV/0!</v>
      </c>
      <c r="AG63" s="87" t="e">
        <f t="shared" si="120"/>
        <v>#DIV/0!</v>
      </c>
      <c r="AH63" s="87" t="e">
        <f t="shared" si="120"/>
        <v>#DIV/0!</v>
      </c>
      <c r="AI63" s="87" t="e">
        <f t="shared" si="120"/>
        <v>#DIV/0!</v>
      </c>
      <c r="AJ63" s="87" t="e">
        <f t="shared" si="120"/>
        <v>#DIV/0!</v>
      </c>
      <c r="AK63" s="87" t="e">
        <f t="shared" si="120"/>
        <v>#DIV/0!</v>
      </c>
      <c r="AL63" s="87" t="e">
        <f t="shared" si="120"/>
        <v>#DIV/0!</v>
      </c>
      <c r="AM63" s="87" t="e">
        <f t="shared" si="120"/>
        <v>#DIV/0!</v>
      </c>
      <c r="AN63" s="87" t="e">
        <f t="shared" si="120"/>
        <v>#DIV/0!</v>
      </c>
      <c r="AO63" s="87" t="e">
        <f t="shared" si="120"/>
        <v>#DIV/0!</v>
      </c>
      <c r="AP63" s="87" t="e">
        <f t="shared" si="120"/>
        <v>#DIV/0!</v>
      </c>
      <c r="AQ63" s="87" t="e">
        <f t="shared" si="120"/>
        <v>#DIV/0!</v>
      </c>
      <c r="AR63" s="87" t="e">
        <f t="shared" si="120"/>
        <v>#DIV/0!</v>
      </c>
      <c r="AS63" s="87" t="e">
        <f t="shared" si="120"/>
        <v>#DIV/0!</v>
      </c>
      <c r="AT63" s="87" t="e">
        <f t="shared" si="120"/>
        <v>#DIV/0!</v>
      </c>
      <c r="AU63" s="87" t="e">
        <f t="shared" si="120"/>
        <v>#DIV/0!</v>
      </c>
      <c r="AV63" s="87" t="e">
        <f t="shared" si="120"/>
        <v>#DIV/0!</v>
      </c>
      <c r="AW63" s="87" t="e">
        <f t="shared" si="120"/>
        <v>#DIV/0!</v>
      </c>
      <c r="AX63" s="87" t="e">
        <f t="shared" si="120"/>
        <v>#DIV/0!</v>
      </c>
      <c r="AY63" s="87" t="e">
        <f t="shared" si="120"/>
        <v>#DIV/0!</v>
      </c>
      <c r="AZ63" s="87" t="e">
        <f t="shared" si="120"/>
        <v>#DIV/0!</v>
      </c>
      <c r="BA63" s="87" t="e">
        <f t="shared" si="120"/>
        <v>#DIV/0!</v>
      </c>
      <c r="BB63" s="87" t="e">
        <f t="shared" si="120"/>
        <v>#DIV/0!</v>
      </c>
      <c r="BC63" s="87" t="e">
        <f t="shared" si="120"/>
        <v>#DIV/0!</v>
      </c>
      <c r="BD63" s="87" t="e">
        <f t="shared" si="120"/>
        <v>#DIV/0!</v>
      </c>
      <c r="BE63" s="87" t="e">
        <f t="shared" si="120"/>
        <v>#DIV/0!</v>
      </c>
      <c r="BF63" s="87" t="e">
        <f t="shared" si="120"/>
        <v>#DIV/0!</v>
      </c>
      <c r="BG63" s="87" t="e">
        <f t="shared" si="120"/>
        <v>#DIV/0!</v>
      </c>
      <c r="BH63" s="87" t="e">
        <f t="shared" si="120"/>
        <v>#DIV/0!</v>
      </c>
      <c r="BI63" s="87" t="e">
        <f t="shared" si="120"/>
        <v>#DIV/0!</v>
      </c>
      <c r="BJ63" s="87" t="e">
        <f t="shared" si="120"/>
        <v>#DIV/0!</v>
      </c>
      <c r="BK63" s="87" t="e">
        <f t="shared" si="120"/>
        <v>#DIV/0!</v>
      </c>
      <c r="BL63" s="87" t="e">
        <f t="shared" si="120"/>
        <v>#DIV/0!</v>
      </c>
      <c r="BM63" s="87" t="e">
        <f t="shared" si="120"/>
        <v>#DIV/0!</v>
      </c>
      <c r="BN63" s="87" t="e">
        <f t="shared" si="120"/>
        <v>#DIV/0!</v>
      </c>
      <c r="BO63" s="87" t="e">
        <f t="shared" si="120"/>
        <v>#DIV/0!</v>
      </c>
      <c r="BP63" s="87" t="e">
        <f t="shared" si="120"/>
        <v>#DIV/0!</v>
      </c>
      <c r="BQ63" s="87" t="e">
        <f t="shared" si="120"/>
        <v>#DIV/0!</v>
      </c>
      <c r="BR63" s="87" t="e">
        <f t="shared" si="120"/>
        <v>#DIV/0!</v>
      </c>
      <c r="BS63" s="87" t="e">
        <f t="shared" si="120"/>
        <v>#DIV/0!</v>
      </c>
      <c r="BT63" s="87" t="e">
        <f t="shared" si="120"/>
        <v>#DIV/0!</v>
      </c>
      <c r="BU63" s="87" t="e">
        <f t="shared" si="120"/>
        <v>#DIV/0!</v>
      </c>
      <c r="BV63" s="87" t="e">
        <f t="shared" si="120"/>
        <v>#DIV/0!</v>
      </c>
      <c r="BW63" s="87" t="e">
        <f t="shared" si="120"/>
        <v>#DIV/0!</v>
      </c>
    </row>
    <row r="64" spans="3:76" ht="12" customHeight="1" thickTop="1">
      <c r="C64" s="93"/>
      <c r="D64" s="88"/>
      <c r="E64" s="88"/>
      <c r="F64" s="88"/>
      <c r="G64" s="88"/>
      <c r="H64" s="88"/>
      <c r="I64" s="88"/>
      <c r="J64" s="88"/>
      <c r="K64" s="88"/>
      <c r="L64" s="88"/>
      <c r="M64" s="88"/>
      <c r="N64" s="88"/>
      <c r="O64" s="88"/>
      <c r="P64" s="89" t="s">
        <v>742</v>
      </c>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64"/>
    </row>
    <row r="65" spans="1:76" s="64" customFormat="1" ht="12" customHeight="1" thickBot="1">
      <c r="A65" s="561"/>
      <c r="C65" s="108" t="s">
        <v>766</v>
      </c>
      <c r="D65" s="87" t="e">
        <f>SUMIF($D$6:$BW$6,D$6,$D$63:$BW$63)/SUMIF($D$6:$BW$6,D$6,$D$67:$BW$67)</f>
        <v>#DIV/0!</v>
      </c>
      <c r="E65" s="87" t="e">
        <f t="shared" ref="E65:BP65" si="121">SUMIF($D$6:$BW$6,E$6,$D$63:$BW$63)/SUMIF($D$6:$BW$6,E$6,$D$67:$BW$67)</f>
        <v>#DIV/0!</v>
      </c>
      <c r="F65" s="87" t="e">
        <f t="shared" si="121"/>
        <v>#DIV/0!</v>
      </c>
      <c r="G65" s="87" t="e">
        <f t="shared" si="121"/>
        <v>#DIV/0!</v>
      </c>
      <c r="H65" s="87" t="e">
        <f t="shared" si="121"/>
        <v>#DIV/0!</v>
      </c>
      <c r="I65" s="87" t="e">
        <f t="shared" si="121"/>
        <v>#DIV/0!</v>
      </c>
      <c r="J65" s="87" t="e">
        <f t="shared" si="121"/>
        <v>#DIV/0!</v>
      </c>
      <c r="K65" s="87" t="e">
        <f t="shared" si="121"/>
        <v>#DIV/0!</v>
      </c>
      <c r="L65" s="87" t="e">
        <f t="shared" si="121"/>
        <v>#DIV/0!</v>
      </c>
      <c r="M65" s="87" t="e">
        <f t="shared" si="121"/>
        <v>#DIV/0!</v>
      </c>
      <c r="N65" s="87" t="e">
        <f t="shared" si="121"/>
        <v>#DIV/0!</v>
      </c>
      <c r="O65" s="87" t="e">
        <f t="shared" si="121"/>
        <v>#DIV/0!</v>
      </c>
      <c r="P65" s="87" t="e">
        <f t="shared" si="121"/>
        <v>#DIV/0!</v>
      </c>
      <c r="Q65" s="87" t="e">
        <f t="shared" si="121"/>
        <v>#DIV/0!</v>
      </c>
      <c r="R65" s="87" t="e">
        <f t="shared" si="121"/>
        <v>#DIV/0!</v>
      </c>
      <c r="S65" s="87" t="e">
        <f t="shared" si="121"/>
        <v>#DIV/0!</v>
      </c>
      <c r="T65" s="87" t="e">
        <f t="shared" si="121"/>
        <v>#DIV/0!</v>
      </c>
      <c r="U65" s="87" t="e">
        <f t="shared" si="121"/>
        <v>#DIV/0!</v>
      </c>
      <c r="V65" s="87" t="e">
        <f t="shared" si="121"/>
        <v>#DIV/0!</v>
      </c>
      <c r="W65" s="87" t="e">
        <f t="shared" si="121"/>
        <v>#DIV/0!</v>
      </c>
      <c r="X65" s="87" t="e">
        <f t="shared" si="121"/>
        <v>#DIV/0!</v>
      </c>
      <c r="Y65" s="87" t="e">
        <f t="shared" si="121"/>
        <v>#DIV/0!</v>
      </c>
      <c r="Z65" s="87" t="e">
        <f t="shared" si="121"/>
        <v>#DIV/0!</v>
      </c>
      <c r="AA65" s="87" t="e">
        <f t="shared" si="121"/>
        <v>#DIV/0!</v>
      </c>
      <c r="AB65" s="87" t="e">
        <f t="shared" si="121"/>
        <v>#DIV/0!</v>
      </c>
      <c r="AC65" s="87" t="e">
        <f t="shared" si="121"/>
        <v>#DIV/0!</v>
      </c>
      <c r="AD65" s="87" t="e">
        <f t="shared" si="121"/>
        <v>#DIV/0!</v>
      </c>
      <c r="AE65" s="87" t="e">
        <f t="shared" si="121"/>
        <v>#DIV/0!</v>
      </c>
      <c r="AF65" s="87" t="e">
        <f t="shared" si="121"/>
        <v>#DIV/0!</v>
      </c>
      <c r="AG65" s="87" t="e">
        <f t="shared" si="121"/>
        <v>#DIV/0!</v>
      </c>
      <c r="AH65" s="87" t="e">
        <f t="shared" si="121"/>
        <v>#DIV/0!</v>
      </c>
      <c r="AI65" s="87" t="e">
        <f t="shared" si="121"/>
        <v>#DIV/0!</v>
      </c>
      <c r="AJ65" s="87" t="e">
        <f t="shared" si="121"/>
        <v>#DIV/0!</v>
      </c>
      <c r="AK65" s="87" t="e">
        <f t="shared" si="121"/>
        <v>#DIV/0!</v>
      </c>
      <c r="AL65" s="87" t="e">
        <f t="shared" si="121"/>
        <v>#DIV/0!</v>
      </c>
      <c r="AM65" s="87" t="e">
        <f t="shared" si="121"/>
        <v>#DIV/0!</v>
      </c>
      <c r="AN65" s="87" t="e">
        <f t="shared" si="121"/>
        <v>#DIV/0!</v>
      </c>
      <c r="AO65" s="87" t="e">
        <f t="shared" si="121"/>
        <v>#DIV/0!</v>
      </c>
      <c r="AP65" s="87" t="e">
        <f t="shared" si="121"/>
        <v>#DIV/0!</v>
      </c>
      <c r="AQ65" s="87" t="e">
        <f t="shared" si="121"/>
        <v>#DIV/0!</v>
      </c>
      <c r="AR65" s="87" t="e">
        <f t="shared" si="121"/>
        <v>#DIV/0!</v>
      </c>
      <c r="AS65" s="87" t="e">
        <f t="shared" si="121"/>
        <v>#DIV/0!</v>
      </c>
      <c r="AT65" s="87" t="e">
        <f t="shared" si="121"/>
        <v>#DIV/0!</v>
      </c>
      <c r="AU65" s="87" t="e">
        <f t="shared" si="121"/>
        <v>#DIV/0!</v>
      </c>
      <c r="AV65" s="87" t="e">
        <f t="shared" si="121"/>
        <v>#DIV/0!</v>
      </c>
      <c r="AW65" s="87" t="e">
        <f t="shared" si="121"/>
        <v>#DIV/0!</v>
      </c>
      <c r="AX65" s="87" t="e">
        <f t="shared" si="121"/>
        <v>#DIV/0!</v>
      </c>
      <c r="AY65" s="87" t="e">
        <f t="shared" si="121"/>
        <v>#DIV/0!</v>
      </c>
      <c r="AZ65" s="87" t="e">
        <f t="shared" si="121"/>
        <v>#DIV/0!</v>
      </c>
      <c r="BA65" s="87" t="e">
        <f t="shared" si="121"/>
        <v>#DIV/0!</v>
      </c>
      <c r="BB65" s="87" t="e">
        <f t="shared" si="121"/>
        <v>#DIV/0!</v>
      </c>
      <c r="BC65" s="87" t="e">
        <f t="shared" si="121"/>
        <v>#DIV/0!</v>
      </c>
      <c r="BD65" s="87" t="e">
        <f t="shared" si="121"/>
        <v>#DIV/0!</v>
      </c>
      <c r="BE65" s="87" t="e">
        <f t="shared" si="121"/>
        <v>#DIV/0!</v>
      </c>
      <c r="BF65" s="87" t="e">
        <f t="shared" si="121"/>
        <v>#DIV/0!</v>
      </c>
      <c r="BG65" s="87" t="e">
        <f t="shared" si="121"/>
        <v>#DIV/0!</v>
      </c>
      <c r="BH65" s="87" t="e">
        <f t="shared" si="121"/>
        <v>#DIV/0!</v>
      </c>
      <c r="BI65" s="87" t="e">
        <f t="shared" si="121"/>
        <v>#DIV/0!</v>
      </c>
      <c r="BJ65" s="87" t="e">
        <f t="shared" si="121"/>
        <v>#DIV/0!</v>
      </c>
      <c r="BK65" s="87" t="e">
        <f t="shared" si="121"/>
        <v>#DIV/0!</v>
      </c>
      <c r="BL65" s="87" t="e">
        <f t="shared" si="121"/>
        <v>#DIV/0!</v>
      </c>
      <c r="BM65" s="87" t="e">
        <f t="shared" si="121"/>
        <v>#DIV/0!</v>
      </c>
      <c r="BN65" s="87" t="e">
        <f t="shared" si="121"/>
        <v>#DIV/0!</v>
      </c>
      <c r="BO65" s="87" t="e">
        <f t="shared" si="121"/>
        <v>#DIV/0!</v>
      </c>
      <c r="BP65" s="87" t="e">
        <f t="shared" si="121"/>
        <v>#DIV/0!</v>
      </c>
      <c r="BQ65" s="87" t="e">
        <f t="shared" ref="BQ65:BW65" si="122">SUMIF($D$6:$BW$6,BQ$6,$D$63:$BW$63)/SUMIF($D$6:$BW$6,BQ$6,$D$67:$BW$67)</f>
        <v>#DIV/0!</v>
      </c>
      <c r="BR65" s="87" t="e">
        <f t="shared" si="122"/>
        <v>#DIV/0!</v>
      </c>
      <c r="BS65" s="87" t="e">
        <f t="shared" si="122"/>
        <v>#DIV/0!</v>
      </c>
      <c r="BT65" s="87" t="e">
        <f t="shared" si="122"/>
        <v>#DIV/0!</v>
      </c>
      <c r="BU65" s="87" t="e">
        <f t="shared" si="122"/>
        <v>#DIV/0!</v>
      </c>
      <c r="BV65" s="87" t="e">
        <f t="shared" si="122"/>
        <v>#DIV/0!</v>
      </c>
      <c r="BW65" s="87" t="e">
        <f t="shared" si="122"/>
        <v>#DIV/0!</v>
      </c>
    </row>
    <row r="66" spans="1:76" s="64" customFormat="1" ht="12" customHeight="1" thickTop="1">
      <c r="A66" s="561"/>
      <c r="BL66" s="90" t="s">
        <v>767</v>
      </c>
    </row>
    <row r="67" spans="1:76" s="64" customFormat="1" ht="12" customHeight="1">
      <c r="A67" s="561"/>
      <c r="C67" s="91" t="s">
        <v>768</v>
      </c>
      <c r="D67" s="82" t="e">
        <f>IF(D63&lt;&gt;0,1,0)</f>
        <v>#DIV/0!</v>
      </c>
      <c r="E67" s="82" t="e">
        <f t="shared" ref="E67:BP67" si="123">IF(E63&lt;&gt;0,1,0)</f>
        <v>#DIV/0!</v>
      </c>
      <c r="F67" s="82" t="e">
        <f t="shared" si="123"/>
        <v>#DIV/0!</v>
      </c>
      <c r="G67" s="82" t="e">
        <f t="shared" si="123"/>
        <v>#DIV/0!</v>
      </c>
      <c r="H67" s="82" t="e">
        <f t="shared" si="123"/>
        <v>#DIV/0!</v>
      </c>
      <c r="I67" s="82" t="e">
        <f t="shared" si="123"/>
        <v>#DIV/0!</v>
      </c>
      <c r="J67" s="82" t="e">
        <f t="shared" si="123"/>
        <v>#DIV/0!</v>
      </c>
      <c r="K67" s="82" t="e">
        <f t="shared" si="123"/>
        <v>#DIV/0!</v>
      </c>
      <c r="L67" s="82" t="e">
        <f t="shared" si="123"/>
        <v>#DIV/0!</v>
      </c>
      <c r="M67" s="82" t="e">
        <f t="shared" si="123"/>
        <v>#DIV/0!</v>
      </c>
      <c r="N67" s="82" t="e">
        <f t="shared" si="123"/>
        <v>#DIV/0!</v>
      </c>
      <c r="O67" s="82" t="e">
        <f t="shared" si="123"/>
        <v>#DIV/0!</v>
      </c>
      <c r="P67" s="82" t="e">
        <f t="shared" si="123"/>
        <v>#DIV/0!</v>
      </c>
      <c r="Q67" s="82" t="e">
        <f t="shared" si="123"/>
        <v>#DIV/0!</v>
      </c>
      <c r="R67" s="82" t="e">
        <f t="shared" si="123"/>
        <v>#DIV/0!</v>
      </c>
      <c r="S67" s="82" t="e">
        <f t="shared" si="123"/>
        <v>#DIV/0!</v>
      </c>
      <c r="T67" s="82" t="e">
        <f t="shared" si="123"/>
        <v>#DIV/0!</v>
      </c>
      <c r="U67" s="82" t="e">
        <f t="shared" si="123"/>
        <v>#DIV/0!</v>
      </c>
      <c r="V67" s="82" t="e">
        <f t="shared" si="123"/>
        <v>#DIV/0!</v>
      </c>
      <c r="W67" s="82" t="e">
        <f t="shared" si="123"/>
        <v>#DIV/0!</v>
      </c>
      <c r="X67" s="82" t="e">
        <f t="shared" si="123"/>
        <v>#DIV/0!</v>
      </c>
      <c r="Y67" s="82" t="e">
        <f t="shared" si="123"/>
        <v>#DIV/0!</v>
      </c>
      <c r="Z67" s="82" t="e">
        <f t="shared" si="123"/>
        <v>#DIV/0!</v>
      </c>
      <c r="AA67" s="82" t="e">
        <f t="shared" si="123"/>
        <v>#DIV/0!</v>
      </c>
      <c r="AB67" s="82" t="e">
        <f t="shared" si="123"/>
        <v>#DIV/0!</v>
      </c>
      <c r="AC67" s="82" t="e">
        <f t="shared" si="123"/>
        <v>#DIV/0!</v>
      </c>
      <c r="AD67" s="82" t="e">
        <f t="shared" si="123"/>
        <v>#DIV/0!</v>
      </c>
      <c r="AE67" s="82" t="e">
        <f t="shared" si="123"/>
        <v>#DIV/0!</v>
      </c>
      <c r="AF67" s="82" t="e">
        <f t="shared" si="123"/>
        <v>#DIV/0!</v>
      </c>
      <c r="AG67" s="82" t="e">
        <f t="shared" si="123"/>
        <v>#DIV/0!</v>
      </c>
      <c r="AH67" s="82" t="e">
        <f t="shared" si="123"/>
        <v>#DIV/0!</v>
      </c>
      <c r="AI67" s="82" t="e">
        <f t="shared" si="123"/>
        <v>#DIV/0!</v>
      </c>
      <c r="AJ67" s="82" t="e">
        <f t="shared" si="123"/>
        <v>#DIV/0!</v>
      </c>
      <c r="AK67" s="82" t="e">
        <f t="shared" si="123"/>
        <v>#DIV/0!</v>
      </c>
      <c r="AL67" s="82" t="e">
        <f t="shared" si="123"/>
        <v>#DIV/0!</v>
      </c>
      <c r="AM67" s="82" t="e">
        <f t="shared" si="123"/>
        <v>#DIV/0!</v>
      </c>
      <c r="AN67" s="82" t="e">
        <f t="shared" si="123"/>
        <v>#DIV/0!</v>
      </c>
      <c r="AO67" s="82" t="e">
        <f t="shared" si="123"/>
        <v>#DIV/0!</v>
      </c>
      <c r="AP67" s="82" t="e">
        <f t="shared" si="123"/>
        <v>#DIV/0!</v>
      </c>
      <c r="AQ67" s="82" t="e">
        <f t="shared" si="123"/>
        <v>#DIV/0!</v>
      </c>
      <c r="AR67" s="82" t="e">
        <f t="shared" si="123"/>
        <v>#DIV/0!</v>
      </c>
      <c r="AS67" s="82" t="e">
        <f t="shared" si="123"/>
        <v>#DIV/0!</v>
      </c>
      <c r="AT67" s="82" t="e">
        <f t="shared" si="123"/>
        <v>#DIV/0!</v>
      </c>
      <c r="AU67" s="82" t="e">
        <f t="shared" si="123"/>
        <v>#DIV/0!</v>
      </c>
      <c r="AV67" s="82" t="e">
        <f t="shared" si="123"/>
        <v>#DIV/0!</v>
      </c>
      <c r="AW67" s="82" t="e">
        <f t="shared" si="123"/>
        <v>#DIV/0!</v>
      </c>
      <c r="AX67" s="82" t="e">
        <f t="shared" si="123"/>
        <v>#DIV/0!</v>
      </c>
      <c r="AY67" s="82" t="e">
        <f t="shared" si="123"/>
        <v>#DIV/0!</v>
      </c>
      <c r="AZ67" s="82" t="e">
        <f t="shared" si="123"/>
        <v>#DIV/0!</v>
      </c>
      <c r="BA67" s="82" t="e">
        <f t="shared" si="123"/>
        <v>#DIV/0!</v>
      </c>
      <c r="BB67" s="82" t="e">
        <f t="shared" si="123"/>
        <v>#DIV/0!</v>
      </c>
      <c r="BC67" s="82" t="e">
        <f t="shared" si="123"/>
        <v>#DIV/0!</v>
      </c>
      <c r="BD67" s="82" t="e">
        <f t="shared" si="123"/>
        <v>#DIV/0!</v>
      </c>
      <c r="BE67" s="82" t="e">
        <f t="shared" si="123"/>
        <v>#DIV/0!</v>
      </c>
      <c r="BF67" s="82" t="e">
        <f t="shared" si="123"/>
        <v>#DIV/0!</v>
      </c>
      <c r="BG67" s="82" t="e">
        <f t="shared" si="123"/>
        <v>#DIV/0!</v>
      </c>
      <c r="BH67" s="82" t="e">
        <f t="shared" si="123"/>
        <v>#DIV/0!</v>
      </c>
      <c r="BI67" s="82" t="e">
        <f t="shared" si="123"/>
        <v>#DIV/0!</v>
      </c>
      <c r="BJ67" s="82" t="e">
        <f t="shared" si="123"/>
        <v>#DIV/0!</v>
      </c>
      <c r="BK67" s="82" t="e">
        <f t="shared" si="123"/>
        <v>#DIV/0!</v>
      </c>
      <c r="BL67" s="82" t="e">
        <f t="shared" si="123"/>
        <v>#DIV/0!</v>
      </c>
      <c r="BM67" s="82" t="e">
        <f t="shared" si="123"/>
        <v>#DIV/0!</v>
      </c>
      <c r="BN67" s="82" t="e">
        <f t="shared" si="123"/>
        <v>#DIV/0!</v>
      </c>
      <c r="BO67" s="82" t="e">
        <f t="shared" si="123"/>
        <v>#DIV/0!</v>
      </c>
      <c r="BP67" s="82" t="e">
        <f t="shared" si="123"/>
        <v>#DIV/0!</v>
      </c>
      <c r="BQ67" s="82" t="e">
        <f t="shared" ref="BQ67:BW67" si="124">IF(BQ63&lt;&gt;0,1,0)</f>
        <v>#DIV/0!</v>
      </c>
      <c r="BR67" s="82" t="e">
        <f t="shared" si="124"/>
        <v>#DIV/0!</v>
      </c>
      <c r="BS67" s="82" t="e">
        <f t="shared" si="124"/>
        <v>#DIV/0!</v>
      </c>
      <c r="BT67" s="82" t="e">
        <f t="shared" si="124"/>
        <v>#DIV/0!</v>
      </c>
      <c r="BU67" s="82" t="e">
        <f t="shared" si="124"/>
        <v>#DIV/0!</v>
      </c>
      <c r="BV67" s="82" t="e">
        <f t="shared" si="124"/>
        <v>#DIV/0!</v>
      </c>
      <c r="BW67" s="82" t="e">
        <f t="shared" si="124"/>
        <v>#DIV/0!</v>
      </c>
      <c r="BX67" s="58"/>
    </row>
    <row r="70" spans="1:76">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row>
    <row r="71" spans="1:76">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row>
  </sheetData>
  <pageMargins left="0.75" right="0.75" top="1" bottom="1" header="0.5" footer="0.5"/>
  <pageSetup paperSize="9" scale="87" orientation="landscape" horizontalDpi="4294967293" r:id="rId1"/>
  <headerFooter alignWithMargins="0">
    <oddFooter>&amp;C&amp;7&amp;B&amp;"Arial"Document Classification: KPMG Confidential</oddFooter>
  </headerFooter>
  <ignoredErrors>
    <ignoredError sqref="D5:BA10 BB11:BW11 E11:BA11" unlockedFormula="1"/>
  </ignoredError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tabColor indexed="14"/>
    <pageSetUpPr fitToPage="1"/>
  </sheetPr>
  <dimension ref="A1:BY66"/>
  <sheetViews>
    <sheetView showGridLines="0" zoomScaleNormal="100" workbookViewId="0">
      <pane xSplit="3" ySplit="7" topLeftCell="D8" activePane="bottomRight" state="frozen"/>
      <selection pane="topRight"/>
      <selection pane="bottomLeft"/>
      <selection pane="bottomRight"/>
    </sheetView>
  </sheetViews>
  <sheetFormatPr defaultColWidth="9.140625" defaultRowHeight="11.25" outlineLevelRow="1"/>
  <cols>
    <col min="1" max="1" width="3.7109375" style="561" customWidth="1"/>
    <col min="2" max="2" width="9.140625" style="64" customWidth="1"/>
    <col min="3" max="3" width="26.7109375" style="64" bestFit="1" customWidth="1"/>
    <col min="4" max="76" width="9.42578125" style="64" customWidth="1"/>
    <col min="77" max="77" width="11" style="64" bestFit="1" customWidth="1"/>
    <col min="78" max="16384" width="9.140625" style="64"/>
  </cols>
  <sheetData>
    <row r="1" spans="1:77" ht="23.1" customHeight="1">
      <c r="B1" s="615" t="s">
        <v>735</v>
      </c>
      <c r="C1" s="93"/>
      <c r="D1" s="93"/>
      <c r="E1" s="94" t="s">
        <v>736</v>
      </c>
      <c r="F1" s="95" t="s">
        <v>737</v>
      </c>
      <c r="G1" s="96" t="s">
        <v>738</v>
      </c>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7" t="s">
        <v>743</v>
      </c>
      <c r="BM1" s="98" t="s">
        <v>769</v>
      </c>
      <c r="BN1" s="93"/>
      <c r="BO1" s="93"/>
      <c r="BP1" s="93"/>
      <c r="BQ1" s="93"/>
      <c r="BR1" s="93"/>
      <c r="BS1" s="93"/>
      <c r="BT1" s="93"/>
      <c r="BU1" s="93"/>
      <c r="BV1" s="93"/>
      <c r="BW1" s="93"/>
      <c r="BX1" s="93"/>
    </row>
    <row r="2" spans="1:77" ht="11.45" customHeight="1">
      <c r="B2" s="619" t="s">
        <v>770</v>
      </c>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7"/>
      <c r="BM2" s="98" t="s">
        <v>771</v>
      </c>
      <c r="BN2" s="93"/>
      <c r="BO2" s="93"/>
      <c r="BP2" s="93"/>
      <c r="BQ2" s="93"/>
      <c r="BR2" s="93"/>
      <c r="BS2" s="93"/>
      <c r="BT2" s="93"/>
      <c r="BU2" s="93"/>
      <c r="BV2" s="93"/>
      <c r="BW2" s="93"/>
      <c r="BX2" s="93"/>
    </row>
    <row r="3" spans="1:77" ht="12" customHeight="1">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100" t="s">
        <v>767</v>
      </c>
      <c r="BN3" s="93"/>
      <c r="BO3" s="93"/>
      <c r="BP3" s="93"/>
      <c r="BQ3" s="93"/>
      <c r="BR3" s="93"/>
      <c r="BS3" s="93"/>
      <c r="BT3" s="93"/>
      <c r="BU3" s="93"/>
      <c r="BV3" s="93"/>
      <c r="BW3" s="93"/>
      <c r="BX3" s="93"/>
    </row>
    <row r="4" spans="1:77" ht="12" customHeight="1">
      <c r="B4" s="93"/>
      <c r="C4" s="93"/>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100"/>
      <c r="BN4" s="93"/>
      <c r="BO4" s="93"/>
      <c r="BP4" s="93"/>
      <c r="BQ4" s="93"/>
      <c r="BR4" s="93"/>
      <c r="BS4" s="93"/>
      <c r="BT4" s="93"/>
      <c r="BU4" s="93"/>
      <c r="BV4" s="93"/>
      <c r="BW4" s="93"/>
      <c r="BX4" s="93"/>
    </row>
    <row r="5" spans="1:77" ht="12" customHeight="1">
      <c r="B5" s="93"/>
      <c r="C5" s="93"/>
      <c r="D5" s="71">
        <f>EOMONTH(D7,-1)</f>
        <v>43830</v>
      </c>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100"/>
      <c r="BN5" s="93"/>
      <c r="BO5" s="93"/>
      <c r="BP5" s="93"/>
      <c r="BQ5" s="93"/>
      <c r="BR5" s="93"/>
      <c r="BS5" s="93"/>
      <c r="BT5" s="93"/>
      <c r="BU5" s="93"/>
      <c r="BV5" s="93"/>
      <c r="BW5" s="93"/>
      <c r="BX5" s="93"/>
    </row>
    <row r="6" spans="1:77" s="69" customFormat="1" ht="12" customHeight="1">
      <c r="A6" s="559"/>
      <c r="B6" s="67"/>
      <c r="C6" s="68"/>
      <c r="D6" s="68" t="str">
        <f>'Key information'!E37</f>
        <v>FY20</v>
      </c>
      <c r="E6" s="68" t="str">
        <f>D6</f>
        <v>FY20</v>
      </c>
      <c r="F6" s="68" t="str">
        <f t="shared" ref="F6:O6" si="0">E6</f>
        <v>FY20</v>
      </c>
      <c r="G6" s="68" t="str">
        <f t="shared" si="0"/>
        <v>FY20</v>
      </c>
      <c r="H6" s="68" t="str">
        <f t="shared" si="0"/>
        <v>FY20</v>
      </c>
      <c r="I6" s="68" t="str">
        <f t="shared" si="0"/>
        <v>FY20</v>
      </c>
      <c r="J6" s="68" t="str">
        <f t="shared" si="0"/>
        <v>FY20</v>
      </c>
      <c r="K6" s="68" t="str">
        <f t="shared" si="0"/>
        <v>FY20</v>
      </c>
      <c r="L6" s="68" t="str">
        <f t="shared" si="0"/>
        <v>FY20</v>
      </c>
      <c r="M6" s="68" t="str">
        <f t="shared" si="0"/>
        <v>FY20</v>
      </c>
      <c r="N6" s="68" t="str">
        <f t="shared" si="0"/>
        <v>FY20</v>
      </c>
      <c r="O6" s="68" t="str">
        <f t="shared" si="0"/>
        <v>FY20</v>
      </c>
      <c r="P6" s="68" t="str">
        <f>'Key information'!F37</f>
        <v>FY21</v>
      </c>
      <c r="Q6" s="68" t="str">
        <f>P6</f>
        <v>FY21</v>
      </c>
      <c r="R6" s="68" t="str">
        <f t="shared" ref="R6:AM6" si="1">Q6</f>
        <v>FY21</v>
      </c>
      <c r="S6" s="68" t="str">
        <f t="shared" si="1"/>
        <v>FY21</v>
      </c>
      <c r="T6" s="68" t="str">
        <f t="shared" si="1"/>
        <v>FY21</v>
      </c>
      <c r="U6" s="68" t="str">
        <f t="shared" si="1"/>
        <v>FY21</v>
      </c>
      <c r="V6" s="68" t="str">
        <f t="shared" si="1"/>
        <v>FY21</v>
      </c>
      <c r="W6" s="68" t="str">
        <f t="shared" si="1"/>
        <v>FY21</v>
      </c>
      <c r="X6" s="68" t="str">
        <f t="shared" si="1"/>
        <v>FY21</v>
      </c>
      <c r="Y6" s="68" t="str">
        <f t="shared" si="1"/>
        <v>FY21</v>
      </c>
      <c r="Z6" s="68" t="str">
        <f t="shared" si="1"/>
        <v>FY21</v>
      </c>
      <c r="AA6" s="68" t="str">
        <f t="shared" si="1"/>
        <v>FY21</v>
      </c>
      <c r="AB6" s="73" t="str">
        <f>'Key information'!G41</f>
        <v>YTD  Nov-22</v>
      </c>
      <c r="AC6" s="73" t="str">
        <f t="shared" si="1"/>
        <v>YTD  Nov-22</v>
      </c>
      <c r="AD6" s="73" t="str">
        <f t="shared" si="1"/>
        <v>YTD  Nov-22</v>
      </c>
      <c r="AE6" s="73" t="str">
        <f t="shared" si="1"/>
        <v>YTD  Nov-22</v>
      </c>
      <c r="AF6" s="73" t="str">
        <f t="shared" si="1"/>
        <v>YTD  Nov-22</v>
      </c>
      <c r="AG6" s="73" t="str">
        <f t="shared" si="1"/>
        <v>YTD  Nov-22</v>
      </c>
      <c r="AH6" s="73" t="str">
        <f t="shared" si="1"/>
        <v>YTD  Nov-22</v>
      </c>
      <c r="AI6" s="73" t="str">
        <f t="shared" si="1"/>
        <v>YTD  Nov-22</v>
      </c>
      <c r="AJ6" s="73" t="str">
        <f t="shared" si="1"/>
        <v>YTD  Nov-22</v>
      </c>
      <c r="AK6" s="73" t="str">
        <f t="shared" si="1"/>
        <v>YTD  Nov-22</v>
      </c>
      <c r="AL6" s="73" t="str">
        <f t="shared" si="1"/>
        <v>YTD  Nov-22</v>
      </c>
      <c r="AM6" s="73" t="str">
        <f t="shared" si="1"/>
        <v>YTD  Nov-22</v>
      </c>
      <c r="AN6" s="68" t="s">
        <v>68</v>
      </c>
      <c r="AO6" s="68" t="str">
        <f>AN6</f>
        <v>FY17</v>
      </c>
      <c r="AP6" s="68" t="str">
        <f t="shared" ref="AP6:AY6" si="2">AO6</f>
        <v>FY17</v>
      </c>
      <c r="AQ6" s="68" t="str">
        <f t="shared" si="2"/>
        <v>FY17</v>
      </c>
      <c r="AR6" s="68" t="str">
        <f t="shared" si="2"/>
        <v>FY17</v>
      </c>
      <c r="AS6" s="68" t="str">
        <f t="shared" si="2"/>
        <v>FY17</v>
      </c>
      <c r="AT6" s="68" t="str">
        <f t="shared" si="2"/>
        <v>FY17</v>
      </c>
      <c r="AU6" s="68" t="str">
        <f t="shared" si="2"/>
        <v>FY17</v>
      </c>
      <c r="AV6" s="68" t="str">
        <f t="shared" si="2"/>
        <v>FY17</v>
      </c>
      <c r="AW6" s="68" t="str">
        <f t="shared" si="2"/>
        <v>FY17</v>
      </c>
      <c r="AX6" s="68" t="str">
        <f t="shared" si="2"/>
        <v>FY17</v>
      </c>
      <c r="AY6" s="68" t="str">
        <f t="shared" si="2"/>
        <v>FY17</v>
      </c>
      <c r="AZ6" s="68"/>
      <c r="BA6" s="68"/>
      <c r="BB6" s="68"/>
      <c r="BC6" s="68"/>
      <c r="BD6" s="68"/>
      <c r="BE6" s="68"/>
      <c r="BF6" s="68"/>
      <c r="BG6" s="68"/>
      <c r="BH6" s="68"/>
      <c r="BI6" s="68"/>
      <c r="BJ6" s="68"/>
      <c r="BK6" s="68"/>
      <c r="BL6" s="68"/>
      <c r="BM6" s="68">
        <f t="shared" ref="BM6:BW6" si="3">BL6</f>
        <v>0</v>
      </c>
      <c r="BN6" s="68">
        <f t="shared" si="3"/>
        <v>0</v>
      </c>
      <c r="BO6" s="68">
        <f t="shared" si="3"/>
        <v>0</v>
      </c>
      <c r="BP6" s="68">
        <f t="shared" si="3"/>
        <v>0</v>
      </c>
      <c r="BQ6" s="68">
        <f t="shared" si="3"/>
        <v>0</v>
      </c>
      <c r="BR6" s="68">
        <f t="shared" si="3"/>
        <v>0</v>
      </c>
      <c r="BS6" s="68">
        <f t="shared" si="3"/>
        <v>0</v>
      </c>
      <c r="BT6" s="68">
        <f t="shared" si="3"/>
        <v>0</v>
      </c>
      <c r="BU6" s="68">
        <f t="shared" si="3"/>
        <v>0</v>
      </c>
      <c r="BV6" s="68">
        <f t="shared" si="3"/>
        <v>0</v>
      </c>
      <c r="BW6" s="68">
        <f t="shared" si="3"/>
        <v>0</v>
      </c>
      <c r="BX6" s="68" t="s">
        <v>72</v>
      </c>
    </row>
    <row r="7" spans="1:77" s="72" customFormat="1" ht="12" customHeight="1">
      <c r="A7" s="560"/>
      <c r="B7" s="70"/>
      <c r="C7" s="71"/>
      <c r="D7" s="71">
        <f>'Key information'!E28</f>
        <v>43861</v>
      </c>
      <c r="E7" s="71">
        <f>EOMONTH(D7,1)</f>
        <v>43890</v>
      </c>
      <c r="F7" s="71">
        <f t="shared" ref="F7" si="4">EOMONTH(E7,1)</f>
        <v>43921</v>
      </c>
      <c r="G7" s="71">
        <f t="shared" ref="G7:N7" si="5">EOMONTH(F7,1)</f>
        <v>43951</v>
      </c>
      <c r="H7" s="71">
        <f t="shared" si="5"/>
        <v>43982</v>
      </c>
      <c r="I7" s="71">
        <f t="shared" si="5"/>
        <v>44012</v>
      </c>
      <c r="J7" s="71">
        <f t="shared" si="5"/>
        <v>44043</v>
      </c>
      <c r="K7" s="71">
        <f t="shared" si="5"/>
        <v>44074</v>
      </c>
      <c r="L7" s="71">
        <f t="shared" si="5"/>
        <v>44104</v>
      </c>
      <c r="M7" s="71">
        <f t="shared" si="5"/>
        <v>44135</v>
      </c>
      <c r="N7" s="71">
        <f t="shared" si="5"/>
        <v>44165</v>
      </c>
      <c r="O7" s="71">
        <f t="shared" ref="O7:Y7" si="6">EOMONTH(N7,1)</f>
        <v>44196</v>
      </c>
      <c r="P7" s="71">
        <f t="shared" si="6"/>
        <v>44227</v>
      </c>
      <c r="Q7" s="71">
        <f t="shared" si="6"/>
        <v>44255</v>
      </c>
      <c r="R7" s="71">
        <f t="shared" si="6"/>
        <v>44286</v>
      </c>
      <c r="S7" s="71">
        <f t="shared" si="6"/>
        <v>44316</v>
      </c>
      <c r="T7" s="71">
        <f t="shared" si="6"/>
        <v>44347</v>
      </c>
      <c r="U7" s="71">
        <f t="shared" si="6"/>
        <v>44377</v>
      </c>
      <c r="V7" s="71">
        <f t="shared" si="6"/>
        <v>44408</v>
      </c>
      <c r="W7" s="71">
        <f t="shared" si="6"/>
        <v>44439</v>
      </c>
      <c r="X7" s="71">
        <f t="shared" si="6"/>
        <v>44469</v>
      </c>
      <c r="Y7" s="71">
        <f t="shared" si="6"/>
        <v>44500</v>
      </c>
      <c r="Z7" s="71">
        <f t="shared" ref="Z7:AY7" si="7">EOMONTH(Y7,1)</f>
        <v>44530</v>
      </c>
      <c r="AA7" s="71">
        <f t="shared" si="7"/>
        <v>44561</v>
      </c>
      <c r="AB7" s="71">
        <f t="shared" si="7"/>
        <v>44592</v>
      </c>
      <c r="AC7" s="71">
        <f t="shared" si="7"/>
        <v>44620</v>
      </c>
      <c r="AD7" s="71">
        <f t="shared" si="7"/>
        <v>44651</v>
      </c>
      <c r="AE7" s="71">
        <f t="shared" si="7"/>
        <v>44681</v>
      </c>
      <c r="AF7" s="71">
        <f t="shared" si="7"/>
        <v>44712</v>
      </c>
      <c r="AG7" s="71">
        <f t="shared" si="7"/>
        <v>44742</v>
      </c>
      <c r="AH7" s="71">
        <f t="shared" si="7"/>
        <v>44773</v>
      </c>
      <c r="AI7" s="71">
        <f t="shared" si="7"/>
        <v>44804</v>
      </c>
      <c r="AJ7" s="71">
        <f t="shared" si="7"/>
        <v>44834</v>
      </c>
      <c r="AK7" s="71">
        <f t="shared" si="7"/>
        <v>44865</v>
      </c>
      <c r="AL7" s="71">
        <f t="shared" si="7"/>
        <v>44895</v>
      </c>
      <c r="AM7" s="71">
        <f t="shared" si="7"/>
        <v>44926</v>
      </c>
      <c r="AN7" s="71">
        <f t="shared" si="7"/>
        <v>44957</v>
      </c>
      <c r="AO7" s="71">
        <f t="shared" si="7"/>
        <v>44985</v>
      </c>
      <c r="AP7" s="71">
        <f t="shared" si="7"/>
        <v>45016</v>
      </c>
      <c r="AQ7" s="71">
        <f t="shared" si="7"/>
        <v>45046</v>
      </c>
      <c r="AR7" s="71">
        <f t="shared" si="7"/>
        <v>45077</v>
      </c>
      <c r="AS7" s="71">
        <f t="shared" si="7"/>
        <v>45107</v>
      </c>
      <c r="AT7" s="71">
        <f t="shared" si="7"/>
        <v>45138</v>
      </c>
      <c r="AU7" s="71">
        <f t="shared" si="7"/>
        <v>45169</v>
      </c>
      <c r="AV7" s="71">
        <f t="shared" si="7"/>
        <v>45199</v>
      </c>
      <c r="AW7" s="71">
        <f t="shared" si="7"/>
        <v>45230</v>
      </c>
      <c r="AX7" s="71">
        <f t="shared" si="7"/>
        <v>45260</v>
      </c>
      <c r="AY7" s="71">
        <f t="shared" si="7"/>
        <v>45291</v>
      </c>
      <c r="AZ7" s="71"/>
      <c r="BA7" s="71"/>
      <c r="BB7" s="71"/>
      <c r="BC7" s="71"/>
      <c r="BD7" s="71"/>
      <c r="BE7" s="71"/>
      <c r="BF7" s="71"/>
      <c r="BG7" s="71"/>
      <c r="BH7" s="71"/>
      <c r="BI7" s="71"/>
      <c r="BJ7" s="71"/>
      <c r="BK7" s="71"/>
      <c r="BL7" s="71"/>
      <c r="BM7" s="71">
        <v>43132</v>
      </c>
      <c r="BN7" s="71">
        <v>43160</v>
      </c>
      <c r="BO7" s="71">
        <v>43191</v>
      </c>
      <c r="BP7" s="71">
        <v>43221</v>
      </c>
      <c r="BQ7" s="71">
        <v>43252</v>
      </c>
      <c r="BR7" s="71">
        <v>43282</v>
      </c>
      <c r="BS7" s="71">
        <v>43313</v>
      </c>
      <c r="BT7" s="71">
        <v>43344</v>
      </c>
      <c r="BU7" s="71">
        <v>43374</v>
      </c>
      <c r="BV7" s="71">
        <v>43405</v>
      </c>
      <c r="BW7" s="71">
        <v>43435</v>
      </c>
      <c r="BX7" s="71">
        <v>43466</v>
      </c>
      <c r="BY7" s="71">
        <v>43497</v>
      </c>
    </row>
    <row r="8" spans="1:77" ht="12" customHeight="1">
      <c r="B8" s="93"/>
      <c r="C8" s="73" t="s">
        <v>744</v>
      </c>
      <c r="D8" s="73">
        <f>D7-D5</f>
        <v>31</v>
      </c>
      <c r="E8" s="73">
        <f>E7-D7</f>
        <v>29</v>
      </c>
      <c r="F8" s="73">
        <f t="shared" ref="F8" si="8">F7-E7</f>
        <v>31</v>
      </c>
      <c r="G8" s="73">
        <f t="shared" ref="G8" si="9">G7-F7</f>
        <v>30</v>
      </c>
      <c r="H8" s="73">
        <f t="shared" ref="H8" si="10">H7-G7</f>
        <v>31</v>
      </c>
      <c r="I8" s="73">
        <f t="shared" ref="I8" si="11">I7-H7</f>
        <v>30</v>
      </c>
      <c r="J8" s="73">
        <f t="shared" ref="J8" si="12">J7-I7</f>
        <v>31</v>
      </c>
      <c r="K8" s="73">
        <f t="shared" ref="K8" si="13">K7-J7</f>
        <v>31</v>
      </c>
      <c r="L8" s="73">
        <f t="shared" ref="L8" si="14">L7-K7</f>
        <v>30</v>
      </c>
      <c r="M8" s="73">
        <f t="shared" ref="M8" si="15">M7-L7</f>
        <v>31</v>
      </c>
      <c r="N8" s="73">
        <f t="shared" ref="N8" si="16">N7-M7</f>
        <v>30</v>
      </c>
      <c r="O8" s="73">
        <f t="shared" ref="O8:P8" si="17">O7-N7</f>
        <v>31</v>
      </c>
      <c r="P8" s="73">
        <f t="shared" si="17"/>
        <v>31</v>
      </c>
      <c r="Q8" s="73">
        <f t="shared" ref="Q8" si="18">Q7-P7</f>
        <v>28</v>
      </c>
      <c r="R8" s="73">
        <f t="shared" ref="R8" si="19">R7-Q7</f>
        <v>31</v>
      </c>
      <c r="S8" s="73">
        <f t="shared" ref="S8" si="20">S7-R7</f>
        <v>30</v>
      </c>
      <c r="T8" s="73">
        <f t="shared" ref="T8" si="21">T7-S7</f>
        <v>31</v>
      </c>
      <c r="U8" s="73">
        <f t="shared" ref="U8" si="22">U7-T7</f>
        <v>30</v>
      </c>
      <c r="V8" s="73">
        <f t="shared" ref="V8" si="23">V7-U7</f>
        <v>31</v>
      </c>
      <c r="W8" s="73">
        <f t="shared" ref="W8" si="24">W7-V7</f>
        <v>31</v>
      </c>
      <c r="X8" s="73">
        <f t="shared" ref="X8" si="25">X7-W7</f>
        <v>30</v>
      </c>
      <c r="Y8" s="73">
        <f t="shared" ref="Y8" si="26">Y7-X7</f>
        <v>31</v>
      </c>
      <c r="Z8" s="73">
        <f t="shared" ref="Z8" si="27">Z7-Y7</f>
        <v>30</v>
      </c>
      <c r="AA8" s="73">
        <f t="shared" ref="AA8" si="28">AA7-Z7</f>
        <v>31</v>
      </c>
      <c r="AB8" s="73">
        <f t="shared" ref="AB8" si="29">AB7-AA7</f>
        <v>31</v>
      </c>
      <c r="AC8" s="73">
        <f t="shared" ref="AC8" si="30">AC7-AB7</f>
        <v>28</v>
      </c>
      <c r="AD8" s="73">
        <f t="shared" ref="AD8" si="31">AD7-AC7</f>
        <v>31</v>
      </c>
      <c r="AE8" s="73">
        <f t="shared" ref="AE8" si="32">AE7-AD7</f>
        <v>30</v>
      </c>
      <c r="AF8" s="73">
        <f t="shared" ref="AF8" si="33">AF7-AE7</f>
        <v>31</v>
      </c>
      <c r="AG8" s="73">
        <f t="shared" ref="AG8" si="34">AG7-AF7</f>
        <v>30</v>
      </c>
      <c r="AH8" s="73">
        <f t="shared" ref="AH8" si="35">AH7-AG7</f>
        <v>31</v>
      </c>
      <c r="AI8" s="73">
        <f t="shared" ref="AI8" si="36">AI7-AH7</f>
        <v>31</v>
      </c>
      <c r="AJ8" s="73">
        <f t="shared" ref="AJ8" si="37">AJ7-AI7</f>
        <v>30</v>
      </c>
      <c r="AK8" s="73">
        <f t="shared" ref="AK8" si="38">AK7-AJ7</f>
        <v>31</v>
      </c>
      <c r="AL8" s="73">
        <f t="shared" ref="AL8" si="39">AL7-AK7</f>
        <v>30</v>
      </c>
      <c r="AM8" s="73">
        <f t="shared" ref="AM8" si="40">AM7-AL7</f>
        <v>31</v>
      </c>
      <c r="AN8" s="73">
        <f t="shared" ref="AN8" si="41">AN7-AM7</f>
        <v>31</v>
      </c>
      <c r="AO8" s="73">
        <f t="shared" ref="AO8" si="42">AO7-AN7</f>
        <v>28</v>
      </c>
      <c r="AP8" s="73">
        <f t="shared" ref="AP8" si="43">AP7-AO7</f>
        <v>31</v>
      </c>
      <c r="AQ8" s="73">
        <f t="shared" ref="AQ8" si="44">AQ7-AP7</f>
        <v>30</v>
      </c>
      <c r="AR8" s="73">
        <f t="shared" ref="AR8" si="45">AR7-AQ7</f>
        <v>31</v>
      </c>
      <c r="AS8" s="73">
        <f t="shared" ref="AS8" si="46">AS7-AR7</f>
        <v>30</v>
      </c>
      <c r="AT8" s="73">
        <f t="shared" ref="AT8" si="47">AT7-AS7</f>
        <v>31</v>
      </c>
      <c r="AU8" s="73">
        <f t="shared" ref="AU8" si="48">AU7-AT7</f>
        <v>31</v>
      </c>
      <c r="AV8" s="73">
        <f t="shared" ref="AV8" si="49">AV7-AU7</f>
        <v>30</v>
      </c>
      <c r="AW8" s="73">
        <f t="shared" ref="AW8" si="50">AW7-AV7</f>
        <v>31</v>
      </c>
      <c r="AX8" s="73">
        <f t="shared" ref="AX8" si="51">AX7-AW7</f>
        <v>30</v>
      </c>
      <c r="AY8" s="73">
        <f t="shared" ref="AY8" si="52">AY7-AX7</f>
        <v>31</v>
      </c>
      <c r="AZ8" s="73"/>
      <c r="BA8" s="73"/>
      <c r="BB8" s="73"/>
      <c r="BC8" s="73"/>
      <c r="BD8" s="73"/>
      <c r="BE8" s="73"/>
      <c r="BF8" s="73"/>
      <c r="BG8" s="73"/>
      <c r="BH8" s="73"/>
      <c r="BI8" s="73"/>
      <c r="BJ8" s="73"/>
      <c r="BK8" s="73"/>
      <c r="BL8" s="73"/>
      <c r="BM8" s="73">
        <f t="shared" ref="BM8:BP8" si="53">BN7-BM7</f>
        <v>28</v>
      </c>
      <c r="BN8" s="73">
        <f t="shared" si="53"/>
        <v>31</v>
      </c>
      <c r="BO8" s="73">
        <f t="shared" si="53"/>
        <v>30</v>
      </c>
      <c r="BP8" s="73">
        <f t="shared" si="53"/>
        <v>31</v>
      </c>
      <c r="BQ8" s="73">
        <f t="shared" ref="BQ8:BX8" si="54">BR7-BQ7</f>
        <v>30</v>
      </c>
      <c r="BR8" s="73">
        <f t="shared" si="54"/>
        <v>31</v>
      </c>
      <c r="BS8" s="73">
        <f t="shared" si="54"/>
        <v>31</v>
      </c>
      <c r="BT8" s="73">
        <f t="shared" si="54"/>
        <v>30</v>
      </c>
      <c r="BU8" s="73">
        <f t="shared" si="54"/>
        <v>31</v>
      </c>
      <c r="BV8" s="73">
        <f t="shared" si="54"/>
        <v>30</v>
      </c>
      <c r="BW8" s="73">
        <f t="shared" si="54"/>
        <v>31</v>
      </c>
      <c r="BX8" s="73">
        <f t="shared" si="54"/>
        <v>31</v>
      </c>
    </row>
    <row r="9" spans="1:77" ht="12" customHeight="1">
      <c r="B9" s="93"/>
      <c r="C9" s="73" t="s">
        <v>745</v>
      </c>
      <c r="D9" s="143">
        <f>BS_monthly!G17</f>
        <v>0</v>
      </c>
      <c r="E9" s="143">
        <f>BS_monthly!H17</f>
        <v>0</v>
      </c>
      <c r="F9" s="143">
        <f>BS_monthly!I17</f>
        <v>0</v>
      </c>
      <c r="G9" s="143">
        <f>BS_monthly!J17</f>
        <v>0</v>
      </c>
      <c r="H9" s="143">
        <f>BS_monthly!K17</f>
        <v>0</v>
      </c>
      <c r="I9" s="143">
        <f>BS_monthly!L17</f>
        <v>0</v>
      </c>
      <c r="J9" s="143">
        <f>BS_monthly!M17</f>
        <v>0</v>
      </c>
      <c r="K9" s="143">
        <f>BS_monthly!N17</f>
        <v>0</v>
      </c>
      <c r="L9" s="143">
        <f>BS_monthly!O17</f>
        <v>0</v>
      </c>
      <c r="M9" s="143">
        <f>BS_monthly!P17</f>
        <v>0</v>
      </c>
      <c r="N9" s="143">
        <f>BS_monthly!Q17</f>
        <v>0</v>
      </c>
      <c r="O9" s="143">
        <f>BS_monthly!R17</f>
        <v>0</v>
      </c>
      <c r="P9" s="143">
        <f>BS_monthly!S17</f>
        <v>0</v>
      </c>
      <c r="Q9" s="143">
        <f>BS_monthly!T17</f>
        <v>0</v>
      </c>
      <c r="R9" s="143">
        <f>BS_monthly!U17</f>
        <v>0</v>
      </c>
      <c r="S9" s="143">
        <f>BS_monthly!V17</f>
        <v>0</v>
      </c>
      <c r="T9" s="143">
        <f>BS_monthly!W17</f>
        <v>0</v>
      </c>
      <c r="U9" s="143">
        <f>BS_monthly!X17</f>
        <v>0</v>
      </c>
      <c r="V9" s="143">
        <f>BS_monthly!Y17</f>
        <v>0</v>
      </c>
      <c r="W9" s="143">
        <f>BS_monthly!Z17</f>
        <v>0</v>
      </c>
      <c r="X9" s="143">
        <f>BS_monthly!AA17</f>
        <v>0</v>
      </c>
      <c r="Y9" s="143">
        <f>BS_monthly!AB17</f>
        <v>0</v>
      </c>
      <c r="Z9" s="143">
        <f>BS_monthly!AC17</f>
        <v>0</v>
      </c>
      <c r="AA9" s="143">
        <f>BS_monthly!AD17</f>
        <v>0</v>
      </c>
      <c r="AB9" s="143">
        <f>BS_monthly!AE17</f>
        <v>0</v>
      </c>
      <c r="AC9" s="143">
        <f>BS_monthly!AF17</f>
        <v>0</v>
      </c>
      <c r="AD9" s="143">
        <f>BS_monthly!AG17</f>
        <v>0</v>
      </c>
      <c r="AE9" s="143">
        <f>BS_monthly!AH17</f>
        <v>0</v>
      </c>
      <c r="AF9" s="143">
        <f>BS_monthly!AI17</f>
        <v>0</v>
      </c>
      <c r="AG9" s="143">
        <f>BS_monthly!AJ17</f>
        <v>0</v>
      </c>
      <c r="AH9" s="143">
        <f>BS_monthly!AK17</f>
        <v>0</v>
      </c>
      <c r="AI9" s="143">
        <f>BS_monthly!AL17</f>
        <v>0</v>
      </c>
      <c r="AJ9" s="143">
        <f>BS_monthly!AM17</f>
        <v>0</v>
      </c>
      <c r="AK9" s="143">
        <f>BS_monthly!AN17</f>
        <v>0</v>
      </c>
      <c r="AL9" s="143">
        <f>BS_monthly!AO17</f>
        <v>0</v>
      </c>
      <c r="AM9" s="143">
        <f>BS_monthly!AP17</f>
        <v>0</v>
      </c>
      <c r="AN9" s="143"/>
      <c r="AO9" s="143"/>
      <c r="AP9" s="143"/>
      <c r="AQ9" s="143"/>
      <c r="AR9" s="143"/>
      <c r="AS9" s="143"/>
      <c r="AT9" s="143"/>
      <c r="AU9" s="143"/>
      <c r="AV9" s="143"/>
      <c r="AW9" s="143"/>
      <c r="AX9" s="143"/>
      <c r="AY9" s="143"/>
      <c r="AZ9" s="75"/>
      <c r="BA9" s="75"/>
      <c r="BB9" s="75"/>
      <c r="BC9" s="75"/>
      <c r="BD9" s="75"/>
      <c r="BE9" s="75"/>
      <c r="BF9" s="75"/>
      <c r="BG9" s="75"/>
      <c r="BH9" s="75"/>
      <c r="BI9" s="75"/>
      <c r="BJ9" s="75"/>
      <c r="BK9" s="75"/>
      <c r="BL9" s="75"/>
      <c r="BM9" s="75"/>
      <c r="BN9" s="75"/>
      <c r="BO9" s="75"/>
      <c r="BP9" s="75"/>
      <c r="BQ9" s="75"/>
      <c r="BR9" s="75"/>
      <c r="BS9" s="75"/>
      <c r="BT9" s="75"/>
      <c r="BU9" s="75"/>
      <c r="BV9" s="75"/>
      <c r="BW9" s="75"/>
      <c r="BX9" s="75"/>
    </row>
    <row r="10" spans="1:77" ht="12" customHeight="1">
      <c r="B10" s="93"/>
      <c r="C10" s="73" t="s">
        <v>746</v>
      </c>
      <c r="D10" s="143">
        <f>-PL_monthly!D22-PL_monthly!D23</f>
        <v>0</v>
      </c>
      <c r="E10" s="143">
        <f>-PL_monthly!E22-PL_monthly!E23</f>
        <v>0</v>
      </c>
      <c r="F10" s="143">
        <f>-PL_monthly!F22-PL_monthly!F23</f>
        <v>0</v>
      </c>
      <c r="G10" s="143">
        <f>-PL_monthly!G22-PL_monthly!G23</f>
        <v>0</v>
      </c>
      <c r="H10" s="143">
        <f>-PL_monthly!H22-PL_monthly!H23</f>
        <v>0</v>
      </c>
      <c r="I10" s="143">
        <f>-PL_monthly!I22-PL_monthly!I23</f>
        <v>0</v>
      </c>
      <c r="J10" s="143">
        <f>-PL_monthly!J22-PL_monthly!J23</f>
        <v>0</v>
      </c>
      <c r="K10" s="143">
        <f>-PL_monthly!K22-PL_monthly!K23</f>
        <v>0</v>
      </c>
      <c r="L10" s="143">
        <f>-PL_monthly!L22-PL_monthly!L23</f>
        <v>0</v>
      </c>
      <c r="M10" s="143">
        <f>-PL_monthly!M22-PL_monthly!M23</f>
        <v>0</v>
      </c>
      <c r="N10" s="143">
        <f>-PL_monthly!N22-PL_monthly!N23</f>
        <v>0</v>
      </c>
      <c r="O10" s="143">
        <f>-PL_monthly!O22-PL_monthly!O23</f>
        <v>0</v>
      </c>
      <c r="P10" s="143">
        <f>-PL_monthly!P22-PL_monthly!P23</f>
        <v>0</v>
      </c>
      <c r="Q10" s="143">
        <f>-PL_monthly!Q22-PL_monthly!Q23</f>
        <v>0</v>
      </c>
      <c r="R10" s="143">
        <f>-PL_monthly!R22-PL_monthly!R23</f>
        <v>0</v>
      </c>
      <c r="S10" s="143">
        <f>-PL_monthly!S22-PL_monthly!S23</f>
        <v>0</v>
      </c>
      <c r="T10" s="143">
        <f>-PL_monthly!T22-PL_monthly!T23</f>
        <v>0</v>
      </c>
      <c r="U10" s="143">
        <f>-PL_monthly!U22-PL_monthly!U23</f>
        <v>0</v>
      </c>
      <c r="V10" s="143">
        <f>-PL_monthly!V22-PL_monthly!V23</f>
        <v>0</v>
      </c>
      <c r="W10" s="143">
        <f>-PL_monthly!W22-PL_monthly!W23</f>
        <v>0</v>
      </c>
      <c r="X10" s="143">
        <f>-PL_monthly!X22-PL_monthly!X23</f>
        <v>0</v>
      </c>
      <c r="Y10" s="143">
        <f>-PL_monthly!Y22-PL_monthly!Y23</f>
        <v>0</v>
      </c>
      <c r="Z10" s="143">
        <f>-PL_monthly!Z22-PL_monthly!Z23</f>
        <v>0</v>
      </c>
      <c r="AA10" s="143">
        <f>-PL_monthly!AA22-PL_monthly!AA23</f>
        <v>0</v>
      </c>
      <c r="AB10" s="143">
        <f>-PL_monthly!AB22-PL_monthly!AB23</f>
        <v>0</v>
      </c>
      <c r="AC10" s="143">
        <f>-PL_monthly!AC22-PL_monthly!AC23</f>
        <v>0</v>
      </c>
      <c r="AD10" s="143">
        <f>-PL_monthly!AD22-PL_monthly!AD23</f>
        <v>0</v>
      </c>
      <c r="AE10" s="143">
        <f>-PL_monthly!AE22-PL_monthly!AE23</f>
        <v>0</v>
      </c>
      <c r="AF10" s="143">
        <f>-PL_monthly!AF22-PL_monthly!AF23</f>
        <v>0</v>
      </c>
      <c r="AG10" s="143">
        <f>-PL_monthly!AG22-PL_monthly!AG23</f>
        <v>0</v>
      </c>
      <c r="AH10" s="143">
        <f>-PL_monthly!AH22-PL_monthly!AH23</f>
        <v>0</v>
      </c>
      <c r="AI10" s="143">
        <f>-PL_monthly!AI22-PL_monthly!AI23</f>
        <v>0</v>
      </c>
      <c r="AJ10" s="143">
        <f>-PL_monthly!AJ22-PL_monthly!AJ23</f>
        <v>0</v>
      </c>
      <c r="AK10" s="143">
        <f>-PL_monthly!AK22-PL_monthly!AK23</f>
        <v>0</v>
      </c>
      <c r="AL10" s="143">
        <f>-PL_monthly!AL22-PL_monthly!AL23</f>
        <v>0</v>
      </c>
      <c r="AM10" s="143">
        <f>-PL_monthly!AM22-PL_monthly!AM23</f>
        <v>0</v>
      </c>
      <c r="AN10" s="143"/>
      <c r="AO10" s="143"/>
      <c r="AP10" s="143"/>
      <c r="AQ10" s="143"/>
      <c r="AR10" s="143"/>
      <c r="AS10" s="143"/>
      <c r="AT10" s="143"/>
      <c r="AU10" s="143"/>
      <c r="AV10" s="143"/>
      <c r="AW10" s="143"/>
      <c r="AX10" s="143"/>
      <c r="AY10" s="143"/>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c r="BX10" s="75"/>
    </row>
    <row r="11" spans="1:77" ht="12" customHeight="1">
      <c r="B11" s="93"/>
      <c r="C11" s="73" t="s">
        <v>747</v>
      </c>
      <c r="D11" s="76">
        <v>0</v>
      </c>
      <c r="E11" s="76">
        <f>D11</f>
        <v>0</v>
      </c>
      <c r="F11" s="76">
        <f t="shared" ref="F11:BQ11" si="55">E11</f>
        <v>0</v>
      </c>
      <c r="G11" s="76">
        <f t="shared" si="55"/>
        <v>0</v>
      </c>
      <c r="H11" s="76">
        <f t="shared" si="55"/>
        <v>0</v>
      </c>
      <c r="I11" s="76">
        <f t="shared" si="55"/>
        <v>0</v>
      </c>
      <c r="J11" s="76">
        <f t="shared" si="55"/>
        <v>0</v>
      </c>
      <c r="K11" s="76">
        <f t="shared" si="55"/>
        <v>0</v>
      </c>
      <c r="L11" s="76">
        <f t="shared" si="55"/>
        <v>0</v>
      </c>
      <c r="M11" s="76">
        <f t="shared" si="55"/>
        <v>0</v>
      </c>
      <c r="N11" s="76">
        <f t="shared" si="55"/>
        <v>0</v>
      </c>
      <c r="O11" s="76">
        <f t="shared" si="55"/>
        <v>0</v>
      </c>
      <c r="P11" s="76">
        <f t="shared" si="55"/>
        <v>0</v>
      </c>
      <c r="Q11" s="76">
        <f t="shared" si="55"/>
        <v>0</v>
      </c>
      <c r="R11" s="76">
        <f t="shared" si="55"/>
        <v>0</v>
      </c>
      <c r="S11" s="76">
        <f t="shared" si="55"/>
        <v>0</v>
      </c>
      <c r="T11" s="76">
        <f t="shared" si="55"/>
        <v>0</v>
      </c>
      <c r="U11" s="76">
        <f t="shared" si="55"/>
        <v>0</v>
      </c>
      <c r="V11" s="76">
        <f t="shared" si="55"/>
        <v>0</v>
      </c>
      <c r="W11" s="76">
        <f t="shared" si="55"/>
        <v>0</v>
      </c>
      <c r="X11" s="76">
        <f t="shared" si="55"/>
        <v>0</v>
      </c>
      <c r="Y11" s="76">
        <f t="shared" si="55"/>
        <v>0</v>
      </c>
      <c r="Z11" s="76">
        <f t="shared" si="55"/>
        <v>0</v>
      </c>
      <c r="AA11" s="76">
        <f t="shared" si="55"/>
        <v>0</v>
      </c>
      <c r="AB11" s="76">
        <f t="shared" si="55"/>
        <v>0</v>
      </c>
      <c r="AC11" s="76">
        <f t="shared" si="55"/>
        <v>0</v>
      </c>
      <c r="AD11" s="76">
        <f t="shared" si="55"/>
        <v>0</v>
      </c>
      <c r="AE11" s="76">
        <f t="shared" si="55"/>
        <v>0</v>
      </c>
      <c r="AF11" s="76">
        <f t="shared" si="55"/>
        <v>0</v>
      </c>
      <c r="AG11" s="76">
        <f t="shared" si="55"/>
        <v>0</v>
      </c>
      <c r="AH11" s="76">
        <f t="shared" si="55"/>
        <v>0</v>
      </c>
      <c r="AI11" s="76">
        <f t="shared" si="55"/>
        <v>0</v>
      </c>
      <c r="AJ11" s="76">
        <f t="shared" si="55"/>
        <v>0</v>
      </c>
      <c r="AK11" s="76">
        <f t="shared" si="55"/>
        <v>0</v>
      </c>
      <c r="AL11" s="76">
        <f t="shared" si="55"/>
        <v>0</v>
      </c>
      <c r="AM11" s="76">
        <f t="shared" si="55"/>
        <v>0</v>
      </c>
      <c r="AN11" s="76">
        <f t="shared" si="55"/>
        <v>0</v>
      </c>
      <c r="AO11" s="76">
        <f t="shared" si="55"/>
        <v>0</v>
      </c>
      <c r="AP11" s="76">
        <f t="shared" si="55"/>
        <v>0</v>
      </c>
      <c r="AQ11" s="76">
        <f t="shared" si="55"/>
        <v>0</v>
      </c>
      <c r="AR11" s="76">
        <f t="shared" si="55"/>
        <v>0</v>
      </c>
      <c r="AS11" s="76">
        <f t="shared" si="55"/>
        <v>0</v>
      </c>
      <c r="AT11" s="76">
        <f t="shared" si="55"/>
        <v>0</v>
      </c>
      <c r="AU11" s="76">
        <f t="shared" si="55"/>
        <v>0</v>
      </c>
      <c r="AV11" s="76">
        <f t="shared" si="55"/>
        <v>0</v>
      </c>
      <c r="AW11" s="76">
        <f t="shared" si="55"/>
        <v>0</v>
      </c>
      <c r="AX11" s="76">
        <f t="shared" si="55"/>
        <v>0</v>
      </c>
      <c r="AY11" s="76">
        <f t="shared" si="55"/>
        <v>0</v>
      </c>
      <c r="AZ11" s="76">
        <f t="shared" si="55"/>
        <v>0</v>
      </c>
      <c r="BA11" s="76">
        <f t="shared" si="55"/>
        <v>0</v>
      </c>
      <c r="BB11" s="76">
        <f t="shared" si="55"/>
        <v>0</v>
      </c>
      <c r="BC11" s="76">
        <f t="shared" si="55"/>
        <v>0</v>
      </c>
      <c r="BD11" s="76">
        <f t="shared" si="55"/>
        <v>0</v>
      </c>
      <c r="BE11" s="76">
        <f t="shared" si="55"/>
        <v>0</v>
      </c>
      <c r="BF11" s="76">
        <f t="shared" si="55"/>
        <v>0</v>
      </c>
      <c r="BG11" s="76">
        <f t="shared" si="55"/>
        <v>0</v>
      </c>
      <c r="BH11" s="76">
        <f t="shared" si="55"/>
        <v>0</v>
      </c>
      <c r="BI11" s="76">
        <f t="shared" si="55"/>
        <v>0</v>
      </c>
      <c r="BJ11" s="76">
        <f t="shared" si="55"/>
        <v>0</v>
      </c>
      <c r="BK11" s="76">
        <f t="shared" si="55"/>
        <v>0</v>
      </c>
      <c r="BL11" s="76">
        <f t="shared" si="55"/>
        <v>0</v>
      </c>
      <c r="BM11" s="76">
        <f t="shared" si="55"/>
        <v>0</v>
      </c>
      <c r="BN11" s="76">
        <f t="shared" si="55"/>
        <v>0</v>
      </c>
      <c r="BO11" s="76">
        <f t="shared" si="55"/>
        <v>0</v>
      </c>
      <c r="BP11" s="76">
        <f t="shared" si="55"/>
        <v>0</v>
      </c>
      <c r="BQ11" s="76">
        <f t="shared" si="55"/>
        <v>0</v>
      </c>
      <c r="BR11" s="76">
        <f t="shared" ref="BR11:BX11" si="56">BQ11</f>
        <v>0</v>
      </c>
      <c r="BS11" s="76">
        <f t="shared" si="56"/>
        <v>0</v>
      </c>
      <c r="BT11" s="76">
        <f t="shared" si="56"/>
        <v>0</v>
      </c>
      <c r="BU11" s="76">
        <f t="shared" si="56"/>
        <v>0</v>
      </c>
      <c r="BV11" s="76">
        <f t="shared" si="56"/>
        <v>0</v>
      </c>
      <c r="BW11" s="76">
        <f t="shared" si="56"/>
        <v>0</v>
      </c>
      <c r="BX11" s="76">
        <f t="shared" si="56"/>
        <v>0</v>
      </c>
    </row>
    <row r="12" spans="1:77" ht="12" customHeight="1">
      <c r="B12" s="93"/>
      <c r="C12" s="77" t="s">
        <v>748</v>
      </c>
      <c r="D12" s="78">
        <f t="shared" ref="D12:BO12" si="57">D10*(1+D11)</f>
        <v>0</v>
      </c>
      <c r="E12" s="78">
        <f t="shared" si="57"/>
        <v>0</v>
      </c>
      <c r="F12" s="78">
        <f t="shared" si="57"/>
        <v>0</v>
      </c>
      <c r="G12" s="78">
        <f t="shared" si="57"/>
        <v>0</v>
      </c>
      <c r="H12" s="78">
        <f t="shared" si="57"/>
        <v>0</v>
      </c>
      <c r="I12" s="78">
        <f t="shared" si="57"/>
        <v>0</v>
      </c>
      <c r="J12" s="78">
        <f t="shared" si="57"/>
        <v>0</v>
      </c>
      <c r="K12" s="78">
        <f t="shared" si="57"/>
        <v>0</v>
      </c>
      <c r="L12" s="78">
        <f t="shared" si="57"/>
        <v>0</v>
      </c>
      <c r="M12" s="78">
        <f t="shared" si="57"/>
        <v>0</v>
      </c>
      <c r="N12" s="78">
        <f t="shared" si="57"/>
        <v>0</v>
      </c>
      <c r="O12" s="78">
        <f t="shared" si="57"/>
        <v>0</v>
      </c>
      <c r="P12" s="78">
        <f t="shared" si="57"/>
        <v>0</v>
      </c>
      <c r="Q12" s="78">
        <f t="shared" si="57"/>
        <v>0</v>
      </c>
      <c r="R12" s="78">
        <f t="shared" si="57"/>
        <v>0</v>
      </c>
      <c r="S12" s="78">
        <f t="shared" si="57"/>
        <v>0</v>
      </c>
      <c r="T12" s="78">
        <f t="shared" si="57"/>
        <v>0</v>
      </c>
      <c r="U12" s="78">
        <f t="shared" si="57"/>
        <v>0</v>
      </c>
      <c r="V12" s="78">
        <f t="shared" si="57"/>
        <v>0</v>
      </c>
      <c r="W12" s="78">
        <f t="shared" si="57"/>
        <v>0</v>
      </c>
      <c r="X12" s="78">
        <f t="shared" si="57"/>
        <v>0</v>
      </c>
      <c r="Y12" s="78">
        <f t="shared" si="57"/>
        <v>0</v>
      </c>
      <c r="Z12" s="78">
        <f t="shared" si="57"/>
        <v>0</v>
      </c>
      <c r="AA12" s="78">
        <f t="shared" si="57"/>
        <v>0</v>
      </c>
      <c r="AB12" s="78">
        <f t="shared" si="57"/>
        <v>0</v>
      </c>
      <c r="AC12" s="78">
        <f t="shared" si="57"/>
        <v>0</v>
      </c>
      <c r="AD12" s="78">
        <f t="shared" si="57"/>
        <v>0</v>
      </c>
      <c r="AE12" s="78">
        <f t="shared" si="57"/>
        <v>0</v>
      </c>
      <c r="AF12" s="78">
        <f t="shared" si="57"/>
        <v>0</v>
      </c>
      <c r="AG12" s="78">
        <f t="shared" si="57"/>
        <v>0</v>
      </c>
      <c r="AH12" s="78">
        <f t="shared" si="57"/>
        <v>0</v>
      </c>
      <c r="AI12" s="78">
        <f t="shared" si="57"/>
        <v>0</v>
      </c>
      <c r="AJ12" s="78">
        <f t="shared" si="57"/>
        <v>0</v>
      </c>
      <c r="AK12" s="78">
        <f t="shared" si="57"/>
        <v>0</v>
      </c>
      <c r="AL12" s="78">
        <f t="shared" si="57"/>
        <v>0</v>
      </c>
      <c r="AM12" s="78">
        <f t="shared" si="57"/>
        <v>0</v>
      </c>
      <c r="AN12" s="78">
        <f t="shared" si="57"/>
        <v>0</v>
      </c>
      <c r="AO12" s="78">
        <f t="shared" si="57"/>
        <v>0</v>
      </c>
      <c r="AP12" s="78">
        <f t="shared" si="57"/>
        <v>0</v>
      </c>
      <c r="AQ12" s="78">
        <f t="shared" si="57"/>
        <v>0</v>
      </c>
      <c r="AR12" s="78">
        <f t="shared" si="57"/>
        <v>0</v>
      </c>
      <c r="AS12" s="78">
        <f t="shared" si="57"/>
        <v>0</v>
      </c>
      <c r="AT12" s="78">
        <f t="shared" si="57"/>
        <v>0</v>
      </c>
      <c r="AU12" s="78">
        <f t="shared" si="57"/>
        <v>0</v>
      </c>
      <c r="AV12" s="78">
        <f t="shared" si="57"/>
        <v>0</v>
      </c>
      <c r="AW12" s="78">
        <f t="shared" si="57"/>
        <v>0</v>
      </c>
      <c r="AX12" s="78">
        <f t="shared" si="57"/>
        <v>0</v>
      </c>
      <c r="AY12" s="78">
        <f t="shared" si="57"/>
        <v>0</v>
      </c>
      <c r="AZ12" s="78">
        <f t="shared" si="57"/>
        <v>0</v>
      </c>
      <c r="BA12" s="78">
        <f t="shared" si="57"/>
        <v>0</v>
      </c>
      <c r="BB12" s="78">
        <f t="shared" si="57"/>
        <v>0</v>
      </c>
      <c r="BC12" s="78">
        <f t="shared" si="57"/>
        <v>0</v>
      </c>
      <c r="BD12" s="78">
        <f t="shared" si="57"/>
        <v>0</v>
      </c>
      <c r="BE12" s="78">
        <f t="shared" si="57"/>
        <v>0</v>
      </c>
      <c r="BF12" s="78">
        <f t="shared" si="57"/>
        <v>0</v>
      </c>
      <c r="BG12" s="78">
        <f t="shared" si="57"/>
        <v>0</v>
      </c>
      <c r="BH12" s="78">
        <f t="shared" si="57"/>
        <v>0</v>
      </c>
      <c r="BI12" s="78">
        <f t="shared" si="57"/>
        <v>0</v>
      </c>
      <c r="BJ12" s="78">
        <f t="shared" si="57"/>
        <v>0</v>
      </c>
      <c r="BK12" s="78">
        <f t="shared" si="57"/>
        <v>0</v>
      </c>
      <c r="BL12" s="78">
        <f t="shared" si="57"/>
        <v>0</v>
      </c>
      <c r="BM12" s="78">
        <f t="shared" si="57"/>
        <v>0</v>
      </c>
      <c r="BN12" s="78">
        <f t="shared" si="57"/>
        <v>0</v>
      </c>
      <c r="BO12" s="78">
        <f t="shared" si="57"/>
        <v>0</v>
      </c>
      <c r="BP12" s="78">
        <f t="shared" ref="BP12:BX12" si="58">BP10*(1+BP11)</f>
        <v>0</v>
      </c>
      <c r="BQ12" s="78">
        <f t="shared" si="58"/>
        <v>0</v>
      </c>
      <c r="BR12" s="78">
        <f t="shared" si="58"/>
        <v>0</v>
      </c>
      <c r="BS12" s="78">
        <f t="shared" si="58"/>
        <v>0</v>
      </c>
      <c r="BT12" s="78">
        <f t="shared" si="58"/>
        <v>0</v>
      </c>
      <c r="BU12" s="78">
        <f t="shared" si="58"/>
        <v>0</v>
      </c>
      <c r="BV12" s="78">
        <f t="shared" si="58"/>
        <v>0</v>
      </c>
      <c r="BW12" s="78">
        <f t="shared" si="58"/>
        <v>0</v>
      </c>
      <c r="BX12" s="78">
        <f t="shared" si="58"/>
        <v>0</v>
      </c>
    </row>
    <row r="13" spans="1:77" ht="12" customHeight="1">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100" t="s">
        <v>767</v>
      </c>
      <c r="BN13" s="93"/>
      <c r="BO13" s="93"/>
      <c r="BP13" s="93"/>
      <c r="BQ13" s="93"/>
      <c r="BR13" s="93"/>
      <c r="BS13" s="93"/>
      <c r="BT13" s="93"/>
      <c r="BU13" s="93"/>
      <c r="BV13" s="93"/>
      <c r="BW13" s="93"/>
      <c r="BX13" s="93"/>
    </row>
    <row r="14" spans="1:77" ht="12" hidden="1" customHeight="1" outlineLevel="1">
      <c r="B14" s="93"/>
      <c r="C14" s="101" t="s">
        <v>749</v>
      </c>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100" t="s">
        <v>767</v>
      </c>
      <c r="BN14" s="93"/>
      <c r="BO14" s="93"/>
      <c r="BP14" s="93"/>
      <c r="BQ14" s="93"/>
      <c r="BR14" s="93"/>
      <c r="BS14" s="93"/>
      <c r="BT14" s="93"/>
      <c r="BU14" s="93"/>
      <c r="BV14" s="93"/>
      <c r="BW14" s="93"/>
      <c r="BX14" s="93"/>
    </row>
    <row r="15" spans="1:77" ht="12" hidden="1" customHeight="1" outlineLevel="1">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100" t="s">
        <v>767</v>
      </c>
      <c r="BN15" s="93"/>
      <c r="BO15" s="93"/>
      <c r="BP15" s="93"/>
      <c r="BQ15" s="93"/>
      <c r="BR15" s="93"/>
      <c r="BS15" s="93"/>
      <c r="BT15" s="93"/>
      <c r="BU15" s="93"/>
      <c r="BV15" s="93"/>
      <c r="BW15" s="93"/>
      <c r="BX15" s="93"/>
    </row>
    <row r="16" spans="1:77" ht="12" hidden="1" customHeight="1" outlineLevel="1">
      <c r="B16" s="93"/>
      <c r="C16" s="91" t="s">
        <v>772</v>
      </c>
      <c r="D16" s="91">
        <f t="shared" ref="D16:BO16" si="59">D8</f>
        <v>31</v>
      </c>
      <c r="E16" s="91">
        <f t="shared" si="59"/>
        <v>29</v>
      </c>
      <c r="F16" s="91">
        <f t="shared" si="59"/>
        <v>31</v>
      </c>
      <c r="G16" s="91">
        <f t="shared" si="59"/>
        <v>30</v>
      </c>
      <c r="H16" s="91">
        <f t="shared" si="59"/>
        <v>31</v>
      </c>
      <c r="I16" s="91">
        <f t="shared" si="59"/>
        <v>30</v>
      </c>
      <c r="J16" s="91">
        <f t="shared" si="59"/>
        <v>31</v>
      </c>
      <c r="K16" s="91">
        <f t="shared" si="59"/>
        <v>31</v>
      </c>
      <c r="L16" s="91">
        <f t="shared" si="59"/>
        <v>30</v>
      </c>
      <c r="M16" s="91">
        <f t="shared" si="59"/>
        <v>31</v>
      </c>
      <c r="N16" s="91">
        <f t="shared" si="59"/>
        <v>30</v>
      </c>
      <c r="O16" s="91">
        <f t="shared" si="59"/>
        <v>31</v>
      </c>
      <c r="P16" s="91">
        <f t="shared" si="59"/>
        <v>31</v>
      </c>
      <c r="Q16" s="91">
        <f t="shared" si="59"/>
        <v>28</v>
      </c>
      <c r="R16" s="91">
        <f t="shared" si="59"/>
        <v>31</v>
      </c>
      <c r="S16" s="91">
        <f t="shared" si="59"/>
        <v>30</v>
      </c>
      <c r="T16" s="91">
        <f t="shared" si="59"/>
        <v>31</v>
      </c>
      <c r="U16" s="91">
        <f t="shared" si="59"/>
        <v>30</v>
      </c>
      <c r="V16" s="91">
        <f t="shared" si="59"/>
        <v>31</v>
      </c>
      <c r="W16" s="91">
        <f t="shared" si="59"/>
        <v>31</v>
      </c>
      <c r="X16" s="91">
        <f t="shared" si="59"/>
        <v>30</v>
      </c>
      <c r="Y16" s="91">
        <f t="shared" si="59"/>
        <v>31</v>
      </c>
      <c r="Z16" s="91">
        <f t="shared" si="59"/>
        <v>30</v>
      </c>
      <c r="AA16" s="91">
        <f t="shared" si="59"/>
        <v>31</v>
      </c>
      <c r="AB16" s="91">
        <f t="shared" si="59"/>
        <v>31</v>
      </c>
      <c r="AC16" s="91">
        <f t="shared" si="59"/>
        <v>28</v>
      </c>
      <c r="AD16" s="91">
        <f t="shared" si="59"/>
        <v>31</v>
      </c>
      <c r="AE16" s="91">
        <f t="shared" si="59"/>
        <v>30</v>
      </c>
      <c r="AF16" s="91">
        <f t="shared" si="59"/>
        <v>31</v>
      </c>
      <c r="AG16" s="91">
        <f t="shared" si="59"/>
        <v>30</v>
      </c>
      <c r="AH16" s="91">
        <f t="shared" si="59"/>
        <v>31</v>
      </c>
      <c r="AI16" s="91">
        <f t="shared" si="59"/>
        <v>31</v>
      </c>
      <c r="AJ16" s="91">
        <f t="shared" si="59"/>
        <v>30</v>
      </c>
      <c r="AK16" s="91">
        <f t="shared" si="59"/>
        <v>31</v>
      </c>
      <c r="AL16" s="91">
        <f t="shared" si="59"/>
        <v>30</v>
      </c>
      <c r="AM16" s="91">
        <f t="shared" si="59"/>
        <v>31</v>
      </c>
      <c r="AN16" s="91">
        <f t="shared" si="59"/>
        <v>31</v>
      </c>
      <c r="AO16" s="91">
        <f t="shared" si="59"/>
        <v>28</v>
      </c>
      <c r="AP16" s="91">
        <f t="shared" si="59"/>
        <v>31</v>
      </c>
      <c r="AQ16" s="91">
        <f t="shared" si="59"/>
        <v>30</v>
      </c>
      <c r="AR16" s="91">
        <f t="shared" si="59"/>
        <v>31</v>
      </c>
      <c r="AS16" s="91">
        <f t="shared" si="59"/>
        <v>30</v>
      </c>
      <c r="AT16" s="91">
        <f t="shared" si="59"/>
        <v>31</v>
      </c>
      <c r="AU16" s="91">
        <f t="shared" si="59"/>
        <v>31</v>
      </c>
      <c r="AV16" s="91">
        <f t="shared" si="59"/>
        <v>30</v>
      </c>
      <c r="AW16" s="91">
        <f t="shared" si="59"/>
        <v>31</v>
      </c>
      <c r="AX16" s="91">
        <f t="shared" si="59"/>
        <v>30</v>
      </c>
      <c r="AY16" s="91">
        <f t="shared" si="59"/>
        <v>31</v>
      </c>
      <c r="AZ16" s="91">
        <f t="shared" si="59"/>
        <v>0</v>
      </c>
      <c r="BA16" s="91">
        <f t="shared" si="59"/>
        <v>0</v>
      </c>
      <c r="BB16" s="91">
        <f t="shared" si="59"/>
        <v>0</v>
      </c>
      <c r="BC16" s="91">
        <f t="shared" si="59"/>
        <v>0</v>
      </c>
      <c r="BD16" s="91">
        <f t="shared" si="59"/>
        <v>0</v>
      </c>
      <c r="BE16" s="91">
        <f t="shared" si="59"/>
        <v>0</v>
      </c>
      <c r="BF16" s="91">
        <f t="shared" si="59"/>
        <v>0</v>
      </c>
      <c r="BG16" s="91">
        <f t="shared" si="59"/>
        <v>0</v>
      </c>
      <c r="BH16" s="91">
        <f t="shared" si="59"/>
        <v>0</v>
      </c>
      <c r="BI16" s="91">
        <f t="shared" si="59"/>
        <v>0</v>
      </c>
      <c r="BJ16" s="91">
        <f t="shared" si="59"/>
        <v>0</v>
      </c>
      <c r="BK16" s="91">
        <f t="shared" si="59"/>
        <v>0</v>
      </c>
      <c r="BL16" s="91">
        <f t="shared" si="59"/>
        <v>0</v>
      </c>
      <c r="BM16" s="91">
        <f t="shared" si="59"/>
        <v>28</v>
      </c>
      <c r="BN16" s="91">
        <f t="shared" si="59"/>
        <v>31</v>
      </c>
      <c r="BO16" s="91">
        <f t="shared" si="59"/>
        <v>30</v>
      </c>
      <c r="BP16" s="91">
        <f t="shared" ref="BP16:BX16" si="60">BP8</f>
        <v>31</v>
      </c>
      <c r="BQ16" s="91">
        <f t="shared" si="60"/>
        <v>30</v>
      </c>
      <c r="BR16" s="91">
        <f t="shared" si="60"/>
        <v>31</v>
      </c>
      <c r="BS16" s="91">
        <f t="shared" si="60"/>
        <v>31</v>
      </c>
      <c r="BT16" s="91">
        <f t="shared" si="60"/>
        <v>30</v>
      </c>
      <c r="BU16" s="91">
        <f t="shared" si="60"/>
        <v>31</v>
      </c>
      <c r="BV16" s="91">
        <f t="shared" si="60"/>
        <v>30</v>
      </c>
      <c r="BW16" s="91">
        <f t="shared" si="60"/>
        <v>31</v>
      </c>
      <c r="BX16" s="91">
        <f t="shared" si="60"/>
        <v>31</v>
      </c>
    </row>
    <row r="17" spans="2:76" ht="12" hidden="1" customHeight="1" outlineLevel="1">
      <c r="B17" s="93"/>
      <c r="C17" s="91" t="s">
        <v>773</v>
      </c>
      <c r="D17" s="91">
        <f t="shared" ref="D17:BO17" si="61">SUM(D$16:E$16)</f>
        <v>60</v>
      </c>
      <c r="E17" s="91">
        <f t="shared" si="61"/>
        <v>60</v>
      </c>
      <c r="F17" s="91">
        <f t="shared" si="61"/>
        <v>61</v>
      </c>
      <c r="G17" s="91">
        <f t="shared" si="61"/>
        <v>61</v>
      </c>
      <c r="H17" s="91">
        <f t="shared" si="61"/>
        <v>61</v>
      </c>
      <c r="I17" s="91">
        <f t="shared" si="61"/>
        <v>61</v>
      </c>
      <c r="J17" s="91">
        <f t="shared" si="61"/>
        <v>62</v>
      </c>
      <c r="K17" s="91">
        <f t="shared" si="61"/>
        <v>61</v>
      </c>
      <c r="L17" s="91">
        <f t="shared" si="61"/>
        <v>61</v>
      </c>
      <c r="M17" s="91">
        <f t="shared" si="61"/>
        <v>61</v>
      </c>
      <c r="N17" s="91">
        <f t="shared" si="61"/>
        <v>61</v>
      </c>
      <c r="O17" s="91">
        <f t="shared" si="61"/>
        <v>62</v>
      </c>
      <c r="P17" s="91">
        <f t="shared" si="61"/>
        <v>59</v>
      </c>
      <c r="Q17" s="91">
        <f t="shared" si="61"/>
        <v>59</v>
      </c>
      <c r="R17" s="91">
        <f t="shared" si="61"/>
        <v>61</v>
      </c>
      <c r="S17" s="91">
        <f t="shared" si="61"/>
        <v>61</v>
      </c>
      <c r="T17" s="91">
        <f t="shared" si="61"/>
        <v>61</v>
      </c>
      <c r="U17" s="91">
        <f t="shared" si="61"/>
        <v>61</v>
      </c>
      <c r="V17" s="91">
        <f t="shared" si="61"/>
        <v>62</v>
      </c>
      <c r="W17" s="91">
        <f t="shared" si="61"/>
        <v>61</v>
      </c>
      <c r="X17" s="91">
        <f t="shared" si="61"/>
        <v>61</v>
      </c>
      <c r="Y17" s="91">
        <f t="shared" si="61"/>
        <v>61</v>
      </c>
      <c r="Z17" s="91">
        <f t="shared" si="61"/>
        <v>61</v>
      </c>
      <c r="AA17" s="91">
        <f t="shared" si="61"/>
        <v>62</v>
      </c>
      <c r="AB17" s="91">
        <f t="shared" si="61"/>
        <v>59</v>
      </c>
      <c r="AC17" s="91">
        <f t="shared" si="61"/>
        <v>59</v>
      </c>
      <c r="AD17" s="91">
        <f t="shared" si="61"/>
        <v>61</v>
      </c>
      <c r="AE17" s="91">
        <f t="shared" si="61"/>
        <v>61</v>
      </c>
      <c r="AF17" s="91">
        <f t="shared" si="61"/>
        <v>61</v>
      </c>
      <c r="AG17" s="91">
        <f t="shared" si="61"/>
        <v>61</v>
      </c>
      <c r="AH17" s="91">
        <f t="shared" si="61"/>
        <v>62</v>
      </c>
      <c r="AI17" s="91">
        <f t="shared" si="61"/>
        <v>61</v>
      </c>
      <c r="AJ17" s="91">
        <f t="shared" si="61"/>
        <v>61</v>
      </c>
      <c r="AK17" s="91">
        <f t="shared" si="61"/>
        <v>61</v>
      </c>
      <c r="AL17" s="91">
        <f t="shared" si="61"/>
        <v>61</v>
      </c>
      <c r="AM17" s="91">
        <f t="shared" si="61"/>
        <v>62</v>
      </c>
      <c r="AN17" s="91">
        <f t="shared" si="61"/>
        <v>59</v>
      </c>
      <c r="AO17" s="91">
        <f t="shared" si="61"/>
        <v>59</v>
      </c>
      <c r="AP17" s="91">
        <f t="shared" si="61"/>
        <v>61</v>
      </c>
      <c r="AQ17" s="91">
        <f t="shared" si="61"/>
        <v>61</v>
      </c>
      <c r="AR17" s="91">
        <f t="shared" si="61"/>
        <v>61</v>
      </c>
      <c r="AS17" s="91">
        <f t="shared" si="61"/>
        <v>61</v>
      </c>
      <c r="AT17" s="91">
        <f t="shared" si="61"/>
        <v>62</v>
      </c>
      <c r="AU17" s="91">
        <f t="shared" si="61"/>
        <v>61</v>
      </c>
      <c r="AV17" s="91">
        <f t="shared" si="61"/>
        <v>61</v>
      </c>
      <c r="AW17" s="91">
        <f t="shared" si="61"/>
        <v>61</v>
      </c>
      <c r="AX17" s="91">
        <f t="shared" si="61"/>
        <v>61</v>
      </c>
      <c r="AY17" s="91">
        <f t="shared" si="61"/>
        <v>31</v>
      </c>
      <c r="AZ17" s="91">
        <f t="shared" si="61"/>
        <v>0</v>
      </c>
      <c r="BA17" s="91">
        <f t="shared" si="61"/>
        <v>0</v>
      </c>
      <c r="BB17" s="91">
        <f t="shared" si="61"/>
        <v>0</v>
      </c>
      <c r="BC17" s="91">
        <f t="shared" si="61"/>
        <v>0</v>
      </c>
      <c r="BD17" s="91">
        <f t="shared" si="61"/>
        <v>0</v>
      </c>
      <c r="BE17" s="91">
        <f t="shared" si="61"/>
        <v>0</v>
      </c>
      <c r="BF17" s="91">
        <f t="shared" si="61"/>
        <v>0</v>
      </c>
      <c r="BG17" s="91">
        <f t="shared" si="61"/>
        <v>0</v>
      </c>
      <c r="BH17" s="91">
        <f t="shared" si="61"/>
        <v>0</v>
      </c>
      <c r="BI17" s="91">
        <f t="shared" si="61"/>
        <v>0</v>
      </c>
      <c r="BJ17" s="91">
        <f t="shared" si="61"/>
        <v>0</v>
      </c>
      <c r="BK17" s="91">
        <f t="shared" si="61"/>
        <v>0</v>
      </c>
      <c r="BL17" s="91">
        <f t="shared" si="61"/>
        <v>28</v>
      </c>
      <c r="BM17" s="91">
        <f t="shared" si="61"/>
        <v>59</v>
      </c>
      <c r="BN17" s="91">
        <f t="shared" si="61"/>
        <v>61</v>
      </c>
      <c r="BO17" s="91">
        <f t="shared" si="61"/>
        <v>61</v>
      </c>
      <c r="BP17" s="91">
        <f t="shared" ref="BP17:BW17" si="62">SUM(BP$16:BQ$16)</f>
        <v>61</v>
      </c>
      <c r="BQ17" s="91">
        <f t="shared" si="62"/>
        <v>61</v>
      </c>
      <c r="BR17" s="91">
        <f t="shared" si="62"/>
        <v>62</v>
      </c>
      <c r="BS17" s="91">
        <f t="shared" si="62"/>
        <v>61</v>
      </c>
      <c r="BT17" s="91">
        <f t="shared" si="62"/>
        <v>61</v>
      </c>
      <c r="BU17" s="91">
        <f t="shared" si="62"/>
        <v>61</v>
      </c>
      <c r="BV17" s="91">
        <f t="shared" si="62"/>
        <v>61</v>
      </c>
      <c r="BW17" s="91">
        <f t="shared" si="62"/>
        <v>62</v>
      </c>
      <c r="BX17" s="80"/>
    </row>
    <row r="18" spans="2:76" ht="12" hidden="1" customHeight="1" outlineLevel="1">
      <c r="B18" s="93"/>
      <c r="C18" s="91" t="s">
        <v>774</v>
      </c>
      <c r="D18" s="91">
        <f t="shared" ref="D18:BO18" si="63">SUM(D$16:F$16)</f>
        <v>91</v>
      </c>
      <c r="E18" s="91">
        <f t="shared" si="63"/>
        <v>90</v>
      </c>
      <c r="F18" s="91">
        <f t="shared" si="63"/>
        <v>92</v>
      </c>
      <c r="G18" s="91">
        <f t="shared" si="63"/>
        <v>91</v>
      </c>
      <c r="H18" s="91">
        <f t="shared" si="63"/>
        <v>92</v>
      </c>
      <c r="I18" s="91">
        <f t="shared" si="63"/>
        <v>92</v>
      </c>
      <c r="J18" s="91">
        <f t="shared" si="63"/>
        <v>92</v>
      </c>
      <c r="K18" s="91">
        <f t="shared" si="63"/>
        <v>92</v>
      </c>
      <c r="L18" s="91">
        <f t="shared" si="63"/>
        <v>91</v>
      </c>
      <c r="M18" s="91">
        <f t="shared" si="63"/>
        <v>92</v>
      </c>
      <c r="N18" s="91">
        <f t="shared" si="63"/>
        <v>92</v>
      </c>
      <c r="O18" s="91">
        <f t="shared" si="63"/>
        <v>90</v>
      </c>
      <c r="P18" s="91">
        <f t="shared" si="63"/>
        <v>90</v>
      </c>
      <c r="Q18" s="91">
        <f t="shared" si="63"/>
        <v>89</v>
      </c>
      <c r="R18" s="91">
        <f t="shared" si="63"/>
        <v>92</v>
      </c>
      <c r="S18" s="91">
        <f t="shared" si="63"/>
        <v>91</v>
      </c>
      <c r="T18" s="91">
        <f t="shared" si="63"/>
        <v>92</v>
      </c>
      <c r="U18" s="91">
        <f t="shared" si="63"/>
        <v>92</v>
      </c>
      <c r="V18" s="91">
        <f t="shared" si="63"/>
        <v>92</v>
      </c>
      <c r="W18" s="91">
        <f t="shared" si="63"/>
        <v>92</v>
      </c>
      <c r="X18" s="91">
        <f t="shared" si="63"/>
        <v>91</v>
      </c>
      <c r="Y18" s="91">
        <f t="shared" si="63"/>
        <v>92</v>
      </c>
      <c r="Z18" s="91">
        <f t="shared" si="63"/>
        <v>92</v>
      </c>
      <c r="AA18" s="91">
        <f t="shared" si="63"/>
        <v>90</v>
      </c>
      <c r="AB18" s="91">
        <f t="shared" si="63"/>
        <v>90</v>
      </c>
      <c r="AC18" s="91">
        <f t="shared" si="63"/>
        <v>89</v>
      </c>
      <c r="AD18" s="91">
        <f t="shared" si="63"/>
        <v>92</v>
      </c>
      <c r="AE18" s="91">
        <f t="shared" si="63"/>
        <v>91</v>
      </c>
      <c r="AF18" s="91">
        <f t="shared" si="63"/>
        <v>92</v>
      </c>
      <c r="AG18" s="91">
        <f t="shared" si="63"/>
        <v>92</v>
      </c>
      <c r="AH18" s="91">
        <f t="shared" si="63"/>
        <v>92</v>
      </c>
      <c r="AI18" s="91">
        <f t="shared" si="63"/>
        <v>92</v>
      </c>
      <c r="AJ18" s="91">
        <f t="shared" si="63"/>
        <v>91</v>
      </c>
      <c r="AK18" s="91">
        <f t="shared" si="63"/>
        <v>92</v>
      </c>
      <c r="AL18" s="91">
        <f t="shared" si="63"/>
        <v>92</v>
      </c>
      <c r="AM18" s="91">
        <f t="shared" si="63"/>
        <v>90</v>
      </c>
      <c r="AN18" s="91">
        <f t="shared" si="63"/>
        <v>90</v>
      </c>
      <c r="AO18" s="91">
        <f t="shared" si="63"/>
        <v>89</v>
      </c>
      <c r="AP18" s="91">
        <f t="shared" si="63"/>
        <v>92</v>
      </c>
      <c r="AQ18" s="91">
        <f t="shared" si="63"/>
        <v>91</v>
      </c>
      <c r="AR18" s="91">
        <f t="shared" si="63"/>
        <v>92</v>
      </c>
      <c r="AS18" s="91">
        <f t="shared" si="63"/>
        <v>92</v>
      </c>
      <c r="AT18" s="91">
        <f t="shared" si="63"/>
        <v>92</v>
      </c>
      <c r="AU18" s="91">
        <f t="shared" si="63"/>
        <v>92</v>
      </c>
      <c r="AV18" s="91">
        <f t="shared" si="63"/>
        <v>91</v>
      </c>
      <c r="AW18" s="91">
        <f t="shared" si="63"/>
        <v>92</v>
      </c>
      <c r="AX18" s="91">
        <f t="shared" si="63"/>
        <v>61</v>
      </c>
      <c r="AY18" s="91">
        <f t="shared" si="63"/>
        <v>31</v>
      </c>
      <c r="AZ18" s="91">
        <f t="shared" si="63"/>
        <v>0</v>
      </c>
      <c r="BA18" s="91">
        <f t="shared" si="63"/>
        <v>0</v>
      </c>
      <c r="BB18" s="91">
        <f t="shared" si="63"/>
        <v>0</v>
      </c>
      <c r="BC18" s="91">
        <f t="shared" si="63"/>
        <v>0</v>
      </c>
      <c r="BD18" s="91">
        <f t="shared" si="63"/>
        <v>0</v>
      </c>
      <c r="BE18" s="91">
        <f t="shared" si="63"/>
        <v>0</v>
      </c>
      <c r="BF18" s="91">
        <f t="shared" si="63"/>
        <v>0</v>
      </c>
      <c r="BG18" s="91">
        <f t="shared" si="63"/>
        <v>0</v>
      </c>
      <c r="BH18" s="91">
        <f t="shared" si="63"/>
        <v>0</v>
      </c>
      <c r="BI18" s="91">
        <f t="shared" si="63"/>
        <v>0</v>
      </c>
      <c r="BJ18" s="91">
        <f t="shared" si="63"/>
        <v>0</v>
      </c>
      <c r="BK18" s="91">
        <f t="shared" si="63"/>
        <v>28</v>
      </c>
      <c r="BL18" s="91">
        <f t="shared" si="63"/>
        <v>59</v>
      </c>
      <c r="BM18" s="91">
        <f t="shared" si="63"/>
        <v>89</v>
      </c>
      <c r="BN18" s="91">
        <f t="shared" si="63"/>
        <v>92</v>
      </c>
      <c r="BO18" s="91">
        <f t="shared" si="63"/>
        <v>91</v>
      </c>
      <c r="BP18" s="91">
        <f t="shared" ref="BP18:BV18" si="64">SUM(BP$16:BR$16)</f>
        <v>92</v>
      </c>
      <c r="BQ18" s="91">
        <f t="shared" si="64"/>
        <v>92</v>
      </c>
      <c r="BR18" s="91">
        <f t="shared" si="64"/>
        <v>92</v>
      </c>
      <c r="BS18" s="91">
        <f t="shared" si="64"/>
        <v>92</v>
      </c>
      <c r="BT18" s="91">
        <f t="shared" si="64"/>
        <v>91</v>
      </c>
      <c r="BU18" s="91">
        <f t="shared" si="64"/>
        <v>92</v>
      </c>
      <c r="BV18" s="91">
        <f t="shared" si="64"/>
        <v>92</v>
      </c>
      <c r="BW18" s="80"/>
      <c r="BX18" s="80"/>
    </row>
    <row r="19" spans="2:76" ht="12" hidden="1" customHeight="1" outlineLevel="1">
      <c r="B19" s="93"/>
      <c r="C19" s="91" t="s">
        <v>775</v>
      </c>
      <c r="D19" s="91">
        <f t="shared" ref="D19:AI19" si="65">SUM(D$16:G$16)</f>
        <v>121</v>
      </c>
      <c r="E19" s="91">
        <f t="shared" si="65"/>
        <v>121</v>
      </c>
      <c r="F19" s="91">
        <f t="shared" si="65"/>
        <v>122</v>
      </c>
      <c r="G19" s="91">
        <f t="shared" si="65"/>
        <v>122</v>
      </c>
      <c r="H19" s="91">
        <f t="shared" si="65"/>
        <v>123</v>
      </c>
      <c r="I19" s="91">
        <f t="shared" si="65"/>
        <v>122</v>
      </c>
      <c r="J19" s="91">
        <f t="shared" si="65"/>
        <v>123</v>
      </c>
      <c r="K19" s="91">
        <f t="shared" si="65"/>
        <v>122</v>
      </c>
      <c r="L19" s="91">
        <f t="shared" si="65"/>
        <v>122</v>
      </c>
      <c r="M19" s="91">
        <f t="shared" si="65"/>
        <v>123</v>
      </c>
      <c r="N19" s="91">
        <f t="shared" si="65"/>
        <v>120</v>
      </c>
      <c r="O19" s="91">
        <f t="shared" si="65"/>
        <v>121</v>
      </c>
      <c r="P19" s="91">
        <f t="shared" si="65"/>
        <v>120</v>
      </c>
      <c r="Q19" s="91">
        <f t="shared" si="65"/>
        <v>120</v>
      </c>
      <c r="R19" s="91">
        <f t="shared" si="65"/>
        <v>122</v>
      </c>
      <c r="S19" s="91">
        <f t="shared" si="65"/>
        <v>122</v>
      </c>
      <c r="T19" s="91">
        <f t="shared" si="65"/>
        <v>123</v>
      </c>
      <c r="U19" s="91">
        <f t="shared" si="65"/>
        <v>122</v>
      </c>
      <c r="V19" s="91">
        <f t="shared" si="65"/>
        <v>123</v>
      </c>
      <c r="W19" s="91">
        <f t="shared" si="65"/>
        <v>122</v>
      </c>
      <c r="X19" s="91">
        <f t="shared" si="65"/>
        <v>122</v>
      </c>
      <c r="Y19" s="91">
        <f t="shared" si="65"/>
        <v>123</v>
      </c>
      <c r="Z19" s="91">
        <f t="shared" si="65"/>
        <v>120</v>
      </c>
      <c r="AA19" s="91">
        <f t="shared" si="65"/>
        <v>121</v>
      </c>
      <c r="AB19" s="91">
        <f t="shared" si="65"/>
        <v>120</v>
      </c>
      <c r="AC19" s="91">
        <f t="shared" si="65"/>
        <v>120</v>
      </c>
      <c r="AD19" s="91">
        <f t="shared" si="65"/>
        <v>122</v>
      </c>
      <c r="AE19" s="91">
        <f t="shared" si="65"/>
        <v>122</v>
      </c>
      <c r="AF19" s="91">
        <f t="shared" si="65"/>
        <v>123</v>
      </c>
      <c r="AG19" s="91">
        <f t="shared" si="65"/>
        <v>122</v>
      </c>
      <c r="AH19" s="91">
        <f t="shared" si="65"/>
        <v>123</v>
      </c>
      <c r="AI19" s="91">
        <f t="shared" si="65"/>
        <v>122</v>
      </c>
      <c r="AJ19" s="91">
        <f t="shared" ref="AJ19:BU19" si="66">SUM(AJ$16:AM$16)</f>
        <v>122</v>
      </c>
      <c r="AK19" s="91">
        <f t="shared" si="66"/>
        <v>123</v>
      </c>
      <c r="AL19" s="91">
        <f t="shared" si="66"/>
        <v>120</v>
      </c>
      <c r="AM19" s="91">
        <f t="shared" si="66"/>
        <v>121</v>
      </c>
      <c r="AN19" s="91">
        <f t="shared" si="66"/>
        <v>120</v>
      </c>
      <c r="AO19" s="91">
        <f t="shared" si="66"/>
        <v>120</v>
      </c>
      <c r="AP19" s="91">
        <f t="shared" si="66"/>
        <v>122</v>
      </c>
      <c r="AQ19" s="91">
        <f t="shared" si="66"/>
        <v>122</v>
      </c>
      <c r="AR19" s="91">
        <f t="shared" si="66"/>
        <v>123</v>
      </c>
      <c r="AS19" s="91">
        <f t="shared" si="66"/>
        <v>122</v>
      </c>
      <c r="AT19" s="91">
        <f t="shared" si="66"/>
        <v>123</v>
      </c>
      <c r="AU19" s="91">
        <f t="shared" si="66"/>
        <v>122</v>
      </c>
      <c r="AV19" s="91">
        <f t="shared" si="66"/>
        <v>122</v>
      </c>
      <c r="AW19" s="91">
        <f t="shared" si="66"/>
        <v>92</v>
      </c>
      <c r="AX19" s="91">
        <f t="shared" si="66"/>
        <v>61</v>
      </c>
      <c r="AY19" s="91">
        <f t="shared" si="66"/>
        <v>31</v>
      </c>
      <c r="AZ19" s="91">
        <f t="shared" si="66"/>
        <v>0</v>
      </c>
      <c r="BA19" s="91">
        <f t="shared" si="66"/>
        <v>0</v>
      </c>
      <c r="BB19" s="91">
        <f t="shared" si="66"/>
        <v>0</v>
      </c>
      <c r="BC19" s="91">
        <f t="shared" si="66"/>
        <v>0</v>
      </c>
      <c r="BD19" s="91">
        <f t="shared" si="66"/>
        <v>0</v>
      </c>
      <c r="BE19" s="91">
        <f t="shared" si="66"/>
        <v>0</v>
      </c>
      <c r="BF19" s="91">
        <f t="shared" si="66"/>
        <v>0</v>
      </c>
      <c r="BG19" s="91">
        <f t="shared" si="66"/>
        <v>0</v>
      </c>
      <c r="BH19" s="91">
        <f t="shared" si="66"/>
        <v>0</v>
      </c>
      <c r="BI19" s="91">
        <f t="shared" si="66"/>
        <v>0</v>
      </c>
      <c r="BJ19" s="91">
        <f t="shared" si="66"/>
        <v>28</v>
      </c>
      <c r="BK19" s="91">
        <f t="shared" si="66"/>
        <v>59</v>
      </c>
      <c r="BL19" s="91">
        <f t="shared" si="66"/>
        <v>89</v>
      </c>
      <c r="BM19" s="91">
        <f t="shared" si="66"/>
        <v>120</v>
      </c>
      <c r="BN19" s="91">
        <f t="shared" si="66"/>
        <v>122</v>
      </c>
      <c r="BO19" s="91">
        <f t="shared" si="66"/>
        <v>122</v>
      </c>
      <c r="BP19" s="91">
        <f t="shared" si="66"/>
        <v>123</v>
      </c>
      <c r="BQ19" s="91">
        <f t="shared" si="66"/>
        <v>122</v>
      </c>
      <c r="BR19" s="91">
        <f t="shared" si="66"/>
        <v>123</v>
      </c>
      <c r="BS19" s="91">
        <f t="shared" si="66"/>
        <v>122</v>
      </c>
      <c r="BT19" s="91">
        <f t="shared" si="66"/>
        <v>122</v>
      </c>
      <c r="BU19" s="91">
        <f t="shared" si="66"/>
        <v>123</v>
      </c>
      <c r="BV19" s="80"/>
      <c r="BW19" s="80"/>
      <c r="BX19" s="80"/>
    </row>
    <row r="20" spans="2:76" ht="12" hidden="1" customHeight="1" outlineLevel="1">
      <c r="B20" s="93"/>
      <c r="C20" s="91" t="s">
        <v>776</v>
      </c>
      <c r="D20" s="91">
        <f t="shared" ref="D20:BO20" si="67">SUM(D$16:H$16)</f>
        <v>152</v>
      </c>
      <c r="E20" s="91">
        <f t="shared" si="67"/>
        <v>151</v>
      </c>
      <c r="F20" s="91">
        <f t="shared" si="67"/>
        <v>153</v>
      </c>
      <c r="G20" s="91">
        <f t="shared" si="67"/>
        <v>153</v>
      </c>
      <c r="H20" s="91">
        <f t="shared" si="67"/>
        <v>153</v>
      </c>
      <c r="I20" s="91">
        <f t="shared" si="67"/>
        <v>153</v>
      </c>
      <c r="J20" s="91">
        <f t="shared" si="67"/>
        <v>153</v>
      </c>
      <c r="K20" s="91">
        <f t="shared" si="67"/>
        <v>153</v>
      </c>
      <c r="L20" s="91">
        <f t="shared" si="67"/>
        <v>153</v>
      </c>
      <c r="M20" s="91">
        <f t="shared" si="67"/>
        <v>151</v>
      </c>
      <c r="N20" s="91">
        <f t="shared" si="67"/>
        <v>151</v>
      </c>
      <c r="O20" s="91">
        <f t="shared" si="67"/>
        <v>151</v>
      </c>
      <c r="P20" s="91">
        <f t="shared" si="67"/>
        <v>151</v>
      </c>
      <c r="Q20" s="91">
        <f t="shared" si="67"/>
        <v>150</v>
      </c>
      <c r="R20" s="91">
        <f t="shared" si="67"/>
        <v>153</v>
      </c>
      <c r="S20" s="91">
        <f t="shared" si="67"/>
        <v>153</v>
      </c>
      <c r="T20" s="91">
        <f t="shared" si="67"/>
        <v>153</v>
      </c>
      <c r="U20" s="91">
        <f t="shared" si="67"/>
        <v>153</v>
      </c>
      <c r="V20" s="91">
        <f t="shared" si="67"/>
        <v>153</v>
      </c>
      <c r="W20" s="91">
        <f t="shared" si="67"/>
        <v>153</v>
      </c>
      <c r="X20" s="91">
        <f t="shared" si="67"/>
        <v>153</v>
      </c>
      <c r="Y20" s="91">
        <f t="shared" si="67"/>
        <v>151</v>
      </c>
      <c r="Z20" s="91">
        <f t="shared" si="67"/>
        <v>151</v>
      </c>
      <c r="AA20" s="91">
        <f t="shared" si="67"/>
        <v>151</v>
      </c>
      <c r="AB20" s="91">
        <f t="shared" si="67"/>
        <v>151</v>
      </c>
      <c r="AC20" s="91">
        <f t="shared" si="67"/>
        <v>150</v>
      </c>
      <c r="AD20" s="91">
        <f t="shared" si="67"/>
        <v>153</v>
      </c>
      <c r="AE20" s="91">
        <f t="shared" si="67"/>
        <v>153</v>
      </c>
      <c r="AF20" s="91">
        <f t="shared" si="67"/>
        <v>153</v>
      </c>
      <c r="AG20" s="91">
        <f t="shared" si="67"/>
        <v>153</v>
      </c>
      <c r="AH20" s="91">
        <f t="shared" si="67"/>
        <v>153</v>
      </c>
      <c r="AI20" s="91">
        <f t="shared" si="67"/>
        <v>153</v>
      </c>
      <c r="AJ20" s="91">
        <f t="shared" si="67"/>
        <v>153</v>
      </c>
      <c r="AK20" s="91">
        <f t="shared" si="67"/>
        <v>151</v>
      </c>
      <c r="AL20" s="91">
        <f t="shared" si="67"/>
        <v>151</v>
      </c>
      <c r="AM20" s="91">
        <f t="shared" si="67"/>
        <v>151</v>
      </c>
      <c r="AN20" s="91">
        <f t="shared" si="67"/>
        <v>151</v>
      </c>
      <c r="AO20" s="91">
        <f t="shared" si="67"/>
        <v>150</v>
      </c>
      <c r="AP20" s="91">
        <f t="shared" si="67"/>
        <v>153</v>
      </c>
      <c r="AQ20" s="91">
        <f t="shared" si="67"/>
        <v>153</v>
      </c>
      <c r="AR20" s="91">
        <f t="shared" si="67"/>
        <v>153</v>
      </c>
      <c r="AS20" s="91">
        <f t="shared" si="67"/>
        <v>153</v>
      </c>
      <c r="AT20" s="91">
        <f t="shared" si="67"/>
        <v>153</v>
      </c>
      <c r="AU20" s="91">
        <f t="shared" si="67"/>
        <v>153</v>
      </c>
      <c r="AV20" s="91">
        <f t="shared" si="67"/>
        <v>122</v>
      </c>
      <c r="AW20" s="91">
        <f t="shared" si="67"/>
        <v>92</v>
      </c>
      <c r="AX20" s="91">
        <f t="shared" si="67"/>
        <v>61</v>
      </c>
      <c r="AY20" s="91">
        <f t="shared" si="67"/>
        <v>31</v>
      </c>
      <c r="AZ20" s="91">
        <f t="shared" si="67"/>
        <v>0</v>
      </c>
      <c r="BA20" s="91">
        <f t="shared" si="67"/>
        <v>0</v>
      </c>
      <c r="BB20" s="91">
        <f t="shared" si="67"/>
        <v>0</v>
      </c>
      <c r="BC20" s="91">
        <f t="shared" si="67"/>
        <v>0</v>
      </c>
      <c r="BD20" s="91">
        <f t="shared" si="67"/>
        <v>0</v>
      </c>
      <c r="BE20" s="91">
        <f t="shared" si="67"/>
        <v>0</v>
      </c>
      <c r="BF20" s="91">
        <f t="shared" si="67"/>
        <v>0</v>
      </c>
      <c r="BG20" s="91">
        <f t="shared" si="67"/>
        <v>0</v>
      </c>
      <c r="BH20" s="91">
        <f t="shared" si="67"/>
        <v>0</v>
      </c>
      <c r="BI20" s="91">
        <f t="shared" si="67"/>
        <v>28</v>
      </c>
      <c r="BJ20" s="91">
        <f t="shared" si="67"/>
        <v>59</v>
      </c>
      <c r="BK20" s="91">
        <f t="shared" si="67"/>
        <v>89</v>
      </c>
      <c r="BL20" s="91">
        <f t="shared" si="67"/>
        <v>120</v>
      </c>
      <c r="BM20" s="91">
        <f t="shared" si="67"/>
        <v>150</v>
      </c>
      <c r="BN20" s="91">
        <f t="shared" si="67"/>
        <v>153</v>
      </c>
      <c r="BO20" s="91">
        <f t="shared" si="67"/>
        <v>153</v>
      </c>
      <c r="BP20" s="91">
        <f>SUM(BP$16:BT$16)</f>
        <v>153</v>
      </c>
      <c r="BQ20" s="91">
        <f>SUM(BQ$16:BU$16)</f>
        <v>153</v>
      </c>
      <c r="BR20" s="91">
        <f>SUM(BR$16:BV$16)</f>
        <v>153</v>
      </c>
      <c r="BS20" s="91">
        <f>SUM(BS$16:BW$16)</f>
        <v>153</v>
      </c>
      <c r="BT20" s="91">
        <f>SUM(BT$16:BX$16)</f>
        <v>153</v>
      </c>
      <c r="BU20" s="80"/>
      <c r="BV20" s="80"/>
      <c r="BW20" s="80"/>
      <c r="BX20" s="80"/>
    </row>
    <row r="21" spans="2:76" ht="12" hidden="1" customHeight="1" outlineLevel="1">
      <c r="B21" s="93"/>
      <c r="C21" s="91" t="s">
        <v>777</v>
      </c>
      <c r="D21" s="91">
        <f t="shared" ref="D21:BO21" si="68">SUM(D$16:I$16)</f>
        <v>182</v>
      </c>
      <c r="E21" s="91">
        <f t="shared" si="68"/>
        <v>182</v>
      </c>
      <c r="F21" s="91">
        <f t="shared" si="68"/>
        <v>184</v>
      </c>
      <c r="G21" s="91">
        <f t="shared" si="68"/>
        <v>183</v>
      </c>
      <c r="H21" s="91">
        <f t="shared" si="68"/>
        <v>184</v>
      </c>
      <c r="I21" s="91">
        <f t="shared" si="68"/>
        <v>183</v>
      </c>
      <c r="J21" s="91">
        <f t="shared" si="68"/>
        <v>184</v>
      </c>
      <c r="K21" s="91">
        <f t="shared" si="68"/>
        <v>184</v>
      </c>
      <c r="L21" s="91">
        <f t="shared" si="68"/>
        <v>181</v>
      </c>
      <c r="M21" s="91">
        <f t="shared" si="68"/>
        <v>182</v>
      </c>
      <c r="N21" s="91">
        <f t="shared" si="68"/>
        <v>181</v>
      </c>
      <c r="O21" s="91">
        <f t="shared" si="68"/>
        <v>182</v>
      </c>
      <c r="P21" s="91">
        <f t="shared" si="68"/>
        <v>181</v>
      </c>
      <c r="Q21" s="91">
        <f t="shared" si="68"/>
        <v>181</v>
      </c>
      <c r="R21" s="91">
        <f t="shared" si="68"/>
        <v>184</v>
      </c>
      <c r="S21" s="91">
        <f t="shared" si="68"/>
        <v>183</v>
      </c>
      <c r="T21" s="91">
        <f t="shared" si="68"/>
        <v>184</v>
      </c>
      <c r="U21" s="91">
        <f t="shared" si="68"/>
        <v>183</v>
      </c>
      <c r="V21" s="91">
        <f t="shared" si="68"/>
        <v>184</v>
      </c>
      <c r="W21" s="91">
        <f t="shared" si="68"/>
        <v>184</v>
      </c>
      <c r="X21" s="91">
        <f t="shared" si="68"/>
        <v>181</v>
      </c>
      <c r="Y21" s="91">
        <f t="shared" si="68"/>
        <v>182</v>
      </c>
      <c r="Z21" s="91">
        <f t="shared" si="68"/>
        <v>181</v>
      </c>
      <c r="AA21" s="91">
        <f t="shared" si="68"/>
        <v>182</v>
      </c>
      <c r="AB21" s="91">
        <f t="shared" si="68"/>
        <v>181</v>
      </c>
      <c r="AC21" s="91">
        <f t="shared" si="68"/>
        <v>181</v>
      </c>
      <c r="AD21" s="91">
        <f t="shared" si="68"/>
        <v>184</v>
      </c>
      <c r="AE21" s="91">
        <f t="shared" si="68"/>
        <v>183</v>
      </c>
      <c r="AF21" s="91">
        <f t="shared" si="68"/>
        <v>184</v>
      </c>
      <c r="AG21" s="91">
        <f t="shared" si="68"/>
        <v>183</v>
      </c>
      <c r="AH21" s="91">
        <f t="shared" si="68"/>
        <v>184</v>
      </c>
      <c r="AI21" s="91">
        <f t="shared" si="68"/>
        <v>184</v>
      </c>
      <c r="AJ21" s="91">
        <f t="shared" si="68"/>
        <v>181</v>
      </c>
      <c r="AK21" s="91">
        <f t="shared" si="68"/>
        <v>182</v>
      </c>
      <c r="AL21" s="91">
        <f t="shared" si="68"/>
        <v>181</v>
      </c>
      <c r="AM21" s="91">
        <f t="shared" si="68"/>
        <v>182</v>
      </c>
      <c r="AN21" s="91">
        <f t="shared" si="68"/>
        <v>181</v>
      </c>
      <c r="AO21" s="91">
        <f t="shared" si="68"/>
        <v>181</v>
      </c>
      <c r="AP21" s="91">
        <f t="shared" si="68"/>
        <v>184</v>
      </c>
      <c r="AQ21" s="91">
        <f t="shared" si="68"/>
        <v>183</v>
      </c>
      <c r="AR21" s="91">
        <f t="shared" si="68"/>
        <v>184</v>
      </c>
      <c r="AS21" s="91">
        <f t="shared" si="68"/>
        <v>183</v>
      </c>
      <c r="AT21" s="91">
        <f t="shared" si="68"/>
        <v>184</v>
      </c>
      <c r="AU21" s="91">
        <f t="shared" si="68"/>
        <v>153</v>
      </c>
      <c r="AV21" s="91">
        <f t="shared" si="68"/>
        <v>122</v>
      </c>
      <c r="AW21" s="91">
        <f t="shared" si="68"/>
        <v>92</v>
      </c>
      <c r="AX21" s="91">
        <f t="shared" si="68"/>
        <v>61</v>
      </c>
      <c r="AY21" s="91">
        <f t="shared" si="68"/>
        <v>31</v>
      </c>
      <c r="AZ21" s="91">
        <f t="shared" si="68"/>
        <v>0</v>
      </c>
      <c r="BA21" s="91">
        <f t="shared" si="68"/>
        <v>0</v>
      </c>
      <c r="BB21" s="91">
        <f t="shared" si="68"/>
        <v>0</v>
      </c>
      <c r="BC21" s="91">
        <f t="shared" si="68"/>
        <v>0</v>
      </c>
      <c r="BD21" s="91">
        <f t="shared" si="68"/>
        <v>0</v>
      </c>
      <c r="BE21" s="91">
        <f t="shared" si="68"/>
        <v>0</v>
      </c>
      <c r="BF21" s="91">
        <f t="shared" si="68"/>
        <v>0</v>
      </c>
      <c r="BG21" s="91">
        <f t="shared" si="68"/>
        <v>0</v>
      </c>
      <c r="BH21" s="91">
        <f t="shared" si="68"/>
        <v>28</v>
      </c>
      <c r="BI21" s="91">
        <f t="shared" si="68"/>
        <v>59</v>
      </c>
      <c r="BJ21" s="91">
        <f t="shared" si="68"/>
        <v>89</v>
      </c>
      <c r="BK21" s="91">
        <f t="shared" si="68"/>
        <v>120</v>
      </c>
      <c r="BL21" s="91">
        <f t="shared" si="68"/>
        <v>150</v>
      </c>
      <c r="BM21" s="91">
        <f t="shared" si="68"/>
        <v>181</v>
      </c>
      <c r="BN21" s="91">
        <f t="shared" si="68"/>
        <v>184</v>
      </c>
      <c r="BO21" s="91">
        <f t="shared" si="68"/>
        <v>183</v>
      </c>
      <c r="BP21" s="91">
        <f>SUM(BP$16:BU$16)</f>
        <v>184</v>
      </c>
      <c r="BQ21" s="91">
        <f>SUM(BQ$16:BV$16)</f>
        <v>183</v>
      </c>
      <c r="BR21" s="91">
        <f>SUM(BR$16:BW$16)</f>
        <v>184</v>
      </c>
      <c r="BS21" s="91">
        <f>SUM(BS$16:BX$16)</f>
        <v>184</v>
      </c>
      <c r="BT21" s="80"/>
      <c r="BU21" s="80"/>
      <c r="BV21" s="80"/>
      <c r="BW21" s="80"/>
      <c r="BX21" s="80"/>
    </row>
    <row r="22" spans="2:76" ht="12" hidden="1" customHeight="1" outlineLevel="1">
      <c r="B22" s="93"/>
      <c r="C22" s="91" t="s">
        <v>778</v>
      </c>
      <c r="D22" s="91">
        <f t="shared" ref="D22:BO22" si="69">SUM(D$16:J$16)</f>
        <v>213</v>
      </c>
      <c r="E22" s="91">
        <f t="shared" si="69"/>
        <v>213</v>
      </c>
      <c r="F22" s="91">
        <f t="shared" si="69"/>
        <v>214</v>
      </c>
      <c r="G22" s="91">
        <f t="shared" si="69"/>
        <v>214</v>
      </c>
      <c r="H22" s="91">
        <f t="shared" si="69"/>
        <v>214</v>
      </c>
      <c r="I22" s="91">
        <f t="shared" si="69"/>
        <v>214</v>
      </c>
      <c r="J22" s="91">
        <f t="shared" si="69"/>
        <v>215</v>
      </c>
      <c r="K22" s="91">
        <f t="shared" si="69"/>
        <v>212</v>
      </c>
      <c r="L22" s="91">
        <f t="shared" si="69"/>
        <v>212</v>
      </c>
      <c r="M22" s="91">
        <f t="shared" si="69"/>
        <v>212</v>
      </c>
      <c r="N22" s="91">
        <f t="shared" si="69"/>
        <v>212</v>
      </c>
      <c r="O22" s="91">
        <f t="shared" si="69"/>
        <v>212</v>
      </c>
      <c r="P22" s="91">
        <f t="shared" si="69"/>
        <v>212</v>
      </c>
      <c r="Q22" s="91">
        <f t="shared" si="69"/>
        <v>212</v>
      </c>
      <c r="R22" s="91">
        <f t="shared" si="69"/>
        <v>214</v>
      </c>
      <c r="S22" s="91">
        <f t="shared" si="69"/>
        <v>214</v>
      </c>
      <c r="T22" s="91">
        <f t="shared" si="69"/>
        <v>214</v>
      </c>
      <c r="U22" s="91">
        <f t="shared" si="69"/>
        <v>214</v>
      </c>
      <c r="V22" s="91">
        <f t="shared" si="69"/>
        <v>215</v>
      </c>
      <c r="W22" s="91">
        <f t="shared" si="69"/>
        <v>212</v>
      </c>
      <c r="X22" s="91">
        <f t="shared" si="69"/>
        <v>212</v>
      </c>
      <c r="Y22" s="91">
        <f t="shared" si="69"/>
        <v>212</v>
      </c>
      <c r="Z22" s="91">
        <f t="shared" si="69"/>
        <v>212</v>
      </c>
      <c r="AA22" s="91">
        <f t="shared" si="69"/>
        <v>212</v>
      </c>
      <c r="AB22" s="91">
        <f t="shared" si="69"/>
        <v>212</v>
      </c>
      <c r="AC22" s="91">
        <f t="shared" si="69"/>
        <v>212</v>
      </c>
      <c r="AD22" s="91">
        <f t="shared" si="69"/>
        <v>214</v>
      </c>
      <c r="AE22" s="91">
        <f t="shared" si="69"/>
        <v>214</v>
      </c>
      <c r="AF22" s="91">
        <f t="shared" si="69"/>
        <v>214</v>
      </c>
      <c r="AG22" s="91">
        <f t="shared" si="69"/>
        <v>214</v>
      </c>
      <c r="AH22" s="91">
        <f t="shared" si="69"/>
        <v>215</v>
      </c>
      <c r="AI22" s="91">
        <f t="shared" si="69"/>
        <v>212</v>
      </c>
      <c r="AJ22" s="91">
        <f t="shared" si="69"/>
        <v>212</v>
      </c>
      <c r="AK22" s="91">
        <f t="shared" si="69"/>
        <v>212</v>
      </c>
      <c r="AL22" s="91">
        <f t="shared" si="69"/>
        <v>212</v>
      </c>
      <c r="AM22" s="91">
        <f t="shared" si="69"/>
        <v>212</v>
      </c>
      <c r="AN22" s="91">
        <f t="shared" si="69"/>
        <v>212</v>
      </c>
      <c r="AO22" s="91">
        <f t="shared" si="69"/>
        <v>212</v>
      </c>
      <c r="AP22" s="91">
        <f t="shared" si="69"/>
        <v>214</v>
      </c>
      <c r="AQ22" s="91">
        <f t="shared" si="69"/>
        <v>214</v>
      </c>
      <c r="AR22" s="91">
        <f t="shared" si="69"/>
        <v>214</v>
      </c>
      <c r="AS22" s="91">
        <f t="shared" si="69"/>
        <v>214</v>
      </c>
      <c r="AT22" s="91">
        <f t="shared" si="69"/>
        <v>184</v>
      </c>
      <c r="AU22" s="91">
        <f t="shared" si="69"/>
        <v>153</v>
      </c>
      <c r="AV22" s="91">
        <f t="shared" si="69"/>
        <v>122</v>
      </c>
      <c r="AW22" s="91">
        <f t="shared" si="69"/>
        <v>92</v>
      </c>
      <c r="AX22" s="91">
        <f t="shared" si="69"/>
        <v>61</v>
      </c>
      <c r="AY22" s="91">
        <f t="shared" si="69"/>
        <v>31</v>
      </c>
      <c r="AZ22" s="91">
        <f t="shared" si="69"/>
        <v>0</v>
      </c>
      <c r="BA22" s="91">
        <f t="shared" si="69"/>
        <v>0</v>
      </c>
      <c r="BB22" s="91">
        <f t="shared" si="69"/>
        <v>0</v>
      </c>
      <c r="BC22" s="91">
        <f t="shared" si="69"/>
        <v>0</v>
      </c>
      <c r="BD22" s="91">
        <f t="shared" si="69"/>
        <v>0</v>
      </c>
      <c r="BE22" s="91">
        <f t="shared" si="69"/>
        <v>0</v>
      </c>
      <c r="BF22" s="91">
        <f t="shared" si="69"/>
        <v>0</v>
      </c>
      <c r="BG22" s="91">
        <f t="shared" si="69"/>
        <v>28</v>
      </c>
      <c r="BH22" s="91">
        <f t="shared" si="69"/>
        <v>59</v>
      </c>
      <c r="BI22" s="91">
        <f t="shared" si="69"/>
        <v>89</v>
      </c>
      <c r="BJ22" s="91">
        <f t="shared" si="69"/>
        <v>120</v>
      </c>
      <c r="BK22" s="91">
        <f t="shared" si="69"/>
        <v>150</v>
      </c>
      <c r="BL22" s="91">
        <f t="shared" si="69"/>
        <v>181</v>
      </c>
      <c r="BM22" s="91">
        <f t="shared" si="69"/>
        <v>212</v>
      </c>
      <c r="BN22" s="91">
        <f t="shared" si="69"/>
        <v>214</v>
      </c>
      <c r="BO22" s="91">
        <f t="shared" si="69"/>
        <v>214</v>
      </c>
      <c r="BP22" s="91">
        <f>SUM(BP$16:BV$16)</f>
        <v>214</v>
      </c>
      <c r="BQ22" s="91">
        <f>SUM(BQ$16:BW$16)</f>
        <v>214</v>
      </c>
      <c r="BR22" s="91">
        <f>SUM(BR$16:BX$16)</f>
        <v>215</v>
      </c>
      <c r="BS22" s="80"/>
      <c r="BT22" s="80"/>
      <c r="BU22" s="80"/>
      <c r="BV22" s="80"/>
      <c r="BW22" s="80"/>
      <c r="BX22" s="80"/>
    </row>
    <row r="23" spans="2:76" ht="12" hidden="1" customHeight="1" outlineLevel="1">
      <c r="B23" s="93"/>
      <c r="C23" s="91" t="s">
        <v>779</v>
      </c>
      <c r="D23" s="91">
        <f t="shared" ref="D23:BO23" si="70">SUM(D$16:K$16)</f>
        <v>244</v>
      </c>
      <c r="E23" s="91">
        <f t="shared" si="70"/>
        <v>243</v>
      </c>
      <c r="F23" s="91">
        <f t="shared" si="70"/>
        <v>245</v>
      </c>
      <c r="G23" s="91">
        <f t="shared" si="70"/>
        <v>244</v>
      </c>
      <c r="H23" s="91">
        <f t="shared" si="70"/>
        <v>245</v>
      </c>
      <c r="I23" s="91">
        <f t="shared" si="70"/>
        <v>245</v>
      </c>
      <c r="J23" s="91">
        <f t="shared" si="70"/>
        <v>243</v>
      </c>
      <c r="K23" s="91">
        <f t="shared" si="70"/>
        <v>243</v>
      </c>
      <c r="L23" s="91">
        <f t="shared" si="70"/>
        <v>242</v>
      </c>
      <c r="M23" s="91">
        <f t="shared" si="70"/>
        <v>243</v>
      </c>
      <c r="N23" s="91">
        <f t="shared" si="70"/>
        <v>242</v>
      </c>
      <c r="O23" s="91">
        <f t="shared" si="70"/>
        <v>243</v>
      </c>
      <c r="P23" s="91">
        <f t="shared" si="70"/>
        <v>243</v>
      </c>
      <c r="Q23" s="91">
        <f t="shared" si="70"/>
        <v>242</v>
      </c>
      <c r="R23" s="91">
        <f t="shared" si="70"/>
        <v>245</v>
      </c>
      <c r="S23" s="91">
        <f t="shared" si="70"/>
        <v>244</v>
      </c>
      <c r="T23" s="91">
        <f t="shared" si="70"/>
        <v>245</v>
      </c>
      <c r="U23" s="91">
        <f t="shared" si="70"/>
        <v>245</v>
      </c>
      <c r="V23" s="91">
        <f t="shared" si="70"/>
        <v>243</v>
      </c>
      <c r="W23" s="91">
        <f t="shared" si="70"/>
        <v>243</v>
      </c>
      <c r="X23" s="91">
        <f t="shared" si="70"/>
        <v>242</v>
      </c>
      <c r="Y23" s="91">
        <f t="shared" si="70"/>
        <v>243</v>
      </c>
      <c r="Z23" s="91">
        <f t="shared" si="70"/>
        <v>242</v>
      </c>
      <c r="AA23" s="91">
        <f t="shared" si="70"/>
        <v>243</v>
      </c>
      <c r="AB23" s="91">
        <f t="shared" si="70"/>
        <v>243</v>
      </c>
      <c r="AC23" s="91">
        <f t="shared" si="70"/>
        <v>242</v>
      </c>
      <c r="AD23" s="91">
        <f t="shared" si="70"/>
        <v>245</v>
      </c>
      <c r="AE23" s="91">
        <f t="shared" si="70"/>
        <v>244</v>
      </c>
      <c r="AF23" s="91">
        <f t="shared" si="70"/>
        <v>245</v>
      </c>
      <c r="AG23" s="91">
        <f t="shared" si="70"/>
        <v>245</v>
      </c>
      <c r="AH23" s="91">
        <f t="shared" si="70"/>
        <v>243</v>
      </c>
      <c r="AI23" s="91">
        <f t="shared" si="70"/>
        <v>243</v>
      </c>
      <c r="AJ23" s="91">
        <f t="shared" si="70"/>
        <v>242</v>
      </c>
      <c r="AK23" s="91">
        <f t="shared" si="70"/>
        <v>243</v>
      </c>
      <c r="AL23" s="91">
        <f t="shared" si="70"/>
        <v>242</v>
      </c>
      <c r="AM23" s="91">
        <f t="shared" si="70"/>
        <v>243</v>
      </c>
      <c r="AN23" s="91">
        <f t="shared" si="70"/>
        <v>243</v>
      </c>
      <c r="AO23" s="91">
        <f t="shared" si="70"/>
        <v>242</v>
      </c>
      <c r="AP23" s="91">
        <f t="shared" si="70"/>
        <v>245</v>
      </c>
      <c r="AQ23" s="91">
        <f t="shared" si="70"/>
        <v>244</v>
      </c>
      <c r="AR23" s="91">
        <f t="shared" si="70"/>
        <v>245</v>
      </c>
      <c r="AS23" s="91">
        <f t="shared" si="70"/>
        <v>214</v>
      </c>
      <c r="AT23" s="91">
        <f t="shared" si="70"/>
        <v>184</v>
      </c>
      <c r="AU23" s="91">
        <f t="shared" si="70"/>
        <v>153</v>
      </c>
      <c r="AV23" s="91">
        <f t="shared" si="70"/>
        <v>122</v>
      </c>
      <c r="AW23" s="91">
        <f t="shared" si="70"/>
        <v>92</v>
      </c>
      <c r="AX23" s="91">
        <f t="shared" si="70"/>
        <v>61</v>
      </c>
      <c r="AY23" s="91">
        <f t="shared" si="70"/>
        <v>31</v>
      </c>
      <c r="AZ23" s="91">
        <f t="shared" si="70"/>
        <v>0</v>
      </c>
      <c r="BA23" s="91">
        <f t="shared" si="70"/>
        <v>0</v>
      </c>
      <c r="BB23" s="91">
        <f t="shared" si="70"/>
        <v>0</v>
      </c>
      <c r="BC23" s="91">
        <f t="shared" si="70"/>
        <v>0</v>
      </c>
      <c r="BD23" s="91">
        <f t="shared" si="70"/>
        <v>0</v>
      </c>
      <c r="BE23" s="91">
        <f t="shared" si="70"/>
        <v>0</v>
      </c>
      <c r="BF23" s="91">
        <f t="shared" si="70"/>
        <v>28</v>
      </c>
      <c r="BG23" s="91">
        <f t="shared" si="70"/>
        <v>59</v>
      </c>
      <c r="BH23" s="91">
        <f t="shared" si="70"/>
        <v>89</v>
      </c>
      <c r="BI23" s="91">
        <f t="shared" si="70"/>
        <v>120</v>
      </c>
      <c r="BJ23" s="91">
        <f t="shared" si="70"/>
        <v>150</v>
      </c>
      <c r="BK23" s="91">
        <f t="shared" si="70"/>
        <v>181</v>
      </c>
      <c r="BL23" s="91">
        <f t="shared" si="70"/>
        <v>212</v>
      </c>
      <c r="BM23" s="91">
        <f t="shared" si="70"/>
        <v>242</v>
      </c>
      <c r="BN23" s="91">
        <f t="shared" si="70"/>
        <v>245</v>
      </c>
      <c r="BO23" s="91">
        <f t="shared" si="70"/>
        <v>244</v>
      </c>
      <c r="BP23" s="91">
        <f>SUM(BP$16:BW$16)</f>
        <v>245</v>
      </c>
      <c r="BQ23" s="91">
        <f>SUM(BQ$16:BX$16)</f>
        <v>245</v>
      </c>
      <c r="BR23" s="80"/>
      <c r="BS23" s="80"/>
      <c r="BT23" s="80"/>
      <c r="BU23" s="80"/>
      <c r="BV23" s="80"/>
      <c r="BW23" s="80"/>
      <c r="BX23" s="80"/>
    </row>
    <row r="24" spans="2:76" ht="12" hidden="1" customHeight="1" outlineLevel="1">
      <c r="B24" s="93"/>
      <c r="C24" s="91" t="s">
        <v>780</v>
      </c>
      <c r="D24" s="91">
        <f t="shared" ref="D24:BO24" si="71">SUM(D$16:L$16)</f>
        <v>274</v>
      </c>
      <c r="E24" s="91">
        <f t="shared" si="71"/>
        <v>274</v>
      </c>
      <c r="F24" s="91">
        <f t="shared" si="71"/>
        <v>275</v>
      </c>
      <c r="G24" s="91">
        <f t="shared" si="71"/>
        <v>275</v>
      </c>
      <c r="H24" s="91">
        <f t="shared" si="71"/>
        <v>276</v>
      </c>
      <c r="I24" s="91">
        <f t="shared" si="71"/>
        <v>273</v>
      </c>
      <c r="J24" s="91">
        <f t="shared" si="71"/>
        <v>274</v>
      </c>
      <c r="K24" s="91">
        <f t="shared" si="71"/>
        <v>273</v>
      </c>
      <c r="L24" s="91">
        <f t="shared" si="71"/>
        <v>273</v>
      </c>
      <c r="M24" s="91">
        <f t="shared" si="71"/>
        <v>273</v>
      </c>
      <c r="N24" s="91">
        <f t="shared" si="71"/>
        <v>273</v>
      </c>
      <c r="O24" s="91">
        <f t="shared" si="71"/>
        <v>274</v>
      </c>
      <c r="P24" s="91">
        <f t="shared" si="71"/>
        <v>273</v>
      </c>
      <c r="Q24" s="91">
        <f t="shared" si="71"/>
        <v>273</v>
      </c>
      <c r="R24" s="91">
        <f t="shared" si="71"/>
        <v>275</v>
      </c>
      <c r="S24" s="91">
        <f t="shared" si="71"/>
        <v>275</v>
      </c>
      <c r="T24" s="91">
        <f t="shared" si="71"/>
        <v>276</v>
      </c>
      <c r="U24" s="91">
        <f t="shared" si="71"/>
        <v>273</v>
      </c>
      <c r="V24" s="91">
        <f t="shared" si="71"/>
        <v>274</v>
      </c>
      <c r="W24" s="91">
        <f t="shared" si="71"/>
        <v>273</v>
      </c>
      <c r="X24" s="91">
        <f t="shared" si="71"/>
        <v>273</v>
      </c>
      <c r="Y24" s="91">
        <f t="shared" si="71"/>
        <v>273</v>
      </c>
      <c r="Z24" s="91">
        <f t="shared" si="71"/>
        <v>273</v>
      </c>
      <c r="AA24" s="91">
        <f t="shared" si="71"/>
        <v>274</v>
      </c>
      <c r="AB24" s="91">
        <f t="shared" si="71"/>
        <v>273</v>
      </c>
      <c r="AC24" s="91">
        <f t="shared" si="71"/>
        <v>273</v>
      </c>
      <c r="AD24" s="91">
        <f t="shared" si="71"/>
        <v>275</v>
      </c>
      <c r="AE24" s="91">
        <f t="shared" si="71"/>
        <v>275</v>
      </c>
      <c r="AF24" s="91">
        <f t="shared" si="71"/>
        <v>276</v>
      </c>
      <c r="AG24" s="91">
        <f t="shared" si="71"/>
        <v>273</v>
      </c>
      <c r="AH24" s="91">
        <f t="shared" si="71"/>
        <v>274</v>
      </c>
      <c r="AI24" s="91">
        <f t="shared" si="71"/>
        <v>273</v>
      </c>
      <c r="AJ24" s="91">
        <f t="shared" si="71"/>
        <v>273</v>
      </c>
      <c r="AK24" s="91">
        <f t="shared" si="71"/>
        <v>273</v>
      </c>
      <c r="AL24" s="91">
        <f t="shared" si="71"/>
        <v>273</v>
      </c>
      <c r="AM24" s="91">
        <f t="shared" si="71"/>
        <v>274</v>
      </c>
      <c r="AN24" s="91">
        <f t="shared" si="71"/>
        <v>273</v>
      </c>
      <c r="AO24" s="91">
        <f t="shared" si="71"/>
        <v>273</v>
      </c>
      <c r="AP24" s="91">
        <f t="shared" si="71"/>
        <v>275</v>
      </c>
      <c r="AQ24" s="91">
        <f t="shared" si="71"/>
        <v>275</v>
      </c>
      <c r="AR24" s="91">
        <f t="shared" si="71"/>
        <v>245</v>
      </c>
      <c r="AS24" s="91">
        <f t="shared" si="71"/>
        <v>214</v>
      </c>
      <c r="AT24" s="91">
        <f t="shared" si="71"/>
        <v>184</v>
      </c>
      <c r="AU24" s="91">
        <f t="shared" si="71"/>
        <v>153</v>
      </c>
      <c r="AV24" s="91">
        <f t="shared" si="71"/>
        <v>122</v>
      </c>
      <c r="AW24" s="91">
        <f t="shared" si="71"/>
        <v>92</v>
      </c>
      <c r="AX24" s="91">
        <f t="shared" si="71"/>
        <v>61</v>
      </c>
      <c r="AY24" s="91">
        <f t="shared" si="71"/>
        <v>31</v>
      </c>
      <c r="AZ24" s="91">
        <f t="shared" si="71"/>
        <v>0</v>
      </c>
      <c r="BA24" s="91">
        <f t="shared" si="71"/>
        <v>0</v>
      </c>
      <c r="BB24" s="91">
        <f t="shared" si="71"/>
        <v>0</v>
      </c>
      <c r="BC24" s="91">
        <f t="shared" si="71"/>
        <v>0</v>
      </c>
      <c r="BD24" s="91">
        <f t="shared" si="71"/>
        <v>0</v>
      </c>
      <c r="BE24" s="91">
        <f t="shared" si="71"/>
        <v>28</v>
      </c>
      <c r="BF24" s="91">
        <f t="shared" si="71"/>
        <v>59</v>
      </c>
      <c r="BG24" s="91">
        <f t="shared" si="71"/>
        <v>89</v>
      </c>
      <c r="BH24" s="91">
        <f t="shared" si="71"/>
        <v>120</v>
      </c>
      <c r="BI24" s="91">
        <f t="shared" si="71"/>
        <v>150</v>
      </c>
      <c r="BJ24" s="91">
        <f t="shared" si="71"/>
        <v>181</v>
      </c>
      <c r="BK24" s="91">
        <f t="shared" si="71"/>
        <v>212</v>
      </c>
      <c r="BL24" s="91">
        <f t="shared" si="71"/>
        <v>242</v>
      </c>
      <c r="BM24" s="91">
        <f t="shared" si="71"/>
        <v>273</v>
      </c>
      <c r="BN24" s="91">
        <f t="shared" si="71"/>
        <v>275</v>
      </c>
      <c r="BO24" s="91">
        <f t="shared" si="71"/>
        <v>275</v>
      </c>
      <c r="BP24" s="91">
        <f>SUM(BP$16:BX$16)</f>
        <v>276</v>
      </c>
      <c r="BQ24" s="80"/>
      <c r="BR24" s="80"/>
      <c r="BS24" s="80"/>
      <c r="BT24" s="80"/>
      <c r="BU24" s="80"/>
      <c r="BV24" s="80"/>
      <c r="BW24" s="80"/>
      <c r="BX24" s="80"/>
    </row>
    <row r="25" spans="2:76" ht="12" hidden="1" customHeight="1" outlineLevel="1">
      <c r="B25" s="93"/>
      <c r="C25" s="91" t="s">
        <v>781</v>
      </c>
      <c r="D25" s="91">
        <f t="shared" ref="D25:BO25" si="72">SUM(D$16:M$16)</f>
        <v>305</v>
      </c>
      <c r="E25" s="91">
        <f t="shared" si="72"/>
        <v>304</v>
      </c>
      <c r="F25" s="91">
        <f t="shared" si="72"/>
        <v>306</v>
      </c>
      <c r="G25" s="91">
        <f t="shared" si="72"/>
        <v>306</v>
      </c>
      <c r="H25" s="91">
        <f t="shared" si="72"/>
        <v>304</v>
      </c>
      <c r="I25" s="91">
        <f t="shared" si="72"/>
        <v>304</v>
      </c>
      <c r="J25" s="91">
        <f t="shared" si="72"/>
        <v>304</v>
      </c>
      <c r="K25" s="91">
        <f t="shared" si="72"/>
        <v>304</v>
      </c>
      <c r="L25" s="91">
        <f t="shared" si="72"/>
        <v>303</v>
      </c>
      <c r="M25" s="91">
        <f t="shared" si="72"/>
        <v>304</v>
      </c>
      <c r="N25" s="91">
        <f t="shared" si="72"/>
        <v>304</v>
      </c>
      <c r="O25" s="91">
        <f t="shared" si="72"/>
        <v>304</v>
      </c>
      <c r="P25" s="91">
        <f t="shared" si="72"/>
        <v>304</v>
      </c>
      <c r="Q25" s="91">
        <f t="shared" si="72"/>
        <v>303</v>
      </c>
      <c r="R25" s="91">
        <f t="shared" si="72"/>
        <v>306</v>
      </c>
      <c r="S25" s="91">
        <f t="shared" si="72"/>
        <v>306</v>
      </c>
      <c r="T25" s="91">
        <f t="shared" si="72"/>
        <v>304</v>
      </c>
      <c r="U25" s="91">
        <f t="shared" si="72"/>
        <v>304</v>
      </c>
      <c r="V25" s="91">
        <f t="shared" si="72"/>
        <v>304</v>
      </c>
      <c r="W25" s="91">
        <f t="shared" si="72"/>
        <v>304</v>
      </c>
      <c r="X25" s="91">
        <f t="shared" si="72"/>
        <v>303</v>
      </c>
      <c r="Y25" s="91">
        <f t="shared" si="72"/>
        <v>304</v>
      </c>
      <c r="Z25" s="91">
        <f t="shared" si="72"/>
        <v>304</v>
      </c>
      <c r="AA25" s="91">
        <f t="shared" si="72"/>
        <v>304</v>
      </c>
      <c r="AB25" s="91">
        <f t="shared" si="72"/>
        <v>304</v>
      </c>
      <c r="AC25" s="91">
        <f t="shared" si="72"/>
        <v>303</v>
      </c>
      <c r="AD25" s="91">
        <f t="shared" si="72"/>
        <v>306</v>
      </c>
      <c r="AE25" s="91">
        <f t="shared" si="72"/>
        <v>306</v>
      </c>
      <c r="AF25" s="91">
        <f t="shared" si="72"/>
        <v>304</v>
      </c>
      <c r="AG25" s="91">
        <f t="shared" si="72"/>
        <v>304</v>
      </c>
      <c r="AH25" s="91">
        <f t="shared" si="72"/>
        <v>304</v>
      </c>
      <c r="AI25" s="91">
        <f t="shared" si="72"/>
        <v>304</v>
      </c>
      <c r="AJ25" s="91">
        <f t="shared" si="72"/>
        <v>303</v>
      </c>
      <c r="AK25" s="91">
        <f t="shared" si="72"/>
        <v>304</v>
      </c>
      <c r="AL25" s="91">
        <f t="shared" si="72"/>
        <v>304</v>
      </c>
      <c r="AM25" s="91">
        <f t="shared" si="72"/>
        <v>304</v>
      </c>
      <c r="AN25" s="91">
        <f t="shared" si="72"/>
        <v>304</v>
      </c>
      <c r="AO25" s="91">
        <f t="shared" si="72"/>
        <v>303</v>
      </c>
      <c r="AP25" s="91">
        <f t="shared" si="72"/>
        <v>306</v>
      </c>
      <c r="AQ25" s="91">
        <f t="shared" si="72"/>
        <v>275</v>
      </c>
      <c r="AR25" s="91">
        <f t="shared" si="72"/>
        <v>245</v>
      </c>
      <c r="AS25" s="91">
        <f t="shared" si="72"/>
        <v>214</v>
      </c>
      <c r="AT25" s="91">
        <f t="shared" si="72"/>
        <v>184</v>
      </c>
      <c r="AU25" s="91">
        <f t="shared" si="72"/>
        <v>153</v>
      </c>
      <c r="AV25" s="91">
        <f t="shared" si="72"/>
        <v>122</v>
      </c>
      <c r="AW25" s="91">
        <f t="shared" si="72"/>
        <v>92</v>
      </c>
      <c r="AX25" s="91">
        <f t="shared" si="72"/>
        <v>61</v>
      </c>
      <c r="AY25" s="91">
        <f t="shared" si="72"/>
        <v>31</v>
      </c>
      <c r="AZ25" s="91">
        <f t="shared" si="72"/>
        <v>0</v>
      </c>
      <c r="BA25" s="91">
        <f t="shared" si="72"/>
        <v>0</v>
      </c>
      <c r="BB25" s="91">
        <f t="shared" si="72"/>
        <v>0</v>
      </c>
      <c r="BC25" s="91">
        <f t="shared" si="72"/>
        <v>0</v>
      </c>
      <c r="BD25" s="91">
        <f t="shared" si="72"/>
        <v>28</v>
      </c>
      <c r="BE25" s="91">
        <f t="shared" si="72"/>
        <v>59</v>
      </c>
      <c r="BF25" s="91">
        <f t="shared" si="72"/>
        <v>89</v>
      </c>
      <c r="BG25" s="91">
        <f t="shared" si="72"/>
        <v>120</v>
      </c>
      <c r="BH25" s="91">
        <f t="shared" si="72"/>
        <v>150</v>
      </c>
      <c r="BI25" s="91">
        <f t="shared" si="72"/>
        <v>181</v>
      </c>
      <c r="BJ25" s="91">
        <f t="shared" si="72"/>
        <v>212</v>
      </c>
      <c r="BK25" s="91">
        <f t="shared" si="72"/>
        <v>242</v>
      </c>
      <c r="BL25" s="91">
        <f t="shared" si="72"/>
        <v>273</v>
      </c>
      <c r="BM25" s="91">
        <f t="shared" si="72"/>
        <v>303</v>
      </c>
      <c r="BN25" s="91">
        <f t="shared" si="72"/>
        <v>306</v>
      </c>
      <c r="BO25" s="91">
        <f t="shared" si="72"/>
        <v>306</v>
      </c>
      <c r="BP25" s="80"/>
      <c r="BQ25" s="80"/>
      <c r="BR25" s="80"/>
      <c r="BS25" s="80"/>
      <c r="BT25" s="80"/>
      <c r="BU25" s="80"/>
      <c r="BV25" s="80"/>
      <c r="BW25" s="80"/>
      <c r="BX25" s="80"/>
    </row>
    <row r="26" spans="2:76" ht="12" hidden="1" customHeight="1" outlineLevel="1">
      <c r="B26" s="93"/>
      <c r="C26" s="91" t="s">
        <v>782</v>
      </c>
      <c r="D26" s="91">
        <f t="shared" ref="D26:BN26" si="73">SUM(D$16:N$16)</f>
        <v>335</v>
      </c>
      <c r="E26" s="91">
        <f t="shared" si="73"/>
        <v>335</v>
      </c>
      <c r="F26" s="91">
        <f t="shared" si="73"/>
        <v>337</v>
      </c>
      <c r="G26" s="91">
        <f t="shared" si="73"/>
        <v>334</v>
      </c>
      <c r="H26" s="91">
        <f t="shared" si="73"/>
        <v>335</v>
      </c>
      <c r="I26" s="91">
        <f t="shared" si="73"/>
        <v>334</v>
      </c>
      <c r="J26" s="91">
        <f t="shared" si="73"/>
        <v>335</v>
      </c>
      <c r="K26" s="91">
        <f t="shared" si="73"/>
        <v>334</v>
      </c>
      <c r="L26" s="91">
        <f t="shared" si="73"/>
        <v>334</v>
      </c>
      <c r="M26" s="91">
        <f t="shared" si="73"/>
        <v>335</v>
      </c>
      <c r="N26" s="91">
        <f t="shared" si="73"/>
        <v>334</v>
      </c>
      <c r="O26" s="91">
        <f t="shared" si="73"/>
        <v>335</v>
      </c>
      <c r="P26" s="91">
        <f t="shared" si="73"/>
        <v>334</v>
      </c>
      <c r="Q26" s="91">
        <f t="shared" si="73"/>
        <v>334</v>
      </c>
      <c r="R26" s="91">
        <f t="shared" si="73"/>
        <v>337</v>
      </c>
      <c r="S26" s="91">
        <f t="shared" si="73"/>
        <v>334</v>
      </c>
      <c r="T26" s="91">
        <f t="shared" si="73"/>
        <v>335</v>
      </c>
      <c r="U26" s="91">
        <f t="shared" si="73"/>
        <v>334</v>
      </c>
      <c r="V26" s="91">
        <f t="shared" si="73"/>
        <v>335</v>
      </c>
      <c r="W26" s="91">
        <f t="shared" si="73"/>
        <v>334</v>
      </c>
      <c r="X26" s="91">
        <f t="shared" si="73"/>
        <v>334</v>
      </c>
      <c r="Y26" s="91">
        <f t="shared" si="73"/>
        <v>335</v>
      </c>
      <c r="Z26" s="91">
        <f t="shared" si="73"/>
        <v>334</v>
      </c>
      <c r="AA26" s="91">
        <f t="shared" si="73"/>
        <v>335</v>
      </c>
      <c r="AB26" s="91">
        <f t="shared" si="73"/>
        <v>334</v>
      </c>
      <c r="AC26" s="91">
        <f t="shared" si="73"/>
        <v>334</v>
      </c>
      <c r="AD26" s="91">
        <f t="shared" si="73"/>
        <v>337</v>
      </c>
      <c r="AE26" s="91">
        <f t="shared" si="73"/>
        <v>334</v>
      </c>
      <c r="AF26" s="91">
        <f t="shared" si="73"/>
        <v>335</v>
      </c>
      <c r="AG26" s="91">
        <f t="shared" si="73"/>
        <v>334</v>
      </c>
      <c r="AH26" s="91">
        <f t="shared" si="73"/>
        <v>335</v>
      </c>
      <c r="AI26" s="91">
        <f t="shared" si="73"/>
        <v>334</v>
      </c>
      <c r="AJ26" s="91">
        <f t="shared" si="73"/>
        <v>334</v>
      </c>
      <c r="AK26" s="91">
        <f t="shared" si="73"/>
        <v>335</v>
      </c>
      <c r="AL26" s="91">
        <f t="shared" si="73"/>
        <v>334</v>
      </c>
      <c r="AM26" s="91">
        <f t="shared" si="73"/>
        <v>335</v>
      </c>
      <c r="AN26" s="91">
        <f t="shared" si="73"/>
        <v>334</v>
      </c>
      <c r="AO26" s="91">
        <f t="shared" si="73"/>
        <v>334</v>
      </c>
      <c r="AP26" s="91">
        <f t="shared" si="73"/>
        <v>306</v>
      </c>
      <c r="AQ26" s="91">
        <f t="shared" si="73"/>
        <v>275</v>
      </c>
      <c r="AR26" s="91">
        <f t="shared" si="73"/>
        <v>245</v>
      </c>
      <c r="AS26" s="91">
        <f t="shared" si="73"/>
        <v>214</v>
      </c>
      <c r="AT26" s="91">
        <f t="shared" si="73"/>
        <v>184</v>
      </c>
      <c r="AU26" s="91">
        <f t="shared" si="73"/>
        <v>153</v>
      </c>
      <c r="AV26" s="91">
        <f t="shared" si="73"/>
        <v>122</v>
      </c>
      <c r="AW26" s="91">
        <f t="shared" si="73"/>
        <v>92</v>
      </c>
      <c r="AX26" s="91">
        <f t="shared" si="73"/>
        <v>61</v>
      </c>
      <c r="AY26" s="91">
        <f t="shared" si="73"/>
        <v>31</v>
      </c>
      <c r="AZ26" s="91">
        <f t="shared" si="73"/>
        <v>0</v>
      </c>
      <c r="BA26" s="91">
        <f t="shared" si="73"/>
        <v>0</v>
      </c>
      <c r="BB26" s="91">
        <f t="shared" si="73"/>
        <v>0</v>
      </c>
      <c r="BC26" s="91">
        <f t="shared" si="73"/>
        <v>28</v>
      </c>
      <c r="BD26" s="91">
        <f t="shared" si="73"/>
        <v>59</v>
      </c>
      <c r="BE26" s="91">
        <f t="shared" si="73"/>
        <v>89</v>
      </c>
      <c r="BF26" s="91">
        <f t="shared" si="73"/>
        <v>120</v>
      </c>
      <c r="BG26" s="91">
        <f t="shared" si="73"/>
        <v>150</v>
      </c>
      <c r="BH26" s="91">
        <f t="shared" si="73"/>
        <v>181</v>
      </c>
      <c r="BI26" s="91">
        <f t="shared" si="73"/>
        <v>212</v>
      </c>
      <c r="BJ26" s="91">
        <f t="shared" si="73"/>
        <v>242</v>
      </c>
      <c r="BK26" s="91">
        <f t="shared" si="73"/>
        <v>273</v>
      </c>
      <c r="BL26" s="91">
        <f t="shared" si="73"/>
        <v>303</v>
      </c>
      <c r="BM26" s="91">
        <f t="shared" si="73"/>
        <v>334</v>
      </c>
      <c r="BN26" s="91">
        <f t="shared" si="73"/>
        <v>337</v>
      </c>
      <c r="BO26" s="80"/>
      <c r="BP26" s="80"/>
      <c r="BQ26" s="80"/>
      <c r="BR26" s="80"/>
      <c r="BS26" s="80"/>
      <c r="BT26" s="80"/>
      <c r="BU26" s="80"/>
      <c r="BV26" s="80"/>
      <c r="BW26" s="80"/>
      <c r="BX26" s="80"/>
    </row>
    <row r="27" spans="2:76" ht="12" hidden="1" customHeight="1" outlineLevel="1">
      <c r="B27" s="93"/>
      <c r="C27" s="91" t="s">
        <v>783</v>
      </c>
      <c r="D27" s="91">
        <f t="shared" ref="D27:BM27" si="74">SUM(D$16:O$16)</f>
        <v>366</v>
      </c>
      <c r="E27" s="91">
        <f t="shared" si="74"/>
        <v>366</v>
      </c>
      <c r="F27" s="91">
        <f t="shared" si="74"/>
        <v>365</v>
      </c>
      <c r="G27" s="91">
        <f t="shared" si="74"/>
        <v>365</v>
      </c>
      <c r="H27" s="91">
        <f t="shared" si="74"/>
        <v>365</v>
      </c>
      <c r="I27" s="91">
        <f t="shared" si="74"/>
        <v>365</v>
      </c>
      <c r="J27" s="91">
        <f t="shared" si="74"/>
        <v>365</v>
      </c>
      <c r="K27" s="91">
        <f t="shared" si="74"/>
        <v>365</v>
      </c>
      <c r="L27" s="91">
        <f t="shared" si="74"/>
        <v>365</v>
      </c>
      <c r="M27" s="91">
        <f t="shared" si="74"/>
        <v>365</v>
      </c>
      <c r="N27" s="91">
        <f t="shared" si="74"/>
        <v>365</v>
      </c>
      <c r="O27" s="91">
        <f t="shared" si="74"/>
        <v>365</v>
      </c>
      <c r="P27" s="91">
        <f t="shared" si="74"/>
        <v>365</v>
      </c>
      <c r="Q27" s="91">
        <f t="shared" si="74"/>
        <v>365</v>
      </c>
      <c r="R27" s="91">
        <f t="shared" si="74"/>
        <v>365</v>
      </c>
      <c r="S27" s="91">
        <f t="shared" si="74"/>
        <v>365</v>
      </c>
      <c r="T27" s="91">
        <f t="shared" si="74"/>
        <v>365</v>
      </c>
      <c r="U27" s="91">
        <f t="shared" si="74"/>
        <v>365</v>
      </c>
      <c r="V27" s="91">
        <f t="shared" si="74"/>
        <v>365</v>
      </c>
      <c r="W27" s="91">
        <f t="shared" si="74"/>
        <v>365</v>
      </c>
      <c r="X27" s="91">
        <f t="shared" si="74"/>
        <v>365</v>
      </c>
      <c r="Y27" s="91">
        <f t="shared" si="74"/>
        <v>365</v>
      </c>
      <c r="Z27" s="91">
        <f t="shared" si="74"/>
        <v>365</v>
      </c>
      <c r="AA27" s="91">
        <f t="shared" si="74"/>
        <v>365</v>
      </c>
      <c r="AB27" s="91">
        <f t="shared" si="74"/>
        <v>365</v>
      </c>
      <c r="AC27" s="91">
        <f t="shared" si="74"/>
        <v>365</v>
      </c>
      <c r="AD27" s="91">
        <f t="shared" si="74"/>
        <v>365</v>
      </c>
      <c r="AE27" s="91">
        <f t="shared" si="74"/>
        <v>365</v>
      </c>
      <c r="AF27" s="91">
        <f t="shared" si="74"/>
        <v>365</v>
      </c>
      <c r="AG27" s="91">
        <f t="shared" si="74"/>
        <v>365</v>
      </c>
      <c r="AH27" s="91">
        <f t="shared" si="74"/>
        <v>365</v>
      </c>
      <c r="AI27" s="91">
        <f t="shared" si="74"/>
        <v>365</v>
      </c>
      <c r="AJ27" s="91">
        <f t="shared" si="74"/>
        <v>365</v>
      </c>
      <c r="AK27" s="91">
        <f t="shared" si="74"/>
        <v>365</v>
      </c>
      <c r="AL27" s="91">
        <f t="shared" si="74"/>
        <v>365</v>
      </c>
      <c r="AM27" s="91">
        <f t="shared" si="74"/>
        <v>365</v>
      </c>
      <c r="AN27" s="91">
        <f t="shared" si="74"/>
        <v>365</v>
      </c>
      <c r="AO27" s="91">
        <f t="shared" si="74"/>
        <v>334</v>
      </c>
      <c r="AP27" s="91">
        <f t="shared" si="74"/>
        <v>306</v>
      </c>
      <c r="AQ27" s="91">
        <f t="shared" si="74"/>
        <v>275</v>
      </c>
      <c r="AR27" s="91">
        <f t="shared" si="74"/>
        <v>245</v>
      </c>
      <c r="AS27" s="91">
        <f t="shared" si="74"/>
        <v>214</v>
      </c>
      <c r="AT27" s="91">
        <f t="shared" si="74"/>
        <v>184</v>
      </c>
      <c r="AU27" s="91">
        <f t="shared" si="74"/>
        <v>153</v>
      </c>
      <c r="AV27" s="91">
        <f t="shared" si="74"/>
        <v>122</v>
      </c>
      <c r="AW27" s="91">
        <f t="shared" si="74"/>
        <v>92</v>
      </c>
      <c r="AX27" s="91">
        <f t="shared" si="74"/>
        <v>61</v>
      </c>
      <c r="AY27" s="91">
        <f t="shared" si="74"/>
        <v>31</v>
      </c>
      <c r="AZ27" s="91">
        <f t="shared" si="74"/>
        <v>0</v>
      </c>
      <c r="BA27" s="91">
        <f t="shared" si="74"/>
        <v>0</v>
      </c>
      <c r="BB27" s="91">
        <f t="shared" si="74"/>
        <v>28</v>
      </c>
      <c r="BC27" s="91">
        <f t="shared" si="74"/>
        <v>59</v>
      </c>
      <c r="BD27" s="91">
        <f t="shared" si="74"/>
        <v>89</v>
      </c>
      <c r="BE27" s="91">
        <f t="shared" si="74"/>
        <v>120</v>
      </c>
      <c r="BF27" s="91">
        <f t="shared" si="74"/>
        <v>150</v>
      </c>
      <c r="BG27" s="91">
        <f t="shared" si="74"/>
        <v>181</v>
      </c>
      <c r="BH27" s="91">
        <f t="shared" si="74"/>
        <v>212</v>
      </c>
      <c r="BI27" s="91">
        <f t="shared" si="74"/>
        <v>242</v>
      </c>
      <c r="BJ27" s="91">
        <f t="shared" si="74"/>
        <v>273</v>
      </c>
      <c r="BK27" s="91">
        <f t="shared" si="74"/>
        <v>303</v>
      </c>
      <c r="BL27" s="91">
        <f t="shared" si="74"/>
        <v>334</v>
      </c>
      <c r="BM27" s="91">
        <f t="shared" si="74"/>
        <v>365</v>
      </c>
      <c r="BN27" s="80"/>
      <c r="BO27" s="80"/>
      <c r="BP27" s="80"/>
      <c r="BQ27" s="80"/>
      <c r="BR27" s="80"/>
      <c r="BS27" s="80"/>
      <c r="BT27" s="80"/>
      <c r="BU27" s="80"/>
      <c r="BV27" s="80"/>
      <c r="BW27" s="80"/>
      <c r="BX27" s="80"/>
    </row>
    <row r="28" spans="2:76" ht="12" hidden="1" customHeight="1" outlineLevel="1">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0" t="s">
        <v>767</v>
      </c>
    </row>
    <row r="29" spans="2:76" ht="12" hidden="1" customHeight="1" outlineLevel="1">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0" t="s">
        <v>767</v>
      </c>
    </row>
    <row r="30" spans="2:76" ht="12" hidden="1" customHeight="1" outlineLevel="1">
      <c r="B30" s="93"/>
      <c r="C30" s="101" t="s">
        <v>763</v>
      </c>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0" t="s">
        <v>767</v>
      </c>
    </row>
    <row r="31" spans="2:76" ht="12" hidden="1" customHeight="1" outlineLevel="1">
      <c r="B31" s="93"/>
      <c r="C31" s="91" t="s">
        <v>772</v>
      </c>
      <c r="D31" s="102">
        <f t="shared" ref="D31:BO31" si="75">D12</f>
        <v>0</v>
      </c>
      <c r="E31" s="102">
        <f t="shared" si="75"/>
        <v>0</v>
      </c>
      <c r="F31" s="102">
        <f t="shared" si="75"/>
        <v>0</v>
      </c>
      <c r="G31" s="102">
        <f t="shared" si="75"/>
        <v>0</v>
      </c>
      <c r="H31" s="102">
        <f t="shared" si="75"/>
        <v>0</v>
      </c>
      <c r="I31" s="102">
        <f t="shared" si="75"/>
        <v>0</v>
      </c>
      <c r="J31" s="102">
        <f t="shared" si="75"/>
        <v>0</v>
      </c>
      <c r="K31" s="102">
        <f t="shared" si="75"/>
        <v>0</v>
      </c>
      <c r="L31" s="102">
        <f t="shared" si="75"/>
        <v>0</v>
      </c>
      <c r="M31" s="102">
        <f t="shared" si="75"/>
        <v>0</v>
      </c>
      <c r="N31" s="102">
        <f t="shared" si="75"/>
        <v>0</v>
      </c>
      <c r="O31" s="102">
        <f t="shared" si="75"/>
        <v>0</v>
      </c>
      <c r="P31" s="102">
        <f t="shared" si="75"/>
        <v>0</v>
      </c>
      <c r="Q31" s="102">
        <f t="shared" si="75"/>
        <v>0</v>
      </c>
      <c r="R31" s="102">
        <f t="shared" si="75"/>
        <v>0</v>
      </c>
      <c r="S31" s="102">
        <f t="shared" si="75"/>
        <v>0</v>
      </c>
      <c r="T31" s="102">
        <f t="shared" si="75"/>
        <v>0</v>
      </c>
      <c r="U31" s="102">
        <f t="shared" si="75"/>
        <v>0</v>
      </c>
      <c r="V31" s="102">
        <f t="shared" si="75"/>
        <v>0</v>
      </c>
      <c r="W31" s="102">
        <f t="shared" si="75"/>
        <v>0</v>
      </c>
      <c r="X31" s="102">
        <f t="shared" si="75"/>
        <v>0</v>
      </c>
      <c r="Y31" s="102">
        <f t="shared" si="75"/>
        <v>0</v>
      </c>
      <c r="Z31" s="102">
        <f t="shared" si="75"/>
        <v>0</v>
      </c>
      <c r="AA31" s="102">
        <f t="shared" si="75"/>
        <v>0</v>
      </c>
      <c r="AB31" s="102">
        <f t="shared" si="75"/>
        <v>0</v>
      </c>
      <c r="AC31" s="102">
        <f t="shared" si="75"/>
        <v>0</v>
      </c>
      <c r="AD31" s="102">
        <f t="shared" si="75"/>
        <v>0</v>
      </c>
      <c r="AE31" s="102">
        <f t="shared" si="75"/>
        <v>0</v>
      </c>
      <c r="AF31" s="102">
        <f t="shared" si="75"/>
        <v>0</v>
      </c>
      <c r="AG31" s="102">
        <f t="shared" si="75"/>
        <v>0</v>
      </c>
      <c r="AH31" s="102">
        <f t="shared" si="75"/>
        <v>0</v>
      </c>
      <c r="AI31" s="102">
        <f t="shared" si="75"/>
        <v>0</v>
      </c>
      <c r="AJ31" s="102">
        <f t="shared" si="75"/>
        <v>0</v>
      </c>
      <c r="AK31" s="102">
        <f t="shared" si="75"/>
        <v>0</v>
      </c>
      <c r="AL31" s="102">
        <f t="shared" si="75"/>
        <v>0</v>
      </c>
      <c r="AM31" s="102">
        <f t="shared" si="75"/>
        <v>0</v>
      </c>
      <c r="AN31" s="102">
        <f t="shared" si="75"/>
        <v>0</v>
      </c>
      <c r="AO31" s="102">
        <f t="shared" si="75"/>
        <v>0</v>
      </c>
      <c r="AP31" s="102">
        <f t="shared" si="75"/>
        <v>0</v>
      </c>
      <c r="AQ31" s="102">
        <f t="shared" si="75"/>
        <v>0</v>
      </c>
      <c r="AR31" s="102">
        <f t="shared" si="75"/>
        <v>0</v>
      </c>
      <c r="AS31" s="102">
        <f t="shared" si="75"/>
        <v>0</v>
      </c>
      <c r="AT31" s="102">
        <f t="shared" si="75"/>
        <v>0</v>
      </c>
      <c r="AU31" s="102">
        <f t="shared" si="75"/>
        <v>0</v>
      </c>
      <c r="AV31" s="102">
        <f t="shared" si="75"/>
        <v>0</v>
      </c>
      <c r="AW31" s="102">
        <f t="shared" si="75"/>
        <v>0</v>
      </c>
      <c r="AX31" s="102">
        <f t="shared" si="75"/>
        <v>0</v>
      </c>
      <c r="AY31" s="102">
        <f t="shared" si="75"/>
        <v>0</v>
      </c>
      <c r="AZ31" s="102">
        <f t="shared" si="75"/>
        <v>0</v>
      </c>
      <c r="BA31" s="102">
        <f t="shared" si="75"/>
        <v>0</v>
      </c>
      <c r="BB31" s="102">
        <f t="shared" si="75"/>
        <v>0</v>
      </c>
      <c r="BC31" s="102">
        <f t="shared" si="75"/>
        <v>0</v>
      </c>
      <c r="BD31" s="102">
        <f t="shared" si="75"/>
        <v>0</v>
      </c>
      <c r="BE31" s="102">
        <f t="shared" si="75"/>
        <v>0</v>
      </c>
      <c r="BF31" s="102">
        <f t="shared" si="75"/>
        <v>0</v>
      </c>
      <c r="BG31" s="102">
        <f t="shared" si="75"/>
        <v>0</v>
      </c>
      <c r="BH31" s="102">
        <f t="shared" si="75"/>
        <v>0</v>
      </c>
      <c r="BI31" s="102">
        <f t="shared" si="75"/>
        <v>0</v>
      </c>
      <c r="BJ31" s="102">
        <f t="shared" si="75"/>
        <v>0</v>
      </c>
      <c r="BK31" s="102">
        <f t="shared" si="75"/>
        <v>0</v>
      </c>
      <c r="BL31" s="102">
        <f t="shared" si="75"/>
        <v>0</v>
      </c>
      <c r="BM31" s="102">
        <f t="shared" si="75"/>
        <v>0</v>
      </c>
      <c r="BN31" s="102">
        <f t="shared" si="75"/>
        <v>0</v>
      </c>
      <c r="BO31" s="102">
        <f t="shared" si="75"/>
        <v>0</v>
      </c>
      <c r="BP31" s="102">
        <f t="shared" ref="BP31:BX31" si="76">BP12</f>
        <v>0</v>
      </c>
      <c r="BQ31" s="102">
        <f t="shared" si="76"/>
        <v>0</v>
      </c>
      <c r="BR31" s="102">
        <f t="shared" si="76"/>
        <v>0</v>
      </c>
      <c r="BS31" s="102">
        <f t="shared" si="76"/>
        <v>0</v>
      </c>
      <c r="BT31" s="102">
        <f t="shared" si="76"/>
        <v>0</v>
      </c>
      <c r="BU31" s="102">
        <f t="shared" si="76"/>
        <v>0</v>
      </c>
      <c r="BV31" s="102">
        <f t="shared" si="76"/>
        <v>0</v>
      </c>
      <c r="BW31" s="102">
        <f t="shared" si="76"/>
        <v>0</v>
      </c>
      <c r="BX31" s="102">
        <f t="shared" si="76"/>
        <v>0</v>
      </c>
    </row>
    <row r="32" spans="2:76" ht="12" hidden="1" customHeight="1" outlineLevel="1">
      <c r="B32" s="93"/>
      <c r="C32" s="91" t="s">
        <v>773</v>
      </c>
      <c r="D32" s="102">
        <f t="shared" ref="D32:BO32" si="77">SUM(D$31:E$31)</f>
        <v>0</v>
      </c>
      <c r="E32" s="102">
        <f t="shared" si="77"/>
        <v>0</v>
      </c>
      <c r="F32" s="102">
        <f t="shared" si="77"/>
        <v>0</v>
      </c>
      <c r="G32" s="102">
        <f t="shared" si="77"/>
        <v>0</v>
      </c>
      <c r="H32" s="102">
        <f t="shared" si="77"/>
        <v>0</v>
      </c>
      <c r="I32" s="102">
        <f t="shared" si="77"/>
        <v>0</v>
      </c>
      <c r="J32" s="102">
        <f t="shared" si="77"/>
        <v>0</v>
      </c>
      <c r="K32" s="102">
        <f t="shared" si="77"/>
        <v>0</v>
      </c>
      <c r="L32" s="102">
        <f t="shared" si="77"/>
        <v>0</v>
      </c>
      <c r="M32" s="102">
        <f t="shared" si="77"/>
        <v>0</v>
      </c>
      <c r="N32" s="102">
        <f t="shared" si="77"/>
        <v>0</v>
      </c>
      <c r="O32" s="102">
        <f t="shared" si="77"/>
        <v>0</v>
      </c>
      <c r="P32" s="102">
        <f t="shared" si="77"/>
        <v>0</v>
      </c>
      <c r="Q32" s="102">
        <f t="shared" si="77"/>
        <v>0</v>
      </c>
      <c r="R32" s="102">
        <f t="shared" si="77"/>
        <v>0</v>
      </c>
      <c r="S32" s="102">
        <f t="shared" si="77"/>
        <v>0</v>
      </c>
      <c r="T32" s="102">
        <f t="shared" si="77"/>
        <v>0</v>
      </c>
      <c r="U32" s="102">
        <f t="shared" si="77"/>
        <v>0</v>
      </c>
      <c r="V32" s="102">
        <f t="shared" si="77"/>
        <v>0</v>
      </c>
      <c r="W32" s="102">
        <f t="shared" si="77"/>
        <v>0</v>
      </c>
      <c r="X32" s="102">
        <f t="shared" si="77"/>
        <v>0</v>
      </c>
      <c r="Y32" s="102">
        <f t="shared" si="77"/>
        <v>0</v>
      </c>
      <c r="Z32" s="102">
        <f t="shared" si="77"/>
        <v>0</v>
      </c>
      <c r="AA32" s="102">
        <f t="shared" si="77"/>
        <v>0</v>
      </c>
      <c r="AB32" s="102">
        <f t="shared" si="77"/>
        <v>0</v>
      </c>
      <c r="AC32" s="102">
        <f t="shared" si="77"/>
        <v>0</v>
      </c>
      <c r="AD32" s="102">
        <f t="shared" si="77"/>
        <v>0</v>
      </c>
      <c r="AE32" s="102">
        <f t="shared" si="77"/>
        <v>0</v>
      </c>
      <c r="AF32" s="102">
        <f t="shared" si="77"/>
        <v>0</v>
      </c>
      <c r="AG32" s="102">
        <f t="shared" si="77"/>
        <v>0</v>
      </c>
      <c r="AH32" s="102">
        <f t="shared" si="77"/>
        <v>0</v>
      </c>
      <c r="AI32" s="102">
        <f t="shared" si="77"/>
        <v>0</v>
      </c>
      <c r="AJ32" s="102">
        <f t="shared" si="77"/>
        <v>0</v>
      </c>
      <c r="AK32" s="102">
        <f t="shared" si="77"/>
        <v>0</v>
      </c>
      <c r="AL32" s="102">
        <f t="shared" si="77"/>
        <v>0</v>
      </c>
      <c r="AM32" s="102">
        <f t="shared" si="77"/>
        <v>0</v>
      </c>
      <c r="AN32" s="102">
        <f t="shared" si="77"/>
        <v>0</v>
      </c>
      <c r="AO32" s="102">
        <f t="shared" si="77"/>
        <v>0</v>
      </c>
      <c r="AP32" s="102">
        <f t="shared" si="77"/>
        <v>0</v>
      </c>
      <c r="AQ32" s="102">
        <f t="shared" si="77"/>
        <v>0</v>
      </c>
      <c r="AR32" s="102">
        <f t="shared" si="77"/>
        <v>0</v>
      </c>
      <c r="AS32" s="102">
        <f t="shared" si="77"/>
        <v>0</v>
      </c>
      <c r="AT32" s="102">
        <f t="shared" si="77"/>
        <v>0</v>
      </c>
      <c r="AU32" s="102">
        <f t="shared" si="77"/>
        <v>0</v>
      </c>
      <c r="AV32" s="102">
        <f t="shared" si="77"/>
        <v>0</v>
      </c>
      <c r="AW32" s="102">
        <f t="shared" si="77"/>
        <v>0</v>
      </c>
      <c r="AX32" s="102">
        <f t="shared" si="77"/>
        <v>0</v>
      </c>
      <c r="AY32" s="102">
        <f t="shared" si="77"/>
        <v>0</v>
      </c>
      <c r="AZ32" s="102">
        <f t="shared" si="77"/>
        <v>0</v>
      </c>
      <c r="BA32" s="102">
        <f t="shared" si="77"/>
        <v>0</v>
      </c>
      <c r="BB32" s="102">
        <f t="shared" si="77"/>
        <v>0</v>
      </c>
      <c r="BC32" s="102">
        <f t="shared" si="77"/>
        <v>0</v>
      </c>
      <c r="BD32" s="102">
        <f t="shared" si="77"/>
        <v>0</v>
      </c>
      <c r="BE32" s="102">
        <f t="shared" si="77"/>
        <v>0</v>
      </c>
      <c r="BF32" s="102">
        <f t="shared" si="77"/>
        <v>0</v>
      </c>
      <c r="BG32" s="102">
        <f t="shared" si="77"/>
        <v>0</v>
      </c>
      <c r="BH32" s="102">
        <f t="shared" si="77"/>
        <v>0</v>
      </c>
      <c r="BI32" s="102">
        <f t="shared" si="77"/>
        <v>0</v>
      </c>
      <c r="BJ32" s="102">
        <f t="shared" si="77"/>
        <v>0</v>
      </c>
      <c r="BK32" s="102">
        <f t="shared" si="77"/>
        <v>0</v>
      </c>
      <c r="BL32" s="102">
        <f t="shared" si="77"/>
        <v>0</v>
      </c>
      <c r="BM32" s="102">
        <f t="shared" si="77"/>
        <v>0</v>
      </c>
      <c r="BN32" s="102">
        <f t="shared" si="77"/>
        <v>0</v>
      </c>
      <c r="BO32" s="102">
        <f t="shared" si="77"/>
        <v>0</v>
      </c>
      <c r="BP32" s="102">
        <f t="shared" ref="BP32:BW32" si="78">SUM(BP$31:BQ$31)</f>
        <v>0</v>
      </c>
      <c r="BQ32" s="102">
        <f t="shared" si="78"/>
        <v>0</v>
      </c>
      <c r="BR32" s="102">
        <f t="shared" si="78"/>
        <v>0</v>
      </c>
      <c r="BS32" s="102">
        <f t="shared" si="78"/>
        <v>0</v>
      </c>
      <c r="BT32" s="102">
        <f t="shared" si="78"/>
        <v>0</v>
      </c>
      <c r="BU32" s="102">
        <f t="shared" si="78"/>
        <v>0</v>
      </c>
      <c r="BV32" s="102">
        <f t="shared" si="78"/>
        <v>0</v>
      </c>
      <c r="BW32" s="102">
        <f t="shared" si="78"/>
        <v>0</v>
      </c>
      <c r="BX32" s="102"/>
    </row>
    <row r="33" spans="2:76" ht="12" hidden="1" customHeight="1" outlineLevel="1">
      <c r="B33" s="93"/>
      <c r="C33" s="91" t="s">
        <v>774</v>
      </c>
      <c r="D33" s="102">
        <f t="shared" ref="D33:BO33" si="79">SUM(D$31:F$31)</f>
        <v>0</v>
      </c>
      <c r="E33" s="102">
        <f t="shared" si="79"/>
        <v>0</v>
      </c>
      <c r="F33" s="102">
        <f t="shared" si="79"/>
        <v>0</v>
      </c>
      <c r="G33" s="102">
        <f t="shared" si="79"/>
        <v>0</v>
      </c>
      <c r="H33" s="102">
        <f t="shared" si="79"/>
        <v>0</v>
      </c>
      <c r="I33" s="102">
        <f t="shared" si="79"/>
        <v>0</v>
      </c>
      <c r="J33" s="102">
        <f t="shared" si="79"/>
        <v>0</v>
      </c>
      <c r="K33" s="102">
        <f t="shared" si="79"/>
        <v>0</v>
      </c>
      <c r="L33" s="102">
        <f t="shared" si="79"/>
        <v>0</v>
      </c>
      <c r="M33" s="102">
        <f t="shared" si="79"/>
        <v>0</v>
      </c>
      <c r="N33" s="102">
        <f t="shared" si="79"/>
        <v>0</v>
      </c>
      <c r="O33" s="102">
        <f t="shared" si="79"/>
        <v>0</v>
      </c>
      <c r="P33" s="102">
        <f t="shared" si="79"/>
        <v>0</v>
      </c>
      <c r="Q33" s="102">
        <f t="shared" si="79"/>
        <v>0</v>
      </c>
      <c r="R33" s="102">
        <f t="shared" si="79"/>
        <v>0</v>
      </c>
      <c r="S33" s="102">
        <f t="shared" si="79"/>
        <v>0</v>
      </c>
      <c r="T33" s="102">
        <f t="shared" si="79"/>
        <v>0</v>
      </c>
      <c r="U33" s="102">
        <f t="shared" si="79"/>
        <v>0</v>
      </c>
      <c r="V33" s="102">
        <f t="shared" si="79"/>
        <v>0</v>
      </c>
      <c r="W33" s="102">
        <f t="shared" si="79"/>
        <v>0</v>
      </c>
      <c r="X33" s="102">
        <f t="shared" si="79"/>
        <v>0</v>
      </c>
      <c r="Y33" s="102">
        <f t="shared" si="79"/>
        <v>0</v>
      </c>
      <c r="Z33" s="102">
        <f t="shared" si="79"/>
        <v>0</v>
      </c>
      <c r="AA33" s="102">
        <f t="shared" si="79"/>
        <v>0</v>
      </c>
      <c r="AB33" s="102">
        <f t="shared" si="79"/>
        <v>0</v>
      </c>
      <c r="AC33" s="102">
        <f t="shared" si="79"/>
        <v>0</v>
      </c>
      <c r="AD33" s="102">
        <f t="shared" si="79"/>
        <v>0</v>
      </c>
      <c r="AE33" s="102">
        <f t="shared" si="79"/>
        <v>0</v>
      </c>
      <c r="AF33" s="102">
        <f t="shared" si="79"/>
        <v>0</v>
      </c>
      <c r="AG33" s="102">
        <f t="shared" si="79"/>
        <v>0</v>
      </c>
      <c r="AH33" s="102">
        <f t="shared" si="79"/>
        <v>0</v>
      </c>
      <c r="AI33" s="102">
        <f t="shared" si="79"/>
        <v>0</v>
      </c>
      <c r="AJ33" s="102">
        <f t="shared" si="79"/>
        <v>0</v>
      </c>
      <c r="AK33" s="102">
        <f t="shared" si="79"/>
        <v>0</v>
      </c>
      <c r="AL33" s="102">
        <f t="shared" si="79"/>
        <v>0</v>
      </c>
      <c r="AM33" s="102">
        <f t="shared" si="79"/>
        <v>0</v>
      </c>
      <c r="AN33" s="102">
        <f t="shared" si="79"/>
        <v>0</v>
      </c>
      <c r="AO33" s="102">
        <f t="shared" si="79"/>
        <v>0</v>
      </c>
      <c r="AP33" s="102">
        <f t="shared" si="79"/>
        <v>0</v>
      </c>
      <c r="AQ33" s="102">
        <f t="shared" si="79"/>
        <v>0</v>
      </c>
      <c r="AR33" s="102">
        <f t="shared" si="79"/>
        <v>0</v>
      </c>
      <c r="AS33" s="102">
        <f t="shared" si="79"/>
        <v>0</v>
      </c>
      <c r="AT33" s="102">
        <f t="shared" si="79"/>
        <v>0</v>
      </c>
      <c r="AU33" s="102">
        <f t="shared" si="79"/>
        <v>0</v>
      </c>
      <c r="AV33" s="102">
        <f t="shared" si="79"/>
        <v>0</v>
      </c>
      <c r="AW33" s="102">
        <f t="shared" si="79"/>
        <v>0</v>
      </c>
      <c r="AX33" s="102">
        <f t="shared" si="79"/>
        <v>0</v>
      </c>
      <c r="AY33" s="102">
        <f t="shared" si="79"/>
        <v>0</v>
      </c>
      <c r="AZ33" s="102">
        <f t="shared" si="79"/>
        <v>0</v>
      </c>
      <c r="BA33" s="102">
        <f t="shared" si="79"/>
        <v>0</v>
      </c>
      <c r="BB33" s="102">
        <f t="shared" si="79"/>
        <v>0</v>
      </c>
      <c r="BC33" s="102">
        <f t="shared" si="79"/>
        <v>0</v>
      </c>
      <c r="BD33" s="102">
        <f t="shared" si="79"/>
        <v>0</v>
      </c>
      <c r="BE33" s="102">
        <f t="shared" si="79"/>
        <v>0</v>
      </c>
      <c r="BF33" s="102">
        <f t="shared" si="79"/>
        <v>0</v>
      </c>
      <c r="BG33" s="102">
        <f t="shared" si="79"/>
        <v>0</v>
      </c>
      <c r="BH33" s="102">
        <f t="shared" si="79"/>
        <v>0</v>
      </c>
      <c r="BI33" s="102">
        <f t="shared" si="79"/>
        <v>0</v>
      </c>
      <c r="BJ33" s="102">
        <f t="shared" si="79"/>
        <v>0</v>
      </c>
      <c r="BK33" s="102">
        <f t="shared" si="79"/>
        <v>0</v>
      </c>
      <c r="BL33" s="102">
        <f t="shared" si="79"/>
        <v>0</v>
      </c>
      <c r="BM33" s="102">
        <f t="shared" si="79"/>
        <v>0</v>
      </c>
      <c r="BN33" s="102">
        <f t="shared" si="79"/>
        <v>0</v>
      </c>
      <c r="BO33" s="102">
        <f t="shared" si="79"/>
        <v>0</v>
      </c>
      <c r="BP33" s="102">
        <f t="shared" ref="BP33:BV33" si="80">SUM(BP$31:BR$31)</f>
        <v>0</v>
      </c>
      <c r="BQ33" s="102">
        <f t="shared" si="80"/>
        <v>0</v>
      </c>
      <c r="BR33" s="102">
        <f t="shared" si="80"/>
        <v>0</v>
      </c>
      <c r="BS33" s="102">
        <f t="shared" si="80"/>
        <v>0</v>
      </c>
      <c r="BT33" s="102">
        <f t="shared" si="80"/>
        <v>0</v>
      </c>
      <c r="BU33" s="102">
        <f t="shared" si="80"/>
        <v>0</v>
      </c>
      <c r="BV33" s="102">
        <f t="shared" si="80"/>
        <v>0</v>
      </c>
      <c r="BW33" s="102"/>
      <c r="BX33" s="102"/>
    </row>
    <row r="34" spans="2:76" ht="12" hidden="1" customHeight="1" outlineLevel="1">
      <c r="B34" s="93"/>
      <c r="C34" s="91" t="s">
        <v>775</v>
      </c>
      <c r="D34" s="102">
        <f t="shared" ref="D34:BO34" si="81">SUM(D$31:G$31)</f>
        <v>0</v>
      </c>
      <c r="E34" s="102">
        <f t="shared" si="81"/>
        <v>0</v>
      </c>
      <c r="F34" s="102">
        <f t="shared" si="81"/>
        <v>0</v>
      </c>
      <c r="G34" s="102">
        <f t="shared" si="81"/>
        <v>0</v>
      </c>
      <c r="H34" s="102">
        <f t="shared" si="81"/>
        <v>0</v>
      </c>
      <c r="I34" s="102">
        <f t="shared" si="81"/>
        <v>0</v>
      </c>
      <c r="J34" s="102">
        <f t="shared" si="81"/>
        <v>0</v>
      </c>
      <c r="K34" s="102">
        <f t="shared" si="81"/>
        <v>0</v>
      </c>
      <c r="L34" s="102">
        <f t="shared" si="81"/>
        <v>0</v>
      </c>
      <c r="M34" s="102">
        <f t="shared" si="81"/>
        <v>0</v>
      </c>
      <c r="N34" s="102">
        <f t="shared" si="81"/>
        <v>0</v>
      </c>
      <c r="O34" s="102">
        <f t="shared" si="81"/>
        <v>0</v>
      </c>
      <c r="P34" s="102">
        <f t="shared" si="81"/>
        <v>0</v>
      </c>
      <c r="Q34" s="102">
        <f t="shared" si="81"/>
        <v>0</v>
      </c>
      <c r="R34" s="102">
        <f t="shared" si="81"/>
        <v>0</v>
      </c>
      <c r="S34" s="102">
        <f t="shared" si="81"/>
        <v>0</v>
      </c>
      <c r="T34" s="102">
        <f t="shared" si="81"/>
        <v>0</v>
      </c>
      <c r="U34" s="102">
        <f t="shared" si="81"/>
        <v>0</v>
      </c>
      <c r="V34" s="102">
        <f t="shared" si="81"/>
        <v>0</v>
      </c>
      <c r="W34" s="102">
        <f t="shared" si="81"/>
        <v>0</v>
      </c>
      <c r="X34" s="102">
        <f t="shared" si="81"/>
        <v>0</v>
      </c>
      <c r="Y34" s="102">
        <f t="shared" si="81"/>
        <v>0</v>
      </c>
      <c r="Z34" s="102">
        <f t="shared" si="81"/>
        <v>0</v>
      </c>
      <c r="AA34" s="102">
        <f t="shared" si="81"/>
        <v>0</v>
      </c>
      <c r="AB34" s="102">
        <f t="shared" si="81"/>
        <v>0</v>
      </c>
      <c r="AC34" s="102">
        <f t="shared" si="81"/>
        <v>0</v>
      </c>
      <c r="AD34" s="102">
        <f t="shared" si="81"/>
        <v>0</v>
      </c>
      <c r="AE34" s="102">
        <f t="shared" si="81"/>
        <v>0</v>
      </c>
      <c r="AF34" s="102">
        <f t="shared" si="81"/>
        <v>0</v>
      </c>
      <c r="AG34" s="102">
        <f t="shared" si="81"/>
        <v>0</v>
      </c>
      <c r="AH34" s="102">
        <f t="shared" si="81"/>
        <v>0</v>
      </c>
      <c r="AI34" s="102">
        <f t="shared" si="81"/>
        <v>0</v>
      </c>
      <c r="AJ34" s="102">
        <f t="shared" si="81"/>
        <v>0</v>
      </c>
      <c r="AK34" s="102">
        <f t="shared" si="81"/>
        <v>0</v>
      </c>
      <c r="AL34" s="102">
        <f t="shared" si="81"/>
        <v>0</v>
      </c>
      <c r="AM34" s="102">
        <f t="shared" si="81"/>
        <v>0</v>
      </c>
      <c r="AN34" s="102">
        <f t="shared" si="81"/>
        <v>0</v>
      </c>
      <c r="AO34" s="102">
        <f t="shared" si="81"/>
        <v>0</v>
      </c>
      <c r="AP34" s="102">
        <f t="shared" si="81"/>
        <v>0</v>
      </c>
      <c r="AQ34" s="102">
        <f t="shared" si="81"/>
        <v>0</v>
      </c>
      <c r="AR34" s="102">
        <f t="shared" si="81"/>
        <v>0</v>
      </c>
      <c r="AS34" s="102">
        <f t="shared" si="81"/>
        <v>0</v>
      </c>
      <c r="AT34" s="102">
        <f t="shared" si="81"/>
        <v>0</v>
      </c>
      <c r="AU34" s="102">
        <f t="shared" si="81"/>
        <v>0</v>
      </c>
      <c r="AV34" s="102">
        <f t="shared" si="81"/>
        <v>0</v>
      </c>
      <c r="AW34" s="102">
        <f t="shared" si="81"/>
        <v>0</v>
      </c>
      <c r="AX34" s="102">
        <f t="shared" si="81"/>
        <v>0</v>
      </c>
      <c r="AY34" s="102">
        <f t="shared" si="81"/>
        <v>0</v>
      </c>
      <c r="AZ34" s="102">
        <f t="shared" si="81"/>
        <v>0</v>
      </c>
      <c r="BA34" s="102">
        <f t="shared" si="81"/>
        <v>0</v>
      </c>
      <c r="BB34" s="102">
        <f t="shared" si="81"/>
        <v>0</v>
      </c>
      <c r="BC34" s="102">
        <f t="shared" si="81"/>
        <v>0</v>
      </c>
      <c r="BD34" s="102">
        <f t="shared" si="81"/>
        <v>0</v>
      </c>
      <c r="BE34" s="102">
        <f t="shared" si="81"/>
        <v>0</v>
      </c>
      <c r="BF34" s="102">
        <f t="shared" si="81"/>
        <v>0</v>
      </c>
      <c r="BG34" s="102">
        <f t="shared" si="81"/>
        <v>0</v>
      </c>
      <c r="BH34" s="102">
        <f t="shared" si="81"/>
        <v>0</v>
      </c>
      <c r="BI34" s="102">
        <f t="shared" si="81"/>
        <v>0</v>
      </c>
      <c r="BJ34" s="102">
        <f t="shared" si="81"/>
        <v>0</v>
      </c>
      <c r="BK34" s="102">
        <f t="shared" si="81"/>
        <v>0</v>
      </c>
      <c r="BL34" s="102">
        <f t="shared" si="81"/>
        <v>0</v>
      </c>
      <c r="BM34" s="102">
        <f t="shared" si="81"/>
        <v>0</v>
      </c>
      <c r="BN34" s="102">
        <f t="shared" si="81"/>
        <v>0</v>
      </c>
      <c r="BO34" s="102">
        <f t="shared" si="81"/>
        <v>0</v>
      </c>
      <c r="BP34" s="102">
        <f t="shared" ref="BP34:BU34" si="82">SUM(BP$31:BS$31)</f>
        <v>0</v>
      </c>
      <c r="BQ34" s="102">
        <f t="shared" si="82"/>
        <v>0</v>
      </c>
      <c r="BR34" s="102">
        <f t="shared" si="82"/>
        <v>0</v>
      </c>
      <c r="BS34" s="102">
        <f t="shared" si="82"/>
        <v>0</v>
      </c>
      <c r="BT34" s="102">
        <f t="shared" si="82"/>
        <v>0</v>
      </c>
      <c r="BU34" s="102">
        <f t="shared" si="82"/>
        <v>0</v>
      </c>
      <c r="BV34" s="102"/>
      <c r="BW34" s="102"/>
      <c r="BX34" s="102"/>
    </row>
    <row r="35" spans="2:76" ht="12" hidden="1" customHeight="1" outlineLevel="1">
      <c r="B35" s="93"/>
      <c r="C35" s="91" t="s">
        <v>776</v>
      </c>
      <c r="D35" s="102">
        <f t="shared" ref="D35:BO35" si="83">SUM(D$31:H$31)</f>
        <v>0</v>
      </c>
      <c r="E35" s="102">
        <f t="shared" si="83"/>
        <v>0</v>
      </c>
      <c r="F35" s="102">
        <f t="shared" si="83"/>
        <v>0</v>
      </c>
      <c r="G35" s="102">
        <f t="shared" si="83"/>
        <v>0</v>
      </c>
      <c r="H35" s="102">
        <f t="shared" si="83"/>
        <v>0</v>
      </c>
      <c r="I35" s="102">
        <f t="shared" si="83"/>
        <v>0</v>
      </c>
      <c r="J35" s="102">
        <f t="shared" si="83"/>
        <v>0</v>
      </c>
      <c r="K35" s="102">
        <f t="shared" si="83"/>
        <v>0</v>
      </c>
      <c r="L35" s="102">
        <f t="shared" si="83"/>
        <v>0</v>
      </c>
      <c r="M35" s="102">
        <f t="shared" si="83"/>
        <v>0</v>
      </c>
      <c r="N35" s="102">
        <f t="shared" si="83"/>
        <v>0</v>
      </c>
      <c r="O35" s="102">
        <f t="shared" si="83"/>
        <v>0</v>
      </c>
      <c r="P35" s="102">
        <f t="shared" si="83"/>
        <v>0</v>
      </c>
      <c r="Q35" s="102">
        <f t="shared" si="83"/>
        <v>0</v>
      </c>
      <c r="R35" s="102">
        <f t="shared" si="83"/>
        <v>0</v>
      </c>
      <c r="S35" s="102">
        <f t="shared" si="83"/>
        <v>0</v>
      </c>
      <c r="T35" s="102">
        <f t="shared" si="83"/>
        <v>0</v>
      </c>
      <c r="U35" s="102">
        <f t="shared" si="83"/>
        <v>0</v>
      </c>
      <c r="V35" s="102">
        <f t="shared" si="83"/>
        <v>0</v>
      </c>
      <c r="W35" s="102">
        <f t="shared" si="83"/>
        <v>0</v>
      </c>
      <c r="X35" s="102">
        <f t="shared" si="83"/>
        <v>0</v>
      </c>
      <c r="Y35" s="102">
        <f t="shared" si="83"/>
        <v>0</v>
      </c>
      <c r="Z35" s="102">
        <f t="shared" si="83"/>
        <v>0</v>
      </c>
      <c r="AA35" s="102">
        <f t="shared" si="83"/>
        <v>0</v>
      </c>
      <c r="AB35" s="102">
        <f t="shared" si="83"/>
        <v>0</v>
      </c>
      <c r="AC35" s="102">
        <f t="shared" si="83"/>
        <v>0</v>
      </c>
      <c r="AD35" s="102">
        <f t="shared" si="83"/>
        <v>0</v>
      </c>
      <c r="AE35" s="102">
        <f t="shared" si="83"/>
        <v>0</v>
      </c>
      <c r="AF35" s="102">
        <f t="shared" si="83"/>
        <v>0</v>
      </c>
      <c r="AG35" s="102">
        <f t="shared" si="83"/>
        <v>0</v>
      </c>
      <c r="AH35" s="102">
        <f t="shared" si="83"/>
        <v>0</v>
      </c>
      <c r="AI35" s="102">
        <f t="shared" si="83"/>
        <v>0</v>
      </c>
      <c r="AJ35" s="102">
        <f t="shared" si="83"/>
        <v>0</v>
      </c>
      <c r="AK35" s="102">
        <f t="shared" si="83"/>
        <v>0</v>
      </c>
      <c r="AL35" s="102">
        <f t="shared" si="83"/>
        <v>0</v>
      </c>
      <c r="AM35" s="102">
        <f t="shared" si="83"/>
        <v>0</v>
      </c>
      <c r="AN35" s="102">
        <f t="shared" si="83"/>
        <v>0</v>
      </c>
      <c r="AO35" s="102">
        <f t="shared" si="83"/>
        <v>0</v>
      </c>
      <c r="AP35" s="102">
        <f t="shared" si="83"/>
        <v>0</v>
      </c>
      <c r="AQ35" s="102">
        <f t="shared" si="83"/>
        <v>0</v>
      </c>
      <c r="AR35" s="102">
        <f t="shared" si="83"/>
        <v>0</v>
      </c>
      <c r="AS35" s="102">
        <f t="shared" si="83"/>
        <v>0</v>
      </c>
      <c r="AT35" s="102">
        <f t="shared" si="83"/>
        <v>0</v>
      </c>
      <c r="AU35" s="102">
        <f t="shared" si="83"/>
        <v>0</v>
      </c>
      <c r="AV35" s="102">
        <f t="shared" si="83"/>
        <v>0</v>
      </c>
      <c r="AW35" s="102">
        <f t="shared" si="83"/>
        <v>0</v>
      </c>
      <c r="AX35" s="102">
        <f t="shared" si="83"/>
        <v>0</v>
      </c>
      <c r="AY35" s="102">
        <f t="shared" si="83"/>
        <v>0</v>
      </c>
      <c r="AZ35" s="102">
        <f t="shared" si="83"/>
        <v>0</v>
      </c>
      <c r="BA35" s="102">
        <f t="shared" si="83"/>
        <v>0</v>
      </c>
      <c r="BB35" s="102">
        <f t="shared" si="83"/>
        <v>0</v>
      </c>
      <c r="BC35" s="102">
        <f t="shared" si="83"/>
        <v>0</v>
      </c>
      <c r="BD35" s="102">
        <f t="shared" si="83"/>
        <v>0</v>
      </c>
      <c r="BE35" s="102">
        <f t="shared" si="83"/>
        <v>0</v>
      </c>
      <c r="BF35" s="102">
        <f t="shared" si="83"/>
        <v>0</v>
      </c>
      <c r="BG35" s="102">
        <f t="shared" si="83"/>
        <v>0</v>
      </c>
      <c r="BH35" s="102">
        <f t="shared" si="83"/>
        <v>0</v>
      </c>
      <c r="BI35" s="102">
        <f t="shared" si="83"/>
        <v>0</v>
      </c>
      <c r="BJ35" s="102">
        <f t="shared" si="83"/>
        <v>0</v>
      </c>
      <c r="BK35" s="102">
        <f t="shared" si="83"/>
        <v>0</v>
      </c>
      <c r="BL35" s="102">
        <f t="shared" si="83"/>
        <v>0</v>
      </c>
      <c r="BM35" s="102">
        <f t="shared" si="83"/>
        <v>0</v>
      </c>
      <c r="BN35" s="102">
        <f t="shared" si="83"/>
        <v>0</v>
      </c>
      <c r="BO35" s="102">
        <f t="shared" si="83"/>
        <v>0</v>
      </c>
      <c r="BP35" s="102">
        <f>SUM(BP$31:BT$31)</f>
        <v>0</v>
      </c>
      <c r="BQ35" s="102">
        <f>SUM(BQ$31:BU$31)</f>
        <v>0</v>
      </c>
      <c r="BR35" s="102">
        <f>SUM(BR$31:BV$31)</f>
        <v>0</v>
      </c>
      <c r="BS35" s="102">
        <f>SUM(BS$31:BW$31)</f>
        <v>0</v>
      </c>
      <c r="BT35" s="102">
        <f>SUM(BT$31:BX$31)</f>
        <v>0</v>
      </c>
      <c r="BU35" s="102"/>
      <c r="BV35" s="102"/>
      <c r="BW35" s="102"/>
      <c r="BX35" s="102"/>
    </row>
    <row r="36" spans="2:76" ht="12" hidden="1" customHeight="1" outlineLevel="1">
      <c r="B36" s="93"/>
      <c r="C36" s="91" t="s">
        <v>777</v>
      </c>
      <c r="D36" s="102">
        <f t="shared" ref="D36:BO36" si="84">SUM(D$31:I$31)</f>
        <v>0</v>
      </c>
      <c r="E36" s="102">
        <f t="shared" si="84"/>
        <v>0</v>
      </c>
      <c r="F36" s="102">
        <f t="shared" si="84"/>
        <v>0</v>
      </c>
      <c r="G36" s="102">
        <f t="shared" si="84"/>
        <v>0</v>
      </c>
      <c r="H36" s="102">
        <f t="shared" si="84"/>
        <v>0</v>
      </c>
      <c r="I36" s="102">
        <f t="shared" si="84"/>
        <v>0</v>
      </c>
      <c r="J36" s="102">
        <f t="shared" si="84"/>
        <v>0</v>
      </c>
      <c r="K36" s="102">
        <f t="shared" si="84"/>
        <v>0</v>
      </c>
      <c r="L36" s="102">
        <f t="shared" si="84"/>
        <v>0</v>
      </c>
      <c r="M36" s="102">
        <f t="shared" si="84"/>
        <v>0</v>
      </c>
      <c r="N36" s="102">
        <f t="shared" si="84"/>
        <v>0</v>
      </c>
      <c r="O36" s="102">
        <f t="shared" si="84"/>
        <v>0</v>
      </c>
      <c r="P36" s="102">
        <f t="shared" si="84"/>
        <v>0</v>
      </c>
      <c r="Q36" s="102">
        <f t="shared" si="84"/>
        <v>0</v>
      </c>
      <c r="R36" s="102">
        <f t="shared" si="84"/>
        <v>0</v>
      </c>
      <c r="S36" s="102">
        <f t="shared" si="84"/>
        <v>0</v>
      </c>
      <c r="T36" s="102">
        <f t="shared" si="84"/>
        <v>0</v>
      </c>
      <c r="U36" s="102">
        <f t="shared" si="84"/>
        <v>0</v>
      </c>
      <c r="V36" s="102">
        <f t="shared" si="84"/>
        <v>0</v>
      </c>
      <c r="W36" s="102">
        <f t="shared" si="84"/>
        <v>0</v>
      </c>
      <c r="X36" s="102">
        <f t="shared" si="84"/>
        <v>0</v>
      </c>
      <c r="Y36" s="102">
        <f t="shared" si="84"/>
        <v>0</v>
      </c>
      <c r="Z36" s="102">
        <f t="shared" si="84"/>
        <v>0</v>
      </c>
      <c r="AA36" s="102">
        <f t="shared" si="84"/>
        <v>0</v>
      </c>
      <c r="AB36" s="102">
        <f t="shared" si="84"/>
        <v>0</v>
      </c>
      <c r="AC36" s="102">
        <f t="shared" si="84"/>
        <v>0</v>
      </c>
      <c r="AD36" s="102">
        <f t="shared" si="84"/>
        <v>0</v>
      </c>
      <c r="AE36" s="102">
        <f t="shared" si="84"/>
        <v>0</v>
      </c>
      <c r="AF36" s="102">
        <f t="shared" si="84"/>
        <v>0</v>
      </c>
      <c r="AG36" s="102">
        <f t="shared" si="84"/>
        <v>0</v>
      </c>
      <c r="AH36" s="102">
        <f t="shared" si="84"/>
        <v>0</v>
      </c>
      <c r="AI36" s="102">
        <f t="shared" si="84"/>
        <v>0</v>
      </c>
      <c r="AJ36" s="102">
        <f t="shared" si="84"/>
        <v>0</v>
      </c>
      <c r="AK36" s="102">
        <f t="shared" si="84"/>
        <v>0</v>
      </c>
      <c r="AL36" s="102">
        <f t="shared" si="84"/>
        <v>0</v>
      </c>
      <c r="AM36" s="102">
        <f t="shared" si="84"/>
        <v>0</v>
      </c>
      <c r="AN36" s="102">
        <f t="shared" si="84"/>
        <v>0</v>
      </c>
      <c r="AO36" s="102">
        <f t="shared" si="84"/>
        <v>0</v>
      </c>
      <c r="AP36" s="102">
        <f t="shared" si="84"/>
        <v>0</v>
      </c>
      <c r="AQ36" s="102">
        <f t="shared" si="84"/>
        <v>0</v>
      </c>
      <c r="AR36" s="102">
        <f t="shared" si="84"/>
        <v>0</v>
      </c>
      <c r="AS36" s="102">
        <f t="shared" si="84"/>
        <v>0</v>
      </c>
      <c r="AT36" s="102">
        <f t="shared" si="84"/>
        <v>0</v>
      </c>
      <c r="AU36" s="102">
        <f t="shared" si="84"/>
        <v>0</v>
      </c>
      <c r="AV36" s="102">
        <f t="shared" si="84"/>
        <v>0</v>
      </c>
      <c r="AW36" s="102">
        <f t="shared" si="84"/>
        <v>0</v>
      </c>
      <c r="AX36" s="102">
        <f t="shared" si="84"/>
        <v>0</v>
      </c>
      <c r="AY36" s="102">
        <f t="shared" si="84"/>
        <v>0</v>
      </c>
      <c r="AZ36" s="102">
        <f t="shared" si="84"/>
        <v>0</v>
      </c>
      <c r="BA36" s="102">
        <f t="shared" si="84"/>
        <v>0</v>
      </c>
      <c r="BB36" s="102">
        <f t="shared" si="84"/>
        <v>0</v>
      </c>
      <c r="BC36" s="102">
        <f t="shared" si="84"/>
        <v>0</v>
      </c>
      <c r="BD36" s="102">
        <f t="shared" si="84"/>
        <v>0</v>
      </c>
      <c r="BE36" s="102">
        <f t="shared" si="84"/>
        <v>0</v>
      </c>
      <c r="BF36" s="102">
        <f t="shared" si="84"/>
        <v>0</v>
      </c>
      <c r="BG36" s="102">
        <f t="shared" si="84"/>
        <v>0</v>
      </c>
      <c r="BH36" s="102">
        <f t="shared" si="84"/>
        <v>0</v>
      </c>
      <c r="BI36" s="102">
        <f t="shared" si="84"/>
        <v>0</v>
      </c>
      <c r="BJ36" s="102">
        <f t="shared" si="84"/>
        <v>0</v>
      </c>
      <c r="BK36" s="102">
        <f t="shared" si="84"/>
        <v>0</v>
      </c>
      <c r="BL36" s="102">
        <f t="shared" si="84"/>
        <v>0</v>
      </c>
      <c r="BM36" s="102">
        <f t="shared" si="84"/>
        <v>0</v>
      </c>
      <c r="BN36" s="102">
        <f t="shared" si="84"/>
        <v>0</v>
      </c>
      <c r="BO36" s="102">
        <f t="shared" si="84"/>
        <v>0</v>
      </c>
      <c r="BP36" s="102">
        <f>SUM(BP$31:BU$31)</f>
        <v>0</v>
      </c>
      <c r="BQ36" s="102">
        <f>SUM(BQ$31:BV$31)</f>
        <v>0</v>
      </c>
      <c r="BR36" s="102">
        <f>SUM(BR$31:BW$31)</f>
        <v>0</v>
      </c>
      <c r="BS36" s="102">
        <f>SUM(BS$31:BX$31)</f>
        <v>0</v>
      </c>
      <c r="BT36" s="102"/>
      <c r="BU36" s="102"/>
      <c r="BV36" s="102"/>
      <c r="BW36" s="102"/>
      <c r="BX36" s="102"/>
    </row>
    <row r="37" spans="2:76" ht="12" hidden="1" customHeight="1" outlineLevel="1">
      <c r="B37" s="93"/>
      <c r="C37" s="91" t="s">
        <v>778</v>
      </c>
      <c r="D37" s="102">
        <f t="shared" ref="D37:BO37" si="85">SUM(D$31:J$31)</f>
        <v>0</v>
      </c>
      <c r="E37" s="102">
        <f t="shared" si="85"/>
        <v>0</v>
      </c>
      <c r="F37" s="102">
        <f t="shared" si="85"/>
        <v>0</v>
      </c>
      <c r="G37" s="102">
        <f t="shared" si="85"/>
        <v>0</v>
      </c>
      <c r="H37" s="102">
        <f t="shared" si="85"/>
        <v>0</v>
      </c>
      <c r="I37" s="102">
        <f t="shared" si="85"/>
        <v>0</v>
      </c>
      <c r="J37" s="102">
        <f t="shared" si="85"/>
        <v>0</v>
      </c>
      <c r="K37" s="102">
        <f t="shared" si="85"/>
        <v>0</v>
      </c>
      <c r="L37" s="102">
        <f t="shared" si="85"/>
        <v>0</v>
      </c>
      <c r="M37" s="102">
        <f t="shared" si="85"/>
        <v>0</v>
      </c>
      <c r="N37" s="102">
        <f t="shared" si="85"/>
        <v>0</v>
      </c>
      <c r="O37" s="102">
        <f t="shared" si="85"/>
        <v>0</v>
      </c>
      <c r="P37" s="102">
        <f t="shared" si="85"/>
        <v>0</v>
      </c>
      <c r="Q37" s="102">
        <f t="shared" si="85"/>
        <v>0</v>
      </c>
      <c r="R37" s="102">
        <f t="shared" si="85"/>
        <v>0</v>
      </c>
      <c r="S37" s="102">
        <f t="shared" si="85"/>
        <v>0</v>
      </c>
      <c r="T37" s="102">
        <f t="shared" si="85"/>
        <v>0</v>
      </c>
      <c r="U37" s="102">
        <f t="shared" si="85"/>
        <v>0</v>
      </c>
      <c r="V37" s="102">
        <f t="shared" si="85"/>
        <v>0</v>
      </c>
      <c r="W37" s="102">
        <f t="shared" si="85"/>
        <v>0</v>
      </c>
      <c r="X37" s="102">
        <f t="shared" si="85"/>
        <v>0</v>
      </c>
      <c r="Y37" s="102">
        <f t="shared" si="85"/>
        <v>0</v>
      </c>
      <c r="Z37" s="102">
        <f t="shared" si="85"/>
        <v>0</v>
      </c>
      <c r="AA37" s="102">
        <f t="shared" si="85"/>
        <v>0</v>
      </c>
      <c r="AB37" s="102">
        <f t="shared" si="85"/>
        <v>0</v>
      </c>
      <c r="AC37" s="102">
        <f t="shared" si="85"/>
        <v>0</v>
      </c>
      <c r="AD37" s="102">
        <f t="shared" si="85"/>
        <v>0</v>
      </c>
      <c r="AE37" s="102">
        <f t="shared" si="85"/>
        <v>0</v>
      </c>
      <c r="AF37" s="102">
        <f t="shared" si="85"/>
        <v>0</v>
      </c>
      <c r="AG37" s="102">
        <f t="shared" si="85"/>
        <v>0</v>
      </c>
      <c r="AH37" s="102">
        <f t="shared" si="85"/>
        <v>0</v>
      </c>
      <c r="AI37" s="102">
        <f t="shared" si="85"/>
        <v>0</v>
      </c>
      <c r="AJ37" s="102">
        <f t="shared" si="85"/>
        <v>0</v>
      </c>
      <c r="AK37" s="102">
        <f t="shared" si="85"/>
        <v>0</v>
      </c>
      <c r="AL37" s="102">
        <f t="shared" si="85"/>
        <v>0</v>
      </c>
      <c r="AM37" s="102">
        <f t="shared" si="85"/>
        <v>0</v>
      </c>
      <c r="AN37" s="102">
        <f t="shared" si="85"/>
        <v>0</v>
      </c>
      <c r="AO37" s="102">
        <f t="shared" si="85"/>
        <v>0</v>
      </c>
      <c r="AP37" s="102">
        <f t="shared" si="85"/>
        <v>0</v>
      </c>
      <c r="AQ37" s="102">
        <f t="shared" si="85"/>
        <v>0</v>
      </c>
      <c r="AR37" s="102">
        <f t="shared" si="85"/>
        <v>0</v>
      </c>
      <c r="AS37" s="102">
        <f t="shared" si="85"/>
        <v>0</v>
      </c>
      <c r="AT37" s="102">
        <f t="shared" si="85"/>
        <v>0</v>
      </c>
      <c r="AU37" s="102">
        <f t="shared" si="85"/>
        <v>0</v>
      </c>
      <c r="AV37" s="102">
        <f t="shared" si="85"/>
        <v>0</v>
      </c>
      <c r="AW37" s="102">
        <f t="shared" si="85"/>
        <v>0</v>
      </c>
      <c r="AX37" s="102">
        <f t="shared" si="85"/>
        <v>0</v>
      </c>
      <c r="AY37" s="102">
        <f t="shared" si="85"/>
        <v>0</v>
      </c>
      <c r="AZ37" s="102">
        <f t="shared" si="85"/>
        <v>0</v>
      </c>
      <c r="BA37" s="102">
        <f t="shared" si="85"/>
        <v>0</v>
      </c>
      <c r="BB37" s="102">
        <f t="shared" si="85"/>
        <v>0</v>
      </c>
      <c r="BC37" s="102">
        <f t="shared" si="85"/>
        <v>0</v>
      </c>
      <c r="BD37" s="102">
        <f t="shared" si="85"/>
        <v>0</v>
      </c>
      <c r="BE37" s="102">
        <f t="shared" si="85"/>
        <v>0</v>
      </c>
      <c r="BF37" s="102">
        <f t="shared" si="85"/>
        <v>0</v>
      </c>
      <c r="BG37" s="102">
        <f t="shared" si="85"/>
        <v>0</v>
      </c>
      <c r="BH37" s="102">
        <f t="shared" si="85"/>
        <v>0</v>
      </c>
      <c r="BI37" s="102">
        <f t="shared" si="85"/>
        <v>0</v>
      </c>
      <c r="BJ37" s="102">
        <f t="shared" si="85"/>
        <v>0</v>
      </c>
      <c r="BK37" s="102">
        <f t="shared" si="85"/>
        <v>0</v>
      </c>
      <c r="BL37" s="102">
        <f t="shared" si="85"/>
        <v>0</v>
      </c>
      <c r="BM37" s="102">
        <f t="shared" si="85"/>
        <v>0</v>
      </c>
      <c r="BN37" s="102">
        <f t="shared" si="85"/>
        <v>0</v>
      </c>
      <c r="BO37" s="102">
        <f t="shared" si="85"/>
        <v>0</v>
      </c>
      <c r="BP37" s="102">
        <f>SUM(BP$31:BV$31)</f>
        <v>0</v>
      </c>
      <c r="BQ37" s="102">
        <f>SUM(BQ$31:BW$31)</f>
        <v>0</v>
      </c>
      <c r="BR37" s="102">
        <f>SUM(BR$31:BX$31)</f>
        <v>0</v>
      </c>
      <c r="BS37" s="102"/>
      <c r="BT37" s="102"/>
      <c r="BU37" s="102"/>
      <c r="BV37" s="102"/>
      <c r="BW37" s="102"/>
      <c r="BX37" s="102"/>
    </row>
    <row r="38" spans="2:76" ht="12" hidden="1" customHeight="1" outlineLevel="1">
      <c r="B38" s="93"/>
      <c r="C38" s="91" t="s">
        <v>779</v>
      </c>
      <c r="D38" s="102">
        <f t="shared" ref="D38:BO38" si="86">SUM(D$31:K$31)</f>
        <v>0</v>
      </c>
      <c r="E38" s="102">
        <f t="shared" si="86"/>
        <v>0</v>
      </c>
      <c r="F38" s="102">
        <f t="shared" si="86"/>
        <v>0</v>
      </c>
      <c r="G38" s="102">
        <f t="shared" si="86"/>
        <v>0</v>
      </c>
      <c r="H38" s="102">
        <f t="shared" si="86"/>
        <v>0</v>
      </c>
      <c r="I38" s="102">
        <f t="shared" si="86"/>
        <v>0</v>
      </c>
      <c r="J38" s="102">
        <f t="shared" si="86"/>
        <v>0</v>
      </c>
      <c r="K38" s="102">
        <f t="shared" si="86"/>
        <v>0</v>
      </c>
      <c r="L38" s="102">
        <f t="shared" si="86"/>
        <v>0</v>
      </c>
      <c r="M38" s="102">
        <f t="shared" si="86"/>
        <v>0</v>
      </c>
      <c r="N38" s="102">
        <f t="shared" si="86"/>
        <v>0</v>
      </c>
      <c r="O38" s="102">
        <f t="shared" si="86"/>
        <v>0</v>
      </c>
      <c r="P38" s="102">
        <f t="shared" si="86"/>
        <v>0</v>
      </c>
      <c r="Q38" s="102">
        <f t="shared" si="86"/>
        <v>0</v>
      </c>
      <c r="R38" s="102">
        <f t="shared" si="86"/>
        <v>0</v>
      </c>
      <c r="S38" s="102">
        <f t="shared" si="86"/>
        <v>0</v>
      </c>
      <c r="T38" s="102">
        <f t="shared" si="86"/>
        <v>0</v>
      </c>
      <c r="U38" s="102">
        <f t="shared" si="86"/>
        <v>0</v>
      </c>
      <c r="V38" s="102">
        <f t="shared" si="86"/>
        <v>0</v>
      </c>
      <c r="W38" s="102">
        <f t="shared" si="86"/>
        <v>0</v>
      </c>
      <c r="X38" s="102">
        <f t="shared" si="86"/>
        <v>0</v>
      </c>
      <c r="Y38" s="102">
        <f t="shared" si="86"/>
        <v>0</v>
      </c>
      <c r="Z38" s="102">
        <f t="shared" si="86"/>
        <v>0</v>
      </c>
      <c r="AA38" s="102">
        <f t="shared" si="86"/>
        <v>0</v>
      </c>
      <c r="AB38" s="102">
        <f t="shared" si="86"/>
        <v>0</v>
      </c>
      <c r="AC38" s="102">
        <f t="shared" si="86"/>
        <v>0</v>
      </c>
      <c r="AD38" s="102">
        <f t="shared" si="86"/>
        <v>0</v>
      </c>
      <c r="AE38" s="102">
        <f t="shared" si="86"/>
        <v>0</v>
      </c>
      <c r="AF38" s="102">
        <f t="shared" si="86"/>
        <v>0</v>
      </c>
      <c r="AG38" s="102">
        <f t="shared" si="86"/>
        <v>0</v>
      </c>
      <c r="AH38" s="102">
        <f t="shared" si="86"/>
        <v>0</v>
      </c>
      <c r="AI38" s="102">
        <f t="shared" si="86"/>
        <v>0</v>
      </c>
      <c r="AJ38" s="102">
        <f t="shared" si="86"/>
        <v>0</v>
      </c>
      <c r="AK38" s="102">
        <f t="shared" si="86"/>
        <v>0</v>
      </c>
      <c r="AL38" s="102">
        <f t="shared" si="86"/>
        <v>0</v>
      </c>
      <c r="AM38" s="102">
        <f t="shared" si="86"/>
        <v>0</v>
      </c>
      <c r="AN38" s="102">
        <f t="shared" si="86"/>
        <v>0</v>
      </c>
      <c r="AO38" s="102">
        <f t="shared" si="86"/>
        <v>0</v>
      </c>
      <c r="AP38" s="102">
        <f t="shared" si="86"/>
        <v>0</v>
      </c>
      <c r="AQ38" s="102">
        <f t="shared" si="86"/>
        <v>0</v>
      </c>
      <c r="AR38" s="102">
        <f t="shared" si="86"/>
        <v>0</v>
      </c>
      <c r="AS38" s="102">
        <f t="shared" si="86"/>
        <v>0</v>
      </c>
      <c r="AT38" s="102">
        <f t="shared" si="86"/>
        <v>0</v>
      </c>
      <c r="AU38" s="102">
        <f t="shared" si="86"/>
        <v>0</v>
      </c>
      <c r="AV38" s="102">
        <f t="shared" si="86"/>
        <v>0</v>
      </c>
      <c r="AW38" s="102">
        <f t="shared" si="86"/>
        <v>0</v>
      </c>
      <c r="AX38" s="102">
        <f t="shared" si="86"/>
        <v>0</v>
      </c>
      <c r="AY38" s="102">
        <f t="shared" si="86"/>
        <v>0</v>
      </c>
      <c r="AZ38" s="102">
        <f t="shared" si="86"/>
        <v>0</v>
      </c>
      <c r="BA38" s="102">
        <f t="shared" si="86"/>
        <v>0</v>
      </c>
      <c r="BB38" s="102">
        <f t="shared" si="86"/>
        <v>0</v>
      </c>
      <c r="BC38" s="102">
        <f t="shared" si="86"/>
        <v>0</v>
      </c>
      <c r="BD38" s="102">
        <f t="shared" si="86"/>
        <v>0</v>
      </c>
      <c r="BE38" s="102">
        <f t="shared" si="86"/>
        <v>0</v>
      </c>
      <c r="BF38" s="102">
        <f t="shared" si="86"/>
        <v>0</v>
      </c>
      <c r="BG38" s="102">
        <f t="shared" si="86"/>
        <v>0</v>
      </c>
      <c r="BH38" s="102">
        <f t="shared" si="86"/>
        <v>0</v>
      </c>
      <c r="BI38" s="102">
        <f t="shared" si="86"/>
        <v>0</v>
      </c>
      <c r="BJ38" s="102">
        <f t="shared" si="86"/>
        <v>0</v>
      </c>
      <c r="BK38" s="102">
        <f t="shared" si="86"/>
        <v>0</v>
      </c>
      <c r="BL38" s="102">
        <f t="shared" si="86"/>
        <v>0</v>
      </c>
      <c r="BM38" s="102">
        <f t="shared" si="86"/>
        <v>0</v>
      </c>
      <c r="BN38" s="102">
        <f t="shared" si="86"/>
        <v>0</v>
      </c>
      <c r="BO38" s="102">
        <f t="shared" si="86"/>
        <v>0</v>
      </c>
      <c r="BP38" s="102">
        <f>SUM(BP$31:BW$31)</f>
        <v>0</v>
      </c>
      <c r="BQ38" s="102">
        <f>SUM(BQ$31:BX$31)</f>
        <v>0</v>
      </c>
      <c r="BR38" s="102"/>
      <c r="BS38" s="102"/>
      <c r="BT38" s="102"/>
      <c r="BU38" s="102"/>
      <c r="BV38" s="102"/>
      <c r="BW38" s="102"/>
      <c r="BX38" s="102"/>
    </row>
    <row r="39" spans="2:76" ht="12" hidden="1" customHeight="1" outlineLevel="1">
      <c r="B39" s="93"/>
      <c r="C39" s="91" t="s">
        <v>780</v>
      </c>
      <c r="D39" s="102">
        <f t="shared" ref="D39:BO39" si="87">SUM(D$31:L$31)</f>
        <v>0</v>
      </c>
      <c r="E39" s="102">
        <f t="shared" si="87"/>
        <v>0</v>
      </c>
      <c r="F39" s="102">
        <f t="shared" si="87"/>
        <v>0</v>
      </c>
      <c r="G39" s="102">
        <f t="shared" si="87"/>
        <v>0</v>
      </c>
      <c r="H39" s="102">
        <f t="shared" si="87"/>
        <v>0</v>
      </c>
      <c r="I39" s="102">
        <f t="shared" si="87"/>
        <v>0</v>
      </c>
      <c r="J39" s="102">
        <f t="shared" si="87"/>
        <v>0</v>
      </c>
      <c r="K39" s="102">
        <f t="shared" si="87"/>
        <v>0</v>
      </c>
      <c r="L39" s="102">
        <f t="shared" si="87"/>
        <v>0</v>
      </c>
      <c r="M39" s="102">
        <f t="shared" si="87"/>
        <v>0</v>
      </c>
      <c r="N39" s="102">
        <f t="shared" si="87"/>
        <v>0</v>
      </c>
      <c r="O39" s="102">
        <f t="shared" si="87"/>
        <v>0</v>
      </c>
      <c r="P39" s="102">
        <f t="shared" si="87"/>
        <v>0</v>
      </c>
      <c r="Q39" s="102">
        <f t="shared" si="87"/>
        <v>0</v>
      </c>
      <c r="R39" s="102">
        <f t="shared" si="87"/>
        <v>0</v>
      </c>
      <c r="S39" s="102">
        <f t="shared" si="87"/>
        <v>0</v>
      </c>
      <c r="T39" s="102">
        <f t="shared" si="87"/>
        <v>0</v>
      </c>
      <c r="U39" s="102">
        <f t="shared" si="87"/>
        <v>0</v>
      </c>
      <c r="V39" s="102">
        <f t="shared" si="87"/>
        <v>0</v>
      </c>
      <c r="W39" s="102">
        <f t="shared" si="87"/>
        <v>0</v>
      </c>
      <c r="X39" s="102">
        <f t="shared" si="87"/>
        <v>0</v>
      </c>
      <c r="Y39" s="102">
        <f t="shared" si="87"/>
        <v>0</v>
      </c>
      <c r="Z39" s="102">
        <f t="shared" si="87"/>
        <v>0</v>
      </c>
      <c r="AA39" s="102">
        <f t="shared" si="87"/>
        <v>0</v>
      </c>
      <c r="AB39" s="102">
        <f t="shared" si="87"/>
        <v>0</v>
      </c>
      <c r="AC39" s="102">
        <f t="shared" si="87"/>
        <v>0</v>
      </c>
      <c r="AD39" s="102">
        <f t="shared" si="87"/>
        <v>0</v>
      </c>
      <c r="AE39" s="102">
        <f t="shared" si="87"/>
        <v>0</v>
      </c>
      <c r="AF39" s="102">
        <f t="shared" si="87"/>
        <v>0</v>
      </c>
      <c r="AG39" s="102">
        <f t="shared" si="87"/>
        <v>0</v>
      </c>
      <c r="AH39" s="102">
        <f t="shared" si="87"/>
        <v>0</v>
      </c>
      <c r="AI39" s="102">
        <f t="shared" si="87"/>
        <v>0</v>
      </c>
      <c r="AJ39" s="102">
        <f t="shared" si="87"/>
        <v>0</v>
      </c>
      <c r="AK39" s="102">
        <f t="shared" si="87"/>
        <v>0</v>
      </c>
      <c r="AL39" s="102">
        <f t="shared" si="87"/>
        <v>0</v>
      </c>
      <c r="AM39" s="102">
        <f t="shared" si="87"/>
        <v>0</v>
      </c>
      <c r="AN39" s="102">
        <f t="shared" si="87"/>
        <v>0</v>
      </c>
      <c r="AO39" s="102">
        <f t="shared" si="87"/>
        <v>0</v>
      </c>
      <c r="AP39" s="102">
        <f t="shared" si="87"/>
        <v>0</v>
      </c>
      <c r="AQ39" s="102">
        <f t="shared" si="87"/>
        <v>0</v>
      </c>
      <c r="AR39" s="102">
        <f t="shared" si="87"/>
        <v>0</v>
      </c>
      <c r="AS39" s="102">
        <f t="shared" si="87"/>
        <v>0</v>
      </c>
      <c r="AT39" s="102">
        <f t="shared" si="87"/>
        <v>0</v>
      </c>
      <c r="AU39" s="102">
        <f t="shared" si="87"/>
        <v>0</v>
      </c>
      <c r="AV39" s="102">
        <f t="shared" si="87"/>
        <v>0</v>
      </c>
      <c r="AW39" s="102">
        <f t="shared" si="87"/>
        <v>0</v>
      </c>
      <c r="AX39" s="102">
        <f t="shared" si="87"/>
        <v>0</v>
      </c>
      <c r="AY39" s="102">
        <f t="shared" si="87"/>
        <v>0</v>
      </c>
      <c r="AZ39" s="102">
        <f t="shared" si="87"/>
        <v>0</v>
      </c>
      <c r="BA39" s="102">
        <f t="shared" si="87"/>
        <v>0</v>
      </c>
      <c r="BB39" s="102">
        <f t="shared" si="87"/>
        <v>0</v>
      </c>
      <c r="BC39" s="102">
        <f t="shared" si="87"/>
        <v>0</v>
      </c>
      <c r="BD39" s="102">
        <f t="shared" si="87"/>
        <v>0</v>
      </c>
      <c r="BE39" s="102">
        <f t="shared" si="87"/>
        <v>0</v>
      </c>
      <c r="BF39" s="102">
        <f t="shared" si="87"/>
        <v>0</v>
      </c>
      <c r="BG39" s="102">
        <f t="shared" si="87"/>
        <v>0</v>
      </c>
      <c r="BH39" s="102">
        <f t="shared" si="87"/>
        <v>0</v>
      </c>
      <c r="BI39" s="102">
        <f t="shared" si="87"/>
        <v>0</v>
      </c>
      <c r="BJ39" s="102">
        <f t="shared" si="87"/>
        <v>0</v>
      </c>
      <c r="BK39" s="102">
        <f t="shared" si="87"/>
        <v>0</v>
      </c>
      <c r="BL39" s="102">
        <f t="shared" si="87"/>
        <v>0</v>
      </c>
      <c r="BM39" s="102">
        <f t="shared" si="87"/>
        <v>0</v>
      </c>
      <c r="BN39" s="102">
        <f t="shared" si="87"/>
        <v>0</v>
      </c>
      <c r="BO39" s="102">
        <f t="shared" si="87"/>
        <v>0</v>
      </c>
      <c r="BP39" s="102">
        <f>SUM(BP$31:BX$31)</f>
        <v>0</v>
      </c>
      <c r="BQ39" s="102"/>
      <c r="BR39" s="102"/>
      <c r="BS39" s="102"/>
      <c r="BT39" s="102"/>
      <c r="BU39" s="102"/>
      <c r="BV39" s="102"/>
      <c r="BW39" s="102"/>
      <c r="BX39" s="102"/>
    </row>
    <row r="40" spans="2:76" ht="12" hidden="1" customHeight="1" outlineLevel="1">
      <c r="B40" s="93"/>
      <c r="C40" s="91" t="s">
        <v>781</v>
      </c>
      <c r="D40" s="102">
        <f t="shared" ref="D40:BO40" si="88">SUM(D$31:M$31)</f>
        <v>0</v>
      </c>
      <c r="E40" s="102">
        <f t="shared" si="88"/>
        <v>0</v>
      </c>
      <c r="F40" s="102">
        <f t="shared" si="88"/>
        <v>0</v>
      </c>
      <c r="G40" s="102">
        <f t="shared" si="88"/>
        <v>0</v>
      </c>
      <c r="H40" s="102">
        <f t="shared" si="88"/>
        <v>0</v>
      </c>
      <c r="I40" s="102">
        <f t="shared" si="88"/>
        <v>0</v>
      </c>
      <c r="J40" s="102">
        <f t="shared" si="88"/>
        <v>0</v>
      </c>
      <c r="K40" s="102">
        <f t="shared" si="88"/>
        <v>0</v>
      </c>
      <c r="L40" s="102">
        <f t="shared" si="88"/>
        <v>0</v>
      </c>
      <c r="M40" s="102">
        <f t="shared" si="88"/>
        <v>0</v>
      </c>
      <c r="N40" s="102">
        <f t="shared" si="88"/>
        <v>0</v>
      </c>
      <c r="O40" s="102">
        <f t="shared" si="88"/>
        <v>0</v>
      </c>
      <c r="P40" s="102">
        <f t="shared" si="88"/>
        <v>0</v>
      </c>
      <c r="Q40" s="102">
        <f t="shared" si="88"/>
        <v>0</v>
      </c>
      <c r="R40" s="102">
        <f t="shared" si="88"/>
        <v>0</v>
      </c>
      <c r="S40" s="102">
        <f t="shared" si="88"/>
        <v>0</v>
      </c>
      <c r="T40" s="102">
        <f t="shared" si="88"/>
        <v>0</v>
      </c>
      <c r="U40" s="102">
        <f t="shared" si="88"/>
        <v>0</v>
      </c>
      <c r="V40" s="102">
        <f t="shared" si="88"/>
        <v>0</v>
      </c>
      <c r="W40" s="102">
        <f t="shared" si="88"/>
        <v>0</v>
      </c>
      <c r="X40" s="102">
        <f t="shared" si="88"/>
        <v>0</v>
      </c>
      <c r="Y40" s="102">
        <f t="shared" si="88"/>
        <v>0</v>
      </c>
      <c r="Z40" s="102">
        <f t="shared" si="88"/>
        <v>0</v>
      </c>
      <c r="AA40" s="102">
        <f t="shared" si="88"/>
        <v>0</v>
      </c>
      <c r="AB40" s="102">
        <f t="shared" si="88"/>
        <v>0</v>
      </c>
      <c r="AC40" s="102">
        <f t="shared" si="88"/>
        <v>0</v>
      </c>
      <c r="AD40" s="102">
        <f t="shared" si="88"/>
        <v>0</v>
      </c>
      <c r="AE40" s="102">
        <f t="shared" si="88"/>
        <v>0</v>
      </c>
      <c r="AF40" s="102">
        <f t="shared" si="88"/>
        <v>0</v>
      </c>
      <c r="AG40" s="102">
        <f t="shared" si="88"/>
        <v>0</v>
      </c>
      <c r="AH40" s="102">
        <f t="shared" si="88"/>
        <v>0</v>
      </c>
      <c r="AI40" s="102">
        <f t="shared" si="88"/>
        <v>0</v>
      </c>
      <c r="AJ40" s="102">
        <f t="shared" si="88"/>
        <v>0</v>
      </c>
      <c r="AK40" s="102">
        <f t="shared" si="88"/>
        <v>0</v>
      </c>
      <c r="AL40" s="102">
        <f t="shared" si="88"/>
        <v>0</v>
      </c>
      <c r="AM40" s="102">
        <f t="shared" si="88"/>
        <v>0</v>
      </c>
      <c r="AN40" s="102">
        <f t="shared" si="88"/>
        <v>0</v>
      </c>
      <c r="AO40" s="102">
        <f t="shared" si="88"/>
        <v>0</v>
      </c>
      <c r="AP40" s="102">
        <f t="shared" si="88"/>
        <v>0</v>
      </c>
      <c r="AQ40" s="102">
        <f t="shared" si="88"/>
        <v>0</v>
      </c>
      <c r="AR40" s="102">
        <f t="shared" si="88"/>
        <v>0</v>
      </c>
      <c r="AS40" s="102">
        <f t="shared" si="88"/>
        <v>0</v>
      </c>
      <c r="AT40" s="102">
        <f t="shared" si="88"/>
        <v>0</v>
      </c>
      <c r="AU40" s="102">
        <f t="shared" si="88"/>
        <v>0</v>
      </c>
      <c r="AV40" s="102">
        <f t="shared" si="88"/>
        <v>0</v>
      </c>
      <c r="AW40" s="102">
        <f t="shared" si="88"/>
        <v>0</v>
      </c>
      <c r="AX40" s="102">
        <f t="shared" si="88"/>
        <v>0</v>
      </c>
      <c r="AY40" s="102">
        <f t="shared" si="88"/>
        <v>0</v>
      </c>
      <c r="AZ40" s="102">
        <f t="shared" si="88"/>
        <v>0</v>
      </c>
      <c r="BA40" s="102">
        <f t="shared" si="88"/>
        <v>0</v>
      </c>
      <c r="BB40" s="102">
        <f t="shared" si="88"/>
        <v>0</v>
      </c>
      <c r="BC40" s="102">
        <f t="shared" si="88"/>
        <v>0</v>
      </c>
      <c r="BD40" s="102">
        <f t="shared" si="88"/>
        <v>0</v>
      </c>
      <c r="BE40" s="102">
        <f t="shared" si="88"/>
        <v>0</v>
      </c>
      <c r="BF40" s="102">
        <f t="shared" si="88"/>
        <v>0</v>
      </c>
      <c r="BG40" s="102">
        <f t="shared" si="88"/>
        <v>0</v>
      </c>
      <c r="BH40" s="102">
        <f t="shared" si="88"/>
        <v>0</v>
      </c>
      <c r="BI40" s="102">
        <f t="shared" si="88"/>
        <v>0</v>
      </c>
      <c r="BJ40" s="102">
        <f t="shared" si="88"/>
        <v>0</v>
      </c>
      <c r="BK40" s="102">
        <f t="shared" si="88"/>
        <v>0</v>
      </c>
      <c r="BL40" s="102">
        <f t="shared" si="88"/>
        <v>0</v>
      </c>
      <c r="BM40" s="102">
        <f t="shared" si="88"/>
        <v>0</v>
      </c>
      <c r="BN40" s="102">
        <f t="shared" si="88"/>
        <v>0</v>
      </c>
      <c r="BO40" s="102">
        <f t="shared" si="88"/>
        <v>0</v>
      </c>
      <c r="BP40" s="102"/>
      <c r="BQ40" s="102"/>
      <c r="BR40" s="102"/>
      <c r="BS40" s="102"/>
      <c r="BT40" s="102"/>
      <c r="BU40" s="102"/>
      <c r="BV40" s="102"/>
      <c r="BW40" s="102"/>
      <c r="BX40" s="102"/>
    </row>
    <row r="41" spans="2:76" ht="12" hidden="1" customHeight="1" outlineLevel="1">
      <c r="B41" s="93"/>
      <c r="C41" s="91" t="s">
        <v>782</v>
      </c>
      <c r="D41" s="102">
        <f t="shared" ref="D41:BN41" si="89">SUM(D$31:N$31)</f>
        <v>0</v>
      </c>
      <c r="E41" s="102">
        <f t="shared" si="89"/>
        <v>0</v>
      </c>
      <c r="F41" s="102">
        <f t="shared" si="89"/>
        <v>0</v>
      </c>
      <c r="G41" s="102">
        <f t="shared" si="89"/>
        <v>0</v>
      </c>
      <c r="H41" s="102">
        <f t="shared" si="89"/>
        <v>0</v>
      </c>
      <c r="I41" s="102">
        <f t="shared" si="89"/>
        <v>0</v>
      </c>
      <c r="J41" s="102">
        <f t="shared" si="89"/>
        <v>0</v>
      </c>
      <c r="K41" s="102">
        <f t="shared" si="89"/>
        <v>0</v>
      </c>
      <c r="L41" s="102">
        <f t="shared" si="89"/>
        <v>0</v>
      </c>
      <c r="M41" s="102">
        <f t="shared" si="89"/>
        <v>0</v>
      </c>
      <c r="N41" s="102">
        <f t="shared" si="89"/>
        <v>0</v>
      </c>
      <c r="O41" s="102">
        <f t="shared" si="89"/>
        <v>0</v>
      </c>
      <c r="P41" s="102">
        <f t="shared" si="89"/>
        <v>0</v>
      </c>
      <c r="Q41" s="102">
        <f t="shared" si="89"/>
        <v>0</v>
      </c>
      <c r="R41" s="102">
        <f t="shared" si="89"/>
        <v>0</v>
      </c>
      <c r="S41" s="102">
        <f t="shared" si="89"/>
        <v>0</v>
      </c>
      <c r="T41" s="102">
        <f t="shared" si="89"/>
        <v>0</v>
      </c>
      <c r="U41" s="102">
        <f t="shared" si="89"/>
        <v>0</v>
      </c>
      <c r="V41" s="102">
        <f t="shared" si="89"/>
        <v>0</v>
      </c>
      <c r="W41" s="102">
        <f t="shared" si="89"/>
        <v>0</v>
      </c>
      <c r="X41" s="102">
        <f t="shared" si="89"/>
        <v>0</v>
      </c>
      <c r="Y41" s="102">
        <f t="shared" si="89"/>
        <v>0</v>
      </c>
      <c r="Z41" s="102">
        <f t="shared" si="89"/>
        <v>0</v>
      </c>
      <c r="AA41" s="102">
        <f t="shared" si="89"/>
        <v>0</v>
      </c>
      <c r="AB41" s="102">
        <f t="shared" si="89"/>
        <v>0</v>
      </c>
      <c r="AC41" s="102">
        <f t="shared" si="89"/>
        <v>0</v>
      </c>
      <c r="AD41" s="102">
        <f t="shared" si="89"/>
        <v>0</v>
      </c>
      <c r="AE41" s="102">
        <f t="shared" si="89"/>
        <v>0</v>
      </c>
      <c r="AF41" s="102">
        <f t="shared" si="89"/>
        <v>0</v>
      </c>
      <c r="AG41" s="102">
        <f t="shared" si="89"/>
        <v>0</v>
      </c>
      <c r="AH41" s="102">
        <f t="shared" si="89"/>
        <v>0</v>
      </c>
      <c r="AI41" s="102">
        <f t="shared" si="89"/>
        <v>0</v>
      </c>
      <c r="AJ41" s="102">
        <f t="shared" si="89"/>
        <v>0</v>
      </c>
      <c r="AK41" s="102">
        <f t="shared" si="89"/>
        <v>0</v>
      </c>
      <c r="AL41" s="102">
        <f t="shared" si="89"/>
        <v>0</v>
      </c>
      <c r="AM41" s="102">
        <f t="shared" si="89"/>
        <v>0</v>
      </c>
      <c r="AN41" s="102">
        <f t="shared" si="89"/>
        <v>0</v>
      </c>
      <c r="AO41" s="102">
        <f t="shared" si="89"/>
        <v>0</v>
      </c>
      <c r="AP41" s="102">
        <f t="shared" si="89"/>
        <v>0</v>
      </c>
      <c r="AQ41" s="102">
        <f t="shared" si="89"/>
        <v>0</v>
      </c>
      <c r="AR41" s="102">
        <f t="shared" si="89"/>
        <v>0</v>
      </c>
      <c r="AS41" s="102">
        <f t="shared" si="89"/>
        <v>0</v>
      </c>
      <c r="AT41" s="102">
        <f t="shared" si="89"/>
        <v>0</v>
      </c>
      <c r="AU41" s="102">
        <f t="shared" si="89"/>
        <v>0</v>
      </c>
      <c r="AV41" s="102">
        <f t="shared" si="89"/>
        <v>0</v>
      </c>
      <c r="AW41" s="102">
        <f t="shared" si="89"/>
        <v>0</v>
      </c>
      <c r="AX41" s="102">
        <f t="shared" si="89"/>
        <v>0</v>
      </c>
      <c r="AY41" s="102">
        <f t="shared" si="89"/>
        <v>0</v>
      </c>
      <c r="AZ41" s="102">
        <f t="shared" si="89"/>
        <v>0</v>
      </c>
      <c r="BA41" s="102">
        <f t="shared" si="89"/>
        <v>0</v>
      </c>
      <c r="BB41" s="102">
        <f t="shared" si="89"/>
        <v>0</v>
      </c>
      <c r="BC41" s="102">
        <f t="shared" si="89"/>
        <v>0</v>
      </c>
      <c r="BD41" s="102">
        <f t="shared" si="89"/>
        <v>0</v>
      </c>
      <c r="BE41" s="102">
        <f t="shared" si="89"/>
        <v>0</v>
      </c>
      <c r="BF41" s="102">
        <f t="shared" si="89"/>
        <v>0</v>
      </c>
      <c r="BG41" s="102">
        <f t="shared" si="89"/>
        <v>0</v>
      </c>
      <c r="BH41" s="102">
        <f t="shared" si="89"/>
        <v>0</v>
      </c>
      <c r="BI41" s="102">
        <f t="shared" si="89"/>
        <v>0</v>
      </c>
      <c r="BJ41" s="102">
        <f t="shared" si="89"/>
        <v>0</v>
      </c>
      <c r="BK41" s="102">
        <f t="shared" si="89"/>
        <v>0</v>
      </c>
      <c r="BL41" s="102">
        <f t="shared" si="89"/>
        <v>0</v>
      </c>
      <c r="BM41" s="102">
        <f t="shared" si="89"/>
        <v>0</v>
      </c>
      <c r="BN41" s="102">
        <f t="shared" si="89"/>
        <v>0</v>
      </c>
      <c r="BO41" s="102"/>
      <c r="BP41" s="102"/>
      <c r="BQ41" s="102"/>
      <c r="BR41" s="102"/>
      <c r="BS41" s="102"/>
      <c r="BT41" s="102"/>
      <c r="BU41" s="102"/>
      <c r="BV41" s="102"/>
      <c r="BW41" s="102"/>
      <c r="BX41" s="102"/>
    </row>
    <row r="42" spans="2:76" ht="12" hidden="1" customHeight="1" outlineLevel="1">
      <c r="B42" s="93"/>
      <c r="C42" s="91" t="s">
        <v>783</v>
      </c>
      <c r="D42" s="102">
        <f t="shared" ref="D42:BM42" si="90">SUM(D$31:O$31)</f>
        <v>0</v>
      </c>
      <c r="E42" s="102">
        <f t="shared" si="90"/>
        <v>0</v>
      </c>
      <c r="F42" s="102">
        <f t="shared" si="90"/>
        <v>0</v>
      </c>
      <c r="G42" s="102">
        <f t="shared" si="90"/>
        <v>0</v>
      </c>
      <c r="H42" s="102">
        <f t="shared" si="90"/>
        <v>0</v>
      </c>
      <c r="I42" s="102">
        <f t="shared" si="90"/>
        <v>0</v>
      </c>
      <c r="J42" s="102">
        <f t="shared" si="90"/>
        <v>0</v>
      </c>
      <c r="K42" s="102">
        <f t="shared" si="90"/>
        <v>0</v>
      </c>
      <c r="L42" s="102">
        <f t="shared" si="90"/>
        <v>0</v>
      </c>
      <c r="M42" s="102">
        <f t="shared" si="90"/>
        <v>0</v>
      </c>
      <c r="N42" s="102">
        <f t="shared" si="90"/>
        <v>0</v>
      </c>
      <c r="O42" s="102">
        <f t="shared" si="90"/>
        <v>0</v>
      </c>
      <c r="P42" s="102">
        <f t="shared" si="90"/>
        <v>0</v>
      </c>
      <c r="Q42" s="102">
        <f t="shared" si="90"/>
        <v>0</v>
      </c>
      <c r="R42" s="102">
        <f t="shared" si="90"/>
        <v>0</v>
      </c>
      <c r="S42" s="102">
        <f t="shared" si="90"/>
        <v>0</v>
      </c>
      <c r="T42" s="102">
        <f t="shared" si="90"/>
        <v>0</v>
      </c>
      <c r="U42" s="102">
        <f t="shared" si="90"/>
        <v>0</v>
      </c>
      <c r="V42" s="102">
        <f t="shared" si="90"/>
        <v>0</v>
      </c>
      <c r="W42" s="102">
        <f t="shared" si="90"/>
        <v>0</v>
      </c>
      <c r="X42" s="102">
        <f t="shared" si="90"/>
        <v>0</v>
      </c>
      <c r="Y42" s="102">
        <f t="shared" si="90"/>
        <v>0</v>
      </c>
      <c r="Z42" s="102">
        <f t="shared" si="90"/>
        <v>0</v>
      </c>
      <c r="AA42" s="102">
        <f t="shared" si="90"/>
        <v>0</v>
      </c>
      <c r="AB42" s="102">
        <f t="shared" si="90"/>
        <v>0</v>
      </c>
      <c r="AC42" s="102">
        <f t="shared" si="90"/>
        <v>0</v>
      </c>
      <c r="AD42" s="102">
        <f t="shared" si="90"/>
        <v>0</v>
      </c>
      <c r="AE42" s="102">
        <f t="shared" si="90"/>
        <v>0</v>
      </c>
      <c r="AF42" s="102">
        <f t="shared" si="90"/>
        <v>0</v>
      </c>
      <c r="AG42" s="102">
        <f t="shared" si="90"/>
        <v>0</v>
      </c>
      <c r="AH42" s="102">
        <f t="shared" si="90"/>
        <v>0</v>
      </c>
      <c r="AI42" s="102">
        <f t="shared" si="90"/>
        <v>0</v>
      </c>
      <c r="AJ42" s="102">
        <f t="shared" si="90"/>
        <v>0</v>
      </c>
      <c r="AK42" s="102">
        <f t="shared" si="90"/>
        <v>0</v>
      </c>
      <c r="AL42" s="102">
        <f t="shared" si="90"/>
        <v>0</v>
      </c>
      <c r="AM42" s="102">
        <f t="shared" si="90"/>
        <v>0</v>
      </c>
      <c r="AN42" s="102">
        <f t="shared" si="90"/>
        <v>0</v>
      </c>
      <c r="AO42" s="102">
        <f t="shared" si="90"/>
        <v>0</v>
      </c>
      <c r="AP42" s="102">
        <f t="shared" si="90"/>
        <v>0</v>
      </c>
      <c r="AQ42" s="102">
        <f t="shared" si="90"/>
        <v>0</v>
      </c>
      <c r="AR42" s="102">
        <f t="shared" si="90"/>
        <v>0</v>
      </c>
      <c r="AS42" s="102">
        <f t="shared" si="90"/>
        <v>0</v>
      </c>
      <c r="AT42" s="102">
        <f t="shared" si="90"/>
        <v>0</v>
      </c>
      <c r="AU42" s="102">
        <f t="shared" si="90"/>
        <v>0</v>
      </c>
      <c r="AV42" s="102">
        <f t="shared" si="90"/>
        <v>0</v>
      </c>
      <c r="AW42" s="102">
        <f t="shared" si="90"/>
        <v>0</v>
      </c>
      <c r="AX42" s="102">
        <f t="shared" si="90"/>
        <v>0</v>
      </c>
      <c r="AY42" s="102">
        <f t="shared" si="90"/>
        <v>0</v>
      </c>
      <c r="AZ42" s="102">
        <f t="shared" si="90"/>
        <v>0</v>
      </c>
      <c r="BA42" s="102">
        <f t="shared" si="90"/>
        <v>0</v>
      </c>
      <c r="BB42" s="102">
        <f t="shared" si="90"/>
        <v>0</v>
      </c>
      <c r="BC42" s="102">
        <f t="shared" si="90"/>
        <v>0</v>
      </c>
      <c r="BD42" s="102">
        <f t="shared" si="90"/>
        <v>0</v>
      </c>
      <c r="BE42" s="102">
        <f t="shared" si="90"/>
        <v>0</v>
      </c>
      <c r="BF42" s="102">
        <f t="shared" si="90"/>
        <v>0</v>
      </c>
      <c r="BG42" s="102">
        <f t="shared" si="90"/>
        <v>0</v>
      </c>
      <c r="BH42" s="102">
        <f t="shared" si="90"/>
        <v>0</v>
      </c>
      <c r="BI42" s="102">
        <f t="shared" si="90"/>
        <v>0</v>
      </c>
      <c r="BJ42" s="102">
        <f t="shared" si="90"/>
        <v>0</v>
      </c>
      <c r="BK42" s="102">
        <f t="shared" si="90"/>
        <v>0</v>
      </c>
      <c r="BL42" s="102">
        <f t="shared" si="90"/>
        <v>0</v>
      </c>
      <c r="BM42" s="102">
        <f t="shared" si="90"/>
        <v>0</v>
      </c>
      <c r="BN42" s="102"/>
      <c r="BO42" s="102"/>
      <c r="BP42" s="102"/>
      <c r="BQ42" s="102"/>
      <c r="BR42" s="102"/>
      <c r="BS42" s="102"/>
      <c r="BT42" s="102"/>
      <c r="BU42" s="102"/>
      <c r="BV42" s="102"/>
      <c r="BW42" s="102"/>
      <c r="BX42" s="102"/>
    </row>
    <row r="43" spans="2:76" ht="12" hidden="1" customHeight="1" outlineLevel="1">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0" t="s">
        <v>767</v>
      </c>
    </row>
    <row r="44" spans="2:76" ht="12" hidden="1" customHeight="1" outlineLevel="1">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0" t="s">
        <v>767</v>
      </c>
    </row>
    <row r="45" spans="2:76" ht="12" customHeight="1" collapsed="1">
      <c r="B45" s="93"/>
      <c r="C45" s="101" t="s">
        <v>735</v>
      </c>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0" t="s">
        <v>767</v>
      </c>
    </row>
    <row r="46" spans="2:76" ht="12" customHeight="1">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0" t="s">
        <v>767</v>
      </c>
    </row>
    <row r="47" spans="2:76" ht="12" hidden="1" customHeight="1" outlineLevel="1">
      <c r="B47" s="93"/>
      <c r="C47" s="91" t="s">
        <v>772</v>
      </c>
      <c r="D47" s="103" t="e">
        <f t="shared" ref="D47:BO47" si="91">IF(D$9&lt;=E31,D9/E31*E16,0)</f>
        <v>#DIV/0!</v>
      </c>
      <c r="E47" s="103" t="e">
        <f t="shared" si="91"/>
        <v>#DIV/0!</v>
      </c>
      <c r="F47" s="103" t="e">
        <f t="shared" si="91"/>
        <v>#DIV/0!</v>
      </c>
      <c r="G47" s="103" t="e">
        <f t="shared" si="91"/>
        <v>#DIV/0!</v>
      </c>
      <c r="H47" s="103" t="e">
        <f t="shared" si="91"/>
        <v>#DIV/0!</v>
      </c>
      <c r="I47" s="103" t="e">
        <f t="shared" si="91"/>
        <v>#DIV/0!</v>
      </c>
      <c r="J47" s="103" t="e">
        <f t="shared" si="91"/>
        <v>#DIV/0!</v>
      </c>
      <c r="K47" s="103" t="e">
        <f t="shared" si="91"/>
        <v>#DIV/0!</v>
      </c>
      <c r="L47" s="103" t="e">
        <f t="shared" si="91"/>
        <v>#DIV/0!</v>
      </c>
      <c r="M47" s="103" t="e">
        <f t="shared" si="91"/>
        <v>#DIV/0!</v>
      </c>
      <c r="N47" s="103" t="e">
        <f t="shared" si="91"/>
        <v>#DIV/0!</v>
      </c>
      <c r="O47" s="103" t="e">
        <f t="shared" si="91"/>
        <v>#DIV/0!</v>
      </c>
      <c r="P47" s="103" t="e">
        <f t="shared" si="91"/>
        <v>#DIV/0!</v>
      </c>
      <c r="Q47" s="103" t="e">
        <f t="shared" si="91"/>
        <v>#DIV/0!</v>
      </c>
      <c r="R47" s="103" t="e">
        <f t="shared" si="91"/>
        <v>#DIV/0!</v>
      </c>
      <c r="S47" s="103" t="e">
        <f t="shared" si="91"/>
        <v>#DIV/0!</v>
      </c>
      <c r="T47" s="103" t="e">
        <f t="shared" si="91"/>
        <v>#DIV/0!</v>
      </c>
      <c r="U47" s="103" t="e">
        <f t="shared" si="91"/>
        <v>#DIV/0!</v>
      </c>
      <c r="V47" s="103" t="e">
        <f t="shared" si="91"/>
        <v>#DIV/0!</v>
      </c>
      <c r="W47" s="103" t="e">
        <f t="shared" si="91"/>
        <v>#DIV/0!</v>
      </c>
      <c r="X47" s="103" t="e">
        <f t="shared" si="91"/>
        <v>#DIV/0!</v>
      </c>
      <c r="Y47" s="103" t="e">
        <f t="shared" si="91"/>
        <v>#DIV/0!</v>
      </c>
      <c r="Z47" s="103" t="e">
        <f t="shared" si="91"/>
        <v>#DIV/0!</v>
      </c>
      <c r="AA47" s="103" t="e">
        <f t="shared" si="91"/>
        <v>#DIV/0!</v>
      </c>
      <c r="AB47" s="103" t="e">
        <f t="shared" si="91"/>
        <v>#DIV/0!</v>
      </c>
      <c r="AC47" s="103" t="e">
        <f t="shared" si="91"/>
        <v>#DIV/0!</v>
      </c>
      <c r="AD47" s="103" t="e">
        <f t="shared" si="91"/>
        <v>#DIV/0!</v>
      </c>
      <c r="AE47" s="103" t="e">
        <f t="shared" si="91"/>
        <v>#DIV/0!</v>
      </c>
      <c r="AF47" s="103" t="e">
        <f t="shared" si="91"/>
        <v>#DIV/0!</v>
      </c>
      <c r="AG47" s="103" t="e">
        <f t="shared" si="91"/>
        <v>#DIV/0!</v>
      </c>
      <c r="AH47" s="103" t="e">
        <f t="shared" si="91"/>
        <v>#DIV/0!</v>
      </c>
      <c r="AI47" s="103" t="e">
        <f t="shared" si="91"/>
        <v>#DIV/0!</v>
      </c>
      <c r="AJ47" s="103" t="e">
        <f t="shared" si="91"/>
        <v>#DIV/0!</v>
      </c>
      <c r="AK47" s="103" t="e">
        <f t="shared" si="91"/>
        <v>#DIV/0!</v>
      </c>
      <c r="AL47" s="103" t="e">
        <f t="shared" si="91"/>
        <v>#DIV/0!</v>
      </c>
      <c r="AM47" s="103" t="e">
        <f t="shared" si="91"/>
        <v>#DIV/0!</v>
      </c>
      <c r="AN47" s="103" t="e">
        <f t="shared" si="91"/>
        <v>#DIV/0!</v>
      </c>
      <c r="AO47" s="103" t="e">
        <f t="shared" si="91"/>
        <v>#DIV/0!</v>
      </c>
      <c r="AP47" s="103" t="e">
        <f t="shared" si="91"/>
        <v>#DIV/0!</v>
      </c>
      <c r="AQ47" s="103" t="e">
        <f t="shared" si="91"/>
        <v>#DIV/0!</v>
      </c>
      <c r="AR47" s="103" t="e">
        <f t="shared" si="91"/>
        <v>#DIV/0!</v>
      </c>
      <c r="AS47" s="103" t="e">
        <f t="shared" si="91"/>
        <v>#DIV/0!</v>
      </c>
      <c r="AT47" s="103" t="e">
        <f t="shared" si="91"/>
        <v>#DIV/0!</v>
      </c>
      <c r="AU47" s="103" t="e">
        <f t="shared" si="91"/>
        <v>#DIV/0!</v>
      </c>
      <c r="AV47" s="103" t="e">
        <f t="shared" si="91"/>
        <v>#DIV/0!</v>
      </c>
      <c r="AW47" s="103" t="e">
        <f t="shared" si="91"/>
        <v>#DIV/0!</v>
      </c>
      <c r="AX47" s="103" t="e">
        <f t="shared" si="91"/>
        <v>#DIV/0!</v>
      </c>
      <c r="AY47" s="103" t="e">
        <f t="shared" si="91"/>
        <v>#DIV/0!</v>
      </c>
      <c r="AZ47" s="103" t="e">
        <f t="shared" si="91"/>
        <v>#DIV/0!</v>
      </c>
      <c r="BA47" s="103" t="e">
        <f t="shared" si="91"/>
        <v>#DIV/0!</v>
      </c>
      <c r="BB47" s="103" t="e">
        <f t="shared" si="91"/>
        <v>#DIV/0!</v>
      </c>
      <c r="BC47" s="103" t="e">
        <f t="shared" si="91"/>
        <v>#DIV/0!</v>
      </c>
      <c r="BD47" s="103" t="e">
        <f t="shared" si="91"/>
        <v>#DIV/0!</v>
      </c>
      <c r="BE47" s="103" t="e">
        <f t="shared" si="91"/>
        <v>#DIV/0!</v>
      </c>
      <c r="BF47" s="103" t="e">
        <f t="shared" si="91"/>
        <v>#DIV/0!</v>
      </c>
      <c r="BG47" s="103" t="e">
        <f t="shared" si="91"/>
        <v>#DIV/0!</v>
      </c>
      <c r="BH47" s="103" t="e">
        <f t="shared" si="91"/>
        <v>#DIV/0!</v>
      </c>
      <c r="BI47" s="103" t="e">
        <f t="shared" si="91"/>
        <v>#DIV/0!</v>
      </c>
      <c r="BJ47" s="103" t="e">
        <f t="shared" si="91"/>
        <v>#DIV/0!</v>
      </c>
      <c r="BK47" s="103" t="e">
        <f t="shared" si="91"/>
        <v>#DIV/0!</v>
      </c>
      <c r="BL47" s="103" t="e">
        <f t="shared" si="91"/>
        <v>#DIV/0!</v>
      </c>
      <c r="BM47" s="103" t="e">
        <f t="shared" si="91"/>
        <v>#DIV/0!</v>
      </c>
      <c r="BN47" s="103" t="e">
        <f t="shared" si="91"/>
        <v>#DIV/0!</v>
      </c>
      <c r="BO47" s="103" t="e">
        <f t="shared" si="91"/>
        <v>#DIV/0!</v>
      </c>
      <c r="BP47" s="103" t="e">
        <f t="shared" ref="BP47:BW47" si="92">IF(BP$9&lt;=BQ31,BP9/BQ31*BQ16,0)</f>
        <v>#DIV/0!</v>
      </c>
      <c r="BQ47" s="103" t="e">
        <f t="shared" si="92"/>
        <v>#DIV/0!</v>
      </c>
      <c r="BR47" s="103" t="e">
        <f t="shared" si="92"/>
        <v>#DIV/0!</v>
      </c>
      <c r="BS47" s="103" t="e">
        <f t="shared" si="92"/>
        <v>#DIV/0!</v>
      </c>
      <c r="BT47" s="103" t="e">
        <f t="shared" si="92"/>
        <v>#DIV/0!</v>
      </c>
      <c r="BU47" s="103" t="e">
        <f t="shared" si="92"/>
        <v>#DIV/0!</v>
      </c>
      <c r="BV47" s="103" t="e">
        <f t="shared" si="92"/>
        <v>#DIV/0!</v>
      </c>
      <c r="BW47" s="103" t="e">
        <f t="shared" si="92"/>
        <v>#DIV/0!</v>
      </c>
      <c r="BX47" s="82"/>
    </row>
    <row r="48" spans="2:76" ht="12" hidden="1" customHeight="1" outlineLevel="1">
      <c r="B48" s="93"/>
      <c r="C48" s="91" t="s">
        <v>773</v>
      </c>
      <c r="D48" s="103">
        <f t="shared" ref="D48:BO48" si="93">IF(AND(D$9&gt;E31,D$9&lt;=E32),((D$9-E31)*F$8/F$12)+E16,0)</f>
        <v>0</v>
      </c>
      <c r="E48" s="103">
        <f t="shared" si="93"/>
        <v>0</v>
      </c>
      <c r="F48" s="103">
        <f t="shared" si="93"/>
        <v>0</v>
      </c>
      <c r="G48" s="103">
        <f t="shared" si="93"/>
        <v>0</v>
      </c>
      <c r="H48" s="103">
        <f t="shared" si="93"/>
        <v>0</v>
      </c>
      <c r="I48" s="103">
        <f t="shared" si="93"/>
        <v>0</v>
      </c>
      <c r="J48" s="103">
        <f t="shared" si="93"/>
        <v>0</v>
      </c>
      <c r="K48" s="103">
        <f t="shared" si="93"/>
        <v>0</v>
      </c>
      <c r="L48" s="103">
        <f t="shared" si="93"/>
        <v>0</v>
      </c>
      <c r="M48" s="103">
        <f t="shared" si="93"/>
        <v>0</v>
      </c>
      <c r="N48" s="103">
        <f t="shared" si="93"/>
        <v>0</v>
      </c>
      <c r="O48" s="103">
        <f t="shared" si="93"/>
        <v>0</v>
      </c>
      <c r="P48" s="103">
        <f t="shared" si="93"/>
        <v>0</v>
      </c>
      <c r="Q48" s="103">
        <f t="shared" si="93"/>
        <v>0</v>
      </c>
      <c r="R48" s="103">
        <f t="shared" si="93"/>
        <v>0</v>
      </c>
      <c r="S48" s="103">
        <f t="shared" si="93"/>
        <v>0</v>
      </c>
      <c r="T48" s="103">
        <f t="shared" si="93"/>
        <v>0</v>
      </c>
      <c r="U48" s="103">
        <f t="shared" si="93"/>
        <v>0</v>
      </c>
      <c r="V48" s="103">
        <f t="shared" si="93"/>
        <v>0</v>
      </c>
      <c r="W48" s="103">
        <f t="shared" si="93"/>
        <v>0</v>
      </c>
      <c r="X48" s="103">
        <f t="shared" si="93"/>
        <v>0</v>
      </c>
      <c r="Y48" s="103">
        <f t="shared" si="93"/>
        <v>0</v>
      </c>
      <c r="Z48" s="103">
        <f t="shared" si="93"/>
        <v>0</v>
      </c>
      <c r="AA48" s="103">
        <f t="shared" si="93"/>
        <v>0</v>
      </c>
      <c r="AB48" s="103">
        <f t="shared" si="93"/>
        <v>0</v>
      </c>
      <c r="AC48" s="103">
        <f t="shared" si="93"/>
        <v>0</v>
      </c>
      <c r="AD48" s="103">
        <f t="shared" si="93"/>
        <v>0</v>
      </c>
      <c r="AE48" s="103">
        <f t="shared" si="93"/>
        <v>0</v>
      </c>
      <c r="AF48" s="103">
        <f t="shared" si="93"/>
        <v>0</v>
      </c>
      <c r="AG48" s="103">
        <f t="shared" si="93"/>
        <v>0</v>
      </c>
      <c r="AH48" s="103">
        <f t="shared" si="93"/>
        <v>0</v>
      </c>
      <c r="AI48" s="103">
        <f t="shared" si="93"/>
        <v>0</v>
      </c>
      <c r="AJ48" s="103">
        <f t="shared" si="93"/>
        <v>0</v>
      </c>
      <c r="AK48" s="103">
        <f t="shared" si="93"/>
        <v>0</v>
      </c>
      <c r="AL48" s="103">
        <f t="shared" si="93"/>
        <v>0</v>
      </c>
      <c r="AM48" s="103">
        <f t="shared" si="93"/>
        <v>0</v>
      </c>
      <c r="AN48" s="103">
        <f t="shared" si="93"/>
        <v>0</v>
      </c>
      <c r="AO48" s="103">
        <f t="shared" si="93"/>
        <v>0</v>
      </c>
      <c r="AP48" s="103">
        <f t="shared" si="93"/>
        <v>0</v>
      </c>
      <c r="AQ48" s="103">
        <f t="shared" si="93"/>
        <v>0</v>
      </c>
      <c r="AR48" s="103">
        <f t="shared" si="93"/>
        <v>0</v>
      </c>
      <c r="AS48" s="103">
        <f t="shared" si="93"/>
        <v>0</v>
      </c>
      <c r="AT48" s="103">
        <f t="shared" si="93"/>
        <v>0</v>
      </c>
      <c r="AU48" s="103">
        <f t="shared" si="93"/>
        <v>0</v>
      </c>
      <c r="AV48" s="103">
        <f t="shared" si="93"/>
        <v>0</v>
      </c>
      <c r="AW48" s="103">
        <f t="shared" si="93"/>
        <v>0</v>
      </c>
      <c r="AX48" s="103">
        <f t="shared" si="93"/>
        <v>0</v>
      </c>
      <c r="AY48" s="103">
        <f t="shared" si="93"/>
        <v>0</v>
      </c>
      <c r="AZ48" s="103">
        <f t="shared" si="93"/>
        <v>0</v>
      </c>
      <c r="BA48" s="103">
        <f t="shared" si="93"/>
        <v>0</v>
      </c>
      <c r="BB48" s="103">
        <f t="shared" si="93"/>
        <v>0</v>
      </c>
      <c r="BC48" s="103">
        <f t="shared" si="93"/>
        <v>0</v>
      </c>
      <c r="BD48" s="103">
        <f t="shared" si="93"/>
        <v>0</v>
      </c>
      <c r="BE48" s="103">
        <f t="shared" si="93"/>
        <v>0</v>
      </c>
      <c r="BF48" s="103">
        <f t="shared" si="93"/>
        <v>0</v>
      </c>
      <c r="BG48" s="103">
        <f t="shared" si="93"/>
        <v>0</v>
      </c>
      <c r="BH48" s="103">
        <f t="shared" si="93"/>
        <v>0</v>
      </c>
      <c r="BI48" s="103">
        <f t="shared" si="93"/>
        <v>0</v>
      </c>
      <c r="BJ48" s="103">
        <f t="shared" si="93"/>
        <v>0</v>
      </c>
      <c r="BK48" s="103">
        <f t="shared" si="93"/>
        <v>0</v>
      </c>
      <c r="BL48" s="103">
        <f t="shared" si="93"/>
        <v>0</v>
      </c>
      <c r="BM48" s="103">
        <f t="shared" si="93"/>
        <v>0</v>
      </c>
      <c r="BN48" s="103">
        <f t="shared" si="93"/>
        <v>0</v>
      </c>
      <c r="BO48" s="103">
        <f t="shared" si="93"/>
        <v>0</v>
      </c>
      <c r="BP48" s="103">
        <f t="shared" ref="BP48:BV48" si="94">IF(AND(BP$9&gt;BQ31,BP$9&lt;=BQ32),((BP$9-BQ31)*BR$8/BR$12)+BQ16,0)</f>
        <v>0</v>
      </c>
      <c r="BQ48" s="103">
        <f t="shared" si="94"/>
        <v>0</v>
      </c>
      <c r="BR48" s="103">
        <f t="shared" si="94"/>
        <v>0</v>
      </c>
      <c r="BS48" s="103">
        <f t="shared" si="94"/>
        <v>0</v>
      </c>
      <c r="BT48" s="103">
        <f t="shared" si="94"/>
        <v>0</v>
      </c>
      <c r="BU48" s="103">
        <f t="shared" si="94"/>
        <v>0</v>
      </c>
      <c r="BV48" s="103">
        <f t="shared" si="94"/>
        <v>0</v>
      </c>
      <c r="BW48" s="83"/>
      <c r="BX48" s="82"/>
    </row>
    <row r="49" spans="2:76" ht="12" hidden="1" customHeight="1" outlineLevel="1">
      <c r="B49" s="93"/>
      <c r="C49" s="91" t="s">
        <v>774</v>
      </c>
      <c r="D49" s="103">
        <f t="shared" ref="D49:BO49" si="95">IF(AND(D$9&gt;E32,D$9&lt;=E33),((D$9-E32)*G$8/G$12)+E17,0)</f>
        <v>0</v>
      </c>
      <c r="E49" s="103">
        <f t="shared" si="95"/>
        <v>0</v>
      </c>
      <c r="F49" s="103">
        <f t="shared" si="95"/>
        <v>0</v>
      </c>
      <c r="G49" s="103">
        <f t="shared" si="95"/>
        <v>0</v>
      </c>
      <c r="H49" s="103">
        <f t="shared" si="95"/>
        <v>0</v>
      </c>
      <c r="I49" s="103">
        <f t="shared" si="95"/>
        <v>0</v>
      </c>
      <c r="J49" s="103">
        <f t="shared" si="95"/>
        <v>0</v>
      </c>
      <c r="K49" s="103">
        <f t="shared" si="95"/>
        <v>0</v>
      </c>
      <c r="L49" s="103">
        <f t="shared" si="95"/>
        <v>0</v>
      </c>
      <c r="M49" s="103">
        <f t="shared" si="95"/>
        <v>0</v>
      </c>
      <c r="N49" s="103">
        <f t="shared" si="95"/>
        <v>0</v>
      </c>
      <c r="O49" s="103">
        <f t="shared" si="95"/>
        <v>0</v>
      </c>
      <c r="P49" s="103">
        <f t="shared" si="95"/>
        <v>0</v>
      </c>
      <c r="Q49" s="103">
        <f t="shared" si="95"/>
        <v>0</v>
      </c>
      <c r="R49" s="103">
        <f t="shared" si="95"/>
        <v>0</v>
      </c>
      <c r="S49" s="103">
        <f t="shared" si="95"/>
        <v>0</v>
      </c>
      <c r="T49" s="103">
        <f t="shared" si="95"/>
        <v>0</v>
      </c>
      <c r="U49" s="103">
        <f t="shared" si="95"/>
        <v>0</v>
      </c>
      <c r="V49" s="103">
        <f t="shared" si="95"/>
        <v>0</v>
      </c>
      <c r="W49" s="103">
        <f t="shared" si="95"/>
        <v>0</v>
      </c>
      <c r="X49" s="103">
        <f t="shared" si="95"/>
        <v>0</v>
      </c>
      <c r="Y49" s="103">
        <f t="shared" si="95"/>
        <v>0</v>
      </c>
      <c r="Z49" s="103">
        <f t="shared" si="95"/>
        <v>0</v>
      </c>
      <c r="AA49" s="103">
        <f t="shared" si="95"/>
        <v>0</v>
      </c>
      <c r="AB49" s="103">
        <f t="shared" si="95"/>
        <v>0</v>
      </c>
      <c r="AC49" s="103">
        <f t="shared" si="95"/>
        <v>0</v>
      </c>
      <c r="AD49" s="103">
        <f t="shared" si="95"/>
        <v>0</v>
      </c>
      <c r="AE49" s="103">
        <f t="shared" si="95"/>
        <v>0</v>
      </c>
      <c r="AF49" s="103">
        <f t="shared" si="95"/>
        <v>0</v>
      </c>
      <c r="AG49" s="103">
        <f t="shared" si="95"/>
        <v>0</v>
      </c>
      <c r="AH49" s="103">
        <f t="shared" si="95"/>
        <v>0</v>
      </c>
      <c r="AI49" s="103">
        <f t="shared" si="95"/>
        <v>0</v>
      </c>
      <c r="AJ49" s="103">
        <f t="shared" si="95"/>
        <v>0</v>
      </c>
      <c r="AK49" s="103">
        <f t="shared" si="95"/>
        <v>0</v>
      </c>
      <c r="AL49" s="103">
        <f t="shared" si="95"/>
        <v>0</v>
      </c>
      <c r="AM49" s="103">
        <f t="shared" si="95"/>
        <v>0</v>
      </c>
      <c r="AN49" s="103">
        <f t="shared" si="95"/>
        <v>0</v>
      </c>
      <c r="AO49" s="103">
        <f t="shared" si="95"/>
        <v>0</v>
      </c>
      <c r="AP49" s="103">
        <f t="shared" si="95"/>
        <v>0</v>
      </c>
      <c r="AQ49" s="103">
        <f t="shared" si="95"/>
        <v>0</v>
      </c>
      <c r="AR49" s="103">
        <f t="shared" si="95"/>
        <v>0</v>
      </c>
      <c r="AS49" s="103">
        <f t="shared" si="95"/>
        <v>0</v>
      </c>
      <c r="AT49" s="103">
        <f t="shared" si="95"/>
        <v>0</v>
      </c>
      <c r="AU49" s="103">
        <f t="shared" si="95"/>
        <v>0</v>
      </c>
      <c r="AV49" s="103">
        <f t="shared" si="95"/>
        <v>0</v>
      </c>
      <c r="AW49" s="103">
        <f t="shared" si="95"/>
        <v>0</v>
      </c>
      <c r="AX49" s="103">
        <f t="shared" si="95"/>
        <v>0</v>
      </c>
      <c r="AY49" s="103">
        <f t="shared" si="95"/>
        <v>0</v>
      </c>
      <c r="AZ49" s="103">
        <f t="shared" si="95"/>
        <v>0</v>
      </c>
      <c r="BA49" s="103">
        <f t="shared" si="95"/>
        <v>0</v>
      </c>
      <c r="BB49" s="103">
        <f t="shared" si="95"/>
        <v>0</v>
      </c>
      <c r="BC49" s="103">
        <f t="shared" si="95"/>
        <v>0</v>
      </c>
      <c r="BD49" s="103">
        <f t="shared" si="95"/>
        <v>0</v>
      </c>
      <c r="BE49" s="103">
        <f t="shared" si="95"/>
        <v>0</v>
      </c>
      <c r="BF49" s="103">
        <f t="shared" si="95"/>
        <v>0</v>
      </c>
      <c r="BG49" s="103">
        <f t="shared" si="95"/>
        <v>0</v>
      </c>
      <c r="BH49" s="103">
        <f t="shared" si="95"/>
        <v>0</v>
      </c>
      <c r="BI49" s="103">
        <f t="shared" si="95"/>
        <v>0</v>
      </c>
      <c r="BJ49" s="103">
        <f t="shared" si="95"/>
        <v>0</v>
      </c>
      <c r="BK49" s="103">
        <f t="shared" si="95"/>
        <v>0</v>
      </c>
      <c r="BL49" s="103">
        <f t="shared" si="95"/>
        <v>0</v>
      </c>
      <c r="BM49" s="103">
        <f t="shared" si="95"/>
        <v>0</v>
      </c>
      <c r="BN49" s="103">
        <f t="shared" si="95"/>
        <v>0</v>
      </c>
      <c r="BO49" s="103">
        <f t="shared" si="95"/>
        <v>0</v>
      </c>
      <c r="BP49" s="103">
        <f t="shared" ref="BP49:BU49" si="96">IF(AND(BP$9&gt;BQ32,BP$9&lt;=BQ33),((BP$9-BQ32)*BS$8/BS$12)+BQ17,0)</f>
        <v>0</v>
      </c>
      <c r="BQ49" s="103">
        <f t="shared" si="96"/>
        <v>0</v>
      </c>
      <c r="BR49" s="103">
        <f t="shared" si="96"/>
        <v>0</v>
      </c>
      <c r="BS49" s="103">
        <f t="shared" si="96"/>
        <v>0</v>
      </c>
      <c r="BT49" s="103">
        <f t="shared" si="96"/>
        <v>0</v>
      </c>
      <c r="BU49" s="103">
        <f t="shared" si="96"/>
        <v>0</v>
      </c>
      <c r="BV49" s="83"/>
      <c r="BW49" s="83"/>
      <c r="BX49" s="82"/>
    </row>
    <row r="50" spans="2:76" ht="12" hidden="1" customHeight="1" outlineLevel="1">
      <c r="B50" s="93"/>
      <c r="C50" s="91" t="s">
        <v>775</v>
      </c>
      <c r="D50" s="103">
        <f t="shared" ref="D50:BO50" si="97">IF(AND(D$9&gt;E33,D$9&lt;=E34),((D$9-E33)*H$8/H$12)+E18,0)</f>
        <v>0</v>
      </c>
      <c r="E50" s="103">
        <f t="shared" si="97"/>
        <v>0</v>
      </c>
      <c r="F50" s="103">
        <f t="shared" si="97"/>
        <v>0</v>
      </c>
      <c r="G50" s="103">
        <f t="shared" si="97"/>
        <v>0</v>
      </c>
      <c r="H50" s="103">
        <f t="shared" si="97"/>
        <v>0</v>
      </c>
      <c r="I50" s="103">
        <f t="shared" si="97"/>
        <v>0</v>
      </c>
      <c r="J50" s="103">
        <f t="shared" si="97"/>
        <v>0</v>
      </c>
      <c r="K50" s="103">
        <f t="shared" si="97"/>
        <v>0</v>
      </c>
      <c r="L50" s="103">
        <f t="shared" si="97"/>
        <v>0</v>
      </c>
      <c r="M50" s="103">
        <f t="shared" si="97"/>
        <v>0</v>
      </c>
      <c r="N50" s="103">
        <f t="shared" si="97"/>
        <v>0</v>
      </c>
      <c r="O50" s="103">
        <f t="shared" si="97"/>
        <v>0</v>
      </c>
      <c r="P50" s="103">
        <f t="shared" si="97"/>
        <v>0</v>
      </c>
      <c r="Q50" s="103">
        <f t="shared" si="97"/>
        <v>0</v>
      </c>
      <c r="R50" s="103">
        <f t="shared" si="97"/>
        <v>0</v>
      </c>
      <c r="S50" s="103">
        <f t="shared" si="97"/>
        <v>0</v>
      </c>
      <c r="T50" s="103">
        <f t="shared" si="97"/>
        <v>0</v>
      </c>
      <c r="U50" s="103">
        <f t="shared" si="97"/>
        <v>0</v>
      </c>
      <c r="V50" s="103">
        <f t="shared" si="97"/>
        <v>0</v>
      </c>
      <c r="W50" s="103">
        <f t="shared" si="97"/>
        <v>0</v>
      </c>
      <c r="X50" s="103">
        <f t="shared" si="97"/>
        <v>0</v>
      </c>
      <c r="Y50" s="103">
        <f t="shared" si="97"/>
        <v>0</v>
      </c>
      <c r="Z50" s="103">
        <f t="shared" si="97"/>
        <v>0</v>
      </c>
      <c r="AA50" s="103">
        <f t="shared" si="97"/>
        <v>0</v>
      </c>
      <c r="AB50" s="103">
        <f t="shared" si="97"/>
        <v>0</v>
      </c>
      <c r="AC50" s="103">
        <f t="shared" si="97"/>
        <v>0</v>
      </c>
      <c r="AD50" s="103">
        <f t="shared" si="97"/>
        <v>0</v>
      </c>
      <c r="AE50" s="103">
        <f t="shared" si="97"/>
        <v>0</v>
      </c>
      <c r="AF50" s="103">
        <f t="shared" si="97"/>
        <v>0</v>
      </c>
      <c r="AG50" s="103">
        <f t="shared" si="97"/>
        <v>0</v>
      </c>
      <c r="AH50" s="103">
        <f t="shared" si="97"/>
        <v>0</v>
      </c>
      <c r="AI50" s="103">
        <f t="shared" si="97"/>
        <v>0</v>
      </c>
      <c r="AJ50" s="103">
        <f t="shared" si="97"/>
        <v>0</v>
      </c>
      <c r="AK50" s="103">
        <f t="shared" si="97"/>
        <v>0</v>
      </c>
      <c r="AL50" s="103">
        <f t="shared" si="97"/>
        <v>0</v>
      </c>
      <c r="AM50" s="103">
        <f t="shared" si="97"/>
        <v>0</v>
      </c>
      <c r="AN50" s="103">
        <f t="shared" si="97"/>
        <v>0</v>
      </c>
      <c r="AO50" s="103">
        <f t="shared" si="97"/>
        <v>0</v>
      </c>
      <c r="AP50" s="103">
        <f t="shared" si="97"/>
        <v>0</v>
      </c>
      <c r="AQ50" s="103">
        <f t="shared" si="97"/>
        <v>0</v>
      </c>
      <c r="AR50" s="103">
        <f t="shared" si="97"/>
        <v>0</v>
      </c>
      <c r="AS50" s="103">
        <f t="shared" si="97"/>
        <v>0</v>
      </c>
      <c r="AT50" s="103">
        <f t="shared" si="97"/>
        <v>0</v>
      </c>
      <c r="AU50" s="103">
        <f t="shared" si="97"/>
        <v>0</v>
      </c>
      <c r="AV50" s="103">
        <f t="shared" si="97"/>
        <v>0</v>
      </c>
      <c r="AW50" s="103">
        <f t="shared" si="97"/>
        <v>0</v>
      </c>
      <c r="AX50" s="103">
        <f t="shared" si="97"/>
        <v>0</v>
      </c>
      <c r="AY50" s="103">
        <f t="shared" si="97"/>
        <v>0</v>
      </c>
      <c r="AZ50" s="103">
        <f t="shared" si="97"/>
        <v>0</v>
      </c>
      <c r="BA50" s="103">
        <f t="shared" si="97"/>
        <v>0</v>
      </c>
      <c r="BB50" s="103">
        <f t="shared" si="97"/>
        <v>0</v>
      </c>
      <c r="BC50" s="103">
        <f t="shared" si="97"/>
        <v>0</v>
      </c>
      <c r="BD50" s="103">
        <f t="shared" si="97"/>
        <v>0</v>
      </c>
      <c r="BE50" s="103">
        <f t="shared" si="97"/>
        <v>0</v>
      </c>
      <c r="BF50" s="103">
        <f t="shared" si="97"/>
        <v>0</v>
      </c>
      <c r="BG50" s="103">
        <f t="shared" si="97"/>
        <v>0</v>
      </c>
      <c r="BH50" s="103">
        <f t="shared" si="97"/>
        <v>0</v>
      </c>
      <c r="BI50" s="103">
        <f t="shared" si="97"/>
        <v>0</v>
      </c>
      <c r="BJ50" s="103">
        <f t="shared" si="97"/>
        <v>0</v>
      </c>
      <c r="BK50" s="103">
        <f t="shared" si="97"/>
        <v>0</v>
      </c>
      <c r="BL50" s="103">
        <f t="shared" si="97"/>
        <v>0</v>
      </c>
      <c r="BM50" s="103">
        <f t="shared" si="97"/>
        <v>0</v>
      </c>
      <c r="BN50" s="103">
        <f t="shared" si="97"/>
        <v>0</v>
      </c>
      <c r="BO50" s="103">
        <f t="shared" si="97"/>
        <v>0</v>
      </c>
      <c r="BP50" s="103">
        <f>IF(AND(BP$9&gt;BQ33,BP$9&lt;=BQ34),((BP$9-BQ33)*BT$8/BT$12)+BQ18,0)</f>
        <v>0</v>
      </c>
      <c r="BQ50" s="103">
        <f>IF(AND(BQ$9&gt;BR33,BQ$9&lt;=BR34),((BQ$9-BR33)*BU$8/BU$12)+BR18,0)</f>
        <v>0</v>
      </c>
      <c r="BR50" s="103">
        <f>IF(AND(BR$9&gt;BS33,BR$9&lt;=BS34),((BR$9-BS33)*BV$8/BV$12)+BS18,0)</f>
        <v>0</v>
      </c>
      <c r="BS50" s="103">
        <f>IF(AND(BS$9&gt;BT33,BS$9&lt;=BT34),((BS$9-BT33)*BW$8/BW$12)+BT18,0)</f>
        <v>0</v>
      </c>
      <c r="BT50" s="103">
        <f>IF(AND(BT$9&gt;BU33,BT$9&lt;=BU34),((BT$9-BU33)*BX$8/BX$12)+BU18,0)</f>
        <v>0</v>
      </c>
      <c r="BU50" s="83"/>
      <c r="BV50" s="83"/>
      <c r="BW50" s="83"/>
      <c r="BX50" s="82"/>
    </row>
    <row r="51" spans="2:76" ht="12" hidden="1" customHeight="1" outlineLevel="1">
      <c r="B51" s="93"/>
      <c r="C51" s="91" t="s">
        <v>776</v>
      </c>
      <c r="D51" s="103">
        <f t="shared" ref="D51:BO51" si="98">IF(AND(D$9&gt;E34,D$9&lt;=E35),((D$9-E34)*I$8/I$12)+E19,0)</f>
        <v>0</v>
      </c>
      <c r="E51" s="103">
        <f t="shared" si="98"/>
        <v>0</v>
      </c>
      <c r="F51" s="103">
        <f t="shared" si="98"/>
        <v>0</v>
      </c>
      <c r="G51" s="103">
        <f t="shared" si="98"/>
        <v>0</v>
      </c>
      <c r="H51" s="103">
        <f t="shared" si="98"/>
        <v>0</v>
      </c>
      <c r="I51" s="103">
        <f t="shared" si="98"/>
        <v>0</v>
      </c>
      <c r="J51" s="103">
        <f t="shared" si="98"/>
        <v>0</v>
      </c>
      <c r="K51" s="103">
        <f t="shared" si="98"/>
        <v>0</v>
      </c>
      <c r="L51" s="103">
        <f t="shared" si="98"/>
        <v>0</v>
      </c>
      <c r="M51" s="103">
        <f t="shared" si="98"/>
        <v>0</v>
      </c>
      <c r="N51" s="103">
        <f t="shared" si="98"/>
        <v>0</v>
      </c>
      <c r="O51" s="103">
        <f t="shared" si="98"/>
        <v>0</v>
      </c>
      <c r="P51" s="103">
        <f t="shared" si="98"/>
        <v>0</v>
      </c>
      <c r="Q51" s="103">
        <f t="shared" si="98"/>
        <v>0</v>
      </c>
      <c r="R51" s="103">
        <f t="shared" si="98"/>
        <v>0</v>
      </c>
      <c r="S51" s="103">
        <f t="shared" si="98"/>
        <v>0</v>
      </c>
      <c r="T51" s="103">
        <f t="shared" si="98"/>
        <v>0</v>
      </c>
      <c r="U51" s="103">
        <f t="shared" si="98"/>
        <v>0</v>
      </c>
      <c r="V51" s="103">
        <f t="shared" si="98"/>
        <v>0</v>
      </c>
      <c r="W51" s="103">
        <f t="shared" si="98"/>
        <v>0</v>
      </c>
      <c r="X51" s="103">
        <f t="shared" si="98"/>
        <v>0</v>
      </c>
      <c r="Y51" s="103">
        <f t="shared" si="98"/>
        <v>0</v>
      </c>
      <c r="Z51" s="103">
        <f t="shared" si="98"/>
        <v>0</v>
      </c>
      <c r="AA51" s="103">
        <f t="shared" si="98"/>
        <v>0</v>
      </c>
      <c r="AB51" s="103">
        <f t="shared" si="98"/>
        <v>0</v>
      </c>
      <c r="AC51" s="103">
        <f t="shared" si="98"/>
        <v>0</v>
      </c>
      <c r="AD51" s="103">
        <f t="shared" si="98"/>
        <v>0</v>
      </c>
      <c r="AE51" s="103">
        <f t="shared" si="98"/>
        <v>0</v>
      </c>
      <c r="AF51" s="103">
        <f t="shared" si="98"/>
        <v>0</v>
      </c>
      <c r="AG51" s="103">
        <f t="shared" si="98"/>
        <v>0</v>
      </c>
      <c r="AH51" s="103">
        <f t="shared" si="98"/>
        <v>0</v>
      </c>
      <c r="AI51" s="103">
        <f t="shared" si="98"/>
        <v>0</v>
      </c>
      <c r="AJ51" s="103">
        <f t="shared" si="98"/>
        <v>0</v>
      </c>
      <c r="AK51" s="103">
        <f t="shared" si="98"/>
        <v>0</v>
      </c>
      <c r="AL51" s="103">
        <f t="shared" si="98"/>
        <v>0</v>
      </c>
      <c r="AM51" s="103">
        <f t="shared" si="98"/>
        <v>0</v>
      </c>
      <c r="AN51" s="103">
        <f t="shared" si="98"/>
        <v>0</v>
      </c>
      <c r="AO51" s="103">
        <f t="shared" si="98"/>
        <v>0</v>
      </c>
      <c r="AP51" s="103">
        <f t="shared" si="98"/>
        <v>0</v>
      </c>
      <c r="AQ51" s="103">
        <f t="shared" si="98"/>
        <v>0</v>
      </c>
      <c r="AR51" s="103">
        <f t="shared" si="98"/>
        <v>0</v>
      </c>
      <c r="AS51" s="103">
        <f t="shared" si="98"/>
        <v>0</v>
      </c>
      <c r="AT51" s="103">
        <f t="shared" si="98"/>
        <v>0</v>
      </c>
      <c r="AU51" s="103">
        <f t="shared" si="98"/>
        <v>0</v>
      </c>
      <c r="AV51" s="103">
        <f t="shared" si="98"/>
        <v>0</v>
      </c>
      <c r="AW51" s="103">
        <f t="shared" si="98"/>
        <v>0</v>
      </c>
      <c r="AX51" s="103">
        <f t="shared" si="98"/>
        <v>0</v>
      </c>
      <c r="AY51" s="103">
        <f t="shared" si="98"/>
        <v>0</v>
      </c>
      <c r="AZ51" s="103">
        <f t="shared" si="98"/>
        <v>0</v>
      </c>
      <c r="BA51" s="103">
        <f t="shared" si="98"/>
        <v>0</v>
      </c>
      <c r="BB51" s="103">
        <f t="shared" si="98"/>
        <v>0</v>
      </c>
      <c r="BC51" s="103">
        <f t="shared" si="98"/>
        <v>0</v>
      </c>
      <c r="BD51" s="103">
        <f t="shared" si="98"/>
        <v>0</v>
      </c>
      <c r="BE51" s="103">
        <f t="shared" si="98"/>
        <v>0</v>
      </c>
      <c r="BF51" s="103">
        <f t="shared" si="98"/>
        <v>0</v>
      </c>
      <c r="BG51" s="103">
        <f t="shared" si="98"/>
        <v>0</v>
      </c>
      <c r="BH51" s="103">
        <f t="shared" si="98"/>
        <v>0</v>
      </c>
      <c r="BI51" s="103">
        <f t="shared" si="98"/>
        <v>0</v>
      </c>
      <c r="BJ51" s="103">
        <f t="shared" si="98"/>
        <v>0</v>
      </c>
      <c r="BK51" s="103">
        <f t="shared" si="98"/>
        <v>0</v>
      </c>
      <c r="BL51" s="103">
        <f t="shared" si="98"/>
        <v>0</v>
      </c>
      <c r="BM51" s="103">
        <f t="shared" si="98"/>
        <v>0</v>
      </c>
      <c r="BN51" s="103">
        <f t="shared" si="98"/>
        <v>0</v>
      </c>
      <c r="BO51" s="103">
        <f t="shared" si="98"/>
        <v>0</v>
      </c>
      <c r="BP51" s="103">
        <f>IF(AND(BP$9&gt;BQ34,BP$9&lt;=BQ35),((BP$9-BQ34)*BU$8/BU$12)+BQ19,0)</f>
        <v>0</v>
      </c>
      <c r="BQ51" s="103">
        <f>IF(AND(BQ$9&gt;BR34,BQ$9&lt;=BR35),((BQ$9-BR34)*BV$8/BV$12)+BR19,0)</f>
        <v>0</v>
      </c>
      <c r="BR51" s="103">
        <f>IF(AND(BR$9&gt;BS34,BR$9&lt;=BS35),((BR$9-BS34)*BW$8/BW$12)+BS19,0)</f>
        <v>0</v>
      </c>
      <c r="BS51" s="103">
        <f>IF(AND(BS$9&gt;BT34,BS$9&lt;=BT35),((BS$9-BT34)*BX$8/BX$12)+BT19,0)</f>
        <v>0</v>
      </c>
      <c r="BT51" s="83"/>
      <c r="BU51" s="83"/>
      <c r="BV51" s="83"/>
      <c r="BW51" s="83"/>
      <c r="BX51" s="82"/>
    </row>
    <row r="52" spans="2:76" ht="12" hidden="1" customHeight="1" outlineLevel="1">
      <c r="B52" s="93"/>
      <c r="C52" s="91" t="s">
        <v>777</v>
      </c>
      <c r="D52" s="103">
        <f t="shared" ref="D52:BO52" si="99">IF(AND(D$9&gt;E35,D$9&lt;=E36),((D$9-E35)*J$8/J$12)+E20,0)</f>
        <v>0</v>
      </c>
      <c r="E52" s="103">
        <f t="shared" si="99"/>
        <v>0</v>
      </c>
      <c r="F52" s="103">
        <f t="shared" si="99"/>
        <v>0</v>
      </c>
      <c r="G52" s="103">
        <f t="shared" si="99"/>
        <v>0</v>
      </c>
      <c r="H52" s="103">
        <f t="shared" si="99"/>
        <v>0</v>
      </c>
      <c r="I52" s="103">
        <f t="shared" si="99"/>
        <v>0</v>
      </c>
      <c r="J52" s="103">
        <f t="shared" si="99"/>
        <v>0</v>
      </c>
      <c r="K52" s="103">
        <f t="shared" si="99"/>
        <v>0</v>
      </c>
      <c r="L52" s="103">
        <f t="shared" si="99"/>
        <v>0</v>
      </c>
      <c r="M52" s="103">
        <f t="shared" si="99"/>
        <v>0</v>
      </c>
      <c r="N52" s="103">
        <f t="shared" si="99"/>
        <v>0</v>
      </c>
      <c r="O52" s="103">
        <f t="shared" si="99"/>
        <v>0</v>
      </c>
      <c r="P52" s="103">
        <f t="shared" si="99"/>
        <v>0</v>
      </c>
      <c r="Q52" s="103">
        <f t="shared" si="99"/>
        <v>0</v>
      </c>
      <c r="R52" s="103">
        <f t="shared" si="99"/>
        <v>0</v>
      </c>
      <c r="S52" s="103">
        <f t="shared" si="99"/>
        <v>0</v>
      </c>
      <c r="T52" s="103">
        <f t="shared" si="99"/>
        <v>0</v>
      </c>
      <c r="U52" s="103">
        <f t="shared" si="99"/>
        <v>0</v>
      </c>
      <c r="V52" s="103">
        <f t="shared" si="99"/>
        <v>0</v>
      </c>
      <c r="W52" s="103">
        <f t="shared" si="99"/>
        <v>0</v>
      </c>
      <c r="X52" s="103">
        <f t="shared" si="99"/>
        <v>0</v>
      </c>
      <c r="Y52" s="103">
        <f t="shared" si="99"/>
        <v>0</v>
      </c>
      <c r="Z52" s="103">
        <f t="shared" si="99"/>
        <v>0</v>
      </c>
      <c r="AA52" s="103">
        <f t="shared" si="99"/>
        <v>0</v>
      </c>
      <c r="AB52" s="103">
        <f t="shared" si="99"/>
        <v>0</v>
      </c>
      <c r="AC52" s="103">
        <f t="shared" si="99"/>
        <v>0</v>
      </c>
      <c r="AD52" s="103">
        <f t="shared" si="99"/>
        <v>0</v>
      </c>
      <c r="AE52" s="103">
        <f t="shared" si="99"/>
        <v>0</v>
      </c>
      <c r="AF52" s="103">
        <f t="shared" si="99"/>
        <v>0</v>
      </c>
      <c r="AG52" s="103">
        <f t="shared" si="99"/>
        <v>0</v>
      </c>
      <c r="AH52" s="103">
        <f t="shared" si="99"/>
        <v>0</v>
      </c>
      <c r="AI52" s="103">
        <f t="shared" si="99"/>
        <v>0</v>
      </c>
      <c r="AJ52" s="103">
        <f t="shared" si="99"/>
        <v>0</v>
      </c>
      <c r="AK52" s="103">
        <f t="shared" si="99"/>
        <v>0</v>
      </c>
      <c r="AL52" s="103">
        <f t="shared" si="99"/>
        <v>0</v>
      </c>
      <c r="AM52" s="103">
        <f t="shared" si="99"/>
        <v>0</v>
      </c>
      <c r="AN52" s="103">
        <f t="shared" si="99"/>
        <v>0</v>
      </c>
      <c r="AO52" s="103">
        <f t="shared" si="99"/>
        <v>0</v>
      </c>
      <c r="AP52" s="103">
        <f t="shared" si="99"/>
        <v>0</v>
      </c>
      <c r="AQ52" s="103">
        <f t="shared" si="99"/>
        <v>0</v>
      </c>
      <c r="AR52" s="103">
        <f t="shared" si="99"/>
        <v>0</v>
      </c>
      <c r="AS52" s="103">
        <f t="shared" si="99"/>
        <v>0</v>
      </c>
      <c r="AT52" s="103">
        <f t="shared" si="99"/>
        <v>0</v>
      </c>
      <c r="AU52" s="103">
        <f t="shared" si="99"/>
        <v>0</v>
      </c>
      <c r="AV52" s="103">
        <f t="shared" si="99"/>
        <v>0</v>
      </c>
      <c r="AW52" s="103">
        <f t="shared" si="99"/>
        <v>0</v>
      </c>
      <c r="AX52" s="103">
        <f t="shared" si="99"/>
        <v>0</v>
      </c>
      <c r="AY52" s="103">
        <f t="shared" si="99"/>
        <v>0</v>
      </c>
      <c r="AZ52" s="103">
        <f t="shared" si="99"/>
        <v>0</v>
      </c>
      <c r="BA52" s="103">
        <f t="shared" si="99"/>
        <v>0</v>
      </c>
      <c r="BB52" s="103">
        <f t="shared" si="99"/>
        <v>0</v>
      </c>
      <c r="BC52" s="103">
        <f t="shared" si="99"/>
        <v>0</v>
      </c>
      <c r="BD52" s="103">
        <f t="shared" si="99"/>
        <v>0</v>
      </c>
      <c r="BE52" s="103">
        <f t="shared" si="99"/>
        <v>0</v>
      </c>
      <c r="BF52" s="103">
        <f t="shared" si="99"/>
        <v>0</v>
      </c>
      <c r="BG52" s="103">
        <f t="shared" si="99"/>
        <v>0</v>
      </c>
      <c r="BH52" s="103">
        <f t="shared" si="99"/>
        <v>0</v>
      </c>
      <c r="BI52" s="103">
        <f t="shared" si="99"/>
        <v>0</v>
      </c>
      <c r="BJ52" s="103">
        <f t="shared" si="99"/>
        <v>0</v>
      </c>
      <c r="BK52" s="103">
        <f t="shared" si="99"/>
        <v>0</v>
      </c>
      <c r="BL52" s="103">
        <f t="shared" si="99"/>
        <v>0</v>
      </c>
      <c r="BM52" s="103">
        <f t="shared" si="99"/>
        <v>0</v>
      </c>
      <c r="BN52" s="103">
        <f t="shared" si="99"/>
        <v>0</v>
      </c>
      <c r="BO52" s="103">
        <f t="shared" si="99"/>
        <v>0</v>
      </c>
      <c r="BP52" s="103">
        <f>IF(AND(BP$9&gt;BQ35,BP$9&lt;=BQ36),((BP$9-BQ35)*BV$8/BV$12)+BQ20,0)</f>
        <v>0</v>
      </c>
      <c r="BQ52" s="103">
        <f>IF(AND(BQ$9&gt;BR35,BQ$9&lt;=BR36),((BQ$9-BR35)*BW$8/BW$12)+BR20,0)</f>
        <v>0</v>
      </c>
      <c r="BR52" s="103">
        <f>IF(AND(BR$9&gt;BS35,BR$9&lt;=BS36),((BR$9-BS35)*BX$8/BX$12)+BS20,0)</f>
        <v>0</v>
      </c>
      <c r="BS52" s="83"/>
      <c r="BT52" s="83"/>
      <c r="BU52" s="83"/>
      <c r="BV52" s="83"/>
      <c r="BW52" s="83"/>
      <c r="BX52" s="82"/>
    </row>
    <row r="53" spans="2:76" ht="12" hidden="1" customHeight="1" outlineLevel="1">
      <c r="B53" s="93"/>
      <c r="C53" s="91" t="s">
        <v>778</v>
      </c>
      <c r="D53" s="103">
        <f t="shared" ref="D53:BO53" si="100">IF(AND(D$9&gt;E36,D$9&lt;=E37),((D$9-E36)*K$8/K$12)+E21,0)</f>
        <v>0</v>
      </c>
      <c r="E53" s="103">
        <f t="shared" si="100"/>
        <v>0</v>
      </c>
      <c r="F53" s="103">
        <f t="shared" si="100"/>
        <v>0</v>
      </c>
      <c r="G53" s="103">
        <f t="shared" si="100"/>
        <v>0</v>
      </c>
      <c r="H53" s="103">
        <f t="shared" si="100"/>
        <v>0</v>
      </c>
      <c r="I53" s="103">
        <f t="shared" si="100"/>
        <v>0</v>
      </c>
      <c r="J53" s="103">
        <f t="shared" si="100"/>
        <v>0</v>
      </c>
      <c r="K53" s="103">
        <f t="shared" si="100"/>
        <v>0</v>
      </c>
      <c r="L53" s="103">
        <f t="shared" si="100"/>
        <v>0</v>
      </c>
      <c r="M53" s="103">
        <f t="shared" si="100"/>
        <v>0</v>
      </c>
      <c r="N53" s="103">
        <f t="shared" si="100"/>
        <v>0</v>
      </c>
      <c r="O53" s="103">
        <f t="shared" si="100"/>
        <v>0</v>
      </c>
      <c r="P53" s="103">
        <f t="shared" si="100"/>
        <v>0</v>
      </c>
      <c r="Q53" s="103">
        <f t="shared" si="100"/>
        <v>0</v>
      </c>
      <c r="R53" s="103">
        <f t="shared" si="100"/>
        <v>0</v>
      </c>
      <c r="S53" s="103">
        <f t="shared" si="100"/>
        <v>0</v>
      </c>
      <c r="T53" s="103">
        <f t="shared" si="100"/>
        <v>0</v>
      </c>
      <c r="U53" s="103">
        <f t="shared" si="100"/>
        <v>0</v>
      </c>
      <c r="V53" s="103">
        <f t="shared" si="100"/>
        <v>0</v>
      </c>
      <c r="W53" s="103">
        <f t="shared" si="100"/>
        <v>0</v>
      </c>
      <c r="X53" s="103">
        <f t="shared" si="100"/>
        <v>0</v>
      </c>
      <c r="Y53" s="103">
        <f t="shared" si="100"/>
        <v>0</v>
      </c>
      <c r="Z53" s="103">
        <f t="shared" si="100"/>
        <v>0</v>
      </c>
      <c r="AA53" s="103">
        <f t="shared" si="100"/>
        <v>0</v>
      </c>
      <c r="AB53" s="103">
        <f t="shared" si="100"/>
        <v>0</v>
      </c>
      <c r="AC53" s="103">
        <f t="shared" si="100"/>
        <v>0</v>
      </c>
      <c r="AD53" s="103">
        <f t="shared" si="100"/>
        <v>0</v>
      </c>
      <c r="AE53" s="103">
        <f t="shared" si="100"/>
        <v>0</v>
      </c>
      <c r="AF53" s="103">
        <f t="shared" si="100"/>
        <v>0</v>
      </c>
      <c r="AG53" s="103">
        <f t="shared" si="100"/>
        <v>0</v>
      </c>
      <c r="AH53" s="103">
        <f t="shared" si="100"/>
        <v>0</v>
      </c>
      <c r="AI53" s="103">
        <f t="shared" si="100"/>
        <v>0</v>
      </c>
      <c r="AJ53" s="103">
        <f t="shared" si="100"/>
        <v>0</v>
      </c>
      <c r="AK53" s="103">
        <f t="shared" si="100"/>
        <v>0</v>
      </c>
      <c r="AL53" s="103">
        <f t="shared" si="100"/>
        <v>0</v>
      </c>
      <c r="AM53" s="103">
        <f t="shared" si="100"/>
        <v>0</v>
      </c>
      <c r="AN53" s="103">
        <f t="shared" si="100"/>
        <v>0</v>
      </c>
      <c r="AO53" s="103">
        <f t="shared" si="100"/>
        <v>0</v>
      </c>
      <c r="AP53" s="103">
        <f t="shared" si="100"/>
        <v>0</v>
      </c>
      <c r="AQ53" s="103">
        <f t="shared" si="100"/>
        <v>0</v>
      </c>
      <c r="AR53" s="103">
        <f t="shared" si="100"/>
        <v>0</v>
      </c>
      <c r="AS53" s="103">
        <f t="shared" si="100"/>
        <v>0</v>
      </c>
      <c r="AT53" s="103">
        <f t="shared" si="100"/>
        <v>0</v>
      </c>
      <c r="AU53" s="103">
        <f t="shared" si="100"/>
        <v>0</v>
      </c>
      <c r="AV53" s="103">
        <f t="shared" si="100"/>
        <v>0</v>
      </c>
      <c r="AW53" s="103">
        <f t="shared" si="100"/>
        <v>0</v>
      </c>
      <c r="AX53" s="103">
        <f t="shared" si="100"/>
        <v>0</v>
      </c>
      <c r="AY53" s="103">
        <f t="shared" si="100"/>
        <v>0</v>
      </c>
      <c r="AZ53" s="103">
        <f t="shared" si="100"/>
        <v>0</v>
      </c>
      <c r="BA53" s="103">
        <f t="shared" si="100"/>
        <v>0</v>
      </c>
      <c r="BB53" s="103">
        <f t="shared" si="100"/>
        <v>0</v>
      </c>
      <c r="BC53" s="103">
        <f t="shared" si="100"/>
        <v>0</v>
      </c>
      <c r="BD53" s="103">
        <f t="shared" si="100"/>
        <v>0</v>
      </c>
      <c r="BE53" s="103">
        <f t="shared" si="100"/>
        <v>0</v>
      </c>
      <c r="BF53" s="103">
        <f t="shared" si="100"/>
        <v>0</v>
      </c>
      <c r="BG53" s="103">
        <f t="shared" si="100"/>
        <v>0</v>
      </c>
      <c r="BH53" s="103">
        <f t="shared" si="100"/>
        <v>0</v>
      </c>
      <c r="BI53" s="103">
        <f t="shared" si="100"/>
        <v>0</v>
      </c>
      <c r="BJ53" s="103">
        <f t="shared" si="100"/>
        <v>0</v>
      </c>
      <c r="BK53" s="103">
        <f t="shared" si="100"/>
        <v>0</v>
      </c>
      <c r="BL53" s="103">
        <f t="shared" si="100"/>
        <v>0</v>
      </c>
      <c r="BM53" s="103">
        <f t="shared" si="100"/>
        <v>0</v>
      </c>
      <c r="BN53" s="103">
        <f t="shared" si="100"/>
        <v>0</v>
      </c>
      <c r="BO53" s="103">
        <f t="shared" si="100"/>
        <v>0</v>
      </c>
      <c r="BP53" s="103">
        <f>IF(AND(BP$9&gt;BQ36,BP$9&lt;=BQ37),((BP$9-BQ36)*BW$8/BW$12)+BQ21,0)</f>
        <v>0</v>
      </c>
      <c r="BQ53" s="103">
        <f>IF(AND(BQ$9&gt;BR36,BQ$9&lt;=BR37),((BQ$9-BR36)*BX$8/BX$12)+BR21,0)</f>
        <v>0</v>
      </c>
      <c r="BR53" s="83"/>
      <c r="BS53" s="83"/>
      <c r="BT53" s="83"/>
      <c r="BU53" s="83"/>
      <c r="BV53" s="83"/>
      <c r="BW53" s="83"/>
      <c r="BX53" s="82"/>
    </row>
    <row r="54" spans="2:76" ht="12" hidden="1" customHeight="1" outlineLevel="1">
      <c r="B54" s="93"/>
      <c r="C54" s="91" t="s">
        <v>779</v>
      </c>
      <c r="D54" s="103">
        <f t="shared" ref="D54:BO54" si="101">IF(AND(D$9&gt;E37,D$9&lt;=E38),((D$9-E37)*L$8/L$12)+E22,0)</f>
        <v>0</v>
      </c>
      <c r="E54" s="103">
        <f t="shared" si="101"/>
        <v>0</v>
      </c>
      <c r="F54" s="103">
        <f t="shared" si="101"/>
        <v>0</v>
      </c>
      <c r="G54" s="103">
        <f t="shared" si="101"/>
        <v>0</v>
      </c>
      <c r="H54" s="103">
        <f t="shared" si="101"/>
        <v>0</v>
      </c>
      <c r="I54" s="103">
        <f t="shared" si="101"/>
        <v>0</v>
      </c>
      <c r="J54" s="103">
        <f t="shared" si="101"/>
        <v>0</v>
      </c>
      <c r="K54" s="103">
        <f t="shared" si="101"/>
        <v>0</v>
      </c>
      <c r="L54" s="103">
        <f t="shared" si="101"/>
        <v>0</v>
      </c>
      <c r="M54" s="103">
        <f t="shared" si="101"/>
        <v>0</v>
      </c>
      <c r="N54" s="103">
        <f t="shared" si="101"/>
        <v>0</v>
      </c>
      <c r="O54" s="103">
        <f t="shared" si="101"/>
        <v>0</v>
      </c>
      <c r="P54" s="103">
        <f t="shared" si="101"/>
        <v>0</v>
      </c>
      <c r="Q54" s="103">
        <f t="shared" si="101"/>
        <v>0</v>
      </c>
      <c r="R54" s="103">
        <f t="shared" si="101"/>
        <v>0</v>
      </c>
      <c r="S54" s="103">
        <f t="shared" si="101"/>
        <v>0</v>
      </c>
      <c r="T54" s="103">
        <f t="shared" si="101"/>
        <v>0</v>
      </c>
      <c r="U54" s="103">
        <f t="shared" si="101"/>
        <v>0</v>
      </c>
      <c r="V54" s="103">
        <f t="shared" si="101"/>
        <v>0</v>
      </c>
      <c r="W54" s="103">
        <f t="shared" si="101"/>
        <v>0</v>
      </c>
      <c r="X54" s="103">
        <f t="shared" si="101"/>
        <v>0</v>
      </c>
      <c r="Y54" s="103">
        <f t="shared" si="101"/>
        <v>0</v>
      </c>
      <c r="Z54" s="103">
        <f t="shared" si="101"/>
        <v>0</v>
      </c>
      <c r="AA54" s="103">
        <f t="shared" si="101"/>
        <v>0</v>
      </c>
      <c r="AB54" s="103">
        <f t="shared" si="101"/>
        <v>0</v>
      </c>
      <c r="AC54" s="103">
        <f t="shared" si="101"/>
        <v>0</v>
      </c>
      <c r="AD54" s="103">
        <f t="shared" si="101"/>
        <v>0</v>
      </c>
      <c r="AE54" s="103">
        <f t="shared" si="101"/>
        <v>0</v>
      </c>
      <c r="AF54" s="103">
        <f t="shared" si="101"/>
        <v>0</v>
      </c>
      <c r="AG54" s="103">
        <f t="shared" si="101"/>
        <v>0</v>
      </c>
      <c r="AH54" s="103">
        <f t="shared" si="101"/>
        <v>0</v>
      </c>
      <c r="AI54" s="103">
        <f t="shared" si="101"/>
        <v>0</v>
      </c>
      <c r="AJ54" s="103">
        <f t="shared" si="101"/>
        <v>0</v>
      </c>
      <c r="AK54" s="103">
        <f t="shared" si="101"/>
        <v>0</v>
      </c>
      <c r="AL54" s="103">
        <f t="shared" si="101"/>
        <v>0</v>
      </c>
      <c r="AM54" s="103">
        <f t="shared" si="101"/>
        <v>0</v>
      </c>
      <c r="AN54" s="103">
        <f t="shared" si="101"/>
        <v>0</v>
      </c>
      <c r="AO54" s="103">
        <f t="shared" si="101"/>
        <v>0</v>
      </c>
      <c r="AP54" s="103">
        <f t="shared" si="101"/>
        <v>0</v>
      </c>
      <c r="AQ54" s="103">
        <f t="shared" si="101"/>
        <v>0</v>
      </c>
      <c r="AR54" s="103">
        <f t="shared" si="101"/>
        <v>0</v>
      </c>
      <c r="AS54" s="103">
        <f t="shared" si="101"/>
        <v>0</v>
      </c>
      <c r="AT54" s="103">
        <f t="shared" si="101"/>
        <v>0</v>
      </c>
      <c r="AU54" s="103">
        <f t="shared" si="101"/>
        <v>0</v>
      </c>
      <c r="AV54" s="103">
        <f t="shared" si="101"/>
        <v>0</v>
      </c>
      <c r="AW54" s="103">
        <f t="shared" si="101"/>
        <v>0</v>
      </c>
      <c r="AX54" s="103">
        <f t="shared" si="101"/>
        <v>0</v>
      </c>
      <c r="AY54" s="103">
        <f t="shared" si="101"/>
        <v>0</v>
      </c>
      <c r="AZ54" s="103">
        <f t="shared" si="101"/>
        <v>0</v>
      </c>
      <c r="BA54" s="103">
        <f t="shared" si="101"/>
        <v>0</v>
      </c>
      <c r="BB54" s="103">
        <f t="shared" si="101"/>
        <v>0</v>
      </c>
      <c r="BC54" s="103">
        <f t="shared" si="101"/>
        <v>0</v>
      </c>
      <c r="BD54" s="103">
        <f t="shared" si="101"/>
        <v>0</v>
      </c>
      <c r="BE54" s="103">
        <f t="shared" si="101"/>
        <v>0</v>
      </c>
      <c r="BF54" s="103">
        <f t="shared" si="101"/>
        <v>0</v>
      </c>
      <c r="BG54" s="103">
        <f t="shared" si="101"/>
        <v>0</v>
      </c>
      <c r="BH54" s="103">
        <f t="shared" si="101"/>
        <v>0</v>
      </c>
      <c r="BI54" s="103">
        <f t="shared" si="101"/>
        <v>0</v>
      </c>
      <c r="BJ54" s="103">
        <f t="shared" si="101"/>
        <v>0</v>
      </c>
      <c r="BK54" s="103">
        <f t="shared" si="101"/>
        <v>0</v>
      </c>
      <c r="BL54" s="103">
        <f t="shared" si="101"/>
        <v>0</v>
      </c>
      <c r="BM54" s="103">
        <f t="shared" si="101"/>
        <v>0</v>
      </c>
      <c r="BN54" s="103">
        <f t="shared" si="101"/>
        <v>0</v>
      </c>
      <c r="BO54" s="103">
        <f t="shared" si="101"/>
        <v>0</v>
      </c>
      <c r="BP54" s="103">
        <f>IF(AND(BP$9&gt;BQ37,BP$9&lt;=BQ38),((BP$9-BQ37)*BX$8/BX$12)+BQ22,0)</f>
        <v>0</v>
      </c>
      <c r="BQ54" s="83"/>
      <c r="BR54" s="83"/>
      <c r="BS54" s="83"/>
      <c r="BT54" s="83"/>
      <c r="BU54" s="83"/>
      <c r="BV54" s="83"/>
      <c r="BW54" s="83"/>
      <c r="BX54" s="82"/>
    </row>
    <row r="55" spans="2:76" ht="12" hidden="1" customHeight="1" outlineLevel="1">
      <c r="B55" s="93"/>
      <c r="C55" s="91" t="s">
        <v>780</v>
      </c>
      <c r="D55" s="103">
        <f t="shared" ref="D55:BO55" si="102">IF(AND(D$9&gt;E38,D$9&lt;=E39),((D$9-E38)*M$8/M$12)+E23,0)</f>
        <v>0</v>
      </c>
      <c r="E55" s="103">
        <f t="shared" si="102"/>
        <v>0</v>
      </c>
      <c r="F55" s="103">
        <f t="shared" si="102"/>
        <v>0</v>
      </c>
      <c r="G55" s="103">
        <f t="shared" si="102"/>
        <v>0</v>
      </c>
      <c r="H55" s="103">
        <f t="shared" si="102"/>
        <v>0</v>
      </c>
      <c r="I55" s="103">
        <f t="shared" si="102"/>
        <v>0</v>
      </c>
      <c r="J55" s="103">
        <f t="shared" si="102"/>
        <v>0</v>
      </c>
      <c r="K55" s="103">
        <f t="shared" si="102"/>
        <v>0</v>
      </c>
      <c r="L55" s="103">
        <f t="shared" si="102"/>
        <v>0</v>
      </c>
      <c r="M55" s="103">
        <f t="shared" si="102"/>
        <v>0</v>
      </c>
      <c r="N55" s="103">
        <f t="shared" si="102"/>
        <v>0</v>
      </c>
      <c r="O55" s="103">
        <f t="shared" si="102"/>
        <v>0</v>
      </c>
      <c r="P55" s="103">
        <f t="shared" si="102"/>
        <v>0</v>
      </c>
      <c r="Q55" s="103">
        <f t="shared" si="102"/>
        <v>0</v>
      </c>
      <c r="R55" s="103">
        <f t="shared" si="102"/>
        <v>0</v>
      </c>
      <c r="S55" s="103">
        <f t="shared" si="102"/>
        <v>0</v>
      </c>
      <c r="T55" s="103">
        <f t="shared" si="102"/>
        <v>0</v>
      </c>
      <c r="U55" s="103">
        <f t="shared" si="102"/>
        <v>0</v>
      </c>
      <c r="V55" s="103">
        <f t="shared" si="102"/>
        <v>0</v>
      </c>
      <c r="W55" s="103">
        <f t="shared" si="102"/>
        <v>0</v>
      </c>
      <c r="X55" s="103">
        <f t="shared" si="102"/>
        <v>0</v>
      </c>
      <c r="Y55" s="103">
        <f t="shared" si="102"/>
        <v>0</v>
      </c>
      <c r="Z55" s="103">
        <f t="shared" si="102"/>
        <v>0</v>
      </c>
      <c r="AA55" s="103">
        <f t="shared" si="102"/>
        <v>0</v>
      </c>
      <c r="AB55" s="103">
        <f t="shared" si="102"/>
        <v>0</v>
      </c>
      <c r="AC55" s="103">
        <f t="shared" si="102"/>
        <v>0</v>
      </c>
      <c r="AD55" s="103">
        <f t="shared" si="102"/>
        <v>0</v>
      </c>
      <c r="AE55" s="103">
        <f t="shared" si="102"/>
        <v>0</v>
      </c>
      <c r="AF55" s="103">
        <f t="shared" si="102"/>
        <v>0</v>
      </c>
      <c r="AG55" s="103">
        <f t="shared" si="102"/>
        <v>0</v>
      </c>
      <c r="AH55" s="103">
        <f t="shared" si="102"/>
        <v>0</v>
      </c>
      <c r="AI55" s="103">
        <f t="shared" si="102"/>
        <v>0</v>
      </c>
      <c r="AJ55" s="103">
        <f t="shared" si="102"/>
        <v>0</v>
      </c>
      <c r="AK55" s="103">
        <f t="shared" si="102"/>
        <v>0</v>
      </c>
      <c r="AL55" s="103">
        <f t="shared" si="102"/>
        <v>0</v>
      </c>
      <c r="AM55" s="103">
        <f t="shared" si="102"/>
        <v>0</v>
      </c>
      <c r="AN55" s="103">
        <f t="shared" si="102"/>
        <v>0</v>
      </c>
      <c r="AO55" s="103">
        <f t="shared" si="102"/>
        <v>0</v>
      </c>
      <c r="AP55" s="103">
        <f t="shared" si="102"/>
        <v>0</v>
      </c>
      <c r="AQ55" s="103">
        <f t="shared" si="102"/>
        <v>0</v>
      </c>
      <c r="AR55" s="103">
        <f t="shared" si="102"/>
        <v>0</v>
      </c>
      <c r="AS55" s="103">
        <f t="shared" si="102"/>
        <v>0</v>
      </c>
      <c r="AT55" s="103">
        <f t="shared" si="102"/>
        <v>0</v>
      </c>
      <c r="AU55" s="103">
        <f t="shared" si="102"/>
        <v>0</v>
      </c>
      <c r="AV55" s="103">
        <f t="shared" si="102"/>
        <v>0</v>
      </c>
      <c r="AW55" s="103">
        <f t="shared" si="102"/>
        <v>0</v>
      </c>
      <c r="AX55" s="103">
        <f t="shared" si="102"/>
        <v>0</v>
      </c>
      <c r="AY55" s="103">
        <f t="shared" si="102"/>
        <v>0</v>
      </c>
      <c r="AZ55" s="103">
        <f t="shared" si="102"/>
        <v>0</v>
      </c>
      <c r="BA55" s="103">
        <f t="shared" si="102"/>
        <v>0</v>
      </c>
      <c r="BB55" s="103">
        <f t="shared" si="102"/>
        <v>0</v>
      </c>
      <c r="BC55" s="103">
        <f t="shared" si="102"/>
        <v>0</v>
      </c>
      <c r="BD55" s="103">
        <f t="shared" si="102"/>
        <v>0</v>
      </c>
      <c r="BE55" s="103">
        <f t="shared" si="102"/>
        <v>0</v>
      </c>
      <c r="BF55" s="103">
        <f t="shared" si="102"/>
        <v>0</v>
      </c>
      <c r="BG55" s="103">
        <f t="shared" si="102"/>
        <v>0</v>
      </c>
      <c r="BH55" s="103">
        <f t="shared" si="102"/>
        <v>0</v>
      </c>
      <c r="BI55" s="103">
        <f t="shared" si="102"/>
        <v>0</v>
      </c>
      <c r="BJ55" s="103">
        <f t="shared" si="102"/>
        <v>0</v>
      </c>
      <c r="BK55" s="103">
        <f t="shared" si="102"/>
        <v>0</v>
      </c>
      <c r="BL55" s="103">
        <f t="shared" si="102"/>
        <v>0</v>
      </c>
      <c r="BM55" s="103">
        <f t="shared" si="102"/>
        <v>0</v>
      </c>
      <c r="BN55" s="103">
        <f t="shared" si="102"/>
        <v>0</v>
      </c>
      <c r="BO55" s="103">
        <f t="shared" si="102"/>
        <v>0</v>
      </c>
      <c r="BP55" s="83"/>
      <c r="BQ55" s="83"/>
      <c r="BR55" s="83"/>
      <c r="BS55" s="83"/>
      <c r="BT55" s="83"/>
      <c r="BU55" s="83"/>
      <c r="BV55" s="83"/>
      <c r="BW55" s="83"/>
      <c r="BX55" s="82"/>
    </row>
    <row r="56" spans="2:76" ht="12" hidden="1" customHeight="1" outlineLevel="1">
      <c r="B56" s="93"/>
      <c r="C56" s="91" t="s">
        <v>781</v>
      </c>
      <c r="D56" s="103">
        <f t="shared" ref="D56:BN56" si="103">IF(AND(D$9&gt;E39,D$9&lt;=E40),((D$9-E39)*N$8/N$12)+E24,0)</f>
        <v>0</v>
      </c>
      <c r="E56" s="103">
        <f t="shared" si="103"/>
        <v>0</v>
      </c>
      <c r="F56" s="103">
        <f t="shared" si="103"/>
        <v>0</v>
      </c>
      <c r="G56" s="103">
        <f t="shared" si="103"/>
        <v>0</v>
      </c>
      <c r="H56" s="103">
        <f t="shared" si="103"/>
        <v>0</v>
      </c>
      <c r="I56" s="103">
        <f t="shared" si="103"/>
        <v>0</v>
      </c>
      <c r="J56" s="103">
        <f t="shared" si="103"/>
        <v>0</v>
      </c>
      <c r="K56" s="103">
        <f t="shared" si="103"/>
        <v>0</v>
      </c>
      <c r="L56" s="103">
        <f t="shared" si="103"/>
        <v>0</v>
      </c>
      <c r="M56" s="103">
        <f t="shared" si="103"/>
        <v>0</v>
      </c>
      <c r="N56" s="103">
        <f t="shared" si="103"/>
        <v>0</v>
      </c>
      <c r="O56" s="103">
        <f t="shared" si="103"/>
        <v>0</v>
      </c>
      <c r="P56" s="103">
        <f t="shared" si="103"/>
        <v>0</v>
      </c>
      <c r="Q56" s="103">
        <f t="shared" si="103"/>
        <v>0</v>
      </c>
      <c r="R56" s="103">
        <f t="shared" si="103"/>
        <v>0</v>
      </c>
      <c r="S56" s="103">
        <f t="shared" si="103"/>
        <v>0</v>
      </c>
      <c r="T56" s="103">
        <f t="shared" si="103"/>
        <v>0</v>
      </c>
      <c r="U56" s="103">
        <f t="shared" si="103"/>
        <v>0</v>
      </c>
      <c r="V56" s="103">
        <f t="shared" si="103"/>
        <v>0</v>
      </c>
      <c r="W56" s="103">
        <f t="shared" si="103"/>
        <v>0</v>
      </c>
      <c r="X56" s="103">
        <f t="shared" si="103"/>
        <v>0</v>
      </c>
      <c r="Y56" s="103">
        <f t="shared" si="103"/>
        <v>0</v>
      </c>
      <c r="Z56" s="103">
        <f t="shared" si="103"/>
        <v>0</v>
      </c>
      <c r="AA56" s="103">
        <f t="shared" si="103"/>
        <v>0</v>
      </c>
      <c r="AB56" s="103">
        <f t="shared" si="103"/>
        <v>0</v>
      </c>
      <c r="AC56" s="103">
        <f t="shared" si="103"/>
        <v>0</v>
      </c>
      <c r="AD56" s="103">
        <f t="shared" si="103"/>
        <v>0</v>
      </c>
      <c r="AE56" s="103">
        <f t="shared" si="103"/>
        <v>0</v>
      </c>
      <c r="AF56" s="103">
        <f t="shared" si="103"/>
        <v>0</v>
      </c>
      <c r="AG56" s="103">
        <f t="shared" si="103"/>
        <v>0</v>
      </c>
      <c r="AH56" s="103">
        <f t="shared" si="103"/>
        <v>0</v>
      </c>
      <c r="AI56" s="103">
        <f t="shared" si="103"/>
        <v>0</v>
      </c>
      <c r="AJ56" s="103">
        <f t="shared" si="103"/>
        <v>0</v>
      </c>
      <c r="AK56" s="103">
        <f t="shared" si="103"/>
        <v>0</v>
      </c>
      <c r="AL56" s="103">
        <f t="shared" si="103"/>
        <v>0</v>
      </c>
      <c r="AM56" s="103">
        <f t="shared" si="103"/>
        <v>0</v>
      </c>
      <c r="AN56" s="103">
        <f t="shared" si="103"/>
        <v>0</v>
      </c>
      <c r="AO56" s="103">
        <f t="shared" si="103"/>
        <v>0</v>
      </c>
      <c r="AP56" s="103">
        <f t="shared" si="103"/>
        <v>0</v>
      </c>
      <c r="AQ56" s="103">
        <f t="shared" si="103"/>
        <v>0</v>
      </c>
      <c r="AR56" s="103">
        <f t="shared" si="103"/>
        <v>0</v>
      </c>
      <c r="AS56" s="103">
        <f t="shared" si="103"/>
        <v>0</v>
      </c>
      <c r="AT56" s="103">
        <f t="shared" si="103"/>
        <v>0</v>
      </c>
      <c r="AU56" s="103">
        <f t="shared" si="103"/>
        <v>0</v>
      </c>
      <c r="AV56" s="103">
        <f t="shared" si="103"/>
        <v>0</v>
      </c>
      <c r="AW56" s="103">
        <f t="shared" si="103"/>
        <v>0</v>
      </c>
      <c r="AX56" s="103">
        <f t="shared" si="103"/>
        <v>0</v>
      </c>
      <c r="AY56" s="103">
        <f t="shared" si="103"/>
        <v>0</v>
      </c>
      <c r="AZ56" s="103">
        <f t="shared" si="103"/>
        <v>0</v>
      </c>
      <c r="BA56" s="103">
        <f t="shared" si="103"/>
        <v>0</v>
      </c>
      <c r="BB56" s="103">
        <f t="shared" si="103"/>
        <v>0</v>
      </c>
      <c r="BC56" s="103">
        <f t="shared" si="103"/>
        <v>0</v>
      </c>
      <c r="BD56" s="103">
        <f t="shared" si="103"/>
        <v>0</v>
      </c>
      <c r="BE56" s="103">
        <f t="shared" si="103"/>
        <v>0</v>
      </c>
      <c r="BF56" s="103">
        <f t="shared" si="103"/>
        <v>0</v>
      </c>
      <c r="BG56" s="103">
        <f t="shared" si="103"/>
        <v>0</v>
      </c>
      <c r="BH56" s="103">
        <f t="shared" si="103"/>
        <v>0</v>
      </c>
      <c r="BI56" s="103">
        <f t="shared" si="103"/>
        <v>0</v>
      </c>
      <c r="BJ56" s="103">
        <f t="shared" si="103"/>
        <v>0</v>
      </c>
      <c r="BK56" s="103">
        <f t="shared" si="103"/>
        <v>0</v>
      </c>
      <c r="BL56" s="103">
        <f t="shared" si="103"/>
        <v>0</v>
      </c>
      <c r="BM56" s="103">
        <f t="shared" si="103"/>
        <v>0</v>
      </c>
      <c r="BN56" s="103">
        <f t="shared" si="103"/>
        <v>0</v>
      </c>
      <c r="BO56" s="83"/>
      <c r="BP56" s="83"/>
      <c r="BQ56" s="83"/>
      <c r="BR56" s="83"/>
      <c r="BS56" s="83"/>
      <c r="BT56" s="83"/>
      <c r="BU56" s="83"/>
      <c r="BV56" s="83"/>
      <c r="BW56" s="83"/>
      <c r="BX56" s="82"/>
    </row>
    <row r="57" spans="2:76" ht="12" hidden="1" customHeight="1" outlineLevel="1">
      <c r="B57" s="93"/>
      <c r="C57" s="91" t="s">
        <v>782</v>
      </c>
      <c r="D57" s="103">
        <f t="shared" ref="D57:BM57" si="104">IF(AND(D$9&gt;E40,D$9&lt;=E41),((D$9-E40)*O$8/O$12)+E25,0)</f>
        <v>0</v>
      </c>
      <c r="E57" s="103">
        <f t="shared" si="104"/>
        <v>0</v>
      </c>
      <c r="F57" s="103">
        <f t="shared" si="104"/>
        <v>0</v>
      </c>
      <c r="G57" s="103">
        <f t="shared" si="104"/>
        <v>0</v>
      </c>
      <c r="H57" s="103">
        <f t="shared" si="104"/>
        <v>0</v>
      </c>
      <c r="I57" s="103">
        <f t="shared" si="104"/>
        <v>0</v>
      </c>
      <c r="J57" s="103">
        <f t="shared" si="104"/>
        <v>0</v>
      </c>
      <c r="K57" s="103">
        <f t="shared" si="104"/>
        <v>0</v>
      </c>
      <c r="L57" s="103">
        <f t="shared" si="104"/>
        <v>0</v>
      </c>
      <c r="M57" s="103">
        <f t="shared" si="104"/>
        <v>0</v>
      </c>
      <c r="N57" s="103">
        <f t="shared" si="104"/>
        <v>0</v>
      </c>
      <c r="O57" s="103">
        <f t="shared" si="104"/>
        <v>0</v>
      </c>
      <c r="P57" s="103">
        <f t="shared" si="104"/>
        <v>0</v>
      </c>
      <c r="Q57" s="103">
        <f t="shared" si="104"/>
        <v>0</v>
      </c>
      <c r="R57" s="103">
        <f t="shared" si="104"/>
        <v>0</v>
      </c>
      <c r="S57" s="103">
        <f t="shared" si="104"/>
        <v>0</v>
      </c>
      <c r="T57" s="103">
        <f t="shared" si="104"/>
        <v>0</v>
      </c>
      <c r="U57" s="103">
        <f t="shared" si="104"/>
        <v>0</v>
      </c>
      <c r="V57" s="103">
        <f t="shared" si="104"/>
        <v>0</v>
      </c>
      <c r="W57" s="103">
        <f t="shared" si="104"/>
        <v>0</v>
      </c>
      <c r="X57" s="103">
        <f t="shared" si="104"/>
        <v>0</v>
      </c>
      <c r="Y57" s="103">
        <f t="shared" si="104"/>
        <v>0</v>
      </c>
      <c r="Z57" s="103">
        <f t="shared" si="104"/>
        <v>0</v>
      </c>
      <c r="AA57" s="103">
        <f t="shared" si="104"/>
        <v>0</v>
      </c>
      <c r="AB57" s="103">
        <f t="shared" si="104"/>
        <v>0</v>
      </c>
      <c r="AC57" s="103">
        <f t="shared" si="104"/>
        <v>0</v>
      </c>
      <c r="AD57" s="103">
        <f t="shared" si="104"/>
        <v>0</v>
      </c>
      <c r="AE57" s="103">
        <f t="shared" si="104"/>
        <v>0</v>
      </c>
      <c r="AF57" s="103">
        <f t="shared" si="104"/>
        <v>0</v>
      </c>
      <c r="AG57" s="103">
        <f t="shared" si="104"/>
        <v>0</v>
      </c>
      <c r="AH57" s="103">
        <f t="shared" si="104"/>
        <v>0</v>
      </c>
      <c r="AI57" s="103">
        <f t="shared" si="104"/>
        <v>0</v>
      </c>
      <c r="AJ57" s="103">
        <f t="shared" si="104"/>
        <v>0</v>
      </c>
      <c r="AK57" s="103">
        <f t="shared" si="104"/>
        <v>0</v>
      </c>
      <c r="AL57" s="103">
        <f t="shared" si="104"/>
        <v>0</v>
      </c>
      <c r="AM57" s="103">
        <f t="shared" si="104"/>
        <v>0</v>
      </c>
      <c r="AN57" s="103">
        <f t="shared" si="104"/>
        <v>0</v>
      </c>
      <c r="AO57" s="103">
        <f t="shared" si="104"/>
        <v>0</v>
      </c>
      <c r="AP57" s="103">
        <f t="shared" si="104"/>
        <v>0</v>
      </c>
      <c r="AQ57" s="103">
        <f t="shared" si="104"/>
        <v>0</v>
      </c>
      <c r="AR57" s="103">
        <f t="shared" si="104"/>
        <v>0</v>
      </c>
      <c r="AS57" s="103">
        <f t="shared" si="104"/>
        <v>0</v>
      </c>
      <c r="AT57" s="103">
        <f t="shared" si="104"/>
        <v>0</v>
      </c>
      <c r="AU57" s="103">
        <f t="shared" si="104"/>
        <v>0</v>
      </c>
      <c r="AV57" s="103">
        <f t="shared" si="104"/>
        <v>0</v>
      </c>
      <c r="AW57" s="103">
        <f t="shared" si="104"/>
        <v>0</v>
      </c>
      <c r="AX57" s="103">
        <f t="shared" si="104"/>
        <v>0</v>
      </c>
      <c r="AY57" s="103">
        <f t="shared" si="104"/>
        <v>0</v>
      </c>
      <c r="AZ57" s="103">
        <f t="shared" si="104"/>
        <v>0</v>
      </c>
      <c r="BA57" s="103">
        <f t="shared" si="104"/>
        <v>0</v>
      </c>
      <c r="BB57" s="103">
        <f t="shared" si="104"/>
        <v>0</v>
      </c>
      <c r="BC57" s="103">
        <f t="shared" si="104"/>
        <v>0</v>
      </c>
      <c r="BD57" s="103">
        <f t="shared" si="104"/>
        <v>0</v>
      </c>
      <c r="BE57" s="103">
        <f t="shared" si="104"/>
        <v>0</v>
      </c>
      <c r="BF57" s="103">
        <f t="shared" si="104"/>
        <v>0</v>
      </c>
      <c r="BG57" s="103">
        <f t="shared" si="104"/>
        <v>0</v>
      </c>
      <c r="BH57" s="103">
        <f t="shared" si="104"/>
        <v>0</v>
      </c>
      <c r="BI57" s="103">
        <f t="shared" si="104"/>
        <v>0</v>
      </c>
      <c r="BJ57" s="103">
        <f t="shared" si="104"/>
        <v>0</v>
      </c>
      <c r="BK57" s="103">
        <f t="shared" si="104"/>
        <v>0</v>
      </c>
      <c r="BL57" s="103">
        <f t="shared" si="104"/>
        <v>0</v>
      </c>
      <c r="BM57" s="103">
        <f t="shared" si="104"/>
        <v>0</v>
      </c>
      <c r="BN57" s="83"/>
      <c r="BO57" s="83"/>
      <c r="BP57" s="83"/>
      <c r="BQ57" s="83"/>
      <c r="BR57" s="83"/>
      <c r="BS57" s="83"/>
      <c r="BT57" s="83"/>
      <c r="BU57" s="83"/>
      <c r="BV57" s="83"/>
      <c r="BW57" s="83"/>
      <c r="BX57" s="82"/>
    </row>
    <row r="58" spans="2:76" ht="12" hidden="1" customHeight="1" outlineLevel="1">
      <c r="B58" s="93"/>
      <c r="C58" s="91" t="s">
        <v>783</v>
      </c>
      <c r="D58" s="103">
        <f t="shared" ref="D58:BL58" si="105">IF(AND(D$9&gt;E41,D$9&lt;=E42),((D$9-E41)*P$8/P$12)+E26,0)</f>
        <v>0</v>
      </c>
      <c r="E58" s="103">
        <f t="shared" si="105"/>
        <v>0</v>
      </c>
      <c r="F58" s="103">
        <f t="shared" si="105"/>
        <v>0</v>
      </c>
      <c r="G58" s="103">
        <f t="shared" si="105"/>
        <v>0</v>
      </c>
      <c r="H58" s="103">
        <f t="shared" si="105"/>
        <v>0</v>
      </c>
      <c r="I58" s="103">
        <f t="shared" si="105"/>
        <v>0</v>
      </c>
      <c r="J58" s="103">
        <f t="shared" si="105"/>
        <v>0</v>
      </c>
      <c r="K58" s="103">
        <f t="shared" si="105"/>
        <v>0</v>
      </c>
      <c r="L58" s="103">
        <f t="shared" si="105"/>
        <v>0</v>
      </c>
      <c r="M58" s="103">
        <f t="shared" si="105"/>
        <v>0</v>
      </c>
      <c r="N58" s="103">
        <f t="shared" si="105"/>
        <v>0</v>
      </c>
      <c r="O58" s="103">
        <f t="shared" si="105"/>
        <v>0</v>
      </c>
      <c r="P58" s="103">
        <f t="shared" si="105"/>
        <v>0</v>
      </c>
      <c r="Q58" s="103">
        <f t="shared" si="105"/>
        <v>0</v>
      </c>
      <c r="R58" s="103">
        <f t="shared" si="105"/>
        <v>0</v>
      </c>
      <c r="S58" s="103">
        <f t="shared" si="105"/>
        <v>0</v>
      </c>
      <c r="T58" s="103">
        <f t="shared" si="105"/>
        <v>0</v>
      </c>
      <c r="U58" s="103">
        <f t="shared" si="105"/>
        <v>0</v>
      </c>
      <c r="V58" s="103">
        <f t="shared" si="105"/>
        <v>0</v>
      </c>
      <c r="W58" s="103">
        <f t="shared" si="105"/>
        <v>0</v>
      </c>
      <c r="X58" s="103">
        <f t="shared" si="105"/>
        <v>0</v>
      </c>
      <c r="Y58" s="103">
        <f t="shared" si="105"/>
        <v>0</v>
      </c>
      <c r="Z58" s="103">
        <f t="shared" si="105"/>
        <v>0</v>
      </c>
      <c r="AA58" s="103">
        <f t="shared" si="105"/>
        <v>0</v>
      </c>
      <c r="AB58" s="103">
        <f t="shared" si="105"/>
        <v>0</v>
      </c>
      <c r="AC58" s="103">
        <f t="shared" si="105"/>
        <v>0</v>
      </c>
      <c r="AD58" s="103">
        <f t="shared" si="105"/>
        <v>0</v>
      </c>
      <c r="AE58" s="103">
        <f t="shared" si="105"/>
        <v>0</v>
      </c>
      <c r="AF58" s="103">
        <f t="shared" si="105"/>
        <v>0</v>
      </c>
      <c r="AG58" s="103">
        <f t="shared" si="105"/>
        <v>0</v>
      </c>
      <c r="AH58" s="103">
        <f t="shared" si="105"/>
        <v>0</v>
      </c>
      <c r="AI58" s="103">
        <f t="shared" si="105"/>
        <v>0</v>
      </c>
      <c r="AJ58" s="103">
        <f t="shared" si="105"/>
        <v>0</v>
      </c>
      <c r="AK58" s="103">
        <f t="shared" si="105"/>
        <v>0</v>
      </c>
      <c r="AL58" s="103">
        <f t="shared" si="105"/>
        <v>0</v>
      </c>
      <c r="AM58" s="103">
        <f t="shared" si="105"/>
        <v>0</v>
      </c>
      <c r="AN58" s="103">
        <f t="shared" si="105"/>
        <v>0</v>
      </c>
      <c r="AO58" s="103">
        <f t="shared" si="105"/>
        <v>0</v>
      </c>
      <c r="AP58" s="103">
        <f t="shared" si="105"/>
        <v>0</v>
      </c>
      <c r="AQ58" s="103">
        <f t="shared" si="105"/>
        <v>0</v>
      </c>
      <c r="AR58" s="103">
        <f t="shared" si="105"/>
        <v>0</v>
      </c>
      <c r="AS58" s="103">
        <f t="shared" si="105"/>
        <v>0</v>
      </c>
      <c r="AT58" s="103">
        <f t="shared" si="105"/>
        <v>0</v>
      </c>
      <c r="AU58" s="103">
        <f t="shared" si="105"/>
        <v>0</v>
      </c>
      <c r="AV58" s="103">
        <f t="shared" si="105"/>
        <v>0</v>
      </c>
      <c r="AW58" s="103">
        <f t="shared" si="105"/>
        <v>0</v>
      </c>
      <c r="AX58" s="103">
        <f t="shared" ref="AX58:BH58" si="106">IF(AND(AX$9&gt;AY41,AX$9&lt;=AY42),((AX$9-AY41)*BK$8/BK$12)+AY26,0)</f>
        <v>0</v>
      </c>
      <c r="AY58" s="103">
        <f t="shared" si="106"/>
        <v>0</v>
      </c>
      <c r="AZ58" s="103">
        <f t="shared" si="106"/>
        <v>0</v>
      </c>
      <c r="BA58" s="103">
        <f t="shared" si="106"/>
        <v>0</v>
      </c>
      <c r="BB58" s="103">
        <f t="shared" si="106"/>
        <v>0</v>
      </c>
      <c r="BC58" s="103">
        <f t="shared" si="106"/>
        <v>0</v>
      </c>
      <c r="BD58" s="103">
        <f t="shared" si="106"/>
        <v>0</v>
      </c>
      <c r="BE58" s="103">
        <f t="shared" si="106"/>
        <v>0</v>
      </c>
      <c r="BF58" s="103">
        <f t="shared" si="106"/>
        <v>0</v>
      </c>
      <c r="BG58" s="103">
        <f t="shared" si="106"/>
        <v>0</v>
      </c>
      <c r="BH58" s="103">
        <f t="shared" si="106"/>
        <v>0</v>
      </c>
      <c r="BI58" s="103">
        <f t="shared" si="105"/>
        <v>0</v>
      </c>
      <c r="BJ58" s="103">
        <f t="shared" si="105"/>
        <v>0</v>
      </c>
      <c r="BK58" s="103">
        <f t="shared" si="105"/>
        <v>0</v>
      </c>
      <c r="BL58" s="103">
        <f t="shared" si="105"/>
        <v>0</v>
      </c>
      <c r="BM58" s="83"/>
      <c r="BN58" s="83"/>
      <c r="BO58" s="83"/>
      <c r="BP58" s="83"/>
      <c r="BQ58" s="83"/>
      <c r="BR58" s="83"/>
      <c r="BS58" s="83"/>
      <c r="BT58" s="83"/>
      <c r="BU58" s="83"/>
      <c r="BV58" s="83"/>
      <c r="BW58" s="83"/>
      <c r="BX58" s="82"/>
    </row>
    <row r="59" spans="2:76" ht="12" hidden="1" customHeight="1" outlineLevel="1">
      <c r="B59" s="93"/>
      <c r="C59" s="104"/>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6"/>
      <c r="BN59" s="106"/>
      <c r="BO59" s="106"/>
      <c r="BP59" s="106"/>
      <c r="BQ59" s="106"/>
      <c r="BR59" s="106"/>
      <c r="BS59" s="106"/>
      <c r="BT59" s="106"/>
      <c r="BU59" s="106"/>
      <c r="BV59" s="106"/>
      <c r="BW59" s="106"/>
      <c r="BX59" s="107"/>
    </row>
    <row r="60" spans="2:76" ht="12" customHeight="1" collapsed="1" thickBot="1">
      <c r="B60" s="93"/>
      <c r="C60" s="108" t="s">
        <v>765</v>
      </c>
      <c r="D60" s="109" t="e">
        <f t="shared" ref="D60:AI60" si="107">SUM(D47:D59)</f>
        <v>#DIV/0!</v>
      </c>
      <c r="E60" s="109" t="e">
        <f t="shared" si="107"/>
        <v>#DIV/0!</v>
      </c>
      <c r="F60" s="109" t="e">
        <f t="shared" si="107"/>
        <v>#DIV/0!</v>
      </c>
      <c r="G60" s="109" t="e">
        <f t="shared" si="107"/>
        <v>#DIV/0!</v>
      </c>
      <c r="H60" s="109" t="e">
        <f t="shared" si="107"/>
        <v>#DIV/0!</v>
      </c>
      <c r="I60" s="109" t="e">
        <f t="shared" si="107"/>
        <v>#DIV/0!</v>
      </c>
      <c r="J60" s="109" t="e">
        <f t="shared" si="107"/>
        <v>#DIV/0!</v>
      </c>
      <c r="K60" s="109" t="e">
        <f t="shared" si="107"/>
        <v>#DIV/0!</v>
      </c>
      <c r="L60" s="109" t="e">
        <f t="shared" si="107"/>
        <v>#DIV/0!</v>
      </c>
      <c r="M60" s="109" t="e">
        <f t="shared" si="107"/>
        <v>#DIV/0!</v>
      </c>
      <c r="N60" s="109" t="e">
        <f t="shared" si="107"/>
        <v>#DIV/0!</v>
      </c>
      <c r="O60" s="109" t="e">
        <f t="shared" si="107"/>
        <v>#DIV/0!</v>
      </c>
      <c r="P60" s="109" t="e">
        <f t="shared" si="107"/>
        <v>#DIV/0!</v>
      </c>
      <c r="Q60" s="109" t="e">
        <f t="shared" si="107"/>
        <v>#DIV/0!</v>
      </c>
      <c r="R60" s="109" t="e">
        <f t="shared" si="107"/>
        <v>#DIV/0!</v>
      </c>
      <c r="S60" s="109" t="e">
        <f t="shared" si="107"/>
        <v>#DIV/0!</v>
      </c>
      <c r="T60" s="109" t="e">
        <f t="shared" si="107"/>
        <v>#DIV/0!</v>
      </c>
      <c r="U60" s="109" t="e">
        <f t="shared" si="107"/>
        <v>#DIV/0!</v>
      </c>
      <c r="V60" s="109" t="e">
        <f t="shared" si="107"/>
        <v>#DIV/0!</v>
      </c>
      <c r="W60" s="109" t="e">
        <f t="shared" si="107"/>
        <v>#DIV/0!</v>
      </c>
      <c r="X60" s="109" t="e">
        <f t="shared" si="107"/>
        <v>#DIV/0!</v>
      </c>
      <c r="Y60" s="109" t="e">
        <f t="shared" si="107"/>
        <v>#DIV/0!</v>
      </c>
      <c r="Z60" s="109" t="e">
        <f t="shared" si="107"/>
        <v>#DIV/0!</v>
      </c>
      <c r="AA60" s="109" t="e">
        <f t="shared" si="107"/>
        <v>#DIV/0!</v>
      </c>
      <c r="AB60" s="109" t="e">
        <f t="shared" si="107"/>
        <v>#DIV/0!</v>
      </c>
      <c r="AC60" s="109" t="e">
        <f t="shared" si="107"/>
        <v>#DIV/0!</v>
      </c>
      <c r="AD60" s="109" t="e">
        <f t="shared" si="107"/>
        <v>#DIV/0!</v>
      </c>
      <c r="AE60" s="109" t="e">
        <f t="shared" si="107"/>
        <v>#DIV/0!</v>
      </c>
      <c r="AF60" s="109" t="e">
        <f t="shared" si="107"/>
        <v>#DIV/0!</v>
      </c>
      <c r="AG60" s="109" t="e">
        <f t="shared" si="107"/>
        <v>#DIV/0!</v>
      </c>
      <c r="AH60" s="109" t="e">
        <f t="shared" si="107"/>
        <v>#DIV/0!</v>
      </c>
      <c r="AI60" s="109" t="e">
        <f t="shared" si="107"/>
        <v>#DIV/0!</v>
      </c>
      <c r="AJ60" s="109" t="e">
        <f t="shared" ref="AJ60:BV60" si="108">SUM(AJ47:AJ59)</f>
        <v>#DIV/0!</v>
      </c>
      <c r="AK60" s="109" t="e">
        <f t="shared" si="108"/>
        <v>#DIV/0!</v>
      </c>
      <c r="AL60" s="109" t="e">
        <f t="shared" si="108"/>
        <v>#DIV/0!</v>
      </c>
      <c r="AM60" s="109" t="e">
        <f t="shared" si="108"/>
        <v>#DIV/0!</v>
      </c>
      <c r="AN60" s="109" t="e">
        <f t="shared" si="108"/>
        <v>#DIV/0!</v>
      </c>
      <c r="AO60" s="109" t="e">
        <f t="shared" si="108"/>
        <v>#DIV/0!</v>
      </c>
      <c r="AP60" s="109" t="e">
        <f t="shared" si="108"/>
        <v>#DIV/0!</v>
      </c>
      <c r="AQ60" s="109" t="e">
        <f t="shared" si="108"/>
        <v>#DIV/0!</v>
      </c>
      <c r="AR60" s="109" t="e">
        <f t="shared" si="108"/>
        <v>#DIV/0!</v>
      </c>
      <c r="AS60" s="109" t="e">
        <f t="shared" si="108"/>
        <v>#DIV/0!</v>
      </c>
      <c r="AT60" s="109" t="e">
        <f t="shared" si="108"/>
        <v>#DIV/0!</v>
      </c>
      <c r="AU60" s="109" t="e">
        <f t="shared" si="108"/>
        <v>#DIV/0!</v>
      </c>
      <c r="AV60" s="109" t="e">
        <f t="shared" si="108"/>
        <v>#DIV/0!</v>
      </c>
      <c r="AW60" s="109" t="e">
        <f t="shared" si="108"/>
        <v>#DIV/0!</v>
      </c>
      <c r="AX60" s="109" t="e">
        <f t="shared" si="108"/>
        <v>#DIV/0!</v>
      </c>
      <c r="AY60" s="109" t="e">
        <f t="shared" si="108"/>
        <v>#DIV/0!</v>
      </c>
      <c r="AZ60" s="109" t="e">
        <f t="shared" si="108"/>
        <v>#DIV/0!</v>
      </c>
      <c r="BA60" s="109" t="e">
        <f t="shared" si="108"/>
        <v>#DIV/0!</v>
      </c>
      <c r="BB60" s="109" t="e">
        <f t="shared" si="108"/>
        <v>#DIV/0!</v>
      </c>
      <c r="BC60" s="109" t="e">
        <f t="shared" si="108"/>
        <v>#DIV/0!</v>
      </c>
      <c r="BD60" s="109" t="e">
        <f t="shared" si="108"/>
        <v>#DIV/0!</v>
      </c>
      <c r="BE60" s="109" t="e">
        <f t="shared" si="108"/>
        <v>#DIV/0!</v>
      </c>
      <c r="BF60" s="109" t="e">
        <f t="shared" si="108"/>
        <v>#DIV/0!</v>
      </c>
      <c r="BG60" s="109" t="e">
        <f t="shared" si="108"/>
        <v>#DIV/0!</v>
      </c>
      <c r="BH60" s="109" t="e">
        <f t="shared" si="108"/>
        <v>#DIV/0!</v>
      </c>
      <c r="BI60" s="109" t="e">
        <f t="shared" si="108"/>
        <v>#DIV/0!</v>
      </c>
      <c r="BJ60" s="109" t="e">
        <f t="shared" si="108"/>
        <v>#DIV/0!</v>
      </c>
      <c r="BK60" s="109" t="e">
        <f t="shared" si="108"/>
        <v>#DIV/0!</v>
      </c>
      <c r="BL60" s="109" t="e">
        <f t="shared" si="108"/>
        <v>#DIV/0!</v>
      </c>
      <c r="BM60" s="87" t="e">
        <f t="shared" si="108"/>
        <v>#DIV/0!</v>
      </c>
      <c r="BN60" s="87" t="e">
        <f>SUM(BN47:BN59)</f>
        <v>#DIV/0!</v>
      </c>
      <c r="BO60" s="87" t="e">
        <f t="shared" si="108"/>
        <v>#DIV/0!</v>
      </c>
      <c r="BP60" s="87" t="e">
        <f t="shared" si="108"/>
        <v>#DIV/0!</v>
      </c>
      <c r="BQ60" s="87" t="e">
        <f t="shared" si="108"/>
        <v>#DIV/0!</v>
      </c>
      <c r="BR60" s="87" t="e">
        <f t="shared" si="108"/>
        <v>#DIV/0!</v>
      </c>
      <c r="BS60" s="87" t="e">
        <f t="shared" si="108"/>
        <v>#DIV/0!</v>
      </c>
      <c r="BT60" s="87" t="e">
        <f t="shared" si="108"/>
        <v>#DIV/0!</v>
      </c>
      <c r="BU60" s="87" t="e">
        <f t="shared" si="108"/>
        <v>#DIV/0!</v>
      </c>
      <c r="BV60" s="87" t="e">
        <f t="shared" si="108"/>
        <v>#DIV/0!</v>
      </c>
      <c r="BW60" s="87" t="e">
        <f>SUM(BW47:BW59)</f>
        <v>#DIV/0!</v>
      </c>
      <c r="BX60" s="86">
        <f>SUM(BX47:BX59)</f>
        <v>0</v>
      </c>
    </row>
    <row r="61" spans="2:76" ht="12" customHeight="1" thickTop="1">
      <c r="B61" s="93"/>
      <c r="C61" s="93"/>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1" t="s">
        <v>767</v>
      </c>
      <c r="BN61" s="112"/>
      <c r="BO61" s="112"/>
      <c r="BP61" s="112"/>
      <c r="BQ61" s="112"/>
      <c r="BR61" s="112"/>
      <c r="BS61" s="112"/>
      <c r="BT61" s="112"/>
      <c r="BU61" s="112"/>
      <c r="BV61" s="112"/>
      <c r="BW61" s="112"/>
      <c r="BX61" s="113"/>
    </row>
    <row r="62" spans="2:76" ht="12" customHeight="1" thickBot="1">
      <c r="B62" s="93"/>
      <c r="C62" s="108" t="s">
        <v>766</v>
      </c>
      <c r="D62" s="109" t="e">
        <f t="shared" ref="D62:BO62" si="109">SUMIF($D$6:$BX$6,D$6,$D$60:$BX$60)/SUMIF($D$6:$BX$6,D$6,$D$64:$BX$64)</f>
        <v>#DIV/0!</v>
      </c>
      <c r="E62" s="109" t="e">
        <f t="shared" si="109"/>
        <v>#DIV/0!</v>
      </c>
      <c r="F62" s="109" t="e">
        <f t="shared" si="109"/>
        <v>#DIV/0!</v>
      </c>
      <c r="G62" s="109" t="e">
        <f t="shared" si="109"/>
        <v>#DIV/0!</v>
      </c>
      <c r="H62" s="109" t="e">
        <f t="shared" si="109"/>
        <v>#DIV/0!</v>
      </c>
      <c r="I62" s="109" t="e">
        <f t="shared" si="109"/>
        <v>#DIV/0!</v>
      </c>
      <c r="J62" s="109" t="e">
        <f t="shared" si="109"/>
        <v>#DIV/0!</v>
      </c>
      <c r="K62" s="109" t="e">
        <f t="shared" si="109"/>
        <v>#DIV/0!</v>
      </c>
      <c r="L62" s="109" t="e">
        <f t="shared" si="109"/>
        <v>#DIV/0!</v>
      </c>
      <c r="M62" s="109" t="e">
        <f t="shared" si="109"/>
        <v>#DIV/0!</v>
      </c>
      <c r="N62" s="109" t="e">
        <f t="shared" si="109"/>
        <v>#DIV/0!</v>
      </c>
      <c r="O62" s="109" t="e">
        <f t="shared" si="109"/>
        <v>#DIV/0!</v>
      </c>
      <c r="P62" s="109" t="e">
        <f t="shared" si="109"/>
        <v>#DIV/0!</v>
      </c>
      <c r="Q62" s="109" t="e">
        <f t="shared" si="109"/>
        <v>#DIV/0!</v>
      </c>
      <c r="R62" s="109" t="e">
        <f t="shared" si="109"/>
        <v>#DIV/0!</v>
      </c>
      <c r="S62" s="109" t="e">
        <f t="shared" si="109"/>
        <v>#DIV/0!</v>
      </c>
      <c r="T62" s="109" t="e">
        <f t="shared" si="109"/>
        <v>#DIV/0!</v>
      </c>
      <c r="U62" s="109" t="e">
        <f t="shared" si="109"/>
        <v>#DIV/0!</v>
      </c>
      <c r="V62" s="109" t="e">
        <f t="shared" si="109"/>
        <v>#DIV/0!</v>
      </c>
      <c r="W62" s="109" t="e">
        <f t="shared" si="109"/>
        <v>#DIV/0!</v>
      </c>
      <c r="X62" s="109" t="e">
        <f t="shared" si="109"/>
        <v>#DIV/0!</v>
      </c>
      <c r="Y62" s="109" t="e">
        <f t="shared" si="109"/>
        <v>#DIV/0!</v>
      </c>
      <c r="Z62" s="109" t="e">
        <f t="shared" si="109"/>
        <v>#DIV/0!</v>
      </c>
      <c r="AA62" s="109" t="e">
        <f t="shared" si="109"/>
        <v>#DIV/0!</v>
      </c>
      <c r="AB62" s="109" t="e">
        <f t="shared" si="109"/>
        <v>#DIV/0!</v>
      </c>
      <c r="AC62" s="109" t="e">
        <f t="shared" si="109"/>
        <v>#DIV/0!</v>
      </c>
      <c r="AD62" s="109" t="e">
        <f t="shared" si="109"/>
        <v>#DIV/0!</v>
      </c>
      <c r="AE62" s="109" t="e">
        <f t="shared" si="109"/>
        <v>#DIV/0!</v>
      </c>
      <c r="AF62" s="109" t="e">
        <f t="shared" si="109"/>
        <v>#DIV/0!</v>
      </c>
      <c r="AG62" s="109" t="e">
        <f t="shared" si="109"/>
        <v>#DIV/0!</v>
      </c>
      <c r="AH62" s="109" t="e">
        <f t="shared" si="109"/>
        <v>#DIV/0!</v>
      </c>
      <c r="AI62" s="109" t="e">
        <f t="shared" si="109"/>
        <v>#DIV/0!</v>
      </c>
      <c r="AJ62" s="109" t="e">
        <f t="shared" si="109"/>
        <v>#DIV/0!</v>
      </c>
      <c r="AK62" s="109" t="e">
        <f t="shared" si="109"/>
        <v>#DIV/0!</v>
      </c>
      <c r="AL62" s="109" t="e">
        <f t="shared" si="109"/>
        <v>#DIV/0!</v>
      </c>
      <c r="AM62" s="109" t="e">
        <f t="shared" si="109"/>
        <v>#DIV/0!</v>
      </c>
      <c r="AN62" s="109" t="e">
        <f t="shared" si="109"/>
        <v>#DIV/0!</v>
      </c>
      <c r="AO62" s="109" t="e">
        <f t="shared" si="109"/>
        <v>#DIV/0!</v>
      </c>
      <c r="AP62" s="109" t="e">
        <f t="shared" si="109"/>
        <v>#DIV/0!</v>
      </c>
      <c r="AQ62" s="109" t="e">
        <f t="shared" si="109"/>
        <v>#DIV/0!</v>
      </c>
      <c r="AR62" s="109" t="e">
        <f t="shared" si="109"/>
        <v>#DIV/0!</v>
      </c>
      <c r="AS62" s="109" t="e">
        <f t="shared" si="109"/>
        <v>#DIV/0!</v>
      </c>
      <c r="AT62" s="109" t="e">
        <f t="shared" si="109"/>
        <v>#DIV/0!</v>
      </c>
      <c r="AU62" s="109" t="e">
        <f t="shared" si="109"/>
        <v>#DIV/0!</v>
      </c>
      <c r="AV62" s="109" t="e">
        <f t="shared" si="109"/>
        <v>#DIV/0!</v>
      </c>
      <c r="AW62" s="109" t="e">
        <f t="shared" si="109"/>
        <v>#DIV/0!</v>
      </c>
      <c r="AX62" s="109" t="e">
        <f t="shared" si="109"/>
        <v>#DIV/0!</v>
      </c>
      <c r="AY62" s="109" t="e">
        <f t="shared" si="109"/>
        <v>#DIV/0!</v>
      </c>
      <c r="AZ62" s="109" t="e">
        <f t="shared" si="109"/>
        <v>#DIV/0!</v>
      </c>
      <c r="BA62" s="109" t="e">
        <f t="shared" si="109"/>
        <v>#DIV/0!</v>
      </c>
      <c r="BB62" s="109" t="e">
        <f t="shared" si="109"/>
        <v>#DIV/0!</v>
      </c>
      <c r="BC62" s="109" t="e">
        <f t="shared" si="109"/>
        <v>#DIV/0!</v>
      </c>
      <c r="BD62" s="109" t="e">
        <f t="shared" si="109"/>
        <v>#DIV/0!</v>
      </c>
      <c r="BE62" s="109" t="e">
        <f t="shared" si="109"/>
        <v>#DIV/0!</v>
      </c>
      <c r="BF62" s="109" t="e">
        <f t="shared" si="109"/>
        <v>#DIV/0!</v>
      </c>
      <c r="BG62" s="109" t="e">
        <f t="shared" si="109"/>
        <v>#DIV/0!</v>
      </c>
      <c r="BH62" s="109" t="e">
        <f t="shared" si="109"/>
        <v>#DIV/0!</v>
      </c>
      <c r="BI62" s="109" t="e">
        <f t="shared" si="109"/>
        <v>#DIV/0!</v>
      </c>
      <c r="BJ62" s="109" t="e">
        <f t="shared" si="109"/>
        <v>#DIV/0!</v>
      </c>
      <c r="BK62" s="109" t="e">
        <f t="shared" si="109"/>
        <v>#DIV/0!</v>
      </c>
      <c r="BL62" s="109" t="e">
        <f t="shared" si="109"/>
        <v>#DIV/0!</v>
      </c>
      <c r="BM62" s="87" t="e">
        <f t="shared" si="109"/>
        <v>#DIV/0!</v>
      </c>
      <c r="BN62" s="87" t="e">
        <f t="shared" si="109"/>
        <v>#DIV/0!</v>
      </c>
      <c r="BO62" s="87" t="e">
        <f t="shared" si="109"/>
        <v>#DIV/0!</v>
      </c>
      <c r="BP62" s="87" t="e">
        <f t="shared" ref="BP62:BX62" si="110">SUMIF($D$6:$BX$6,BP$6,$D$60:$BX$60)/SUMIF($D$6:$BX$6,BP$6,$D$64:$BX$64)</f>
        <v>#DIV/0!</v>
      </c>
      <c r="BQ62" s="87" t="e">
        <f t="shared" si="110"/>
        <v>#DIV/0!</v>
      </c>
      <c r="BR62" s="87" t="e">
        <f t="shared" si="110"/>
        <v>#DIV/0!</v>
      </c>
      <c r="BS62" s="87" t="e">
        <f t="shared" si="110"/>
        <v>#DIV/0!</v>
      </c>
      <c r="BT62" s="87" t="e">
        <f t="shared" si="110"/>
        <v>#DIV/0!</v>
      </c>
      <c r="BU62" s="87" t="e">
        <f t="shared" si="110"/>
        <v>#DIV/0!</v>
      </c>
      <c r="BV62" s="87" t="e">
        <f t="shared" si="110"/>
        <v>#DIV/0!</v>
      </c>
      <c r="BW62" s="87" t="e">
        <f t="shared" si="110"/>
        <v>#DIV/0!</v>
      </c>
      <c r="BX62" s="86" t="e">
        <f t="shared" si="110"/>
        <v>#DIV/0!</v>
      </c>
    </row>
    <row r="63" spans="2:76" ht="12" customHeight="1" thickTop="1">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0" t="s">
        <v>767</v>
      </c>
    </row>
    <row r="64" spans="2:76" ht="12" customHeight="1">
      <c r="B64" s="93"/>
      <c r="C64" s="91" t="s">
        <v>768</v>
      </c>
      <c r="D64" s="114" t="e">
        <f>IF(D60&lt;&gt;0,1,0)</f>
        <v>#DIV/0!</v>
      </c>
      <c r="E64" s="114" t="e">
        <f t="shared" ref="E64:BQ64" si="111">IF(E60&lt;&gt;0,1,0)</f>
        <v>#DIV/0!</v>
      </c>
      <c r="F64" s="114" t="e">
        <f t="shared" si="111"/>
        <v>#DIV/0!</v>
      </c>
      <c r="G64" s="114" t="e">
        <f t="shared" si="111"/>
        <v>#DIV/0!</v>
      </c>
      <c r="H64" s="114" t="e">
        <f t="shared" si="111"/>
        <v>#DIV/0!</v>
      </c>
      <c r="I64" s="114" t="e">
        <f t="shared" si="111"/>
        <v>#DIV/0!</v>
      </c>
      <c r="J64" s="114" t="e">
        <f t="shared" si="111"/>
        <v>#DIV/0!</v>
      </c>
      <c r="K64" s="114" t="e">
        <f t="shared" si="111"/>
        <v>#DIV/0!</v>
      </c>
      <c r="L64" s="114" t="e">
        <f t="shared" si="111"/>
        <v>#DIV/0!</v>
      </c>
      <c r="M64" s="114" t="e">
        <f t="shared" si="111"/>
        <v>#DIV/0!</v>
      </c>
      <c r="N64" s="114" t="e">
        <f t="shared" si="111"/>
        <v>#DIV/0!</v>
      </c>
      <c r="O64" s="114" t="e">
        <f t="shared" si="111"/>
        <v>#DIV/0!</v>
      </c>
      <c r="P64" s="114" t="e">
        <f t="shared" si="111"/>
        <v>#DIV/0!</v>
      </c>
      <c r="Q64" s="114" t="e">
        <f t="shared" si="111"/>
        <v>#DIV/0!</v>
      </c>
      <c r="R64" s="114" t="e">
        <f t="shared" si="111"/>
        <v>#DIV/0!</v>
      </c>
      <c r="S64" s="114" t="e">
        <f t="shared" si="111"/>
        <v>#DIV/0!</v>
      </c>
      <c r="T64" s="114" t="e">
        <f t="shared" si="111"/>
        <v>#DIV/0!</v>
      </c>
      <c r="U64" s="114" t="e">
        <f t="shared" si="111"/>
        <v>#DIV/0!</v>
      </c>
      <c r="V64" s="114" t="e">
        <f t="shared" si="111"/>
        <v>#DIV/0!</v>
      </c>
      <c r="W64" s="114" t="e">
        <f t="shared" si="111"/>
        <v>#DIV/0!</v>
      </c>
      <c r="X64" s="114" t="e">
        <f t="shared" si="111"/>
        <v>#DIV/0!</v>
      </c>
      <c r="Y64" s="114" t="e">
        <f t="shared" si="111"/>
        <v>#DIV/0!</v>
      </c>
      <c r="Z64" s="114" t="e">
        <f t="shared" si="111"/>
        <v>#DIV/0!</v>
      </c>
      <c r="AA64" s="114" t="e">
        <f t="shared" si="111"/>
        <v>#DIV/0!</v>
      </c>
      <c r="AB64" s="114" t="e">
        <f t="shared" si="111"/>
        <v>#DIV/0!</v>
      </c>
      <c r="AC64" s="114" t="e">
        <f t="shared" si="111"/>
        <v>#DIV/0!</v>
      </c>
      <c r="AD64" s="114" t="e">
        <f t="shared" si="111"/>
        <v>#DIV/0!</v>
      </c>
      <c r="AE64" s="114" t="e">
        <f t="shared" si="111"/>
        <v>#DIV/0!</v>
      </c>
      <c r="AF64" s="114" t="e">
        <f t="shared" si="111"/>
        <v>#DIV/0!</v>
      </c>
      <c r="AG64" s="114" t="e">
        <f t="shared" si="111"/>
        <v>#DIV/0!</v>
      </c>
      <c r="AH64" s="114" t="e">
        <f t="shared" si="111"/>
        <v>#DIV/0!</v>
      </c>
      <c r="AI64" s="114" t="e">
        <f t="shared" si="111"/>
        <v>#DIV/0!</v>
      </c>
      <c r="AJ64" s="114" t="e">
        <f t="shared" si="111"/>
        <v>#DIV/0!</v>
      </c>
      <c r="AK64" s="114" t="e">
        <f t="shared" si="111"/>
        <v>#DIV/0!</v>
      </c>
      <c r="AL64" s="114" t="e">
        <f t="shared" si="111"/>
        <v>#DIV/0!</v>
      </c>
      <c r="AM64" s="114" t="e">
        <f t="shared" si="111"/>
        <v>#DIV/0!</v>
      </c>
      <c r="AN64" s="114" t="e">
        <f t="shared" si="111"/>
        <v>#DIV/0!</v>
      </c>
      <c r="AO64" s="114" t="e">
        <f t="shared" si="111"/>
        <v>#DIV/0!</v>
      </c>
      <c r="AP64" s="114" t="e">
        <f t="shared" si="111"/>
        <v>#DIV/0!</v>
      </c>
      <c r="AQ64" s="114" t="e">
        <f t="shared" si="111"/>
        <v>#DIV/0!</v>
      </c>
      <c r="AR64" s="114" t="e">
        <f t="shared" si="111"/>
        <v>#DIV/0!</v>
      </c>
      <c r="AS64" s="114" t="e">
        <f t="shared" si="111"/>
        <v>#DIV/0!</v>
      </c>
      <c r="AT64" s="114" t="e">
        <f t="shared" si="111"/>
        <v>#DIV/0!</v>
      </c>
      <c r="AU64" s="114" t="e">
        <f t="shared" si="111"/>
        <v>#DIV/0!</v>
      </c>
      <c r="AV64" s="114" t="e">
        <f t="shared" si="111"/>
        <v>#DIV/0!</v>
      </c>
      <c r="AW64" s="114" t="e">
        <f t="shared" si="111"/>
        <v>#DIV/0!</v>
      </c>
      <c r="AX64" s="114" t="e">
        <f t="shared" si="111"/>
        <v>#DIV/0!</v>
      </c>
      <c r="AY64" s="114" t="e">
        <f t="shared" si="111"/>
        <v>#DIV/0!</v>
      </c>
      <c r="AZ64" s="114" t="e">
        <f t="shared" si="111"/>
        <v>#DIV/0!</v>
      </c>
      <c r="BA64" s="114" t="e">
        <f t="shared" si="111"/>
        <v>#DIV/0!</v>
      </c>
      <c r="BB64" s="114" t="e">
        <f t="shared" si="111"/>
        <v>#DIV/0!</v>
      </c>
      <c r="BC64" s="114" t="e">
        <f t="shared" si="111"/>
        <v>#DIV/0!</v>
      </c>
      <c r="BD64" s="114" t="e">
        <f t="shared" si="111"/>
        <v>#DIV/0!</v>
      </c>
      <c r="BE64" s="114" t="e">
        <f t="shared" si="111"/>
        <v>#DIV/0!</v>
      </c>
      <c r="BF64" s="114" t="e">
        <f t="shared" si="111"/>
        <v>#DIV/0!</v>
      </c>
      <c r="BG64" s="114" t="e">
        <f t="shared" si="111"/>
        <v>#DIV/0!</v>
      </c>
      <c r="BH64" s="114" t="e">
        <f t="shared" si="111"/>
        <v>#DIV/0!</v>
      </c>
      <c r="BI64" s="114" t="e">
        <f>IF(BI60&lt;&gt;0,1,0)</f>
        <v>#DIV/0!</v>
      </c>
      <c r="BJ64" s="114" t="e">
        <f>IF(BJ60&lt;&gt;0,1,0)</f>
        <v>#DIV/0!</v>
      </c>
      <c r="BK64" s="114" t="e">
        <f t="shared" si="111"/>
        <v>#DIV/0!</v>
      </c>
      <c r="BL64" s="114" t="e">
        <f t="shared" si="111"/>
        <v>#DIV/0!</v>
      </c>
      <c r="BM64" s="82" t="e">
        <f t="shared" si="111"/>
        <v>#DIV/0!</v>
      </c>
      <c r="BN64" s="82" t="e">
        <f t="shared" si="111"/>
        <v>#DIV/0!</v>
      </c>
      <c r="BO64" s="82" t="e">
        <f t="shared" si="111"/>
        <v>#DIV/0!</v>
      </c>
      <c r="BP64" s="82" t="e">
        <f t="shared" si="111"/>
        <v>#DIV/0!</v>
      </c>
      <c r="BQ64" s="82" t="e">
        <f t="shared" si="111"/>
        <v>#DIV/0!</v>
      </c>
      <c r="BR64" s="82" t="e">
        <f t="shared" ref="BR64:BX64" si="112">IF(BR60&lt;&gt;0,1,0)</f>
        <v>#DIV/0!</v>
      </c>
      <c r="BS64" s="82" t="e">
        <f t="shared" si="112"/>
        <v>#DIV/0!</v>
      </c>
      <c r="BT64" s="82" t="e">
        <f t="shared" si="112"/>
        <v>#DIV/0!</v>
      </c>
      <c r="BU64" s="82" t="e">
        <f t="shared" si="112"/>
        <v>#DIV/0!</v>
      </c>
      <c r="BV64" s="82" t="e">
        <f t="shared" si="112"/>
        <v>#DIV/0!</v>
      </c>
      <c r="BW64" s="82" t="e">
        <f t="shared" si="112"/>
        <v>#DIV/0!</v>
      </c>
      <c r="BX64" s="82">
        <f t="shared" si="112"/>
        <v>0</v>
      </c>
    </row>
    <row r="65" spans="2:65">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0" t="s">
        <v>767</v>
      </c>
    </row>
    <row r="66" spans="2:65">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0" t="s">
        <v>767</v>
      </c>
    </row>
  </sheetData>
  <sheetProtection formatCells="0" formatColumns="0" formatRows="0" insertColumns="0" insertRows="0"/>
  <pageMargins left="0.75" right="0.75" top="1" bottom="1" header="0.5" footer="0.5"/>
  <pageSetup paperSize="9" scale="87" orientation="landscape" horizontalDpi="4294967293" r:id="rId1"/>
  <headerFooter alignWithMargins="0">
    <oddFooter>&amp;C&amp;7&amp;B&amp;"Arial"Document Classification: KPMG Confidential</oddFooter>
  </headerFooter>
  <ignoredErrors>
    <ignoredError sqref="D5:BY11" unlockedFormula="1"/>
  </ignoredError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tabColor indexed="14"/>
    <pageSetUpPr fitToPage="1"/>
  </sheetPr>
  <dimension ref="A1:BX71"/>
  <sheetViews>
    <sheetView showGridLines="0" zoomScaleNormal="100" workbookViewId="0">
      <pane xSplit="3" ySplit="7" topLeftCell="D8" activePane="bottomRight" state="frozen"/>
      <selection pane="topRight"/>
      <selection pane="bottomLeft"/>
      <selection pane="bottomRight"/>
    </sheetView>
  </sheetViews>
  <sheetFormatPr defaultColWidth="9.140625" defaultRowHeight="12.75" outlineLevelRow="1"/>
  <cols>
    <col min="1" max="1" width="3.7109375" style="558" customWidth="1"/>
    <col min="2" max="2" width="9.140625" style="58" customWidth="1"/>
    <col min="3" max="3" width="26.7109375" style="58" customWidth="1"/>
    <col min="4" max="76" width="9.42578125" style="58" customWidth="1"/>
    <col min="77" max="16384" width="9.140625" style="58"/>
  </cols>
  <sheetData>
    <row r="1" spans="1:76" ht="23.1" customHeight="1">
      <c r="B1" s="614" t="s">
        <v>735</v>
      </c>
      <c r="E1" s="59" t="s">
        <v>736</v>
      </c>
      <c r="F1" s="60" t="s">
        <v>737</v>
      </c>
      <c r="G1" s="61" t="s">
        <v>738</v>
      </c>
      <c r="N1" s="62"/>
      <c r="P1" s="63" t="s">
        <v>739</v>
      </c>
    </row>
    <row r="2" spans="1:76" ht="11.45" customHeight="1">
      <c r="B2" s="618" t="s">
        <v>740</v>
      </c>
      <c r="N2" s="62"/>
      <c r="P2" s="63" t="s">
        <v>741</v>
      </c>
      <c r="Q2" s="62"/>
    </row>
    <row r="3" spans="1:76" ht="12" customHeight="1">
      <c r="B3" s="65"/>
      <c r="C3" s="65"/>
      <c r="D3" s="65"/>
      <c r="E3" s="65"/>
      <c r="F3" s="65"/>
      <c r="G3" s="65"/>
      <c r="H3" s="65"/>
      <c r="I3" s="65"/>
      <c r="J3" s="65"/>
      <c r="K3" s="65"/>
      <c r="L3" s="65"/>
      <c r="M3" s="65"/>
      <c r="N3" s="66"/>
      <c r="P3" s="63" t="s">
        <v>742</v>
      </c>
      <c r="Q3" s="62" t="s">
        <v>743</v>
      </c>
    </row>
    <row r="4" spans="1:76" ht="12" customHeight="1">
      <c r="B4" s="64"/>
      <c r="E4" s="65"/>
      <c r="F4" s="65"/>
      <c r="G4" s="65"/>
      <c r="H4" s="65"/>
      <c r="I4" s="65"/>
      <c r="J4" s="65"/>
      <c r="K4" s="65"/>
      <c r="L4" s="65"/>
      <c r="M4" s="65"/>
      <c r="N4" s="66"/>
      <c r="P4" s="63"/>
      <c r="Q4" s="62"/>
    </row>
    <row r="5" spans="1:76" ht="12" customHeight="1">
      <c r="B5" s="64"/>
      <c r="D5" s="71">
        <f>EOMONTH(D7,-1)</f>
        <v>43830</v>
      </c>
      <c r="E5" s="65"/>
      <c r="F5" s="65"/>
      <c r="G5" s="65"/>
      <c r="H5" s="65"/>
      <c r="I5" s="65"/>
      <c r="J5" s="65"/>
      <c r="K5" s="65"/>
      <c r="L5" s="65"/>
      <c r="M5" s="65"/>
      <c r="N5" s="66"/>
      <c r="P5" s="63"/>
      <c r="Q5" s="62"/>
    </row>
    <row r="6" spans="1:76" s="69" customFormat="1" ht="12" customHeight="1">
      <c r="A6" s="559"/>
      <c r="B6" s="67"/>
      <c r="C6" s="68"/>
      <c r="D6" s="68" t="str">
        <f>'Key information'!E37</f>
        <v>FY20</v>
      </c>
      <c r="E6" s="68" t="str">
        <f>D6</f>
        <v>FY20</v>
      </c>
      <c r="F6" s="68" t="str">
        <f t="shared" ref="F6:O6" si="0">E6</f>
        <v>FY20</v>
      </c>
      <c r="G6" s="68" t="str">
        <f t="shared" si="0"/>
        <v>FY20</v>
      </c>
      <c r="H6" s="68" t="str">
        <f t="shared" si="0"/>
        <v>FY20</v>
      </c>
      <c r="I6" s="68" t="str">
        <f t="shared" si="0"/>
        <v>FY20</v>
      </c>
      <c r="J6" s="68" t="str">
        <f t="shared" si="0"/>
        <v>FY20</v>
      </c>
      <c r="K6" s="68" t="str">
        <f t="shared" si="0"/>
        <v>FY20</v>
      </c>
      <c r="L6" s="68" t="str">
        <f t="shared" si="0"/>
        <v>FY20</v>
      </c>
      <c r="M6" s="68" t="str">
        <f t="shared" si="0"/>
        <v>FY20</v>
      </c>
      <c r="N6" s="68" t="str">
        <f t="shared" si="0"/>
        <v>FY20</v>
      </c>
      <c r="O6" s="68" t="str">
        <f t="shared" si="0"/>
        <v>FY20</v>
      </c>
      <c r="P6" s="68" t="str">
        <f>'Key information'!F37</f>
        <v>FY21</v>
      </c>
      <c r="Q6" s="68" t="str">
        <f>P6</f>
        <v>FY21</v>
      </c>
      <c r="R6" s="68" t="str">
        <f t="shared" ref="R6:AM6" si="1">Q6</f>
        <v>FY21</v>
      </c>
      <c r="S6" s="68" t="str">
        <f t="shared" si="1"/>
        <v>FY21</v>
      </c>
      <c r="T6" s="68" t="str">
        <f t="shared" si="1"/>
        <v>FY21</v>
      </c>
      <c r="U6" s="68" t="str">
        <f t="shared" si="1"/>
        <v>FY21</v>
      </c>
      <c r="V6" s="68" t="str">
        <f t="shared" si="1"/>
        <v>FY21</v>
      </c>
      <c r="W6" s="68" t="str">
        <f t="shared" si="1"/>
        <v>FY21</v>
      </c>
      <c r="X6" s="68" t="str">
        <f t="shared" si="1"/>
        <v>FY21</v>
      </c>
      <c r="Y6" s="68" t="str">
        <f t="shared" si="1"/>
        <v>FY21</v>
      </c>
      <c r="Z6" s="68" t="str">
        <f t="shared" si="1"/>
        <v>FY21</v>
      </c>
      <c r="AA6" s="68" t="str">
        <f t="shared" si="1"/>
        <v>FY21</v>
      </c>
      <c r="AB6" s="73" t="str">
        <f>'Key information'!G41</f>
        <v>YTD  Nov-22</v>
      </c>
      <c r="AC6" s="73" t="str">
        <f t="shared" si="1"/>
        <v>YTD  Nov-22</v>
      </c>
      <c r="AD6" s="73" t="str">
        <f t="shared" si="1"/>
        <v>YTD  Nov-22</v>
      </c>
      <c r="AE6" s="73" t="str">
        <f t="shared" si="1"/>
        <v>YTD  Nov-22</v>
      </c>
      <c r="AF6" s="73" t="str">
        <f t="shared" si="1"/>
        <v>YTD  Nov-22</v>
      </c>
      <c r="AG6" s="73" t="str">
        <f t="shared" si="1"/>
        <v>YTD  Nov-22</v>
      </c>
      <c r="AH6" s="73" t="str">
        <f t="shared" si="1"/>
        <v>YTD  Nov-22</v>
      </c>
      <c r="AI6" s="73" t="str">
        <f t="shared" si="1"/>
        <v>YTD  Nov-22</v>
      </c>
      <c r="AJ6" s="73" t="str">
        <f t="shared" si="1"/>
        <v>YTD  Nov-22</v>
      </c>
      <c r="AK6" s="73" t="str">
        <f t="shared" si="1"/>
        <v>YTD  Nov-22</v>
      </c>
      <c r="AL6" s="73" t="str">
        <f t="shared" si="1"/>
        <v>YTD  Nov-22</v>
      </c>
      <c r="AM6" s="73" t="str">
        <f t="shared" si="1"/>
        <v>YTD  Nov-22</v>
      </c>
      <c r="AN6" s="68" t="s">
        <v>68</v>
      </c>
      <c r="AO6" s="68" t="str">
        <f>AN6</f>
        <v>FY17</v>
      </c>
      <c r="AP6" s="68" t="str">
        <f t="shared" ref="AP6:AY6" si="2">AO6</f>
        <v>FY17</v>
      </c>
      <c r="AQ6" s="68" t="str">
        <f t="shared" si="2"/>
        <v>FY17</v>
      </c>
      <c r="AR6" s="68" t="str">
        <f t="shared" si="2"/>
        <v>FY17</v>
      </c>
      <c r="AS6" s="68" t="str">
        <f t="shared" si="2"/>
        <v>FY17</v>
      </c>
      <c r="AT6" s="68" t="str">
        <f t="shared" si="2"/>
        <v>FY17</v>
      </c>
      <c r="AU6" s="68" t="str">
        <f t="shared" si="2"/>
        <v>FY17</v>
      </c>
      <c r="AV6" s="68" t="str">
        <f t="shared" si="2"/>
        <v>FY17</v>
      </c>
      <c r="AW6" s="68" t="str">
        <f t="shared" si="2"/>
        <v>FY17</v>
      </c>
      <c r="AX6" s="68" t="str">
        <f t="shared" si="2"/>
        <v>FY17</v>
      </c>
      <c r="AY6" s="68" t="str">
        <f t="shared" si="2"/>
        <v>FY17</v>
      </c>
      <c r="AZ6" s="68"/>
      <c r="BA6" s="68"/>
      <c r="BB6" s="68"/>
      <c r="BC6" s="68"/>
      <c r="BD6" s="68"/>
      <c r="BE6" s="68"/>
      <c r="BF6" s="68"/>
      <c r="BG6" s="68"/>
      <c r="BH6" s="68"/>
      <c r="BI6" s="68"/>
      <c r="BJ6" s="68"/>
      <c r="BK6" s="68"/>
      <c r="BL6" s="68"/>
      <c r="BM6" s="68"/>
      <c r="BN6" s="68"/>
      <c r="BO6" s="68"/>
      <c r="BP6" s="68"/>
      <c r="BQ6" s="68"/>
      <c r="BR6" s="68"/>
      <c r="BS6" s="68"/>
      <c r="BT6" s="68"/>
      <c r="BU6" s="68"/>
      <c r="BV6" s="68"/>
      <c r="BW6" s="68"/>
      <c r="BX6" s="68"/>
    </row>
    <row r="7" spans="1:76" s="72" customFormat="1" ht="12" customHeight="1">
      <c r="A7" s="560"/>
      <c r="B7" s="70"/>
      <c r="C7" s="71"/>
      <c r="D7" s="71">
        <f>'Key information'!E28</f>
        <v>43861</v>
      </c>
      <c r="E7" s="71">
        <f>EOMONTH(D7,1)</f>
        <v>43890</v>
      </c>
      <c r="F7" s="71">
        <f t="shared" ref="F7:I7" si="3">EOMONTH(E7,1)</f>
        <v>43921</v>
      </c>
      <c r="G7" s="71">
        <f t="shared" si="3"/>
        <v>43951</v>
      </c>
      <c r="H7" s="71">
        <f t="shared" si="3"/>
        <v>43982</v>
      </c>
      <c r="I7" s="71">
        <f t="shared" si="3"/>
        <v>44012</v>
      </c>
      <c r="J7" s="71">
        <f t="shared" ref="J7:P7" si="4">EOMONTH(I7,1)</f>
        <v>44043</v>
      </c>
      <c r="K7" s="71">
        <f t="shared" si="4"/>
        <v>44074</v>
      </c>
      <c r="L7" s="71">
        <f t="shared" si="4"/>
        <v>44104</v>
      </c>
      <c r="M7" s="71">
        <f t="shared" si="4"/>
        <v>44135</v>
      </c>
      <c r="N7" s="71">
        <f t="shared" si="4"/>
        <v>44165</v>
      </c>
      <c r="O7" s="71">
        <f t="shared" si="4"/>
        <v>44196</v>
      </c>
      <c r="P7" s="71">
        <f t="shared" si="4"/>
        <v>44227</v>
      </c>
      <c r="Q7" s="71">
        <f t="shared" ref="Q7:AB7" si="5">EOMONTH(P7,1)</f>
        <v>44255</v>
      </c>
      <c r="R7" s="71">
        <f t="shared" si="5"/>
        <v>44286</v>
      </c>
      <c r="S7" s="71">
        <f t="shared" si="5"/>
        <v>44316</v>
      </c>
      <c r="T7" s="71">
        <f t="shared" si="5"/>
        <v>44347</v>
      </c>
      <c r="U7" s="71">
        <f t="shared" si="5"/>
        <v>44377</v>
      </c>
      <c r="V7" s="71">
        <f t="shared" si="5"/>
        <v>44408</v>
      </c>
      <c r="W7" s="71">
        <f t="shared" si="5"/>
        <v>44439</v>
      </c>
      <c r="X7" s="71">
        <f t="shared" si="5"/>
        <v>44469</v>
      </c>
      <c r="Y7" s="71">
        <f t="shared" si="5"/>
        <v>44500</v>
      </c>
      <c r="Z7" s="71">
        <f t="shared" si="5"/>
        <v>44530</v>
      </c>
      <c r="AA7" s="71">
        <f t="shared" si="5"/>
        <v>44561</v>
      </c>
      <c r="AB7" s="71">
        <f t="shared" si="5"/>
        <v>44592</v>
      </c>
      <c r="AC7" s="71">
        <f t="shared" ref="AC7:AN7" si="6">EOMONTH(AB7,1)</f>
        <v>44620</v>
      </c>
      <c r="AD7" s="71">
        <f t="shared" si="6"/>
        <v>44651</v>
      </c>
      <c r="AE7" s="71">
        <f t="shared" si="6"/>
        <v>44681</v>
      </c>
      <c r="AF7" s="71">
        <f t="shared" si="6"/>
        <v>44712</v>
      </c>
      <c r="AG7" s="71">
        <f t="shared" si="6"/>
        <v>44742</v>
      </c>
      <c r="AH7" s="71">
        <f t="shared" si="6"/>
        <v>44773</v>
      </c>
      <c r="AI7" s="71">
        <f t="shared" si="6"/>
        <v>44804</v>
      </c>
      <c r="AJ7" s="71">
        <f t="shared" si="6"/>
        <v>44834</v>
      </c>
      <c r="AK7" s="71">
        <f t="shared" si="6"/>
        <v>44865</v>
      </c>
      <c r="AL7" s="71">
        <f t="shared" si="6"/>
        <v>44895</v>
      </c>
      <c r="AM7" s="71">
        <f t="shared" si="6"/>
        <v>44926</v>
      </c>
      <c r="AN7" s="71">
        <f t="shared" si="6"/>
        <v>44957</v>
      </c>
      <c r="AO7" s="71">
        <f t="shared" ref="AO7:AY7" si="7">EOMONTH(AN7,1)</f>
        <v>44985</v>
      </c>
      <c r="AP7" s="71">
        <f t="shared" si="7"/>
        <v>45016</v>
      </c>
      <c r="AQ7" s="71">
        <f t="shared" si="7"/>
        <v>45046</v>
      </c>
      <c r="AR7" s="71">
        <f t="shared" si="7"/>
        <v>45077</v>
      </c>
      <c r="AS7" s="71">
        <f t="shared" si="7"/>
        <v>45107</v>
      </c>
      <c r="AT7" s="71">
        <f t="shared" si="7"/>
        <v>45138</v>
      </c>
      <c r="AU7" s="71">
        <f t="shared" si="7"/>
        <v>45169</v>
      </c>
      <c r="AV7" s="71">
        <f t="shared" si="7"/>
        <v>45199</v>
      </c>
      <c r="AW7" s="71">
        <f t="shared" si="7"/>
        <v>45230</v>
      </c>
      <c r="AX7" s="71">
        <f t="shared" si="7"/>
        <v>45260</v>
      </c>
      <c r="AY7" s="71">
        <f t="shared" si="7"/>
        <v>45291</v>
      </c>
      <c r="AZ7" s="71"/>
      <c r="BA7" s="71"/>
      <c r="BB7" s="71"/>
      <c r="BC7" s="71"/>
      <c r="BD7" s="71"/>
      <c r="BE7" s="71"/>
      <c r="BF7" s="71"/>
      <c r="BG7" s="71"/>
      <c r="BH7" s="71"/>
      <c r="BI7" s="71"/>
      <c r="BJ7" s="71"/>
      <c r="BK7" s="71"/>
      <c r="BL7" s="71"/>
      <c r="BM7" s="71"/>
      <c r="BN7" s="71"/>
      <c r="BO7" s="71"/>
      <c r="BP7" s="71"/>
      <c r="BQ7" s="71"/>
      <c r="BR7" s="71"/>
      <c r="BS7" s="71"/>
      <c r="BT7" s="71"/>
      <c r="BU7" s="71"/>
      <c r="BV7" s="71"/>
      <c r="BW7" s="71"/>
      <c r="BX7" s="71"/>
    </row>
    <row r="8" spans="1:76" s="64" customFormat="1" ht="12" customHeight="1">
      <c r="A8" s="561"/>
      <c r="C8" s="73" t="s">
        <v>744</v>
      </c>
      <c r="D8" s="73">
        <f>D7-D5</f>
        <v>31</v>
      </c>
      <c r="E8" s="73">
        <f>E7-D7</f>
        <v>29</v>
      </c>
      <c r="F8" s="73">
        <f t="shared" ref="F8:I8" si="8">F7-E7</f>
        <v>31</v>
      </c>
      <c r="G8" s="73">
        <f t="shared" si="8"/>
        <v>30</v>
      </c>
      <c r="H8" s="73">
        <f t="shared" si="8"/>
        <v>31</v>
      </c>
      <c r="I8" s="73">
        <f t="shared" si="8"/>
        <v>30</v>
      </c>
      <c r="J8" s="73">
        <f t="shared" ref="J8" si="9">J7-I7</f>
        <v>31</v>
      </c>
      <c r="K8" s="73">
        <f t="shared" ref="K8" si="10">K7-J7</f>
        <v>31</v>
      </c>
      <c r="L8" s="73">
        <f t="shared" ref="L8:M8" si="11">L7-K7</f>
        <v>30</v>
      </c>
      <c r="M8" s="73">
        <f t="shared" si="11"/>
        <v>31</v>
      </c>
      <c r="N8" s="73">
        <f t="shared" ref="N8" si="12">N7-M7</f>
        <v>30</v>
      </c>
      <c r="O8" s="73">
        <f t="shared" ref="O8" si="13">O7-N7</f>
        <v>31</v>
      </c>
      <c r="P8" s="73">
        <f t="shared" ref="P8" si="14">P7-O7</f>
        <v>31</v>
      </c>
      <c r="Q8" s="73">
        <f t="shared" ref="Q8" si="15">Q7-P7</f>
        <v>28</v>
      </c>
      <c r="R8" s="73">
        <f t="shared" ref="R8" si="16">R7-Q7</f>
        <v>31</v>
      </c>
      <c r="S8" s="73">
        <f t="shared" ref="S8" si="17">S7-R7</f>
        <v>30</v>
      </c>
      <c r="T8" s="73">
        <f t="shared" ref="T8" si="18">T7-S7</f>
        <v>31</v>
      </c>
      <c r="U8" s="73">
        <f t="shared" ref="U8" si="19">U7-T7</f>
        <v>30</v>
      </c>
      <c r="V8" s="73">
        <f t="shared" ref="V8" si="20">V7-U7</f>
        <v>31</v>
      </c>
      <c r="W8" s="73">
        <f t="shared" ref="W8" si="21">W7-V7</f>
        <v>31</v>
      </c>
      <c r="X8" s="73">
        <f t="shared" ref="X8" si="22">X7-W7</f>
        <v>30</v>
      </c>
      <c r="Y8" s="73">
        <f t="shared" ref="Y8" si="23">Y7-X7</f>
        <v>31</v>
      </c>
      <c r="Z8" s="73">
        <f t="shared" ref="Z8" si="24">Z7-Y7</f>
        <v>30</v>
      </c>
      <c r="AA8" s="73">
        <f t="shared" ref="AA8" si="25">AA7-Z7</f>
        <v>31</v>
      </c>
      <c r="AB8" s="73">
        <f t="shared" ref="AB8" si="26">AB7-AA7</f>
        <v>31</v>
      </c>
      <c r="AC8" s="73">
        <f t="shared" ref="AC8" si="27">AC7-AB7</f>
        <v>28</v>
      </c>
      <c r="AD8" s="73">
        <f t="shared" ref="AD8" si="28">AD7-AC7</f>
        <v>31</v>
      </c>
      <c r="AE8" s="73">
        <f t="shared" ref="AE8" si="29">AE7-AD7</f>
        <v>30</v>
      </c>
      <c r="AF8" s="73">
        <f t="shared" ref="AF8" si="30">AF7-AE7</f>
        <v>31</v>
      </c>
      <c r="AG8" s="73">
        <f t="shared" ref="AG8" si="31">AG7-AF7</f>
        <v>30</v>
      </c>
      <c r="AH8" s="73">
        <f t="shared" ref="AH8" si="32">AH7-AG7</f>
        <v>31</v>
      </c>
      <c r="AI8" s="73">
        <f t="shared" ref="AI8" si="33">AI7-AH7</f>
        <v>31</v>
      </c>
      <c r="AJ8" s="73">
        <f t="shared" ref="AJ8" si="34">AJ7-AI7</f>
        <v>30</v>
      </c>
      <c r="AK8" s="73">
        <f t="shared" ref="AK8" si="35">AK7-AJ7</f>
        <v>31</v>
      </c>
      <c r="AL8" s="73">
        <f t="shared" ref="AL8" si="36">AL7-AK7</f>
        <v>30</v>
      </c>
      <c r="AM8" s="73">
        <f t="shared" ref="AM8" si="37">AM7-AL7</f>
        <v>31</v>
      </c>
      <c r="AN8" s="73">
        <f t="shared" ref="AN8" si="38">AN7-AM7</f>
        <v>31</v>
      </c>
      <c r="AO8" s="73">
        <f t="shared" ref="AO8" si="39">AO7-AN7</f>
        <v>28</v>
      </c>
      <c r="AP8" s="73">
        <f t="shared" ref="AP8" si="40">AP7-AO7</f>
        <v>31</v>
      </c>
      <c r="AQ8" s="73">
        <f t="shared" ref="AQ8" si="41">AQ7-AP7</f>
        <v>30</v>
      </c>
      <c r="AR8" s="73">
        <f t="shared" ref="AR8" si="42">AR7-AQ7</f>
        <v>31</v>
      </c>
      <c r="AS8" s="73">
        <f t="shared" ref="AS8" si="43">AS7-AR7</f>
        <v>30</v>
      </c>
      <c r="AT8" s="73">
        <f t="shared" ref="AT8" si="44">AT7-AS7</f>
        <v>31</v>
      </c>
      <c r="AU8" s="73">
        <f t="shared" ref="AU8" si="45">AU7-AT7</f>
        <v>31</v>
      </c>
      <c r="AV8" s="73">
        <f t="shared" ref="AV8" si="46">AV7-AU7</f>
        <v>30</v>
      </c>
      <c r="AW8" s="73">
        <f t="shared" ref="AW8" si="47">AW7-AV7</f>
        <v>31</v>
      </c>
      <c r="AX8" s="73">
        <f t="shared" ref="AX8" si="48">AX7-AW7</f>
        <v>30</v>
      </c>
      <c r="AY8" s="73">
        <f t="shared" ref="AY8" si="49">AY7-AX7</f>
        <v>31</v>
      </c>
      <c r="AZ8" s="73"/>
      <c r="BA8" s="73"/>
      <c r="BB8" s="73"/>
      <c r="BC8" s="73"/>
      <c r="BD8" s="73"/>
      <c r="BE8" s="73"/>
      <c r="BF8" s="73"/>
      <c r="BG8" s="73"/>
      <c r="BH8" s="73"/>
      <c r="BI8" s="73"/>
      <c r="BJ8" s="73"/>
      <c r="BK8" s="73"/>
      <c r="BL8" s="73"/>
      <c r="BM8" s="73"/>
      <c r="BN8" s="73"/>
      <c r="BO8" s="73"/>
      <c r="BP8" s="73"/>
      <c r="BQ8" s="73"/>
      <c r="BR8" s="73"/>
      <c r="BS8" s="73"/>
      <c r="BT8" s="73"/>
      <c r="BU8" s="73"/>
      <c r="BV8" s="73"/>
      <c r="BW8" s="73"/>
    </row>
    <row r="9" spans="1:76" s="64" customFormat="1" ht="12" customHeight="1">
      <c r="A9" s="561"/>
      <c r="C9" s="74" t="s">
        <v>745</v>
      </c>
      <c r="D9" s="143">
        <f>-BS_monthly!G44</f>
        <v>0</v>
      </c>
      <c r="E9" s="143">
        <f>-BS_monthly!H44</f>
        <v>0</v>
      </c>
      <c r="F9" s="143">
        <f>-BS_monthly!I44</f>
        <v>0</v>
      </c>
      <c r="G9" s="143">
        <f>-BS_monthly!J44</f>
        <v>0</v>
      </c>
      <c r="H9" s="143">
        <f>-BS_monthly!K44</f>
        <v>0</v>
      </c>
      <c r="I9" s="143">
        <f>-BS_monthly!L44</f>
        <v>0</v>
      </c>
      <c r="J9" s="143">
        <f>-BS_monthly!M44</f>
        <v>0</v>
      </c>
      <c r="K9" s="143">
        <f>-BS_monthly!N44</f>
        <v>0</v>
      </c>
      <c r="L9" s="143">
        <f>-BS_monthly!O44</f>
        <v>0</v>
      </c>
      <c r="M9" s="143">
        <f>-BS_monthly!P44</f>
        <v>0</v>
      </c>
      <c r="N9" s="143">
        <f>-BS_monthly!Q44</f>
        <v>0</v>
      </c>
      <c r="O9" s="143">
        <f>-BS_monthly!R44</f>
        <v>0</v>
      </c>
      <c r="P9" s="143">
        <f>-BS_monthly!S44</f>
        <v>0</v>
      </c>
      <c r="Q9" s="143">
        <f>-BS_monthly!T44</f>
        <v>0</v>
      </c>
      <c r="R9" s="143">
        <f>-BS_monthly!U44</f>
        <v>0</v>
      </c>
      <c r="S9" s="143">
        <f>-BS_monthly!V44</f>
        <v>0</v>
      </c>
      <c r="T9" s="143">
        <f>-BS_monthly!W44</f>
        <v>0</v>
      </c>
      <c r="U9" s="143">
        <f>-BS_monthly!X44</f>
        <v>0</v>
      </c>
      <c r="V9" s="143">
        <f>-BS_monthly!Y44</f>
        <v>0</v>
      </c>
      <c r="W9" s="143">
        <f>-BS_monthly!Z44</f>
        <v>0</v>
      </c>
      <c r="X9" s="143">
        <f>-BS_monthly!AA44</f>
        <v>0</v>
      </c>
      <c r="Y9" s="143">
        <f>-BS_monthly!AB44</f>
        <v>0</v>
      </c>
      <c r="Z9" s="143">
        <f>-BS_monthly!AC44</f>
        <v>0</v>
      </c>
      <c r="AA9" s="143">
        <f>-BS_monthly!AD44</f>
        <v>0</v>
      </c>
      <c r="AB9" s="143">
        <f>-BS_monthly!AE44</f>
        <v>0</v>
      </c>
      <c r="AC9" s="143">
        <f>-BS_monthly!AF44</f>
        <v>0</v>
      </c>
      <c r="AD9" s="143">
        <f>-BS_monthly!AG44</f>
        <v>0</v>
      </c>
      <c r="AE9" s="143">
        <f>-BS_monthly!AH44</f>
        <v>0</v>
      </c>
      <c r="AF9" s="143">
        <f>-BS_monthly!AI44</f>
        <v>0</v>
      </c>
      <c r="AG9" s="143">
        <f>-BS_monthly!AJ44</f>
        <v>0</v>
      </c>
      <c r="AH9" s="143">
        <f>-BS_monthly!AK44</f>
        <v>0</v>
      </c>
      <c r="AI9" s="143">
        <f>-BS_monthly!AL44</f>
        <v>0</v>
      </c>
      <c r="AJ9" s="143">
        <f>-BS_monthly!AM44</f>
        <v>0</v>
      </c>
      <c r="AK9" s="143">
        <f>-BS_monthly!AN44</f>
        <v>0</v>
      </c>
      <c r="AL9" s="143">
        <f>-BS_monthly!AO44</f>
        <v>0</v>
      </c>
      <c r="AM9" s="143">
        <f>-BS_monthly!AP44</f>
        <v>0</v>
      </c>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row>
    <row r="10" spans="1:76" s="64" customFormat="1" ht="12" customHeight="1">
      <c r="A10" s="561"/>
      <c r="C10" s="74" t="s">
        <v>746</v>
      </c>
      <c r="D10" s="143">
        <f>-PL_monthly!D22-PL_monthly!D24</f>
        <v>0</v>
      </c>
      <c r="E10" s="143">
        <f>-PL_monthly!E22-PL_monthly!E24</f>
        <v>0</v>
      </c>
      <c r="F10" s="143">
        <f>-PL_monthly!F22-PL_monthly!F24</f>
        <v>0</v>
      </c>
      <c r="G10" s="143">
        <f>-PL_monthly!G22-PL_monthly!G24</f>
        <v>0</v>
      </c>
      <c r="H10" s="143">
        <f>-PL_monthly!H22-PL_monthly!H24</f>
        <v>0</v>
      </c>
      <c r="I10" s="143">
        <f>-PL_monthly!I22-PL_monthly!I24</f>
        <v>0</v>
      </c>
      <c r="J10" s="143">
        <f>-PL_monthly!J22-PL_monthly!J24</f>
        <v>0</v>
      </c>
      <c r="K10" s="143">
        <f>-PL_monthly!K22-PL_monthly!K24</f>
        <v>0</v>
      </c>
      <c r="L10" s="143">
        <f>-PL_monthly!L22-PL_monthly!L24</f>
        <v>0</v>
      </c>
      <c r="M10" s="143">
        <f>-PL_monthly!M22-PL_monthly!M24</f>
        <v>0</v>
      </c>
      <c r="N10" s="143">
        <f>-PL_monthly!N22-PL_monthly!N24</f>
        <v>0</v>
      </c>
      <c r="O10" s="143">
        <f>-PL_monthly!O22-PL_monthly!O24</f>
        <v>0</v>
      </c>
      <c r="P10" s="143">
        <f>-PL_monthly!P22-PL_monthly!P24</f>
        <v>0</v>
      </c>
      <c r="Q10" s="143">
        <f>-PL_monthly!Q22-PL_monthly!Q24</f>
        <v>0</v>
      </c>
      <c r="R10" s="143">
        <f>-PL_monthly!R22-PL_monthly!R24</f>
        <v>0</v>
      </c>
      <c r="S10" s="143">
        <f>-PL_monthly!S22-PL_monthly!S24</f>
        <v>0</v>
      </c>
      <c r="T10" s="143">
        <f>-PL_monthly!T22-PL_monthly!T24</f>
        <v>0</v>
      </c>
      <c r="U10" s="143">
        <f>-PL_monthly!U22-PL_monthly!U24</f>
        <v>0</v>
      </c>
      <c r="V10" s="143">
        <f>-PL_monthly!V22-PL_monthly!V24</f>
        <v>0</v>
      </c>
      <c r="W10" s="143">
        <f>-PL_monthly!W22-PL_monthly!W24</f>
        <v>0</v>
      </c>
      <c r="X10" s="143">
        <f>-PL_monthly!X22-PL_monthly!X24</f>
        <v>0</v>
      </c>
      <c r="Y10" s="143">
        <f>-PL_monthly!Y22-PL_monthly!Y24</f>
        <v>0</v>
      </c>
      <c r="Z10" s="143">
        <f>-PL_monthly!Z22-PL_monthly!Z24</f>
        <v>0</v>
      </c>
      <c r="AA10" s="143">
        <f>-PL_monthly!AA22-PL_monthly!AA24</f>
        <v>0</v>
      </c>
      <c r="AB10" s="143">
        <f>-PL_monthly!AB22-PL_monthly!AB24</f>
        <v>0</v>
      </c>
      <c r="AC10" s="143">
        <f>-PL_monthly!AC22-PL_monthly!AC24</f>
        <v>0</v>
      </c>
      <c r="AD10" s="143">
        <f>-PL_monthly!AD22-PL_monthly!AD24</f>
        <v>0</v>
      </c>
      <c r="AE10" s="143">
        <f>-PL_monthly!AE22-PL_monthly!AE24</f>
        <v>0</v>
      </c>
      <c r="AF10" s="143">
        <f>-PL_monthly!AF22-PL_monthly!AF24</f>
        <v>0</v>
      </c>
      <c r="AG10" s="143">
        <f>-PL_monthly!AG22-PL_monthly!AG24</f>
        <v>0</v>
      </c>
      <c r="AH10" s="143">
        <f>-PL_monthly!AH22-PL_monthly!AH24</f>
        <v>0</v>
      </c>
      <c r="AI10" s="143">
        <f>-PL_monthly!AI22-PL_monthly!AI24</f>
        <v>0</v>
      </c>
      <c r="AJ10" s="143">
        <f>-PL_monthly!AJ22-PL_monthly!AJ24</f>
        <v>0</v>
      </c>
      <c r="AK10" s="143">
        <f>-PL_monthly!AK22-PL_monthly!AK24</f>
        <v>0</v>
      </c>
      <c r="AL10" s="143">
        <f>-PL_monthly!AL22-PL_monthly!AL24</f>
        <v>0</v>
      </c>
      <c r="AM10" s="143">
        <f>-PL_monthly!AM22-PL_monthly!AM24</f>
        <v>0</v>
      </c>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row>
    <row r="11" spans="1:76" s="64" customFormat="1" ht="12" customHeight="1">
      <c r="A11" s="561"/>
      <c r="C11" s="74" t="s">
        <v>747</v>
      </c>
      <c r="D11" s="76">
        <v>0</v>
      </c>
      <c r="E11" s="76">
        <f>D11</f>
        <v>0</v>
      </c>
      <c r="F11" s="76">
        <f t="shared" ref="F11:BQ11" si="50">E11</f>
        <v>0</v>
      </c>
      <c r="G11" s="76">
        <f t="shared" si="50"/>
        <v>0</v>
      </c>
      <c r="H11" s="76">
        <f t="shared" si="50"/>
        <v>0</v>
      </c>
      <c r="I11" s="76">
        <f t="shared" si="50"/>
        <v>0</v>
      </c>
      <c r="J11" s="76">
        <f t="shared" si="50"/>
        <v>0</v>
      </c>
      <c r="K11" s="76">
        <f t="shared" si="50"/>
        <v>0</v>
      </c>
      <c r="L11" s="76">
        <f t="shared" si="50"/>
        <v>0</v>
      </c>
      <c r="M11" s="76">
        <f t="shared" si="50"/>
        <v>0</v>
      </c>
      <c r="N11" s="76">
        <f t="shared" si="50"/>
        <v>0</v>
      </c>
      <c r="O11" s="76">
        <f t="shared" si="50"/>
        <v>0</v>
      </c>
      <c r="P11" s="76">
        <f t="shared" si="50"/>
        <v>0</v>
      </c>
      <c r="Q11" s="76">
        <f t="shared" si="50"/>
        <v>0</v>
      </c>
      <c r="R11" s="76">
        <f t="shared" si="50"/>
        <v>0</v>
      </c>
      <c r="S11" s="76">
        <f t="shared" si="50"/>
        <v>0</v>
      </c>
      <c r="T11" s="76">
        <f t="shared" si="50"/>
        <v>0</v>
      </c>
      <c r="U11" s="76">
        <f t="shared" si="50"/>
        <v>0</v>
      </c>
      <c r="V11" s="76">
        <f t="shared" si="50"/>
        <v>0</v>
      </c>
      <c r="W11" s="76">
        <f t="shared" si="50"/>
        <v>0</v>
      </c>
      <c r="X11" s="76">
        <f t="shared" si="50"/>
        <v>0</v>
      </c>
      <c r="Y11" s="76">
        <f t="shared" si="50"/>
        <v>0</v>
      </c>
      <c r="Z11" s="76">
        <f t="shared" si="50"/>
        <v>0</v>
      </c>
      <c r="AA11" s="76">
        <f t="shared" si="50"/>
        <v>0</v>
      </c>
      <c r="AB11" s="76">
        <f t="shared" si="50"/>
        <v>0</v>
      </c>
      <c r="AC11" s="76">
        <f t="shared" si="50"/>
        <v>0</v>
      </c>
      <c r="AD11" s="76">
        <f t="shared" si="50"/>
        <v>0</v>
      </c>
      <c r="AE11" s="76">
        <f t="shared" si="50"/>
        <v>0</v>
      </c>
      <c r="AF11" s="76">
        <f t="shared" si="50"/>
        <v>0</v>
      </c>
      <c r="AG11" s="76">
        <f t="shared" si="50"/>
        <v>0</v>
      </c>
      <c r="AH11" s="76">
        <f t="shared" si="50"/>
        <v>0</v>
      </c>
      <c r="AI11" s="76">
        <f t="shared" si="50"/>
        <v>0</v>
      </c>
      <c r="AJ11" s="76">
        <f t="shared" si="50"/>
        <v>0</v>
      </c>
      <c r="AK11" s="76">
        <f t="shared" si="50"/>
        <v>0</v>
      </c>
      <c r="AL11" s="76">
        <f t="shared" si="50"/>
        <v>0</v>
      </c>
      <c r="AM11" s="76">
        <f t="shared" si="50"/>
        <v>0</v>
      </c>
      <c r="AN11" s="76">
        <f t="shared" si="50"/>
        <v>0</v>
      </c>
      <c r="AO11" s="76">
        <f t="shared" si="50"/>
        <v>0</v>
      </c>
      <c r="AP11" s="76">
        <f t="shared" si="50"/>
        <v>0</v>
      </c>
      <c r="AQ11" s="76">
        <f t="shared" si="50"/>
        <v>0</v>
      </c>
      <c r="AR11" s="76">
        <f t="shared" si="50"/>
        <v>0</v>
      </c>
      <c r="AS11" s="76">
        <f t="shared" si="50"/>
        <v>0</v>
      </c>
      <c r="AT11" s="76">
        <f t="shared" si="50"/>
        <v>0</v>
      </c>
      <c r="AU11" s="76">
        <f t="shared" si="50"/>
        <v>0</v>
      </c>
      <c r="AV11" s="76">
        <f t="shared" si="50"/>
        <v>0</v>
      </c>
      <c r="AW11" s="76">
        <f t="shared" si="50"/>
        <v>0</v>
      </c>
      <c r="AX11" s="76">
        <f t="shared" si="50"/>
        <v>0</v>
      </c>
      <c r="AY11" s="76">
        <f t="shared" si="50"/>
        <v>0</v>
      </c>
      <c r="AZ11" s="76">
        <f t="shared" si="50"/>
        <v>0</v>
      </c>
      <c r="BA11" s="76">
        <f t="shared" si="50"/>
        <v>0</v>
      </c>
      <c r="BB11" s="76">
        <f t="shared" si="50"/>
        <v>0</v>
      </c>
      <c r="BC11" s="76">
        <f t="shared" si="50"/>
        <v>0</v>
      </c>
      <c r="BD11" s="76">
        <f t="shared" si="50"/>
        <v>0</v>
      </c>
      <c r="BE11" s="76">
        <f t="shared" si="50"/>
        <v>0</v>
      </c>
      <c r="BF11" s="76">
        <f t="shared" si="50"/>
        <v>0</v>
      </c>
      <c r="BG11" s="76">
        <f t="shared" si="50"/>
        <v>0</v>
      </c>
      <c r="BH11" s="76">
        <f t="shared" si="50"/>
        <v>0</v>
      </c>
      <c r="BI11" s="76">
        <f t="shared" si="50"/>
        <v>0</v>
      </c>
      <c r="BJ11" s="76">
        <f t="shared" si="50"/>
        <v>0</v>
      </c>
      <c r="BK11" s="76">
        <f t="shared" si="50"/>
        <v>0</v>
      </c>
      <c r="BL11" s="76">
        <f t="shared" si="50"/>
        <v>0</v>
      </c>
      <c r="BM11" s="76">
        <f t="shared" si="50"/>
        <v>0</v>
      </c>
      <c r="BN11" s="76">
        <f t="shared" si="50"/>
        <v>0</v>
      </c>
      <c r="BO11" s="76">
        <f t="shared" si="50"/>
        <v>0</v>
      </c>
      <c r="BP11" s="76">
        <f t="shared" si="50"/>
        <v>0</v>
      </c>
      <c r="BQ11" s="76">
        <f t="shared" si="50"/>
        <v>0</v>
      </c>
      <c r="BR11" s="76">
        <f t="shared" ref="BR11:BW11" si="51">BQ11</f>
        <v>0</v>
      </c>
      <c r="BS11" s="76">
        <f t="shared" si="51"/>
        <v>0</v>
      </c>
      <c r="BT11" s="76">
        <f t="shared" si="51"/>
        <v>0</v>
      </c>
      <c r="BU11" s="76">
        <f t="shared" si="51"/>
        <v>0</v>
      </c>
      <c r="BV11" s="76">
        <f t="shared" si="51"/>
        <v>0</v>
      </c>
      <c r="BW11" s="76">
        <f t="shared" si="51"/>
        <v>0</v>
      </c>
    </row>
    <row r="12" spans="1:76" s="64" customFormat="1" ht="12" customHeight="1">
      <c r="A12" s="561"/>
      <c r="C12" s="77" t="s">
        <v>748</v>
      </c>
      <c r="D12" s="78">
        <f>D10*(1+D11)</f>
        <v>0</v>
      </c>
      <c r="E12" s="78">
        <f t="shared" ref="E12:BP12" si="52">E10*(1+E11)</f>
        <v>0</v>
      </c>
      <c r="F12" s="78">
        <f t="shared" si="52"/>
        <v>0</v>
      </c>
      <c r="G12" s="78">
        <f t="shared" si="52"/>
        <v>0</v>
      </c>
      <c r="H12" s="78">
        <f t="shared" si="52"/>
        <v>0</v>
      </c>
      <c r="I12" s="78">
        <f t="shared" si="52"/>
        <v>0</v>
      </c>
      <c r="J12" s="78">
        <f t="shared" si="52"/>
        <v>0</v>
      </c>
      <c r="K12" s="78">
        <f t="shared" si="52"/>
        <v>0</v>
      </c>
      <c r="L12" s="78">
        <f t="shared" si="52"/>
        <v>0</v>
      </c>
      <c r="M12" s="78">
        <f t="shared" si="52"/>
        <v>0</v>
      </c>
      <c r="N12" s="78">
        <f t="shared" si="52"/>
        <v>0</v>
      </c>
      <c r="O12" s="78">
        <f t="shared" si="52"/>
        <v>0</v>
      </c>
      <c r="P12" s="78">
        <f t="shared" si="52"/>
        <v>0</v>
      </c>
      <c r="Q12" s="78">
        <f t="shared" si="52"/>
        <v>0</v>
      </c>
      <c r="R12" s="78">
        <f t="shared" si="52"/>
        <v>0</v>
      </c>
      <c r="S12" s="78">
        <f t="shared" si="52"/>
        <v>0</v>
      </c>
      <c r="T12" s="78">
        <f t="shared" si="52"/>
        <v>0</v>
      </c>
      <c r="U12" s="78">
        <f t="shared" si="52"/>
        <v>0</v>
      </c>
      <c r="V12" s="78">
        <f t="shared" si="52"/>
        <v>0</v>
      </c>
      <c r="W12" s="78">
        <f t="shared" si="52"/>
        <v>0</v>
      </c>
      <c r="X12" s="78">
        <f t="shared" si="52"/>
        <v>0</v>
      </c>
      <c r="Y12" s="78">
        <f t="shared" si="52"/>
        <v>0</v>
      </c>
      <c r="Z12" s="78">
        <f t="shared" si="52"/>
        <v>0</v>
      </c>
      <c r="AA12" s="78">
        <f t="shared" si="52"/>
        <v>0</v>
      </c>
      <c r="AB12" s="78">
        <f t="shared" si="52"/>
        <v>0</v>
      </c>
      <c r="AC12" s="78">
        <f t="shared" si="52"/>
        <v>0</v>
      </c>
      <c r="AD12" s="78">
        <f t="shared" si="52"/>
        <v>0</v>
      </c>
      <c r="AE12" s="78">
        <f t="shared" si="52"/>
        <v>0</v>
      </c>
      <c r="AF12" s="78">
        <f t="shared" si="52"/>
        <v>0</v>
      </c>
      <c r="AG12" s="78">
        <f t="shared" si="52"/>
        <v>0</v>
      </c>
      <c r="AH12" s="78">
        <f t="shared" si="52"/>
        <v>0</v>
      </c>
      <c r="AI12" s="78">
        <f t="shared" si="52"/>
        <v>0</v>
      </c>
      <c r="AJ12" s="78">
        <f t="shared" si="52"/>
        <v>0</v>
      </c>
      <c r="AK12" s="78">
        <f t="shared" si="52"/>
        <v>0</v>
      </c>
      <c r="AL12" s="78">
        <f t="shared" si="52"/>
        <v>0</v>
      </c>
      <c r="AM12" s="78">
        <f t="shared" si="52"/>
        <v>0</v>
      </c>
      <c r="AN12" s="78">
        <f t="shared" si="52"/>
        <v>0</v>
      </c>
      <c r="AO12" s="78">
        <f t="shared" si="52"/>
        <v>0</v>
      </c>
      <c r="AP12" s="78">
        <f t="shared" si="52"/>
        <v>0</v>
      </c>
      <c r="AQ12" s="78">
        <f t="shared" si="52"/>
        <v>0</v>
      </c>
      <c r="AR12" s="78">
        <f t="shared" si="52"/>
        <v>0</v>
      </c>
      <c r="AS12" s="78">
        <f t="shared" si="52"/>
        <v>0</v>
      </c>
      <c r="AT12" s="78">
        <f t="shared" si="52"/>
        <v>0</v>
      </c>
      <c r="AU12" s="78">
        <f t="shared" si="52"/>
        <v>0</v>
      </c>
      <c r="AV12" s="78">
        <f t="shared" si="52"/>
        <v>0</v>
      </c>
      <c r="AW12" s="78">
        <f t="shared" si="52"/>
        <v>0</v>
      </c>
      <c r="AX12" s="78">
        <f t="shared" si="52"/>
        <v>0</v>
      </c>
      <c r="AY12" s="78">
        <f t="shared" si="52"/>
        <v>0</v>
      </c>
      <c r="AZ12" s="78">
        <f t="shared" si="52"/>
        <v>0</v>
      </c>
      <c r="BA12" s="78">
        <f t="shared" si="52"/>
        <v>0</v>
      </c>
      <c r="BB12" s="78">
        <f t="shared" si="52"/>
        <v>0</v>
      </c>
      <c r="BC12" s="78">
        <f t="shared" si="52"/>
        <v>0</v>
      </c>
      <c r="BD12" s="78">
        <f t="shared" si="52"/>
        <v>0</v>
      </c>
      <c r="BE12" s="78">
        <f t="shared" si="52"/>
        <v>0</v>
      </c>
      <c r="BF12" s="78">
        <f t="shared" si="52"/>
        <v>0</v>
      </c>
      <c r="BG12" s="78">
        <f t="shared" si="52"/>
        <v>0</v>
      </c>
      <c r="BH12" s="78">
        <f t="shared" si="52"/>
        <v>0</v>
      </c>
      <c r="BI12" s="78">
        <f t="shared" si="52"/>
        <v>0</v>
      </c>
      <c r="BJ12" s="78">
        <f t="shared" si="52"/>
        <v>0</v>
      </c>
      <c r="BK12" s="78">
        <f t="shared" si="52"/>
        <v>0</v>
      </c>
      <c r="BL12" s="78">
        <f t="shared" si="52"/>
        <v>0</v>
      </c>
      <c r="BM12" s="78">
        <f t="shared" si="52"/>
        <v>0</v>
      </c>
      <c r="BN12" s="78">
        <f t="shared" si="52"/>
        <v>0</v>
      </c>
      <c r="BO12" s="78">
        <f t="shared" si="52"/>
        <v>0</v>
      </c>
      <c r="BP12" s="78">
        <f t="shared" si="52"/>
        <v>0</v>
      </c>
      <c r="BQ12" s="78">
        <f t="shared" ref="BQ12:BW12" si="53">BQ10*(1+BQ11)</f>
        <v>0</v>
      </c>
      <c r="BR12" s="78">
        <f t="shared" si="53"/>
        <v>0</v>
      </c>
      <c r="BS12" s="78">
        <f t="shared" si="53"/>
        <v>0</v>
      </c>
      <c r="BT12" s="78">
        <f t="shared" si="53"/>
        <v>0</v>
      </c>
      <c r="BU12" s="78">
        <f t="shared" si="53"/>
        <v>0</v>
      </c>
      <c r="BV12" s="78">
        <f t="shared" si="53"/>
        <v>0</v>
      </c>
      <c r="BW12" s="78">
        <f t="shared" si="53"/>
        <v>0</v>
      </c>
      <c r="BX12" s="58"/>
    </row>
    <row r="13" spans="1:76" ht="12" customHeight="1">
      <c r="P13" s="63" t="s">
        <v>742</v>
      </c>
      <c r="AF13" s="65"/>
      <c r="AH13" s="65"/>
      <c r="AP13" s="65"/>
    </row>
    <row r="14" spans="1:76" ht="12" hidden="1" customHeight="1" outlineLevel="1">
      <c r="C14" s="79" t="s">
        <v>749</v>
      </c>
      <c r="D14" s="64"/>
      <c r="E14" s="64"/>
      <c r="F14" s="64"/>
      <c r="G14" s="64"/>
      <c r="H14" s="64"/>
      <c r="I14" s="64"/>
      <c r="J14" s="64"/>
      <c r="K14" s="64"/>
      <c r="L14" s="64"/>
      <c r="M14" s="64"/>
      <c r="N14" s="64"/>
      <c r="P14" s="63" t="s">
        <v>742</v>
      </c>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6"/>
      <c r="AR14" s="66"/>
      <c r="AS14" s="66"/>
      <c r="AT14" s="66"/>
      <c r="AU14" s="66"/>
      <c r="AV14" s="66"/>
      <c r="AW14" s="66"/>
      <c r="AX14" s="66"/>
      <c r="AY14" s="66"/>
      <c r="AZ14" s="66"/>
      <c r="BA14" s="64"/>
      <c r="BB14" s="64"/>
      <c r="BC14" s="64"/>
      <c r="BD14" s="64"/>
      <c r="BE14" s="64"/>
      <c r="BF14" s="64"/>
      <c r="BG14" s="64"/>
      <c r="BH14" s="64"/>
      <c r="BI14" s="64"/>
      <c r="BJ14" s="64"/>
      <c r="BK14" s="64"/>
      <c r="BL14" s="64"/>
      <c r="BM14" s="64"/>
      <c r="BN14" s="64"/>
      <c r="BO14" s="64"/>
      <c r="BP14" s="64"/>
      <c r="BQ14" s="64"/>
      <c r="BR14" s="64"/>
      <c r="BS14" s="64"/>
      <c r="BT14" s="64"/>
      <c r="BU14" s="64"/>
      <c r="BV14" s="64"/>
      <c r="BW14" s="64"/>
    </row>
    <row r="15" spans="1:76" ht="12" hidden="1" customHeight="1" outlineLevel="1">
      <c r="C15" s="64"/>
      <c r="D15" s="64"/>
      <c r="E15" s="64"/>
      <c r="F15" s="64"/>
      <c r="G15" s="64"/>
      <c r="H15" s="64"/>
      <c r="I15" s="64"/>
      <c r="J15" s="64"/>
      <c r="K15" s="64"/>
      <c r="L15" s="64"/>
      <c r="M15" s="64"/>
      <c r="N15" s="64"/>
      <c r="P15" s="63" t="s">
        <v>742</v>
      </c>
      <c r="Q15" s="64"/>
      <c r="R15" s="64"/>
      <c r="S15" s="64"/>
      <c r="T15" s="64"/>
      <c r="U15" s="64"/>
      <c r="V15" s="64"/>
      <c r="W15" s="64"/>
      <c r="X15" s="64"/>
      <c r="Y15" s="64"/>
      <c r="Z15" s="64"/>
      <c r="AA15" s="64"/>
      <c r="AB15" s="64"/>
      <c r="AC15" s="64"/>
      <c r="AD15" s="64"/>
      <c r="AE15" s="64"/>
      <c r="AF15" s="64"/>
      <c r="AG15" s="64"/>
      <c r="AH15" s="66"/>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row>
    <row r="16" spans="1:76" ht="12" hidden="1" customHeight="1" outlineLevel="1">
      <c r="C16" s="80" t="s">
        <v>750</v>
      </c>
      <c r="D16" s="80">
        <f t="shared" ref="D16:BO16" si="54">D8</f>
        <v>31</v>
      </c>
      <c r="E16" s="80">
        <f t="shared" si="54"/>
        <v>29</v>
      </c>
      <c r="F16" s="80">
        <f t="shared" si="54"/>
        <v>31</v>
      </c>
      <c r="G16" s="80">
        <f t="shared" si="54"/>
        <v>30</v>
      </c>
      <c r="H16" s="80">
        <f t="shared" si="54"/>
        <v>31</v>
      </c>
      <c r="I16" s="80">
        <f t="shared" si="54"/>
        <v>30</v>
      </c>
      <c r="J16" s="80">
        <f t="shared" si="54"/>
        <v>31</v>
      </c>
      <c r="K16" s="80">
        <f t="shared" si="54"/>
        <v>31</v>
      </c>
      <c r="L16" s="80">
        <f t="shared" si="54"/>
        <v>30</v>
      </c>
      <c r="M16" s="80">
        <f t="shared" si="54"/>
        <v>31</v>
      </c>
      <c r="N16" s="80">
        <f t="shared" si="54"/>
        <v>30</v>
      </c>
      <c r="O16" s="80">
        <f t="shared" si="54"/>
        <v>31</v>
      </c>
      <c r="P16" s="80">
        <f t="shared" si="54"/>
        <v>31</v>
      </c>
      <c r="Q16" s="80">
        <f t="shared" si="54"/>
        <v>28</v>
      </c>
      <c r="R16" s="80">
        <f t="shared" si="54"/>
        <v>31</v>
      </c>
      <c r="S16" s="80">
        <f t="shared" si="54"/>
        <v>30</v>
      </c>
      <c r="T16" s="80">
        <f t="shared" si="54"/>
        <v>31</v>
      </c>
      <c r="U16" s="80">
        <f t="shared" si="54"/>
        <v>30</v>
      </c>
      <c r="V16" s="80">
        <f t="shared" si="54"/>
        <v>31</v>
      </c>
      <c r="W16" s="80">
        <f t="shared" si="54"/>
        <v>31</v>
      </c>
      <c r="X16" s="80">
        <f t="shared" si="54"/>
        <v>30</v>
      </c>
      <c r="Y16" s="80">
        <f t="shared" si="54"/>
        <v>31</v>
      </c>
      <c r="Z16" s="80">
        <f t="shared" si="54"/>
        <v>30</v>
      </c>
      <c r="AA16" s="80">
        <f t="shared" si="54"/>
        <v>31</v>
      </c>
      <c r="AB16" s="80">
        <f t="shared" si="54"/>
        <v>31</v>
      </c>
      <c r="AC16" s="80">
        <f t="shared" si="54"/>
        <v>28</v>
      </c>
      <c r="AD16" s="80">
        <f t="shared" si="54"/>
        <v>31</v>
      </c>
      <c r="AE16" s="80">
        <f t="shared" si="54"/>
        <v>30</v>
      </c>
      <c r="AF16" s="80">
        <f t="shared" si="54"/>
        <v>31</v>
      </c>
      <c r="AG16" s="80">
        <f t="shared" si="54"/>
        <v>30</v>
      </c>
      <c r="AH16" s="80">
        <f t="shared" si="54"/>
        <v>31</v>
      </c>
      <c r="AI16" s="80">
        <f t="shared" si="54"/>
        <v>31</v>
      </c>
      <c r="AJ16" s="80">
        <f t="shared" si="54"/>
        <v>30</v>
      </c>
      <c r="AK16" s="80">
        <f t="shared" si="54"/>
        <v>31</v>
      </c>
      <c r="AL16" s="80">
        <f t="shared" si="54"/>
        <v>30</v>
      </c>
      <c r="AM16" s="80">
        <f t="shared" si="54"/>
        <v>31</v>
      </c>
      <c r="AN16" s="80">
        <f t="shared" si="54"/>
        <v>31</v>
      </c>
      <c r="AO16" s="80">
        <f t="shared" si="54"/>
        <v>28</v>
      </c>
      <c r="AP16" s="80">
        <f t="shared" si="54"/>
        <v>31</v>
      </c>
      <c r="AQ16" s="80">
        <f t="shared" si="54"/>
        <v>30</v>
      </c>
      <c r="AR16" s="80">
        <f t="shared" si="54"/>
        <v>31</v>
      </c>
      <c r="AS16" s="80">
        <f t="shared" si="54"/>
        <v>30</v>
      </c>
      <c r="AT16" s="80">
        <f t="shared" si="54"/>
        <v>31</v>
      </c>
      <c r="AU16" s="80">
        <f t="shared" si="54"/>
        <v>31</v>
      </c>
      <c r="AV16" s="80">
        <f t="shared" si="54"/>
        <v>30</v>
      </c>
      <c r="AW16" s="80">
        <f t="shared" si="54"/>
        <v>31</v>
      </c>
      <c r="AX16" s="80">
        <f t="shared" si="54"/>
        <v>30</v>
      </c>
      <c r="AY16" s="80">
        <f t="shared" si="54"/>
        <v>31</v>
      </c>
      <c r="AZ16" s="80">
        <f t="shared" si="54"/>
        <v>0</v>
      </c>
      <c r="BA16" s="80">
        <f t="shared" si="54"/>
        <v>0</v>
      </c>
      <c r="BB16" s="80">
        <f t="shared" si="54"/>
        <v>0</v>
      </c>
      <c r="BC16" s="80">
        <f t="shared" si="54"/>
        <v>0</v>
      </c>
      <c r="BD16" s="80">
        <f t="shared" si="54"/>
        <v>0</v>
      </c>
      <c r="BE16" s="80">
        <f t="shared" si="54"/>
        <v>0</v>
      </c>
      <c r="BF16" s="80">
        <f t="shared" si="54"/>
        <v>0</v>
      </c>
      <c r="BG16" s="80">
        <f t="shared" si="54"/>
        <v>0</v>
      </c>
      <c r="BH16" s="80">
        <f t="shared" si="54"/>
        <v>0</v>
      </c>
      <c r="BI16" s="80">
        <f t="shared" si="54"/>
        <v>0</v>
      </c>
      <c r="BJ16" s="80">
        <f t="shared" si="54"/>
        <v>0</v>
      </c>
      <c r="BK16" s="80">
        <f t="shared" si="54"/>
        <v>0</v>
      </c>
      <c r="BL16" s="80">
        <f t="shared" si="54"/>
        <v>0</v>
      </c>
      <c r="BM16" s="80">
        <f t="shared" si="54"/>
        <v>0</v>
      </c>
      <c r="BN16" s="80">
        <f t="shared" si="54"/>
        <v>0</v>
      </c>
      <c r="BO16" s="80">
        <f t="shared" si="54"/>
        <v>0</v>
      </c>
      <c r="BP16" s="80">
        <f t="shared" ref="BP16:BW16" si="55">BP8</f>
        <v>0</v>
      </c>
      <c r="BQ16" s="80">
        <f t="shared" si="55"/>
        <v>0</v>
      </c>
      <c r="BR16" s="80">
        <f t="shared" si="55"/>
        <v>0</v>
      </c>
      <c r="BS16" s="80">
        <f t="shared" si="55"/>
        <v>0</v>
      </c>
      <c r="BT16" s="80">
        <f t="shared" si="55"/>
        <v>0</v>
      </c>
      <c r="BU16" s="80">
        <f t="shared" si="55"/>
        <v>0</v>
      </c>
      <c r="BV16" s="80">
        <f t="shared" si="55"/>
        <v>0</v>
      </c>
      <c r="BW16" s="80">
        <f t="shared" si="55"/>
        <v>0</v>
      </c>
    </row>
    <row r="17" spans="3:75" ht="12" hidden="1" customHeight="1" outlineLevel="1">
      <c r="C17" s="80" t="s">
        <v>751</v>
      </c>
      <c r="D17" s="80"/>
      <c r="E17" s="80">
        <f t="shared" ref="E17:O17" si="56">SUM(D$8:E$8)</f>
        <v>60</v>
      </c>
      <c r="F17" s="80">
        <f t="shared" si="56"/>
        <v>60</v>
      </c>
      <c r="G17" s="80">
        <f t="shared" si="56"/>
        <v>61</v>
      </c>
      <c r="H17" s="80">
        <f t="shared" si="56"/>
        <v>61</v>
      </c>
      <c r="I17" s="80">
        <f t="shared" si="56"/>
        <v>61</v>
      </c>
      <c r="J17" s="80">
        <f t="shared" si="56"/>
        <v>61</v>
      </c>
      <c r="K17" s="80">
        <f t="shared" si="56"/>
        <v>62</v>
      </c>
      <c r="L17" s="80">
        <f t="shared" si="56"/>
        <v>61</v>
      </c>
      <c r="M17" s="80">
        <f t="shared" si="56"/>
        <v>61</v>
      </c>
      <c r="N17" s="80">
        <f t="shared" si="56"/>
        <v>61</v>
      </c>
      <c r="O17" s="80">
        <f t="shared" si="56"/>
        <v>61</v>
      </c>
      <c r="P17" s="80">
        <f t="shared" ref="P17:BW17" si="57">SUM(O$8:P$8)</f>
        <v>62</v>
      </c>
      <c r="Q17" s="80">
        <f t="shared" si="57"/>
        <v>59</v>
      </c>
      <c r="R17" s="80">
        <f t="shared" si="57"/>
        <v>59</v>
      </c>
      <c r="S17" s="80">
        <f t="shared" si="57"/>
        <v>61</v>
      </c>
      <c r="T17" s="80">
        <f t="shared" si="57"/>
        <v>61</v>
      </c>
      <c r="U17" s="80">
        <f t="shared" si="57"/>
        <v>61</v>
      </c>
      <c r="V17" s="80">
        <f t="shared" si="57"/>
        <v>61</v>
      </c>
      <c r="W17" s="80">
        <f t="shared" si="57"/>
        <v>62</v>
      </c>
      <c r="X17" s="80">
        <f t="shared" si="57"/>
        <v>61</v>
      </c>
      <c r="Y17" s="80">
        <f t="shared" si="57"/>
        <v>61</v>
      </c>
      <c r="Z17" s="80">
        <f t="shared" si="57"/>
        <v>61</v>
      </c>
      <c r="AA17" s="80">
        <f t="shared" si="57"/>
        <v>61</v>
      </c>
      <c r="AB17" s="80">
        <f t="shared" si="57"/>
        <v>62</v>
      </c>
      <c r="AC17" s="80">
        <f t="shared" si="57"/>
        <v>59</v>
      </c>
      <c r="AD17" s="80">
        <f t="shared" si="57"/>
        <v>59</v>
      </c>
      <c r="AE17" s="80">
        <f t="shared" si="57"/>
        <v>61</v>
      </c>
      <c r="AF17" s="80">
        <f t="shared" si="57"/>
        <v>61</v>
      </c>
      <c r="AG17" s="80">
        <f t="shared" si="57"/>
        <v>61</v>
      </c>
      <c r="AH17" s="80">
        <f t="shared" si="57"/>
        <v>61</v>
      </c>
      <c r="AI17" s="80">
        <f t="shared" si="57"/>
        <v>62</v>
      </c>
      <c r="AJ17" s="80">
        <f t="shared" si="57"/>
        <v>61</v>
      </c>
      <c r="AK17" s="80">
        <f t="shared" si="57"/>
        <v>61</v>
      </c>
      <c r="AL17" s="80">
        <f t="shared" si="57"/>
        <v>61</v>
      </c>
      <c r="AM17" s="80">
        <f t="shared" si="57"/>
        <v>61</v>
      </c>
      <c r="AN17" s="80">
        <f t="shared" si="57"/>
        <v>62</v>
      </c>
      <c r="AO17" s="80">
        <f t="shared" si="57"/>
        <v>59</v>
      </c>
      <c r="AP17" s="80">
        <f t="shared" si="57"/>
        <v>59</v>
      </c>
      <c r="AQ17" s="80">
        <f t="shared" si="57"/>
        <v>61</v>
      </c>
      <c r="AR17" s="80">
        <f t="shared" si="57"/>
        <v>61</v>
      </c>
      <c r="AS17" s="80">
        <f t="shared" si="57"/>
        <v>61</v>
      </c>
      <c r="AT17" s="80">
        <f t="shared" si="57"/>
        <v>61</v>
      </c>
      <c r="AU17" s="80">
        <f t="shared" si="57"/>
        <v>62</v>
      </c>
      <c r="AV17" s="80">
        <f t="shared" si="57"/>
        <v>61</v>
      </c>
      <c r="AW17" s="80">
        <f t="shared" si="57"/>
        <v>61</v>
      </c>
      <c r="AX17" s="80">
        <f t="shared" si="57"/>
        <v>61</v>
      </c>
      <c r="AY17" s="80">
        <f t="shared" si="57"/>
        <v>61</v>
      </c>
      <c r="AZ17" s="80">
        <f t="shared" si="57"/>
        <v>31</v>
      </c>
      <c r="BA17" s="80">
        <f t="shared" si="57"/>
        <v>0</v>
      </c>
      <c r="BB17" s="80">
        <f t="shared" si="57"/>
        <v>0</v>
      </c>
      <c r="BC17" s="80">
        <f t="shared" si="57"/>
        <v>0</v>
      </c>
      <c r="BD17" s="80">
        <f t="shared" si="57"/>
        <v>0</v>
      </c>
      <c r="BE17" s="80">
        <f t="shared" si="57"/>
        <v>0</v>
      </c>
      <c r="BF17" s="80">
        <f t="shared" si="57"/>
        <v>0</v>
      </c>
      <c r="BG17" s="80">
        <f t="shared" si="57"/>
        <v>0</v>
      </c>
      <c r="BH17" s="80">
        <f t="shared" si="57"/>
        <v>0</v>
      </c>
      <c r="BI17" s="80">
        <f t="shared" si="57"/>
        <v>0</v>
      </c>
      <c r="BJ17" s="80">
        <f t="shared" si="57"/>
        <v>0</v>
      </c>
      <c r="BK17" s="80">
        <f t="shared" si="57"/>
        <v>0</v>
      </c>
      <c r="BL17" s="80">
        <f t="shared" si="57"/>
        <v>0</v>
      </c>
      <c r="BM17" s="80">
        <f t="shared" si="57"/>
        <v>0</v>
      </c>
      <c r="BN17" s="80">
        <f t="shared" si="57"/>
        <v>0</v>
      </c>
      <c r="BO17" s="80">
        <f t="shared" si="57"/>
        <v>0</v>
      </c>
      <c r="BP17" s="80">
        <f t="shared" si="57"/>
        <v>0</v>
      </c>
      <c r="BQ17" s="80">
        <f t="shared" si="57"/>
        <v>0</v>
      </c>
      <c r="BR17" s="80">
        <f t="shared" si="57"/>
        <v>0</v>
      </c>
      <c r="BS17" s="80">
        <f t="shared" si="57"/>
        <v>0</v>
      </c>
      <c r="BT17" s="80">
        <f t="shared" si="57"/>
        <v>0</v>
      </c>
      <c r="BU17" s="80">
        <f t="shared" si="57"/>
        <v>0</v>
      </c>
      <c r="BV17" s="80">
        <f t="shared" si="57"/>
        <v>0</v>
      </c>
      <c r="BW17" s="80">
        <f t="shared" si="57"/>
        <v>0</v>
      </c>
    </row>
    <row r="18" spans="3:75" ht="12" hidden="1" customHeight="1" outlineLevel="1">
      <c r="C18" s="80" t="s">
        <v>752</v>
      </c>
      <c r="D18" s="80"/>
      <c r="E18" s="80"/>
      <c r="F18" s="80">
        <f t="shared" ref="F18:BQ18" si="58">SUM(D$8:F$8)</f>
        <v>91</v>
      </c>
      <c r="G18" s="80">
        <f t="shared" si="58"/>
        <v>90</v>
      </c>
      <c r="H18" s="80">
        <f t="shared" si="58"/>
        <v>92</v>
      </c>
      <c r="I18" s="80">
        <f t="shared" si="58"/>
        <v>91</v>
      </c>
      <c r="J18" s="80">
        <f t="shared" si="58"/>
        <v>92</v>
      </c>
      <c r="K18" s="80">
        <f t="shared" si="58"/>
        <v>92</v>
      </c>
      <c r="L18" s="80">
        <f t="shared" si="58"/>
        <v>92</v>
      </c>
      <c r="M18" s="80">
        <f t="shared" si="58"/>
        <v>92</v>
      </c>
      <c r="N18" s="80">
        <f t="shared" si="58"/>
        <v>91</v>
      </c>
      <c r="O18" s="80">
        <f t="shared" si="58"/>
        <v>92</v>
      </c>
      <c r="P18" s="80">
        <f t="shared" si="58"/>
        <v>92</v>
      </c>
      <c r="Q18" s="80">
        <f t="shared" si="58"/>
        <v>90</v>
      </c>
      <c r="R18" s="80">
        <f t="shared" si="58"/>
        <v>90</v>
      </c>
      <c r="S18" s="80">
        <f t="shared" si="58"/>
        <v>89</v>
      </c>
      <c r="T18" s="80">
        <f t="shared" si="58"/>
        <v>92</v>
      </c>
      <c r="U18" s="80">
        <f t="shared" si="58"/>
        <v>91</v>
      </c>
      <c r="V18" s="80">
        <f t="shared" si="58"/>
        <v>92</v>
      </c>
      <c r="W18" s="80">
        <f t="shared" si="58"/>
        <v>92</v>
      </c>
      <c r="X18" s="80">
        <f t="shared" si="58"/>
        <v>92</v>
      </c>
      <c r="Y18" s="80">
        <f t="shared" si="58"/>
        <v>92</v>
      </c>
      <c r="Z18" s="80">
        <f t="shared" si="58"/>
        <v>91</v>
      </c>
      <c r="AA18" s="80">
        <f t="shared" si="58"/>
        <v>92</v>
      </c>
      <c r="AB18" s="80">
        <f t="shared" si="58"/>
        <v>92</v>
      </c>
      <c r="AC18" s="80">
        <f t="shared" si="58"/>
        <v>90</v>
      </c>
      <c r="AD18" s="80">
        <f t="shared" si="58"/>
        <v>90</v>
      </c>
      <c r="AE18" s="80">
        <f t="shared" si="58"/>
        <v>89</v>
      </c>
      <c r="AF18" s="80">
        <f t="shared" si="58"/>
        <v>92</v>
      </c>
      <c r="AG18" s="80">
        <f t="shared" si="58"/>
        <v>91</v>
      </c>
      <c r="AH18" s="80">
        <f t="shared" si="58"/>
        <v>92</v>
      </c>
      <c r="AI18" s="80">
        <f t="shared" si="58"/>
        <v>92</v>
      </c>
      <c r="AJ18" s="80">
        <f t="shared" si="58"/>
        <v>92</v>
      </c>
      <c r="AK18" s="80">
        <f t="shared" si="58"/>
        <v>92</v>
      </c>
      <c r="AL18" s="80">
        <f t="shared" si="58"/>
        <v>91</v>
      </c>
      <c r="AM18" s="80">
        <f t="shared" si="58"/>
        <v>92</v>
      </c>
      <c r="AN18" s="80">
        <f t="shared" si="58"/>
        <v>92</v>
      </c>
      <c r="AO18" s="80">
        <f t="shared" si="58"/>
        <v>90</v>
      </c>
      <c r="AP18" s="80">
        <f t="shared" si="58"/>
        <v>90</v>
      </c>
      <c r="AQ18" s="80">
        <f t="shared" si="58"/>
        <v>89</v>
      </c>
      <c r="AR18" s="80">
        <f t="shared" si="58"/>
        <v>92</v>
      </c>
      <c r="AS18" s="80">
        <f t="shared" si="58"/>
        <v>91</v>
      </c>
      <c r="AT18" s="80">
        <f t="shared" si="58"/>
        <v>92</v>
      </c>
      <c r="AU18" s="80">
        <f t="shared" si="58"/>
        <v>92</v>
      </c>
      <c r="AV18" s="80">
        <f t="shared" si="58"/>
        <v>92</v>
      </c>
      <c r="AW18" s="80">
        <f t="shared" si="58"/>
        <v>92</v>
      </c>
      <c r="AX18" s="80">
        <f t="shared" si="58"/>
        <v>91</v>
      </c>
      <c r="AY18" s="80">
        <f t="shared" si="58"/>
        <v>92</v>
      </c>
      <c r="AZ18" s="80">
        <f t="shared" si="58"/>
        <v>61</v>
      </c>
      <c r="BA18" s="80">
        <f t="shared" si="58"/>
        <v>31</v>
      </c>
      <c r="BB18" s="80">
        <f t="shared" si="58"/>
        <v>0</v>
      </c>
      <c r="BC18" s="80">
        <f t="shared" si="58"/>
        <v>0</v>
      </c>
      <c r="BD18" s="80">
        <f t="shared" si="58"/>
        <v>0</v>
      </c>
      <c r="BE18" s="80">
        <f t="shared" si="58"/>
        <v>0</v>
      </c>
      <c r="BF18" s="80">
        <f t="shared" si="58"/>
        <v>0</v>
      </c>
      <c r="BG18" s="80">
        <f t="shared" si="58"/>
        <v>0</v>
      </c>
      <c r="BH18" s="80">
        <f t="shared" si="58"/>
        <v>0</v>
      </c>
      <c r="BI18" s="80">
        <f t="shared" si="58"/>
        <v>0</v>
      </c>
      <c r="BJ18" s="80">
        <f t="shared" si="58"/>
        <v>0</v>
      </c>
      <c r="BK18" s="80">
        <f t="shared" si="58"/>
        <v>0</v>
      </c>
      <c r="BL18" s="80">
        <f t="shared" si="58"/>
        <v>0</v>
      </c>
      <c r="BM18" s="80">
        <f t="shared" si="58"/>
        <v>0</v>
      </c>
      <c r="BN18" s="80">
        <f t="shared" si="58"/>
        <v>0</v>
      </c>
      <c r="BO18" s="80">
        <f t="shared" si="58"/>
        <v>0</v>
      </c>
      <c r="BP18" s="80">
        <f t="shared" si="58"/>
        <v>0</v>
      </c>
      <c r="BQ18" s="80">
        <f t="shared" si="58"/>
        <v>0</v>
      </c>
      <c r="BR18" s="80">
        <f t="shared" ref="BR18:BW18" si="59">SUM(BP$8:BR$8)</f>
        <v>0</v>
      </c>
      <c r="BS18" s="80">
        <f t="shared" si="59"/>
        <v>0</v>
      </c>
      <c r="BT18" s="80">
        <f t="shared" si="59"/>
        <v>0</v>
      </c>
      <c r="BU18" s="80">
        <f t="shared" si="59"/>
        <v>0</v>
      </c>
      <c r="BV18" s="80">
        <f t="shared" si="59"/>
        <v>0</v>
      </c>
      <c r="BW18" s="80">
        <f t="shared" si="59"/>
        <v>0</v>
      </c>
    </row>
    <row r="19" spans="3:75" ht="12" hidden="1" customHeight="1" outlineLevel="1">
      <c r="C19" s="80" t="s">
        <v>753</v>
      </c>
      <c r="D19" s="80"/>
      <c r="E19" s="80"/>
      <c r="F19" s="80"/>
      <c r="G19" s="80">
        <f t="shared" ref="G19:BR19" si="60">SUM(D$8:G$8)</f>
        <v>121</v>
      </c>
      <c r="H19" s="80">
        <f t="shared" si="60"/>
        <v>121</v>
      </c>
      <c r="I19" s="80">
        <f t="shared" si="60"/>
        <v>122</v>
      </c>
      <c r="J19" s="80">
        <f t="shared" si="60"/>
        <v>122</v>
      </c>
      <c r="K19" s="80">
        <f t="shared" si="60"/>
        <v>123</v>
      </c>
      <c r="L19" s="80">
        <f t="shared" si="60"/>
        <v>122</v>
      </c>
      <c r="M19" s="80">
        <f t="shared" si="60"/>
        <v>123</v>
      </c>
      <c r="N19" s="80">
        <f t="shared" si="60"/>
        <v>122</v>
      </c>
      <c r="O19" s="80">
        <f t="shared" si="60"/>
        <v>122</v>
      </c>
      <c r="P19" s="80">
        <f t="shared" si="60"/>
        <v>123</v>
      </c>
      <c r="Q19" s="80">
        <f t="shared" si="60"/>
        <v>120</v>
      </c>
      <c r="R19" s="80">
        <f t="shared" si="60"/>
        <v>121</v>
      </c>
      <c r="S19" s="80">
        <f t="shared" si="60"/>
        <v>120</v>
      </c>
      <c r="T19" s="80">
        <f t="shared" si="60"/>
        <v>120</v>
      </c>
      <c r="U19" s="80">
        <f t="shared" si="60"/>
        <v>122</v>
      </c>
      <c r="V19" s="80">
        <f t="shared" si="60"/>
        <v>122</v>
      </c>
      <c r="W19" s="80">
        <f t="shared" si="60"/>
        <v>123</v>
      </c>
      <c r="X19" s="80">
        <f t="shared" si="60"/>
        <v>122</v>
      </c>
      <c r="Y19" s="80">
        <f t="shared" si="60"/>
        <v>123</v>
      </c>
      <c r="Z19" s="80">
        <f t="shared" si="60"/>
        <v>122</v>
      </c>
      <c r="AA19" s="80">
        <f t="shared" si="60"/>
        <v>122</v>
      </c>
      <c r="AB19" s="80">
        <f t="shared" si="60"/>
        <v>123</v>
      </c>
      <c r="AC19" s="80">
        <f t="shared" si="60"/>
        <v>120</v>
      </c>
      <c r="AD19" s="80">
        <f t="shared" si="60"/>
        <v>121</v>
      </c>
      <c r="AE19" s="80">
        <f t="shared" si="60"/>
        <v>120</v>
      </c>
      <c r="AF19" s="80">
        <f t="shared" si="60"/>
        <v>120</v>
      </c>
      <c r="AG19" s="80">
        <f t="shared" si="60"/>
        <v>122</v>
      </c>
      <c r="AH19" s="80">
        <f t="shared" si="60"/>
        <v>122</v>
      </c>
      <c r="AI19" s="80">
        <f t="shared" si="60"/>
        <v>123</v>
      </c>
      <c r="AJ19" s="80">
        <f t="shared" si="60"/>
        <v>122</v>
      </c>
      <c r="AK19" s="80">
        <f t="shared" si="60"/>
        <v>123</v>
      </c>
      <c r="AL19" s="80">
        <f t="shared" si="60"/>
        <v>122</v>
      </c>
      <c r="AM19" s="80">
        <f t="shared" si="60"/>
        <v>122</v>
      </c>
      <c r="AN19" s="80">
        <f t="shared" si="60"/>
        <v>123</v>
      </c>
      <c r="AO19" s="80">
        <f t="shared" si="60"/>
        <v>120</v>
      </c>
      <c r="AP19" s="80">
        <f t="shared" si="60"/>
        <v>121</v>
      </c>
      <c r="AQ19" s="80">
        <f t="shared" si="60"/>
        <v>120</v>
      </c>
      <c r="AR19" s="80">
        <f t="shared" si="60"/>
        <v>120</v>
      </c>
      <c r="AS19" s="80">
        <f t="shared" si="60"/>
        <v>122</v>
      </c>
      <c r="AT19" s="80">
        <f t="shared" si="60"/>
        <v>122</v>
      </c>
      <c r="AU19" s="80">
        <f t="shared" si="60"/>
        <v>123</v>
      </c>
      <c r="AV19" s="80">
        <f t="shared" si="60"/>
        <v>122</v>
      </c>
      <c r="AW19" s="80">
        <f t="shared" si="60"/>
        <v>123</v>
      </c>
      <c r="AX19" s="80">
        <f t="shared" si="60"/>
        <v>122</v>
      </c>
      <c r="AY19" s="80">
        <f t="shared" si="60"/>
        <v>122</v>
      </c>
      <c r="AZ19" s="80">
        <f t="shared" si="60"/>
        <v>92</v>
      </c>
      <c r="BA19" s="80">
        <f t="shared" si="60"/>
        <v>61</v>
      </c>
      <c r="BB19" s="80">
        <f t="shared" si="60"/>
        <v>31</v>
      </c>
      <c r="BC19" s="80">
        <f t="shared" si="60"/>
        <v>0</v>
      </c>
      <c r="BD19" s="80">
        <f t="shared" si="60"/>
        <v>0</v>
      </c>
      <c r="BE19" s="80">
        <f t="shared" si="60"/>
        <v>0</v>
      </c>
      <c r="BF19" s="80">
        <f t="shared" si="60"/>
        <v>0</v>
      </c>
      <c r="BG19" s="80">
        <f t="shared" si="60"/>
        <v>0</v>
      </c>
      <c r="BH19" s="80">
        <f t="shared" si="60"/>
        <v>0</v>
      </c>
      <c r="BI19" s="80">
        <f t="shared" si="60"/>
        <v>0</v>
      </c>
      <c r="BJ19" s="80">
        <f t="shared" si="60"/>
        <v>0</v>
      </c>
      <c r="BK19" s="80">
        <f t="shared" si="60"/>
        <v>0</v>
      </c>
      <c r="BL19" s="80">
        <f t="shared" si="60"/>
        <v>0</v>
      </c>
      <c r="BM19" s="80">
        <f t="shared" si="60"/>
        <v>0</v>
      </c>
      <c r="BN19" s="80">
        <f t="shared" si="60"/>
        <v>0</v>
      </c>
      <c r="BO19" s="80">
        <f t="shared" si="60"/>
        <v>0</v>
      </c>
      <c r="BP19" s="80">
        <f t="shared" si="60"/>
        <v>0</v>
      </c>
      <c r="BQ19" s="80">
        <f t="shared" si="60"/>
        <v>0</v>
      </c>
      <c r="BR19" s="80">
        <f t="shared" si="60"/>
        <v>0</v>
      </c>
      <c r="BS19" s="80">
        <f t="shared" ref="BS19:BW19" si="61">SUM(BP$8:BS$8)</f>
        <v>0</v>
      </c>
      <c r="BT19" s="80">
        <f t="shared" si="61"/>
        <v>0</v>
      </c>
      <c r="BU19" s="80">
        <f t="shared" si="61"/>
        <v>0</v>
      </c>
      <c r="BV19" s="80">
        <f t="shared" si="61"/>
        <v>0</v>
      </c>
      <c r="BW19" s="80">
        <f t="shared" si="61"/>
        <v>0</v>
      </c>
    </row>
    <row r="20" spans="3:75" ht="12" hidden="1" customHeight="1" outlineLevel="1">
      <c r="C20" s="80" t="s">
        <v>754</v>
      </c>
      <c r="D20" s="80"/>
      <c r="E20" s="80"/>
      <c r="F20" s="80"/>
      <c r="G20" s="80"/>
      <c r="H20" s="80">
        <f t="shared" ref="H20:BS20" si="62">SUM(D$8:H$8)</f>
        <v>152</v>
      </c>
      <c r="I20" s="80">
        <f t="shared" si="62"/>
        <v>151</v>
      </c>
      <c r="J20" s="80">
        <f t="shared" si="62"/>
        <v>153</v>
      </c>
      <c r="K20" s="80">
        <f t="shared" si="62"/>
        <v>153</v>
      </c>
      <c r="L20" s="80">
        <f t="shared" si="62"/>
        <v>153</v>
      </c>
      <c r="M20" s="80">
        <f t="shared" si="62"/>
        <v>153</v>
      </c>
      <c r="N20" s="80">
        <f t="shared" si="62"/>
        <v>153</v>
      </c>
      <c r="O20" s="80">
        <f t="shared" si="62"/>
        <v>153</v>
      </c>
      <c r="P20" s="80">
        <f t="shared" si="62"/>
        <v>153</v>
      </c>
      <c r="Q20" s="80">
        <f t="shared" si="62"/>
        <v>151</v>
      </c>
      <c r="R20" s="80">
        <f t="shared" si="62"/>
        <v>151</v>
      </c>
      <c r="S20" s="80">
        <f t="shared" si="62"/>
        <v>151</v>
      </c>
      <c r="T20" s="80">
        <f t="shared" si="62"/>
        <v>151</v>
      </c>
      <c r="U20" s="80">
        <f t="shared" si="62"/>
        <v>150</v>
      </c>
      <c r="V20" s="80">
        <f t="shared" si="62"/>
        <v>153</v>
      </c>
      <c r="W20" s="80">
        <f t="shared" si="62"/>
        <v>153</v>
      </c>
      <c r="X20" s="80">
        <f t="shared" si="62"/>
        <v>153</v>
      </c>
      <c r="Y20" s="80">
        <f t="shared" si="62"/>
        <v>153</v>
      </c>
      <c r="Z20" s="80">
        <f t="shared" si="62"/>
        <v>153</v>
      </c>
      <c r="AA20" s="80">
        <f t="shared" si="62"/>
        <v>153</v>
      </c>
      <c r="AB20" s="80">
        <f t="shared" si="62"/>
        <v>153</v>
      </c>
      <c r="AC20" s="80">
        <f t="shared" si="62"/>
        <v>151</v>
      </c>
      <c r="AD20" s="80">
        <f t="shared" si="62"/>
        <v>151</v>
      </c>
      <c r="AE20" s="80">
        <f t="shared" si="62"/>
        <v>151</v>
      </c>
      <c r="AF20" s="80">
        <f t="shared" si="62"/>
        <v>151</v>
      </c>
      <c r="AG20" s="80">
        <f t="shared" si="62"/>
        <v>150</v>
      </c>
      <c r="AH20" s="80">
        <f t="shared" si="62"/>
        <v>153</v>
      </c>
      <c r="AI20" s="80">
        <f t="shared" si="62"/>
        <v>153</v>
      </c>
      <c r="AJ20" s="80">
        <f t="shared" si="62"/>
        <v>153</v>
      </c>
      <c r="AK20" s="80">
        <f t="shared" si="62"/>
        <v>153</v>
      </c>
      <c r="AL20" s="80">
        <f t="shared" si="62"/>
        <v>153</v>
      </c>
      <c r="AM20" s="80">
        <f t="shared" si="62"/>
        <v>153</v>
      </c>
      <c r="AN20" s="80">
        <f t="shared" si="62"/>
        <v>153</v>
      </c>
      <c r="AO20" s="80">
        <f t="shared" si="62"/>
        <v>151</v>
      </c>
      <c r="AP20" s="80">
        <f t="shared" si="62"/>
        <v>151</v>
      </c>
      <c r="AQ20" s="80">
        <f t="shared" si="62"/>
        <v>151</v>
      </c>
      <c r="AR20" s="80">
        <f t="shared" si="62"/>
        <v>151</v>
      </c>
      <c r="AS20" s="80">
        <f t="shared" si="62"/>
        <v>150</v>
      </c>
      <c r="AT20" s="80">
        <f t="shared" si="62"/>
        <v>153</v>
      </c>
      <c r="AU20" s="80">
        <f t="shared" si="62"/>
        <v>153</v>
      </c>
      <c r="AV20" s="80">
        <f t="shared" si="62"/>
        <v>153</v>
      </c>
      <c r="AW20" s="80">
        <f t="shared" si="62"/>
        <v>153</v>
      </c>
      <c r="AX20" s="80">
        <f t="shared" si="62"/>
        <v>153</v>
      </c>
      <c r="AY20" s="80">
        <f t="shared" si="62"/>
        <v>153</v>
      </c>
      <c r="AZ20" s="80">
        <f t="shared" si="62"/>
        <v>122</v>
      </c>
      <c r="BA20" s="80">
        <f t="shared" si="62"/>
        <v>92</v>
      </c>
      <c r="BB20" s="80">
        <f t="shared" si="62"/>
        <v>61</v>
      </c>
      <c r="BC20" s="80">
        <f t="shared" si="62"/>
        <v>31</v>
      </c>
      <c r="BD20" s="80">
        <f t="shared" si="62"/>
        <v>0</v>
      </c>
      <c r="BE20" s="80">
        <f t="shared" si="62"/>
        <v>0</v>
      </c>
      <c r="BF20" s="80">
        <f t="shared" si="62"/>
        <v>0</v>
      </c>
      <c r="BG20" s="80">
        <f t="shared" si="62"/>
        <v>0</v>
      </c>
      <c r="BH20" s="80">
        <f t="shared" si="62"/>
        <v>0</v>
      </c>
      <c r="BI20" s="80">
        <f t="shared" si="62"/>
        <v>0</v>
      </c>
      <c r="BJ20" s="80">
        <f t="shared" si="62"/>
        <v>0</v>
      </c>
      <c r="BK20" s="80">
        <f t="shared" si="62"/>
        <v>0</v>
      </c>
      <c r="BL20" s="80">
        <f t="shared" si="62"/>
        <v>0</v>
      </c>
      <c r="BM20" s="80">
        <f t="shared" si="62"/>
        <v>0</v>
      </c>
      <c r="BN20" s="80">
        <f t="shared" si="62"/>
        <v>0</v>
      </c>
      <c r="BO20" s="80">
        <f t="shared" si="62"/>
        <v>0</v>
      </c>
      <c r="BP20" s="80">
        <f t="shared" si="62"/>
        <v>0</v>
      </c>
      <c r="BQ20" s="80">
        <f t="shared" si="62"/>
        <v>0</v>
      </c>
      <c r="BR20" s="80">
        <f t="shared" si="62"/>
        <v>0</v>
      </c>
      <c r="BS20" s="80">
        <f t="shared" si="62"/>
        <v>0</v>
      </c>
      <c r="BT20" s="80">
        <f t="shared" ref="BT20:BW20" si="63">SUM(BP$8:BT$8)</f>
        <v>0</v>
      </c>
      <c r="BU20" s="80">
        <f t="shared" si="63"/>
        <v>0</v>
      </c>
      <c r="BV20" s="80">
        <f t="shared" si="63"/>
        <v>0</v>
      </c>
      <c r="BW20" s="80">
        <f t="shared" si="63"/>
        <v>0</v>
      </c>
    </row>
    <row r="21" spans="3:75" ht="12" hidden="1" customHeight="1" outlineLevel="1">
      <c r="C21" s="80" t="s">
        <v>755</v>
      </c>
      <c r="D21" s="80"/>
      <c r="E21" s="80"/>
      <c r="F21" s="80"/>
      <c r="G21" s="80"/>
      <c r="H21" s="80"/>
      <c r="I21" s="80">
        <f t="shared" ref="I21:BT21" si="64">SUM(D$8:I$8)</f>
        <v>182</v>
      </c>
      <c r="J21" s="80">
        <f t="shared" si="64"/>
        <v>182</v>
      </c>
      <c r="K21" s="80">
        <f t="shared" si="64"/>
        <v>184</v>
      </c>
      <c r="L21" s="80">
        <f t="shared" si="64"/>
        <v>183</v>
      </c>
      <c r="M21" s="80">
        <f t="shared" si="64"/>
        <v>184</v>
      </c>
      <c r="N21" s="80">
        <f t="shared" si="64"/>
        <v>183</v>
      </c>
      <c r="O21" s="80">
        <f t="shared" si="64"/>
        <v>184</v>
      </c>
      <c r="P21" s="80">
        <f t="shared" si="64"/>
        <v>184</v>
      </c>
      <c r="Q21" s="80">
        <f t="shared" si="64"/>
        <v>181</v>
      </c>
      <c r="R21" s="80">
        <f t="shared" si="64"/>
        <v>182</v>
      </c>
      <c r="S21" s="80">
        <f t="shared" si="64"/>
        <v>181</v>
      </c>
      <c r="T21" s="80">
        <f t="shared" si="64"/>
        <v>182</v>
      </c>
      <c r="U21" s="80">
        <f t="shared" si="64"/>
        <v>181</v>
      </c>
      <c r="V21" s="80">
        <f t="shared" si="64"/>
        <v>181</v>
      </c>
      <c r="W21" s="80">
        <f t="shared" si="64"/>
        <v>184</v>
      </c>
      <c r="X21" s="80">
        <f t="shared" si="64"/>
        <v>183</v>
      </c>
      <c r="Y21" s="80">
        <f t="shared" si="64"/>
        <v>184</v>
      </c>
      <c r="Z21" s="80">
        <f t="shared" si="64"/>
        <v>183</v>
      </c>
      <c r="AA21" s="80">
        <f t="shared" si="64"/>
        <v>184</v>
      </c>
      <c r="AB21" s="80">
        <f t="shared" si="64"/>
        <v>184</v>
      </c>
      <c r="AC21" s="80">
        <f t="shared" si="64"/>
        <v>181</v>
      </c>
      <c r="AD21" s="80">
        <f t="shared" si="64"/>
        <v>182</v>
      </c>
      <c r="AE21" s="80">
        <f t="shared" si="64"/>
        <v>181</v>
      </c>
      <c r="AF21" s="80">
        <f t="shared" si="64"/>
        <v>182</v>
      </c>
      <c r="AG21" s="80">
        <f t="shared" si="64"/>
        <v>181</v>
      </c>
      <c r="AH21" s="80">
        <f t="shared" si="64"/>
        <v>181</v>
      </c>
      <c r="AI21" s="80">
        <f t="shared" si="64"/>
        <v>184</v>
      </c>
      <c r="AJ21" s="80">
        <f t="shared" si="64"/>
        <v>183</v>
      </c>
      <c r="AK21" s="80">
        <f t="shared" si="64"/>
        <v>184</v>
      </c>
      <c r="AL21" s="80">
        <f t="shared" si="64"/>
        <v>183</v>
      </c>
      <c r="AM21" s="80">
        <f t="shared" si="64"/>
        <v>184</v>
      </c>
      <c r="AN21" s="80">
        <f t="shared" si="64"/>
        <v>184</v>
      </c>
      <c r="AO21" s="80">
        <f t="shared" si="64"/>
        <v>181</v>
      </c>
      <c r="AP21" s="80">
        <f t="shared" si="64"/>
        <v>182</v>
      </c>
      <c r="AQ21" s="80">
        <f t="shared" si="64"/>
        <v>181</v>
      </c>
      <c r="AR21" s="80">
        <f t="shared" si="64"/>
        <v>182</v>
      </c>
      <c r="AS21" s="80">
        <f t="shared" si="64"/>
        <v>181</v>
      </c>
      <c r="AT21" s="80">
        <f t="shared" si="64"/>
        <v>181</v>
      </c>
      <c r="AU21" s="80">
        <f t="shared" si="64"/>
        <v>184</v>
      </c>
      <c r="AV21" s="80">
        <f t="shared" si="64"/>
        <v>183</v>
      </c>
      <c r="AW21" s="80">
        <f t="shared" si="64"/>
        <v>184</v>
      </c>
      <c r="AX21" s="80">
        <f t="shared" si="64"/>
        <v>183</v>
      </c>
      <c r="AY21" s="80">
        <f t="shared" si="64"/>
        <v>184</v>
      </c>
      <c r="AZ21" s="80">
        <f t="shared" si="64"/>
        <v>153</v>
      </c>
      <c r="BA21" s="80">
        <f t="shared" si="64"/>
        <v>122</v>
      </c>
      <c r="BB21" s="80">
        <f t="shared" si="64"/>
        <v>92</v>
      </c>
      <c r="BC21" s="80">
        <f t="shared" si="64"/>
        <v>61</v>
      </c>
      <c r="BD21" s="80">
        <f t="shared" si="64"/>
        <v>31</v>
      </c>
      <c r="BE21" s="80">
        <f t="shared" si="64"/>
        <v>0</v>
      </c>
      <c r="BF21" s="80">
        <f t="shared" si="64"/>
        <v>0</v>
      </c>
      <c r="BG21" s="80">
        <f t="shared" si="64"/>
        <v>0</v>
      </c>
      <c r="BH21" s="80">
        <f t="shared" si="64"/>
        <v>0</v>
      </c>
      <c r="BI21" s="80">
        <f t="shared" si="64"/>
        <v>0</v>
      </c>
      <c r="BJ21" s="80">
        <f t="shared" si="64"/>
        <v>0</v>
      </c>
      <c r="BK21" s="80">
        <f t="shared" si="64"/>
        <v>0</v>
      </c>
      <c r="BL21" s="80">
        <f t="shared" si="64"/>
        <v>0</v>
      </c>
      <c r="BM21" s="80">
        <f t="shared" si="64"/>
        <v>0</v>
      </c>
      <c r="BN21" s="80">
        <f t="shared" si="64"/>
        <v>0</v>
      </c>
      <c r="BO21" s="80">
        <f t="shared" si="64"/>
        <v>0</v>
      </c>
      <c r="BP21" s="80">
        <f t="shared" si="64"/>
        <v>0</v>
      </c>
      <c r="BQ21" s="80">
        <f t="shared" si="64"/>
        <v>0</v>
      </c>
      <c r="BR21" s="80">
        <f t="shared" si="64"/>
        <v>0</v>
      </c>
      <c r="BS21" s="80">
        <f t="shared" si="64"/>
        <v>0</v>
      </c>
      <c r="BT21" s="80">
        <f t="shared" si="64"/>
        <v>0</v>
      </c>
      <c r="BU21" s="80">
        <f t="shared" ref="BU21:BW21" si="65">SUM(BP$8:BU$8)</f>
        <v>0</v>
      </c>
      <c r="BV21" s="80">
        <f t="shared" si="65"/>
        <v>0</v>
      </c>
      <c r="BW21" s="80">
        <f t="shared" si="65"/>
        <v>0</v>
      </c>
    </row>
    <row r="22" spans="3:75" ht="12" hidden="1" customHeight="1" outlineLevel="1">
      <c r="C22" s="80" t="s">
        <v>756</v>
      </c>
      <c r="D22" s="80"/>
      <c r="E22" s="80"/>
      <c r="F22" s="80"/>
      <c r="G22" s="80"/>
      <c r="H22" s="80"/>
      <c r="I22" s="80"/>
      <c r="J22" s="80">
        <f t="shared" ref="J22:BU22" si="66">SUM(D$8:J$8)</f>
        <v>213</v>
      </c>
      <c r="K22" s="80">
        <f t="shared" si="66"/>
        <v>213</v>
      </c>
      <c r="L22" s="80">
        <f t="shared" si="66"/>
        <v>214</v>
      </c>
      <c r="M22" s="80">
        <f t="shared" si="66"/>
        <v>214</v>
      </c>
      <c r="N22" s="80">
        <f t="shared" si="66"/>
        <v>214</v>
      </c>
      <c r="O22" s="80">
        <f t="shared" si="66"/>
        <v>214</v>
      </c>
      <c r="P22" s="80">
        <f t="shared" si="66"/>
        <v>215</v>
      </c>
      <c r="Q22" s="80">
        <f t="shared" si="66"/>
        <v>212</v>
      </c>
      <c r="R22" s="80">
        <f t="shared" si="66"/>
        <v>212</v>
      </c>
      <c r="S22" s="80">
        <f t="shared" si="66"/>
        <v>212</v>
      </c>
      <c r="T22" s="80">
        <f t="shared" si="66"/>
        <v>212</v>
      </c>
      <c r="U22" s="80">
        <f t="shared" si="66"/>
        <v>212</v>
      </c>
      <c r="V22" s="80">
        <f t="shared" si="66"/>
        <v>212</v>
      </c>
      <c r="W22" s="80">
        <f t="shared" si="66"/>
        <v>212</v>
      </c>
      <c r="X22" s="80">
        <f t="shared" si="66"/>
        <v>214</v>
      </c>
      <c r="Y22" s="80">
        <f t="shared" si="66"/>
        <v>214</v>
      </c>
      <c r="Z22" s="80">
        <f t="shared" si="66"/>
        <v>214</v>
      </c>
      <c r="AA22" s="80">
        <f t="shared" si="66"/>
        <v>214</v>
      </c>
      <c r="AB22" s="80">
        <f t="shared" si="66"/>
        <v>215</v>
      </c>
      <c r="AC22" s="80">
        <f t="shared" si="66"/>
        <v>212</v>
      </c>
      <c r="AD22" s="80">
        <f t="shared" si="66"/>
        <v>212</v>
      </c>
      <c r="AE22" s="80">
        <f t="shared" si="66"/>
        <v>212</v>
      </c>
      <c r="AF22" s="80">
        <f t="shared" si="66"/>
        <v>212</v>
      </c>
      <c r="AG22" s="80">
        <f t="shared" si="66"/>
        <v>212</v>
      </c>
      <c r="AH22" s="80">
        <f t="shared" si="66"/>
        <v>212</v>
      </c>
      <c r="AI22" s="80">
        <f t="shared" si="66"/>
        <v>212</v>
      </c>
      <c r="AJ22" s="80">
        <f t="shared" si="66"/>
        <v>214</v>
      </c>
      <c r="AK22" s="80">
        <f t="shared" si="66"/>
        <v>214</v>
      </c>
      <c r="AL22" s="80">
        <f t="shared" si="66"/>
        <v>214</v>
      </c>
      <c r="AM22" s="80">
        <f t="shared" si="66"/>
        <v>214</v>
      </c>
      <c r="AN22" s="80">
        <f t="shared" si="66"/>
        <v>215</v>
      </c>
      <c r="AO22" s="80">
        <f t="shared" si="66"/>
        <v>212</v>
      </c>
      <c r="AP22" s="80">
        <f t="shared" si="66"/>
        <v>212</v>
      </c>
      <c r="AQ22" s="80">
        <f t="shared" si="66"/>
        <v>212</v>
      </c>
      <c r="AR22" s="80">
        <f t="shared" si="66"/>
        <v>212</v>
      </c>
      <c r="AS22" s="80">
        <f t="shared" si="66"/>
        <v>212</v>
      </c>
      <c r="AT22" s="80">
        <f t="shared" si="66"/>
        <v>212</v>
      </c>
      <c r="AU22" s="80">
        <f t="shared" si="66"/>
        <v>212</v>
      </c>
      <c r="AV22" s="80">
        <f t="shared" si="66"/>
        <v>214</v>
      </c>
      <c r="AW22" s="80">
        <f t="shared" si="66"/>
        <v>214</v>
      </c>
      <c r="AX22" s="80">
        <f t="shared" si="66"/>
        <v>214</v>
      </c>
      <c r="AY22" s="80">
        <f t="shared" si="66"/>
        <v>214</v>
      </c>
      <c r="AZ22" s="80">
        <f t="shared" si="66"/>
        <v>184</v>
      </c>
      <c r="BA22" s="80">
        <f t="shared" si="66"/>
        <v>153</v>
      </c>
      <c r="BB22" s="80">
        <f t="shared" si="66"/>
        <v>122</v>
      </c>
      <c r="BC22" s="80">
        <f t="shared" si="66"/>
        <v>92</v>
      </c>
      <c r="BD22" s="80">
        <f t="shared" si="66"/>
        <v>61</v>
      </c>
      <c r="BE22" s="80">
        <f t="shared" si="66"/>
        <v>31</v>
      </c>
      <c r="BF22" s="80">
        <f t="shared" si="66"/>
        <v>0</v>
      </c>
      <c r="BG22" s="80">
        <f t="shared" si="66"/>
        <v>0</v>
      </c>
      <c r="BH22" s="80">
        <f t="shared" si="66"/>
        <v>0</v>
      </c>
      <c r="BI22" s="80">
        <f t="shared" si="66"/>
        <v>0</v>
      </c>
      <c r="BJ22" s="80">
        <f t="shared" si="66"/>
        <v>0</v>
      </c>
      <c r="BK22" s="80">
        <f t="shared" si="66"/>
        <v>0</v>
      </c>
      <c r="BL22" s="80">
        <f t="shared" si="66"/>
        <v>0</v>
      </c>
      <c r="BM22" s="80">
        <f t="shared" si="66"/>
        <v>0</v>
      </c>
      <c r="BN22" s="80">
        <f t="shared" si="66"/>
        <v>0</v>
      </c>
      <c r="BO22" s="80">
        <f t="shared" si="66"/>
        <v>0</v>
      </c>
      <c r="BP22" s="80">
        <f t="shared" si="66"/>
        <v>0</v>
      </c>
      <c r="BQ22" s="80">
        <f t="shared" si="66"/>
        <v>0</v>
      </c>
      <c r="BR22" s="80">
        <f t="shared" si="66"/>
        <v>0</v>
      </c>
      <c r="BS22" s="80">
        <f t="shared" si="66"/>
        <v>0</v>
      </c>
      <c r="BT22" s="80">
        <f t="shared" si="66"/>
        <v>0</v>
      </c>
      <c r="BU22" s="80">
        <f t="shared" si="66"/>
        <v>0</v>
      </c>
      <c r="BV22" s="80">
        <f t="shared" ref="BV22:BW22" si="67">SUM(BP$8:BV$8)</f>
        <v>0</v>
      </c>
      <c r="BW22" s="80">
        <f t="shared" si="67"/>
        <v>0</v>
      </c>
    </row>
    <row r="23" spans="3:75" ht="12" hidden="1" customHeight="1" outlineLevel="1">
      <c r="C23" s="80" t="s">
        <v>757</v>
      </c>
      <c r="D23" s="80"/>
      <c r="E23" s="80"/>
      <c r="F23" s="80"/>
      <c r="G23" s="80"/>
      <c r="H23" s="80"/>
      <c r="I23" s="80"/>
      <c r="J23" s="80"/>
      <c r="K23" s="80">
        <f t="shared" ref="K23:BV23" si="68">SUM(D$8:K$8)</f>
        <v>244</v>
      </c>
      <c r="L23" s="80">
        <f t="shared" si="68"/>
        <v>243</v>
      </c>
      <c r="M23" s="80">
        <f t="shared" si="68"/>
        <v>245</v>
      </c>
      <c r="N23" s="80">
        <f t="shared" si="68"/>
        <v>244</v>
      </c>
      <c r="O23" s="80">
        <f t="shared" si="68"/>
        <v>245</v>
      </c>
      <c r="P23" s="80">
        <f t="shared" si="68"/>
        <v>245</v>
      </c>
      <c r="Q23" s="80">
        <f t="shared" si="68"/>
        <v>243</v>
      </c>
      <c r="R23" s="80">
        <f t="shared" si="68"/>
        <v>243</v>
      </c>
      <c r="S23" s="80">
        <f t="shared" si="68"/>
        <v>242</v>
      </c>
      <c r="T23" s="80">
        <f t="shared" si="68"/>
        <v>243</v>
      </c>
      <c r="U23" s="80">
        <f t="shared" si="68"/>
        <v>242</v>
      </c>
      <c r="V23" s="80">
        <f t="shared" si="68"/>
        <v>243</v>
      </c>
      <c r="W23" s="80">
        <f t="shared" si="68"/>
        <v>243</v>
      </c>
      <c r="X23" s="80">
        <f t="shared" si="68"/>
        <v>242</v>
      </c>
      <c r="Y23" s="80">
        <f t="shared" si="68"/>
        <v>245</v>
      </c>
      <c r="Z23" s="80">
        <f t="shared" si="68"/>
        <v>244</v>
      </c>
      <c r="AA23" s="80">
        <f t="shared" si="68"/>
        <v>245</v>
      </c>
      <c r="AB23" s="80">
        <f t="shared" si="68"/>
        <v>245</v>
      </c>
      <c r="AC23" s="80">
        <f t="shared" si="68"/>
        <v>243</v>
      </c>
      <c r="AD23" s="80">
        <f t="shared" si="68"/>
        <v>243</v>
      </c>
      <c r="AE23" s="80">
        <f t="shared" si="68"/>
        <v>242</v>
      </c>
      <c r="AF23" s="80">
        <f t="shared" si="68"/>
        <v>243</v>
      </c>
      <c r="AG23" s="80">
        <f t="shared" si="68"/>
        <v>242</v>
      </c>
      <c r="AH23" s="80">
        <f t="shared" si="68"/>
        <v>243</v>
      </c>
      <c r="AI23" s="80">
        <f t="shared" si="68"/>
        <v>243</v>
      </c>
      <c r="AJ23" s="80">
        <f t="shared" si="68"/>
        <v>242</v>
      </c>
      <c r="AK23" s="80">
        <f t="shared" si="68"/>
        <v>245</v>
      </c>
      <c r="AL23" s="80">
        <f t="shared" si="68"/>
        <v>244</v>
      </c>
      <c r="AM23" s="80">
        <f t="shared" si="68"/>
        <v>245</v>
      </c>
      <c r="AN23" s="80">
        <f t="shared" si="68"/>
        <v>245</v>
      </c>
      <c r="AO23" s="80">
        <f t="shared" si="68"/>
        <v>243</v>
      </c>
      <c r="AP23" s="80">
        <f t="shared" si="68"/>
        <v>243</v>
      </c>
      <c r="AQ23" s="80">
        <f t="shared" si="68"/>
        <v>242</v>
      </c>
      <c r="AR23" s="80">
        <f t="shared" si="68"/>
        <v>243</v>
      </c>
      <c r="AS23" s="80">
        <f t="shared" si="68"/>
        <v>242</v>
      </c>
      <c r="AT23" s="80">
        <f t="shared" si="68"/>
        <v>243</v>
      </c>
      <c r="AU23" s="80">
        <f t="shared" si="68"/>
        <v>243</v>
      </c>
      <c r="AV23" s="80">
        <f t="shared" si="68"/>
        <v>242</v>
      </c>
      <c r="AW23" s="80">
        <f t="shared" si="68"/>
        <v>245</v>
      </c>
      <c r="AX23" s="80">
        <f t="shared" si="68"/>
        <v>244</v>
      </c>
      <c r="AY23" s="80">
        <f t="shared" si="68"/>
        <v>245</v>
      </c>
      <c r="AZ23" s="80">
        <f t="shared" si="68"/>
        <v>214</v>
      </c>
      <c r="BA23" s="80">
        <f t="shared" si="68"/>
        <v>184</v>
      </c>
      <c r="BB23" s="80">
        <f t="shared" si="68"/>
        <v>153</v>
      </c>
      <c r="BC23" s="80">
        <f t="shared" si="68"/>
        <v>122</v>
      </c>
      <c r="BD23" s="80">
        <f t="shared" si="68"/>
        <v>92</v>
      </c>
      <c r="BE23" s="80">
        <f t="shared" si="68"/>
        <v>61</v>
      </c>
      <c r="BF23" s="80">
        <f t="shared" si="68"/>
        <v>31</v>
      </c>
      <c r="BG23" s="80">
        <f t="shared" si="68"/>
        <v>0</v>
      </c>
      <c r="BH23" s="80">
        <f t="shared" si="68"/>
        <v>0</v>
      </c>
      <c r="BI23" s="80">
        <f t="shared" si="68"/>
        <v>0</v>
      </c>
      <c r="BJ23" s="80">
        <f t="shared" si="68"/>
        <v>0</v>
      </c>
      <c r="BK23" s="80">
        <f t="shared" si="68"/>
        <v>0</v>
      </c>
      <c r="BL23" s="80">
        <f t="shared" si="68"/>
        <v>0</v>
      </c>
      <c r="BM23" s="80">
        <f t="shared" si="68"/>
        <v>0</v>
      </c>
      <c r="BN23" s="80">
        <f t="shared" si="68"/>
        <v>0</v>
      </c>
      <c r="BO23" s="80">
        <f t="shared" si="68"/>
        <v>0</v>
      </c>
      <c r="BP23" s="80">
        <f t="shared" si="68"/>
        <v>0</v>
      </c>
      <c r="BQ23" s="80">
        <f t="shared" si="68"/>
        <v>0</v>
      </c>
      <c r="BR23" s="80">
        <f t="shared" si="68"/>
        <v>0</v>
      </c>
      <c r="BS23" s="80">
        <f t="shared" si="68"/>
        <v>0</v>
      </c>
      <c r="BT23" s="80">
        <f t="shared" si="68"/>
        <v>0</v>
      </c>
      <c r="BU23" s="80">
        <f t="shared" si="68"/>
        <v>0</v>
      </c>
      <c r="BV23" s="80">
        <f t="shared" si="68"/>
        <v>0</v>
      </c>
      <c r="BW23" s="80">
        <f t="shared" ref="BW23" si="69">SUM(BP$8:BW$8)</f>
        <v>0</v>
      </c>
    </row>
    <row r="24" spans="3:75" ht="12" hidden="1" customHeight="1" outlineLevel="1">
      <c r="C24" s="80" t="s">
        <v>758</v>
      </c>
      <c r="D24" s="80"/>
      <c r="E24" s="80"/>
      <c r="F24" s="80"/>
      <c r="G24" s="80"/>
      <c r="H24" s="80"/>
      <c r="I24" s="80"/>
      <c r="J24" s="80"/>
      <c r="K24" s="80"/>
      <c r="L24" s="80">
        <f>SUM(D$8:L$8)</f>
        <v>274</v>
      </c>
      <c r="M24" s="80">
        <f>SUM(E$8:M$8)</f>
        <v>274</v>
      </c>
      <c r="N24" s="80">
        <f>SUM(F$8:N$8)</f>
        <v>275</v>
      </c>
      <c r="O24" s="80">
        <f>SUM(G$8:O$8)</f>
        <v>275</v>
      </c>
      <c r="P24" s="80">
        <f>SUM(H$8:P$8)</f>
        <v>276</v>
      </c>
      <c r="Q24" s="80">
        <f t="shared" ref="Q24:BW24" si="70">SUM(I$8:Q$8)</f>
        <v>273</v>
      </c>
      <c r="R24" s="80">
        <f t="shared" si="70"/>
        <v>274</v>
      </c>
      <c r="S24" s="80">
        <f t="shared" si="70"/>
        <v>273</v>
      </c>
      <c r="T24" s="80">
        <f t="shared" si="70"/>
        <v>273</v>
      </c>
      <c r="U24" s="80">
        <f t="shared" si="70"/>
        <v>273</v>
      </c>
      <c r="V24" s="80">
        <f t="shared" si="70"/>
        <v>273</v>
      </c>
      <c r="W24" s="80">
        <f t="shared" si="70"/>
        <v>274</v>
      </c>
      <c r="X24" s="80">
        <f t="shared" si="70"/>
        <v>273</v>
      </c>
      <c r="Y24" s="80">
        <f t="shared" si="70"/>
        <v>273</v>
      </c>
      <c r="Z24" s="80">
        <f t="shared" si="70"/>
        <v>275</v>
      </c>
      <c r="AA24" s="80">
        <f t="shared" si="70"/>
        <v>275</v>
      </c>
      <c r="AB24" s="80">
        <f t="shared" si="70"/>
        <v>276</v>
      </c>
      <c r="AC24" s="80">
        <f t="shared" si="70"/>
        <v>273</v>
      </c>
      <c r="AD24" s="80">
        <f t="shared" si="70"/>
        <v>274</v>
      </c>
      <c r="AE24" s="80">
        <f t="shared" si="70"/>
        <v>273</v>
      </c>
      <c r="AF24" s="80">
        <f t="shared" si="70"/>
        <v>273</v>
      </c>
      <c r="AG24" s="80">
        <f t="shared" si="70"/>
        <v>273</v>
      </c>
      <c r="AH24" s="80">
        <f t="shared" si="70"/>
        <v>273</v>
      </c>
      <c r="AI24" s="80">
        <f t="shared" si="70"/>
        <v>274</v>
      </c>
      <c r="AJ24" s="80">
        <f t="shared" si="70"/>
        <v>273</v>
      </c>
      <c r="AK24" s="80">
        <f t="shared" si="70"/>
        <v>273</v>
      </c>
      <c r="AL24" s="80">
        <f t="shared" si="70"/>
        <v>275</v>
      </c>
      <c r="AM24" s="80">
        <f t="shared" si="70"/>
        <v>275</v>
      </c>
      <c r="AN24" s="80">
        <f t="shared" si="70"/>
        <v>276</v>
      </c>
      <c r="AO24" s="80">
        <f t="shared" si="70"/>
        <v>273</v>
      </c>
      <c r="AP24" s="80">
        <f t="shared" si="70"/>
        <v>274</v>
      </c>
      <c r="AQ24" s="80">
        <f t="shared" si="70"/>
        <v>273</v>
      </c>
      <c r="AR24" s="80">
        <f t="shared" si="70"/>
        <v>273</v>
      </c>
      <c r="AS24" s="80">
        <f t="shared" si="70"/>
        <v>273</v>
      </c>
      <c r="AT24" s="80">
        <f t="shared" si="70"/>
        <v>273</v>
      </c>
      <c r="AU24" s="80">
        <f t="shared" si="70"/>
        <v>274</v>
      </c>
      <c r="AV24" s="80">
        <f t="shared" si="70"/>
        <v>273</v>
      </c>
      <c r="AW24" s="80">
        <f t="shared" si="70"/>
        <v>273</v>
      </c>
      <c r="AX24" s="80">
        <f t="shared" si="70"/>
        <v>275</v>
      </c>
      <c r="AY24" s="80">
        <f t="shared" si="70"/>
        <v>275</v>
      </c>
      <c r="AZ24" s="80">
        <f t="shared" si="70"/>
        <v>245</v>
      </c>
      <c r="BA24" s="80">
        <f t="shared" si="70"/>
        <v>214</v>
      </c>
      <c r="BB24" s="80">
        <f t="shared" si="70"/>
        <v>184</v>
      </c>
      <c r="BC24" s="80">
        <f t="shared" si="70"/>
        <v>153</v>
      </c>
      <c r="BD24" s="80">
        <f t="shared" si="70"/>
        <v>122</v>
      </c>
      <c r="BE24" s="80">
        <f t="shared" si="70"/>
        <v>92</v>
      </c>
      <c r="BF24" s="80">
        <f t="shared" si="70"/>
        <v>61</v>
      </c>
      <c r="BG24" s="80">
        <f t="shared" si="70"/>
        <v>31</v>
      </c>
      <c r="BH24" s="80">
        <f t="shared" si="70"/>
        <v>0</v>
      </c>
      <c r="BI24" s="80">
        <f t="shared" si="70"/>
        <v>0</v>
      </c>
      <c r="BJ24" s="80">
        <f t="shared" si="70"/>
        <v>0</v>
      </c>
      <c r="BK24" s="80">
        <f t="shared" si="70"/>
        <v>0</v>
      </c>
      <c r="BL24" s="80">
        <f t="shared" si="70"/>
        <v>0</v>
      </c>
      <c r="BM24" s="80">
        <f t="shared" si="70"/>
        <v>0</v>
      </c>
      <c r="BN24" s="80">
        <f t="shared" si="70"/>
        <v>0</v>
      </c>
      <c r="BO24" s="80">
        <f t="shared" si="70"/>
        <v>0</v>
      </c>
      <c r="BP24" s="80">
        <f t="shared" si="70"/>
        <v>0</v>
      </c>
      <c r="BQ24" s="80">
        <f t="shared" si="70"/>
        <v>0</v>
      </c>
      <c r="BR24" s="80">
        <f t="shared" si="70"/>
        <v>0</v>
      </c>
      <c r="BS24" s="80">
        <f t="shared" si="70"/>
        <v>0</v>
      </c>
      <c r="BT24" s="80">
        <f t="shared" si="70"/>
        <v>0</v>
      </c>
      <c r="BU24" s="80">
        <f t="shared" si="70"/>
        <v>0</v>
      </c>
      <c r="BV24" s="80">
        <f t="shared" si="70"/>
        <v>0</v>
      </c>
      <c r="BW24" s="80">
        <f t="shared" si="70"/>
        <v>0</v>
      </c>
    </row>
    <row r="25" spans="3:75" ht="12" hidden="1" customHeight="1" outlineLevel="1">
      <c r="C25" s="80" t="s">
        <v>759</v>
      </c>
      <c r="D25" s="80"/>
      <c r="E25" s="80"/>
      <c r="F25" s="80"/>
      <c r="G25" s="80"/>
      <c r="H25" s="80"/>
      <c r="I25" s="80"/>
      <c r="J25" s="80"/>
      <c r="K25" s="80"/>
      <c r="L25" s="80"/>
      <c r="M25" s="80">
        <f>SUM(D$8:M$8)</f>
        <v>305</v>
      </c>
      <c r="N25" s="80">
        <f>SUM(E$8:N$8)</f>
        <v>304</v>
      </c>
      <c r="O25" s="80">
        <f>SUM(F$8:O$8)</f>
        <v>306</v>
      </c>
      <c r="P25" s="80">
        <f>SUM(G$8:P$8)</f>
        <v>306</v>
      </c>
      <c r="Q25" s="80">
        <f t="shared" ref="Q25:BW25" si="71">SUM(H$8:Q$8)</f>
        <v>304</v>
      </c>
      <c r="R25" s="80">
        <f t="shared" si="71"/>
        <v>304</v>
      </c>
      <c r="S25" s="80">
        <f t="shared" si="71"/>
        <v>304</v>
      </c>
      <c r="T25" s="80">
        <f t="shared" si="71"/>
        <v>304</v>
      </c>
      <c r="U25" s="80">
        <f t="shared" si="71"/>
        <v>303</v>
      </c>
      <c r="V25" s="80">
        <f t="shared" si="71"/>
        <v>304</v>
      </c>
      <c r="W25" s="80">
        <f t="shared" si="71"/>
        <v>304</v>
      </c>
      <c r="X25" s="80">
        <f t="shared" si="71"/>
        <v>304</v>
      </c>
      <c r="Y25" s="80">
        <f t="shared" si="71"/>
        <v>304</v>
      </c>
      <c r="Z25" s="80">
        <f t="shared" si="71"/>
        <v>303</v>
      </c>
      <c r="AA25" s="80">
        <f t="shared" si="71"/>
        <v>306</v>
      </c>
      <c r="AB25" s="80">
        <f t="shared" si="71"/>
        <v>306</v>
      </c>
      <c r="AC25" s="80">
        <f t="shared" si="71"/>
        <v>304</v>
      </c>
      <c r="AD25" s="80">
        <f t="shared" si="71"/>
        <v>304</v>
      </c>
      <c r="AE25" s="80">
        <f t="shared" si="71"/>
        <v>304</v>
      </c>
      <c r="AF25" s="80">
        <f t="shared" si="71"/>
        <v>304</v>
      </c>
      <c r="AG25" s="80">
        <f t="shared" si="71"/>
        <v>303</v>
      </c>
      <c r="AH25" s="80">
        <f t="shared" si="71"/>
        <v>304</v>
      </c>
      <c r="AI25" s="80">
        <f t="shared" si="71"/>
        <v>304</v>
      </c>
      <c r="AJ25" s="80">
        <f t="shared" si="71"/>
        <v>304</v>
      </c>
      <c r="AK25" s="80">
        <f t="shared" si="71"/>
        <v>304</v>
      </c>
      <c r="AL25" s="80">
        <f t="shared" si="71"/>
        <v>303</v>
      </c>
      <c r="AM25" s="80">
        <f t="shared" si="71"/>
        <v>306</v>
      </c>
      <c r="AN25" s="80">
        <f t="shared" si="71"/>
        <v>306</v>
      </c>
      <c r="AO25" s="80">
        <f t="shared" si="71"/>
        <v>304</v>
      </c>
      <c r="AP25" s="80">
        <f t="shared" si="71"/>
        <v>304</v>
      </c>
      <c r="AQ25" s="80">
        <f t="shared" si="71"/>
        <v>304</v>
      </c>
      <c r="AR25" s="80">
        <f t="shared" si="71"/>
        <v>304</v>
      </c>
      <c r="AS25" s="80">
        <f t="shared" si="71"/>
        <v>303</v>
      </c>
      <c r="AT25" s="80">
        <f t="shared" si="71"/>
        <v>304</v>
      </c>
      <c r="AU25" s="80">
        <f t="shared" si="71"/>
        <v>304</v>
      </c>
      <c r="AV25" s="80">
        <f t="shared" si="71"/>
        <v>304</v>
      </c>
      <c r="AW25" s="80">
        <f t="shared" si="71"/>
        <v>304</v>
      </c>
      <c r="AX25" s="80">
        <f t="shared" si="71"/>
        <v>303</v>
      </c>
      <c r="AY25" s="80">
        <f t="shared" si="71"/>
        <v>306</v>
      </c>
      <c r="AZ25" s="80">
        <f t="shared" si="71"/>
        <v>275</v>
      </c>
      <c r="BA25" s="80">
        <f t="shared" si="71"/>
        <v>245</v>
      </c>
      <c r="BB25" s="80">
        <f t="shared" si="71"/>
        <v>214</v>
      </c>
      <c r="BC25" s="80">
        <f t="shared" si="71"/>
        <v>184</v>
      </c>
      <c r="BD25" s="80">
        <f t="shared" si="71"/>
        <v>153</v>
      </c>
      <c r="BE25" s="80">
        <f t="shared" si="71"/>
        <v>122</v>
      </c>
      <c r="BF25" s="80">
        <f t="shared" si="71"/>
        <v>92</v>
      </c>
      <c r="BG25" s="80">
        <f t="shared" si="71"/>
        <v>61</v>
      </c>
      <c r="BH25" s="80">
        <f t="shared" si="71"/>
        <v>31</v>
      </c>
      <c r="BI25" s="80">
        <f t="shared" si="71"/>
        <v>0</v>
      </c>
      <c r="BJ25" s="80">
        <f t="shared" si="71"/>
        <v>0</v>
      </c>
      <c r="BK25" s="80">
        <f t="shared" si="71"/>
        <v>0</v>
      </c>
      <c r="BL25" s="80">
        <f t="shared" si="71"/>
        <v>0</v>
      </c>
      <c r="BM25" s="80">
        <f t="shared" si="71"/>
        <v>0</v>
      </c>
      <c r="BN25" s="80">
        <f t="shared" si="71"/>
        <v>0</v>
      </c>
      <c r="BO25" s="80">
        <f t="shared" si="71"/>
        <v>0</v>
      </c>
      <c r="BP25" s="80">
        <f t="shared" si="71"/>
        <v>0</v>
      </c>
      <c r="BQ25" s="80">
        <f t="shared" si="71"/>
        <v>0</v>
      </c>
      <c r="BR25" s="80">
        <f t="shared" si="71"/>
        <v>0</v>
      </c>
      <c r="BS25" s="80">
        <f t="shared" si="71"/>
        <v>0</v>
      </c>
      <c r="BT25" s="80">
        <f t="shared" si="71"/>
        <v>0</v>
      </c>
      <c r="BU25" s="80">
        <f t="shared" si="71"/>
        <v>0</v>
      </c>
      <c r="BV25" s="80">
        <f t="shared" si="71"/>
        <v>0</v>
      </c>
      <c r="BW25" s="80">
        <f t="shared" si="71"/>
        <v>0</v>
      </c>
    </row>
    <row r="26" spans="3:75" ht="12" hidden="1" customHeight="1" outlineLevel="1">
      <c r="C26" s="80" t="s">
        <v>760</v>
      </c>
      <c r="D26" s="80"/>
      <c r="E26" s="80"/>
      <c r="F26" s="80"/>
      <c r="G26" s="80"/>
      <c r="H26" s="80"/>
      <c r="I26" s="80"/>
      <c r="J26" s="80"/>
      <c r="K26" s="80"/>
      <c r="L26" s="80"/>
      <c r="M26" s="80"/>
      <c r="N26" s="80">
        <f>SUM(D$8:N$8)</f>
        <v>335</v>
      </c>
      <c r="O26" s="80">
        <f>SUM(E$8:O$8)</f>
        <v>335</v>
      </c>
      <c r="P26" s="80">
        <f>SUM(F$8:P$8)</f>
        <v>337</v>
      </c>
      <c r="Q26" s="80">
        <f t="shared" ref="Q26:BW26" si="72">SUM(G$8:Q$8)</f>
        <v>334</v>
      </c>
      <c r="R26" s="80">
        <f t="shared" si="72"/>
        <v>335</v>
      </c>
      <c r="S26" s="80">
        <f t="shared" si="72"/>
        <v>334</v>
      </c>
      <c r="T26" s="80">
        <f t="shared" si="72"/>
        <v>335</v>
      </c>
      <c r="U26" s="80">
        <f t="shared" si="72"/>
        <v>334</v>
      </c>
      <c r="V26" s="80">
        <f t="shared" si="72"/>
        <v>334</v>
      </c>
      <c r="W26" s="80">
        <f t="shared" si="72"/>
        <v>335</v>
      </c>
      <c r="X26" s="80">
        <f t="shared" si="72"/>
        <v>334</v>
      </c>
      <c r="Y26" s="80">
        <f t="shared" si="72"/>
        <v>335</v>
      </c>
      <c r="Z26" s="80">
        <f t="shared" si="72"/>
        <v>334</v>
      </c>
      <c r="AA26" s="80">
        <f t="shared" si="72"/>
        <v>334</v>
      </c>
      <c r="AB26" s="80">
        <f t="shared" si="72"/>
        <v>337</v>
      </c>
      <c r="AC26" s="80">
        <f t="shared" si="72"/>
        <v>334</v>
      </c>
      <c r="AD26" s="80">
        <f t="shared" si="72"/>
        <v>335</v>
      </c>
      <c r="AE26" s="80">
        <f t="shared" si="72"/>
        <v>334</v>
      </c>
      <c r="AF26" s="80">
        <f t="shared" si="72"/>
        <v>335</v>
      </c>
      <c r="AG26" s="80">
        <f t="shared" si="72"/>
        <v>334</v>
      </c>
      <c r="AH26" s="80">
        <f t="shared" si="72"/>
        <v>334</v>
      </c>
      <c r="AI26" s="80">
        <f t="shared" si="72"/>
        <v>335</v>
      </c>
      <c r="AJ26" s="80">
        <f t="shared" si="72"/>
        <v>334</v>
      </c>
      <c r="AK26" s="80">
        <f t="shared" si="72"/>
        <v>335</v>
      </c>
      <c r="AL26" s="80">
        <f t="shared" si="72"/>
        <v>334</v>
      </c>
      <c r="AM26" s="80">
        <f t="shared" si="72"/>
        <v>334</v>
      </c>
      <c r="AN26" s="80">
        <f t="shared" si="72"/>
        <v>337</v>
      </c>
      <c r="AO26" s="80">
        <f t="shared" si="72"/>
        <v>334</v>
      </c>
      <c r="AP26" s="80">
        <f t="shared" si="72"/>
        <v>335</v>
      </c>
      <c r="AQ26" s="80">
        <f t="shared" si="72"/>
        <v>334</v>
      </c>
      <c r="AR26" s="80">
        <f t="shared" si="72"/>
        <v>335</v>
      </c>
      <c r="AS26" s="80">
        <f t="shared" si="72"/>
        <v>334</v>
      </c>
      <c r="AT26" s="80">
        <f t="shared" si="72"/>
        <v>334</v>
      </c>
      <c r="AU26" s="80">
        <f t="shared" si="72"/>
        <v>335</v>
      </c>
      <c r="AV26" s="80">
        <f t="shared" si="72"/>
        <v>334</v>
      </c>
      <c r="AW26" s="80">
        <f t="shared" si="72"/>
        <v>335</v>
      </c>
      <c r="AX26" s="80">
        <f t="shared" si="72"/>
        <v>334</v>
      </c>
      <c r="AY26" s="80">
        <f t="shared" si="72"/>
        <v>334</v>
      </c>
      <c r="AZ26" s="80">
        <f t="shared" si="72"/>
        <v>306</v>
      </c>
      <c r="BA26" s="80">
        <f t="shared" si="72"/>
        <v>275</v>
      </c>
      <c r="BB26" s="80">
        <f t="shared" si="72"/>
        <v>245</v>
      </c>
      <c r="BC26" s="80">
        <f t="shared" si="72"/>
        <v>214</v>
      </c>
      <c r="BD26" s="80">
        <f t="shared" si="72"/>
        <v>184</v>
      </c>
      <c r="BE26" s="80">
        <f t="shared" si="72"/>
        <v>153</v>
      </c>
      <c r="BF26" s="80">
        <f t="shared" si="72"/>
        <v>122</v>
      </c>
      <c r="BG26" s="80">
        <f t="shared" si="72"/>
        <v>92</v>
      </c>
      <c r="BH26" s="80">
        <f t="shared" si="72"/>
        <v>61</v>
      </c>
      <c r="BI26" s="80">
        <f t="shared" si="72"/>
        <v>31</v>
      </c>
      <c r="BJ26" s="80">
        <f t="shared" si="72"/>
        <v>0</v>
      </c>
      <c r="BK26" s="80">
        <f t="shared" si="72"/>
        <v>0</v>
      </c>
      <c r="BL26" s="80">
        <f t="shared" si="72"/>
        <v>0</v>
      </c>
      <c r="BM26" s="80">
        <f t="shared" si="72"/>
        <v>0</v>
      </c>
      <c r="BN26" s="80">
        <f t="shared" si="72"/>
        <v>0</v>
      </c>
      <c r="BO26" s="80">
        <f t="shared" si="72"/>
        <v>0</v>
      </c>
      <c r="BP26" s="80">
        <f t="shared" si="72"/>
        <v>0</v>
      </c>
      <c r="BQ26" s="80">
        <f t="shared" si="72"/>
        <v>0</v>
      </c>
      <c r="BR26" s="80">
        <f t="shared" si="72"/>
        <v>0</v>
      </c>
      <c r="BS26" s="80">
        <f t="shared" si="72"/>
        <v>0</v>
      </c>
      <c r="BT26" s="80">
        <f t="shared" si="72"/>
        <v>0</v>
      </c>
      <c r="BU26" s="80">
        <f t="shared" si="72"/>
        <v>0</v>
      </c>
      <c r="BV26" s="80">
        <f t="shared" si="72"/>
        <v>0</v>
      </c>
      <c r="BW26" s="80">
        <f t="shared" si="72"/>
        <v>0</v>
      </c>
    </row>
    <row r="27" spans="3:75" ht="12" hidden="1" customHeight="1" outlineLevel="1">
      <c r="C27" s="80" t="s">
        <v>761</v>
      </c>
      <c r="D27" s="80"/>
      <c r="E27" s="80"/>
      <c r="F27" s="80"/>
      <c r="G27" s="80"/>
      <c r="H27" s="80"/>
      <c r="I27" s="80"/>
      <c r="J27" s="80"/>
      <c r="K27" s="80"/>
      <c r="L27" s="80"/>
      <c r="M27" s="80"/>
      <c r="N27" s="80"/>
      <c r="O27" s="80">
        <f>SUM(D$8:O$8)</f>
        <v>366</v>
      </c>
      <c r="P27" s="80">
        <f>SUM(E$8:P$8)</f>
        <v>366</v>
      </c>
      <c r="Q27" s="80">
        <f t="shared" ref="Q27:BW27" si="73">SUM(F$8:Q$8)</f>
        <v>365</v>
      </c>
      <c r="R27" s="80">
        <f t="shared" si="73"/>
        <v>365</v>
      </c>
      <c r="S27" s="80">
        <f t="shared" si="73"/>
        <v>365</v>
      </c>
      <c r="T27" s="80">
        <f t="shared" si="73"/>
        <v>365</v>
      </c>
      <c r="U27" s="80">
        <f t="shared" si="73"/>
        <v>365</v>
      </c>
      <c r="V27" s="80">
        <f t="shared" si="73"/>
        <v>365</v>
      </c>
      <c r="W27" s="80">
        <f t="shared" si="73"/>
        <v>365</v>
      </c>
      <c r="X27" s="80">
        <f t="shared" si="73"/>
        <v>365</v>
      </c>
      <c r="Y27" s="80">
        <f t="shared" si="73"/>
        <v>365</v>
      </c>
      <c r="Z27" s="80">
        <f t="shared" si="73"/>
        <v>365</v>
      </c>
      <c r="AA27" s="80">
        <f t="shared" si="73"/>
        <v>365</v>
      </c>
      <c r="AB27" s="80">
        <f t="shared" si="73"/>
        <v>365</v>
      </c>
      <c r="AC27" s="80">
        <f t="shared" si="73"/>
        <v>365</v>
      </c>
      <c r="AD27" s="80">
        <f t="shared" si="73"/>
        <v>365</v>
      </c>
      <c r="AE27" s="80">
        <f t="shared" si="73"/>
        <v>365</v>
      </c>
      <c r="AF27" s="80">
        <f t="shared" si="73"/>
        <v>365</v>
      </c>
      <c r="AG27" s="80">
        <f t="shared" si="73"/>
        <v>365</v>
      </c>
      <c r="AH27" s="80">
        <f t="shared" si="73"/>
        <v>365</v>
      </c>
      <c r="AI27" s="80">
        <f t="shared" si="73"/>
        <v>365</v>
      </c>
      <c r="AJ27" s="80">
        <f t="shared" si="73"/>
        <v>365</v>
      </c>
      <c r="AK27" s="80">
        <f t="shared" si="73"/>
        <v>365</v>
      </c>
      <c r="AL27" s="80">
        <f t="shared" si="73"/>
        <v>365</v>
      </c>
      <c r="AM27" s="80">
        <f t="shared" si="73"/>
        <v>365</v>
      </c>
      <c r="AN27" s="80">
        <f t="shared" si="73"/>
        <v>365</v>
      </c>
      <c r="AO27" s="80">
        <f t="shared" si="73"/>
        <v>365</v>
      </c>
      <c r="AP27" s="80">
        <f t="shared" si="73"/>
        <v>365</v>
      </c>
      <c r="AQ27" s="80">
        <f t="shared" si="73"/>
        <v>365</v>
      </c>
      <c r="AR27" s="80">
        <f t="shared" si="73"/>
        <v>365</v>
      </c>
      <c r="AS27" s="80">
        <f t="shared" si="73"/>
        <v>365</v>
      </c>
      <c r="AT27" s="80">
        <f t="shared" si="73"/>
        <v>365</v>
      </c>
      <c r="AU27" s="80">
        <f t="shared" si="73"/>
        <v>365</v>
      </c>
      <c r="AV27" s="80">
        <f t="shared" si="73"/>
        <v>365</v>
      </c>
      <c r="AW27" s="80">
        <f t="shared" si="73"/>
        <v>365</v>
      </c>
      <c r="AX27" s="80">
        <f t="shared" si="73"/>
        <v>365</v>
      </c>
      <c r="AY27" s="80">
        <f t="shared" si="73"/>
        <v>365</v>
      </c>
      <c r="AZ27" s="80">
        <f t="shared" si="73"/>
        <v>334</v>
      </c>
      <c r="BA27" s="80">
        <f t="shared" si="73"/>
        <v>306</v>
      </c>
      <c r="BB27" s="80">
        <f t="shared" si="73"/>
        <v>275</v>
      </c>
      <c r="BC27" s="80">
        <f t="shared" si="73"/>
        <v>245</v>
      </c>
      <c r="BD27" s="80">
        <f t="shared" si="73"/>
        <v>214</v>
      </c>
      <c r="BE27" s="80">
        <f t="shared" si="73"/>
        <v>184</v>
      </c>
      <c r="BF27" s="80">
        <f t="shared" si="73"/>
        <v>153</v>
      </c>
      <c r="BG27" s="80">
        <f t="shared" si="73"/>
        <v>122</v>
      </c>
      <c r="BH27" s="80">
        <f t="shared" si="73"/>
        <v>92</v>
      </c>
      <c r="BI27" s="80">
        <f t="shared" si="73"/>
        <v>61</v>
      </c>
      <c r="BJ27" s="80">
        <f t="shared" si="73"/>
        <v>31</v>
      </c>
      <c r="BK27" s="80">
        <f t="shared" si="73"/>
        <v>0</v>
      </c>
      <c r="BL27" s="80">
        <f t="shared" si="73"/>
        <v>0</v>
      </c>
      <c r="BM27" s="80">
        <f t="shared" si="73"/>
        <v>0</v>
      </c>
      <c r="BN27" s="80">
        <f t="shared" si="73"/>
        <v>0</v>
      </c>
      <c r="BO27" s="80">
        <f t="shared" si="73"/>
        <v>0</v>
      </c>
      <c r="BP27" s="80">
        <f t="shared" si="73"/>
        <v>0</v>
      </c>
      <c r="BQ27" s="80">
        <f t="shared" si="73"/>
        <v>0</v>
      </c>
      <c r="BR27" s="80">
        <f t="shared" si="73"/>
        <v>0</v>
      </c>
      <c r="BS27" s="80">
        <f t="shared" si="73"/>
        <v>0</v>
      </c>
      <c r="BT27" s="80">
        <f t="shared" si="73"/>
        <v>0</v>
      </c>
      <c r="BU27" s="80">
        <f t="shared" si="73"/>
        <v>0</v>
      </c>
      <c r="BV27" s="80">
        <f t="shared" si="73"/>
        <v>0</v>
      </c>
      <c r="BW27" s="80">
        <f t="shared" si="73"/>
        <v>0</v>
      </c>
    </row>
    <row r="28" spans="3:75" ht="12" hidden="1" customHeight="1" outlineLevel="1">
      <c r="C28" s="80" t="s">
        <v>762</v>
      </c>
      <c r="D28" s="80"/>
      <c r="E28" s="80"/>
      <c r="F28" s="80"/>
      <c r="G28" s="80"/>
      <c r="H28" s="80"/>
      <c r="I28" s="80"/>
      <c r="J28" s="80"/>
      <c r="K28" s="80"/>
      <c r="L28" s="80"/>
      <c r="M28" s="80"/>
      <c r="N28" s="80"/>
      <c r="O28" s="80"/>
      <c r="P28" s="80">
        <f>SUM(D$8:P$8)</f>
        <v>397</v>
      </c>
      <c r="Q28" s="80">
        <f t="shared" ref="Q28:BW28" si="74">SUM(E$8:Q$8)</f>
        <v>394</v>
      </c>
      <c r="R28" s="80">
        <f t="shared" si="74"/>
        <v>396</v>
      </c>
      <c r="S28" s="80">
        <f t="shared" si="74"/>
        <v>395</v>
      </c>
      <c r="T28" s="80">
        <f t="shared" si="74"/>
        <v>396</v>
      </c>
      <c r="U28" s="80">
        <f t="shared" si="74"/>
        <v>395</v>
      </c>
      <c r="V28" s="80">
        <f t="shared" si="74"/>
        <v>396</v>
      </c>
      <c r="W28" s="80">
        <f t="shared" si="74"/>
        <v>396</v>
      </c>
      <c r="X28" s="80">
        <f t="shared" si="74"/>
        <v>395</v>
      </c>
      <c r="Y28" s="80">
        <f t="shared" si="74"/>
        <v>396</v>
      </c>
      <c r="Z28" s="80">
        <f t="shared" si="74"/>
        <v>395</v>
      </c>
      <c r="AA28" s="80">
        <f t="shared" si="74"/>
        <v>396</v>
      </c>
      <c r="AB28" s="80">
        <f t="shared" si="74"/>
        <v>396</v>
      </c>
      <c r="AC28" s="80">
        <f t="shared" si="74"/>
        <v>393</v>
      </c>
      <c r="AD28" s="80">
        <f t="shared" si="74"/>
        <v>396</v>
      </c>
      <c r="AE28" s="80">
        <f t="shared" si="74"/>
        <v>395</v>
      </c>
      <c r="AF28" s="80">
        <f t="shared" si="74"/>
        <v>396</v>
      </c>
      <c r="AG28" s="80">
        <f t="shared" si="74"/>
        <v>395</v>
      </c>
      <c r="AH28" s="80">
        <f t="shared" si="74"/>
        <v>396</v>
      </c>
      <c r="AI28" s="80">
        <f t="shared" si="74"/>
        <v>396</v>
      </c>
      <c r="AJ28" s="80">
        <f t="shared" si="74"/>
        <v>395</v>
      </c>
      <c r="AK28" s="80">
        <f t="shared" si="74"/>
        <v>396</v>
      </c>
      <c r="AL28" s="80">
        <f t="shared" si="74"/>
        <v>395</v>
      </c>
      <c r="AM28" s="80">
        <f t="shared" si="74"/>
        <v>396</v>
      </c>
      <c r="AN28" s="80">
        <f t="shared" si="74"/>
        <v>396</v>
      </c>
      <c r="AO28" s="80">
        <f t="shared" si="74"/>
        <v>393</v>
      </c>
      <c r="AP28" s="80">
        <f t="shared" si="74"/>
        <v>396</v>
      </c>
      <c r="AQ28" s="80">
        <f t="shared" si="74"/>
        <v>395</v>
      </c>
      <c r="AR28" s="80">
        <f t="shared" si="74"/>
        <v>396</v>
      </c>
      <c r="AS28" s="80">
        <f t="shared" si="74"/>
        <v>395</v>
      </c>
      <c r="AT28" s="80">
        <f t="shared" si="74"/>
        <v>396</v>
      </c>
      <c r="AU28" s="80">
        <f t="shared" si="74"/>
        <v>396</v>
      </c>
      <c r="AV28" s="80">
        <f t="shared" si="74"/>
        <v>395</v>
      </c>
      <c r="AW28" s="80">
        <f t="shared" si="74"/>
        <v>396</v>
      </c>
      <c r="AX28" s="80">
        <f t="shared" si="74"/>
        <v>395</v>
      </c>
      <c r="AY28" s="80">
        <f t="shared" si="74"/>
        <v>396</v>
      </c>
      <c r="AZ28" s="80">
        <f t="shared" si="74"/>
        <v>365</v>
      </c>
      <c r="BA28" s="80">
        <f t="shared" si="74"/>
        <v>334</v>
      </c>
      <c r="BB28" s="80">
        <f t="shared" si="74"/>
        <v>306</v>
      </c>
      <c r="BC28" s="80">
        <f t="shared" si="74"/>
        <v>275</v>
      </c>
      <c r="BD28" s="80">
        <f t="shared" si="74"/>
        <v>245</v>
      </c>
      <c r="BE28" s="80">
        <f t="shared" si="74"/>
        <v>214</v>
      </c>
      <c r="BF28" s="80">
        <f t="shared" si="74"/>
        <v>184</v>
      </c>
      <c r="BG28" s="80">
        <f t="shared" si="74"/>
        <v>153</v>
      </c>
      <c r="BH28" s="80">
        <f t="shared" si="74"/>
        <v>122</v>
      </c>
      <c r="BI28" s="80">
        <f t="shared" si="74"/>
        <v>92</v>
      </c>
      <c r="BJ28" s="80">
        <f t="shared" si="74"/>
        <v>61</v>
      </c>
      <c r="BK28" s="80">
        <f t="shared" si="74"/>
        <v>31</v>
      </c>
      <c r="BL28" s="80">
        <f t="shared" si="74"/>
        <v>0</v>
      </c>
      <c r="BM28" s="80">
        <f t="shared" si="74"/>
        <v>0</v>
      </c>
      <c r="BN28" s="80">
        <f t="shared" si="74"/>
        <v>0</v>
      </c>
      <c r="BO28" s="80">
        <f t="shared" si="74"/>
        <v>0</v>
      </c>
      <c r="BP28" s="80">
        <f t="shared" si="74"/>
        <v>0</v>
      </c>
      <c r="BQ28" s="80">
        <f t="shared" si="74"/>
        <v>0</v>
      </c>
      <c r="BR28" s="80">
        <f t="shared" si="74"/>
        <v>0</v>
      </c>
      <c r="BS28" s="80">
        <f t="shared" si="74"/>
        <v>0</v>
      </c>
      <c r="BT28" s="80">
        <f t="shared" si="74"/>
        <v>0</v>
      </c>
      <c r="BU28" s="80">
        <f t="shared" si="74"/>
        <v>0</v>
      </c>
      <c r="BV28" s="80">
        <f t="shared" si="74"/>
        <v>0</v>
      </c>
      <c r="BW28" s="80">
        <f t="shared" si="74"/>
        <v>0</v>
      </c>
    </row>
    <row r="29" spans="3:75" ht="12" hidden="1" customHeight="1" outlineLevel="1">
      <c r="C29" s="64"/>
      <c r="D29" s="64"/>
      <c r="E29" s="64"/>
      <c r="F29" s="64"/>
      <c r="G29" s="64"/>
      <c r="H29" s="64"/>
      <c r="I29" s="64"/>
      <c r="J29" s="64"/>
      <c r="K29" s="64"/>
      <c r="L29" s="64"/>
      <c r="M29" s="64"/>
      <c r="N29" s="64"/>
      <c r="P29" s="63" t="s">
        <v>742</v>
      </c>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row>
    <row r="30" spans="3:75" ht="12" hidden="1" customHeight="1" outlineLevel="1">
      <c r="C30" s="64"/>
      <c r="D30" s="64"/>
      <c r="E30" s="64"/>
      <c r="F30" s="64"/>
      <c r="G30" s="64"/>
      <c r="H30" s="64"/>
      <c r="I30" s="64"/>
      <c r="J30" s="64"/>
      <c r="K30" s="64"/>
      <c r="L30" s="64"/>
      <c r="M30" s="64"/>
      <c r="N30" s="64"/>
      <c r="P30" s="63" t="s">
        <v>742</v>
      </c>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row>
    <row r="31" spans="3:75" ht="12" hidden="1" customHeight="1" outlineLevel="1">
      <c r="C31" s="79" t="s">
        <v>763</v>
      </c>
      <c r="D31" s="64"/>
      <c r="E31" s="64"/>
      <c r="F31" s="64"/>
      <c r="G31" s="64"/>
      <c r="H31" s="64"/>
      <c r="I31" s="64"/>
      <c r="J31" s="64"/>
      <c r="K31" s="64"/>
      <c r="L31" s="64"/>
      <c r="M31" s="64"/>
      <c r="N31" s="64"/>
      <c r="P31" s="63" t="s">
        <v>742</v>
      </c>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row>
    <row r="32" spans="3:75" ht="12" hidden="1" customHeight="1" outlineLevel="1">
      <c r="C32" s="81" t="s">
        <v>750</v>
      </c>
      <c r="D32" s="81">
        <f t="shared" ref="D32:BO32" si="75">D12</f>
        <v>0</v>
      </c>
      <c r="E32" s="81">
        <f t="shared" si="75"/>
        <v>0</v>
      </c>
      <c r="F32" s="81">
        <f t="shared" si="75"/>
        <v>0</v>
      </c>
      <c r="G32" s="81">
        <f t="shared" si="75"/>
        <v>0</v>
      </c>
      <c r="H32" s="81">
        <f t="shared" si="75"/>
        <v>0</v>
      </c>
      <c r="I32" s="81">
        <f t="shared" si="75"/>
        <v>0</v>
      </c>
      <c r="J32" s="81">
        <f t="shared" si="75"/>
        <v>0</v>
      </c>
      <c r="K32" s="81">
        <f t="shared" si="75"/>
        <v>0</v>
      </c>
      <c r="L32" s="81">
        <f t="shared" si="75"/>
        <v>0</v>
      </c>
      <c r="M32" s="81">
        <f t="shared" si="75"/>
        <v>0</v>
      </c>
      <c r="N32" s="81">
        <f t="shared" si="75"/>
        <v>0</v>
      </c>
      <c r="O32" s="81">
        <f t="shared" si="75"/>
        <v>0</v>
      </c>
      <c r="P32" s="81">
        <f t="shared" si="75"/>
        <v>0</v>
      </c>
      <c r="Q32" s="81">
        <f t="shared" si="75"/>
        <v>0</v>
      </c>
      <c r="R32" s="81">
        <f t="shared" si="75"/>
        <v>0</v>
      </c>
      <c r="S32" s="81">
        <f t="shared" si="75"/>
        <v>0</v>
      </c>
      <c r="T32" s="81">
        <f t="shared" si="75"/>
        <v>0</v>
      </c>
      <c r="U32" s="81">
        <f t="shared" si="75"/>
        <v>0</v>
      </c>
      <c r="V32" s="81">
        <f t="shared" si="75"/>
        <v>0</v>
      </c>
      <c r="W32" s="81">
        <f t="shared" si="75"/>
        <v>0</v>
      </c>
      <c r="X32" s="81">
        <f t="shared" si="75"/>
        <v>0</v>
      </c>
      <c r="Y32" s="81">
        <f t="shared" si="75"/>
        <v>0</v>
      </c>
      <c r="Z32" s="81">
        <f t="shared" si="75"/>
        <v>0</v>
      </c>
      <c r="AA32" s="81">
        <f t="shared" si="75"/>
        <v>0</v>
      </c>
      <c r="AB32" s="81">
        <f t="shared" si="75"/>
        <v>0</v>
      </c>
      <c r="AC32" s="81">
        <f t="shared" si="75"/>
        <v>0</v>
      </c>
      <c r="AD32" s="81">
        <f t="shared" si="75"/>
        <v>0</v>
      </c>
      <c r="AE32" s="81">
        <f t="shared" si="75"/>
        <v>0</v>
      </c>
      <c r="AF32" s="81">
        <f t="shared" si="75"/>
        <v>0</v>
      </c>
      <c r="AG32" s="81">
        <f t="shared" si="75"/>
        <v>0</v>
      </c>
      <c r="AH32" s="81">
        <f t="shared" si="75"/>
        <v>0</v>
      </c>
      <c r="AI32" s="81">
        <f t="shared" si="75"/>
        <v>0</v>
      </c>
      <c r="AJ32" s="81">
        <f t="shared" si="75"/>
        <v>0</v>
      </c>
      <c r="AK32" s="81">
        <f t="shared" si="75"/>
        <v>0</v>
      </c>
      <c r="AL32" s="81">
        <f t="shared" si="75"/>
        <v>0</v>
      </c>
      <c r="AM32" s="81">
        <f t="shared" si="75"/>
        <v>0</v>
      </c>
      <c r="AN32" s="81">
        <f t="shared" si="75"/>
        <v>0</v>
      </c>
      <c r="AO32" s="81">
        <f t="shared" si="75"/>
        <v>0</v>
      </c>
      <c r="AP32" s="81">
        <f t="shared" si="75"/>
        <v>0</v>
      </c>
      <c r="AQ32" s="81">
        <f t="shared" si="75"/>
        <v>0</v>
      </c>
      <c r="AR32" s="81">
        <f t="shared" si="75"/>
        <v>0</v>
      </c>
      <c r="AS32" s="81">
        <f t="shared" si="75"/>
        <v>0</v>
      </c>
      <c r="AT32" s="81">
        <f t="shared" si="75"/>
        <v>0</v>
      </c>
      <c r="AU32" s="81">
        <f t="shared" si="75"/>
        <v>0</v>
      </c>
      <c r="AV32" s="81">
        <f t="shared" si="75"/>
        <v>0</v>
      </c>
      <c r="AW32" s="81">
        <f t="shared" si="75"/>
        <v>0</v>
      </c>
      <c r="AX32" s="81">
        <f t="shared" si="75"/>
        <v>0</v>
      </c>
      <c r="AY32" s="81">
        <f t="shared" si="75"/>
        <v>0</v>
      </c>
      <c r="AZ32" s="81">
        <f t="shared" si="75"/>
        <v>0</v>
      </c>
      <c r="BA32" s="81">
        <f t="shared" si="75"/>
        <v>0</v>
      </c>
      <c r="BB32" s="81">
        <f t="shared" si="75"/>
        <v>0</v>
      </c>
      <c r="BC32" s="81">
        <f t="shared" si="75"/>
        <v>0</v>
      </c>
      <c r="BD32" s="81">
        <f t="shared" si="75"/>
        <v>0</v>
      </c>
      <c r="BE32" s="81">
        <f t="shared" si="75"/>
        <v>0</v>
      </c>
      <c r="BF32" s="81">
        <f t="shared" si="75"/>
        <v>0</v>
      </c>
      <c r="BG32" s="81">
        <f t="shared" si="75"/>
        <v>0</v>
      </c>
      <c r="BH32" s="81">
        <f t="shared" si="75"/>
        <v>0</v>
      </c>
      <c r="BI32" s="81">
        <f t="shared" si="75"/>
        <v>0</v>
      </c>
      <c r="BJ32" s="81">
        <f t="shared" si="75"/>
        <v>0</v>
      </c>
      <c r="BK32" s="81">
        <f t="shared" si="75"/>
        <v>0</v>
      </c>
      <c r="BL32" s="81">
        <f t="shared" si="75"/>
        <v>0</v>
      </c>
      <c r="BM32" s="81">
        <f t="shared" si="75"/>
        <v>0</v>
      </c>
      <c r="BN32" s="81">
        <f t="shared" si="75"/>
        <v>0</v>
      </c>
      <c r="BO32" s="81">
        <f t="shared" si="75"/>
        <v>0</v>
      </c>
      <c r="BP32" s="81">
        <f t="shared" ref="BP32:BW32" si="76">BP12</f>
        <v>0</v>
      </c>
      <c r="BQ32" s="81">
        <f t="shared" si="76"/>
        <v>0</v>
      </c>
      <c r="BR32" s="81">
        <f t="shared" si="76"/>
        <v>0</v>
      </c>
      <c r="BS32" s="81">
        <f t="shared" si="76"/>
        <v>0</v>
      </c>
      <c r="BT32" s="81">
        <f t="shared" si="76"/>
        <v>0</v>
      </c>
      <c r="BU32" s="81">
        <f t="shared" si="76"/>
        <v>0</v>
      </c>
      <c r="BV32" s="81">
        <f t="shared" si="76"/>
        <v>0</v>
      </c>
      <c r="BW32" s="81">
        <f t="shared" si="76"/>
        <v>0</v>
      </c>
    </row>
    <row r="33" spans="3:75" ht="12" hidden="1" customHeight="1" outlineLevel="1">
      <c r="C33" s="81" t="s">
        <v>751</v>
      </c>
      <c r="D33" s="81"/>
      <c r="E33" s="81">
        <f t="shared" ref="E33:BP33" si="77">SUM(D$12:E$12)</f>
        <v>0</v>
      </c>
      <c r="F33" s="81">
        <f t="shared" si="77"/>
        <v>0</v>
      </c>
      <c r="G33" s="81">
        <f t="shared" si="77"/>
        <v>0</v>
      </c>
      <c r="H33" s="81">
        <f t="shared" si="77"/>
        <v>0</v>
      </c>
      <c r="I33" s="81">
        <f t="shared" si="77"/>
        <v>0</v>
      </c>
      <c r="J33" s="81">
        <f t="shared" si="77"/>
        <v>0</v>
      </c>
      <c r="K33" s="81">
        <f t="shared" si="77"/>
        <v>0</v>
      </c>
      <c r="L33" s="81">
        <f t="shared" si="77"/>
        <v>0</v>
      </c>
      <c r="M33" s="81">
        <f t="shared" si="77"/>
        <v>0</v>
      </c>
      <c r="N33" s="81">
        <f t="shared" si="77"/>
        <v>0</v>
      </c>
      <c r="O33" s="81">
        <f t="shared" si="77"/>
        <v>0</v>
      </c>
      <c r="P33" s="81">
        <f t="shared" si="77"/>
        <v>0</v>
      </c>
      <c r="Q33" s="81">
        <f t="shared" si="77"/>
        <v>0</v>
      </c>
      <c r="R33" s="81">
        <f t="shared" si="77"/>
        <v>0</v>
      </c>
      <c r="S33" s="81">
        <f t="shared" si="77"/>
        <v>0</v>
      </c>
      <c r="T33" s="81">
        <f t="shared" si="77"/>
        <v>0</v>
      </c>
      <c r="U33" s="81">
        <f t="shared" si="77"/>
        <v>0</v>
      </c>
      <c r="V33" s="81">
        <f t="shared" si="77"/>
        <v>0</v>
      </c>
      <c r="W33" s="81">
        <f t="shared" si="77"/>
        <v>0</v>
      </c>
      <c r="X33" s="81">
        <f t="shared" si="77"/>
        <v>0</v>
      </c>
      <c r="Y33" s="81">
        <f t="shared" si="77"/>
        <v>0</v>
      </c>
      <c r="Z33" s="81">
        <f t="shared" si="77"/>
        <v>0</v>
      </c>
      <c r="AA33" s="81">
        <f t="shared" si="77"/>
        <v>0</v>
      </c>
      <c r="AB33" s="81">
        <f t="shared" si="77"/>
        <v>0</v>
      </c>
      <c r="AC33" s="81">
        <f t="shared" si="77"/>
        <v>0</v>
      </c>
      <c r="AD33" s="81">
        <f t="shared" si="77"/>
        <v>0</v>
      </c>
      <c r="AE33" s="81">
        <f t="shared" si="77"/>
        <v>0</v>
      </c>
      <c r="AF33" s="81">
        <f t="shared" si="77"/>
        <v>0</v>
      </c>
      <c r="AG33" s="81">
        <f t="shared" si="77"/>
        <v>0</v>
      </c>
      <c r="AH33" s="81">
        <f t="shared" si="77"/>
        <v>0</v>
      </c>
      <c r="AI33" s="81">
        <f t="shared" si="77"/>
        <v>0</v>
      </c>
      <c r="AJ33" s="81">
        <f t="shared" si="77"/>
        <v>0</v>
      </c>
      <c r="AK33" s="81">
        <f t="shared" si="77"/>
        <v>0</v>
      </c>
      <c r="AL33" s="81">
        <f t="shared" si="77"/>
        <v>0</v>
      </c>
      <c r="AM33" s="81">
        <f t="shared" si="77"/>
        <v>0</v>
      </c>
      <c r="AN33" s="81">
        <f t="shared" si="77"/>
        <v>0</v>
      </c>
      <c r="AO33" s="81">
        <f t="shared" si="77"/>
        <v>0</v>
      </c>
      <c r="AP33" s="81">
        <f t="shared" si="77"/>
        <v>0</v>
      </c>
      <c r="AQ33" s="81">
        <f t="shared" si="77"/>
        <v>0</v>
      </c>
      <c r="AR33" s="81">
        <f t="shared" si="77"/>
        <v>0</v>
      </c>
      <c r="AS33" s="81">
        <f t="shared" si="77"/>
        <v>0</v>
      </c>
      <c r="AT33" s="81">
        <f t="shared" si="77"/>
        <v>0</v>
      </c>
      <c r="AU33" s="81">
        <f t="shared" si="77"/>
        <v>0</v>
      </c>
      <c r="AV33" s="81">
        <f t="shared" si="77"/>
        <v>0</v>
      </c>
      <c r="AW33" s="81">
        <f t="shared" si="77"/>
        <v>0</v>
      </c>
      <c r="AX33" s="81">
        <f t="shared" si="77"/>
        <v>0</v>
      </c>
      <c r="AY33" s="81">
        <f t="shared" si="77"/>
        <v>0</v>
      </c>
      <c r="AZ33" s="81">
        <f t="shared" si="77"/>
        <v>0</v>
      </c>
      <c r="BA33" s="81">
        <f t="shared" si="77"/>
        <v>0</v>
      </c>
      <c r="BB33" s="81">
        <f t="shared" si="77"/>
        <v>0</v>
      </c>
      <c r="BC33" s="81">
        <f t="shared" si="77"/>
        <v>0</v>
      </c>
      <c r="BD33" s="81">
        <f t="shared" si="77"/>
        <v>0</v>
      </c>
      <c r="BE33" s="81">
        <f t="shared" si="77"/>
        <v>0</v>
      </c>
      <c r="BF33" s="81">
        <f t="shared" si="77"/>
        <v>0</v>
      </c>
      <c r="BG33" s="81">
        <f t="shared" si="77"/>
        <v>0</v>
      </c>
      <c r="BH33" s="81">
        <f t="shared" si="77"/>
        <v>0</v>
      </c>
      <c r="BI33" s="81">
        <f t="shared" si="77"/>
        <v>0</v>
      </c>
      <c r="BJ33" s="81">
        <f t="shared" si="77"/>
        <v>0</v>
      </c>
      <c r="BK33" s="81">
        <f t="shared" si="77"/>
        <v>0</v>
      </c>
      <c r="BL33" s="81">
        <f t="shared" si="77"/>
        <v>0</v>
      </c>
      <c r="BM33" s="81">
        <f t="shared" si="77"/>
        <v>0</v>
      </c>
      <c r="BN33" s="81">
        <f t="shared" si="77"/>
        <v>0</v>
      </c>
      <c r="BO33" s="81">
        <f t="shared" si="77"/>
        <v>0</v>
      </c>
      <c r="BP33" s="81">
        <f t="shared" si="77"/>
        <v>0</v>
      </c>
      <c r="BQ33" s="81">
        <f t="shared" ref="BQ33:BW33" si="78">SUM(BP$12:BQ$12)</f>
        <v>0</v>
      </c>
      <c r="BR33" s="81">
        <f t="shared" si="78"/>
        <v>0</v>
      </c>
      <c r="BS33" s="81">
        <f t="shared" si="78"/>
        <v>0</v>
      </c>
      <c r="BT33" s="81">
        <f t="shared" si="78"/>
        <v>0</v>
      </c>
      <c r="BU33" s="81">
        <f t="shared" si="78"/>
        <v>0</v>
      </c>
      <c r="BV33" s="81">
        <f t="shared" si="78"/>
        <v>0</v>
      </c>
      <c r="BW33" s="81">
        <f t="shared" si="78"/>
        <v>0</v>
      </c>
    </row>
    <row r="34" spans="3:75" ht="12" hidden="1" customHeight="1" outlineLevel="1">
      <c r="C34" s="81" t="s">
        <v>752</v>
      </c>
      <c r="D34" s="81"/>
      <c r="E34" s="81"/>
      <c r="F34" s="81">
        <f t="shared" ref="F34:BQ34" si="79">SUM(D$12:F$12)</f>
        <v>0</v>
      </c>
      <c r="G34" s="81">
        <f t="shared" si="79"/>
        <v>0</v>
      </c>
      <c r="H34" s="81">
        <f t="shared" si="79"/>
        <v>0</v>
      </c>
      <c r="I34" s="81">
        <f t="shared" si="79"/>
        <v>0</v>
      </c>
      <c r="J34" s="81">
        <f t="shared" si="79"/>
        <v>0</v>
      </c>
      <c r="K34" s="81">
        <f t="shared" si="79"/>
        <v>0</v>
      </c>
      <c r="L34" s="81">
        <f t="shared" si="79"/>
        <v>0</v>
      </c>
      <c r="M34" s="81">
        <f t="shared" si="79"/>
        <v>0</v>
      </c>
      <c r="N34" s="81">
        <f t="shared" si="79"/>
        <v>0</v>
      </c>
      <c r="O34" s="81">
        <f t="shared" si="79"/>
        <v>0</v>
      </c>
      <c r="P34" s="81">
        <f t="shared" si="79"/>
        <v>0</v>
      </c>
      <c r="Q34" s="81">
        <f t="shared" si="79"/>
        <v>0</v>
      </c>
      <c r="R34" s="81">
        <f t="shared" si="79"/>
        <v>0</v>
      </c>
      <c r="S34" s="81">
        <f t="shared" si="79"/>
        <v>0</v>
      </c>
      <c r="T34" s="81">
        <f t="shared" si="79"/>
        <v>0</v>
      </c>
      <c r="U34" s="81">
        <f t="shared" si="79"/>
        <v>0</v>
      </c>
      <c r="V34" s="81">
        <f t="shared" si="79"/>
        <v>0</v>
      </c>
      <c r="W34" s="81">
        <f t="shared" si="79"/>
        <v>0</v>
      </c>
      <c r="X34" s="81">
        <f t="shared" si="79"/>
        <v>0</v>
      </c>
      <c r="Y34" s="81">
        <f t="shared" si="79"/>
        <v>0</v>
      </c>
      <c r="Z34" s="81">
        <f t="shared" si="79"/>
        <v>0</v>
      </c>
      <c r="AA34" s="81">
        <f t="shared" si="79"/>
        <v>0</v>
      </c>
      <c r="AB34" s="81">
        <f t="shared" si="79"/>
        <v>0</v>
      </c>
      <c r="AC34" s="81">
        <f t="shared" si="79"/>
        <v>0</v>
      </c>
      <c r="AD34" s="81">
        <f t="shared" si="79"/>
        <v>0</v>
      </c>
      <c r="AE34" s="81">
        <f t="shared" si="79"/>
        <v>0</v>
      </c>
      <c r="AF34" s="81">
        <f t="shared" si="79"/>
        <v>0</v>
      </c>
      <c r="AG34" s="81">
        <f t="shared" si="79"/>
        <v>0</v>
      </c>
      <c r="AH34" s="81">
        <f t="shared" si="79"/>
        <v>0</v>
      </c>
      <c r="AI34" s="81">
        <f t="shared" si="79"/>
        <v>0</v>
      </c>
      <c r="AJ34" s="81">
        <f t="shared" si="79"/>
        <v>0</v>
      </c>
      <c r="AK34" s="81">
        <f t="shared" si="79"/>
        <v>0</v>
      </c>
      <c r="AL34" s="81">
        <f t="shared" si="79"/>
        <v>0</v>
      </c>
      <c r="AM34" s="81">
        <f t="shared" si="79"/>
        <v>0</v>
      </c>
      <c r="AN34" s="81">
        <f t="shared" si="79"/>
        <v>0</v>
      </c>
      <c r="AO34" s="81">
        <f t="shared" si="79"/>
        <v>0</v>
      </c>
      <c r="AP34" s="81">
        <f t="shared" si="79"/>
        <v>0</v>
      </c>
      <c r="AQ34" s="81">
        <f t="shared" si="79"/>
        <v>0</v>
      </c>
      <c r="AR34" s="81">
        <f t="shared" si="79"/>
        <v>0</v>
      </c>
      <c r="AS34" s="81">
        <f t="shared" si="79"/>
        <v>0</v>
      </c>
      <c r="AT34" s="81">
        <f t="shared" si="79"/>
        <v>0</v>
      </c>
      <c r="AU34" s="81">
        <f t="shared" si="79"/>
        <v>0</v>
      </c>
      <c r="AV34" s="81">
        <f t="shared" si="79"/>
        <v>0</v>
      </c>
      <c r="AW34" s="81">
        <f t="shared" si="79"/>
        <v>0</v>
      </c>
      <c r="AX34" s="81">
        <f t="shared" si="79"/>
        <v>0</v>
      </c>
      <c r="AY34" s="81">
        <f t="shared" si="79"/>
        <v>0</v>
      </c>
      <c r="AZ34" s="81">
        <f t="shared" si="79"/>
        <v>0</v>
      </c>
      <c r="BA34" s="81">
        <f t="shared" si="79"/>
        <v>0</v>
      </c>
      <c r="BB34" s="81">
        <f t="shared" si="79"/>
        <v>0</v>
      </c>
      <c r="BC34" s="81">
        <f t="shared" si="79"/>
        <v>0</v>
      </c>
      <c r="BD34" s="81">
        <f t="shared" si="79"/>
        <v>0</v>
      </c>
      <c r="BE34" s="81">
        <f t="shared" si="79"/>
        <v>0</v>
      </c>
      <c r="BF34" s="81">
        <f t="shared" si="79"/>
        <v>0</v>
      </c>
      <c r="BG34" s="81">
        <f t="shared" si="79"/>
        <v>0</v>
      </c>
      <c r="BH34" s="81">
        <f t="shared" si="79"/>
        <v>0</v>
      </c>
      <c r="BI34" s="81">
        <f t="shared" si="79"/>
        <v>0</v>
      </c>
      <c r="BJ34" s="81">
        <f t="shared" si="79"/>
        <v>0</v>
      </c>
      <c r="BK34" s="81">
        <f t="shared" si="79"/>
        <v>0</v>
      </c>
      <c r="BL34" s="81">
        <f t="shared" si="79"/>
        <v>0</v>
      </c>
      <c r="BM34" s="81">
        <f t="shared" si="79"/>
        <v>0</v>
      </c>
      <c r="BN34" s="81">
        <f t="shared" si="79"/>
        <v>0</v>
      </c>
      <c r="BO34" s="81">
        <f t="shared" si="79"/>
        <v>0</v>
      </c>
      <c r="BP34" s="81">
        <f t="shared" si="79"/>
        <v>0</v>
      </c>
      <c r="BQ34" s="81">
        <f t="shared" si="79"/>
        <v>0</v>
      </c>
      <c r="BR34" s="81">
        <f t="shared" ref="BR34:BW34" si="80">SUM(BP$12:BR$12)</f>
        <v>0</v>
      </c>
      <c r="BS34" s="81">
        <f t="shared" si="80"/>
        <v>0</v>
      </c>
      <c r="BT34" s="81">
        <f t="shared" si="80"/>
        <v>0</v>
      </c>
      <c r="BU34" s="81">
        <f t="shared" si="80"/>
        <v>0</v>
      </c>
      <c r="BV34" s="81">
        <f t="shared" si="80"/>
        <v>0</v>
      </c>
      <c r="BW34" s="81">
        <f t="shared" si="80"/>
        <v>0</v>
      </c>
    </row>
    <row r="35" spans="3:75" ht="12" hidden="1" customHeight="1" outlineLevel="1">
      <c r="C35" s="81" t="s">
        <v>753</v>
      </c>
      <c r="D35" s="81"/>
      <c r="E35" s="81"/>
      <c r="F35" s="81"/>
      <c r="G35" s="81">
        <f t="shared" ref="G35:BR35" si="81">SUM(D$12:G$12)</f>
        <v>0</v>
      </c>
      <c r="H35" s="81">
        <f t="shared" si="81"/>
        <v>0</v>
      </c>
      <c r="I35" s="81">
        <f t="shared" si="81"/>
        <v>0</v>
      </c>
      <c r="J35" s="81">
        <f t="shared" si="81"/>
        <v>0</v>
      </c>
      <c r="K35" s="81">
        <f t="shared" si="81"/>
        <v>0</v>
      </c>
      <c r="L35" s="81">
        <f t="shared" si="81"/>
        <v>0</v>
      </c>
      <c r="M35" s="81">
        <f t="shared" si="81"/>
        <v>0</v>
      </c>
      <c r="N35" s="81">
        <f t="shared" si="81"/>
        <v>0</v>
      </c>
      <c r="O35" s="81">
        <f t="shared" si="81"/>
        <v>0</v>
      </c>
      <c r="P35" s="81">
        <f t="shared" si="81"/>
        <v>0</v>
      </c>
      <c r="Q35" s="81">
        <f t="shared" si="81"/>
        <v>0</v>
      </c>
      <c r="R35" s="81">
        <f t="shared" si="81"/>
        <v>0</v>
      </c>
      <c r="S35" s="81">
        <f t="shared" si="81"/>
        <v>0</v>
      </c>
      <c r="T35" s="81">
        <f t="shared" si="81"/>
        <v>0</v>
      </c>
      <c r="U35" s="81">
        <f t="shared" si="81"/>
        <v>0</v>
      </c>
      <c r="V35" s="81">
        <f t="shared" si="81"/>
        <v>0</v>
      </c>
      <c r="W35" s="81">
        <f t="shared" si="81"/>
        <v>0</v>
      </c>
      <c r="X35" s="81">
        <f t="shared" si="81"/>
        <v>0</v>
      </c>
      <c r="Y35" s="81">
        <f t="shared" si="81"/>
        <v>0</v>
      </c>
      <c r="Z35" s="81">
        <f t="shared" si="81"/>
        <v>0</v>
      </c>
      <c r="AA35" s="81">
        <f t="shared" si="81"/>
        <v>0</v>
      </c>
      <c r="AB35" s="81">
        <f t="shared" si="81"/>
        <v>0</v>
      </c>
      <c r="AC35" s="81">
        <f t="shared" si="81"/>
        <v>0</v>
      </c>
      <c r="AD35" s="81">
        <f t="shared" si="81"/>
        <v>0</v>
      </c>
      <c r="AE35" s="81">
        <f t="shared" si="81"/>
        <v>0</v>
      </c>
      <c r="AF35" s="81">
        <f t="shared" si="81"/>
        <v>0</v>
      </c>
      <c r="AG35" s="81">
        <f t="shared" si="81"/>
        <v>0</v>
      </c>
      <c r="AH35" s="81">
        <f t="shared" si="81"/>
        <v>0</v>
      </c>
      <c r="AI35" s="81">
        <f t="shared" si="81"/>
        <v>0</v>
      </c>
      <c r="AJ35" s="81">
        <f t="shared" si="81"/>
        <v>0</v>
      </c>
      <c r="AK35" s="81">
        <f t="shared" si="81"/>
        <v>0</v>
      </c>
      <c r="AL35" s="81">
        <f t="shared" si="81"/>
        <v>0</v>
      </c>
      <c r="AM35" s="81">
        <f t="shared" si="81"/>
        <v>0</v>
      </c>
      <c r="AN35" s="81">
        <f t="shared" si="81"/>
        <v>0</v>
      </c>
      <c r="AO35" s="81">
        <f t="shared" si="81"/>
        <v>0</v>
      </c>
      <c r="AP35" s="81">
        <f t="shared" si="81"/>
        <v>0</v>
      </c>
      <c r="AQ35" s="81">
        <f t="shared" si="81"/>
        <v>0</v>
      </c>
      <c r="AR35" s="81">
        <f t="shared" si="81"/>
        <v>0</v>
      </c>
      <c r="AS35" s="81">
        <f t="shared" si="81"/>
        <v>0</v>
      </c>
      <c r="AT35" s="81">
        <f t="shared" si="81"/>
        <v>0</v>
      </c>
      <c r="AU35" s="81">
        <f t="shared" si="81"/>
        <v>0</v>
      </c>
      <c r="AV35" s="81">
        <f t="shared" si="81"/>
        <v>0</v>
      </c>
      <c r="AW35" s="81">
        <f t="shared" si="81"/>
        <v>0</v>
      </c>
      <c r="AX35" s="81">
        <f t="shared" si="81"/>
        <v>0</v>
      </c>
      <c r="AY35" s="81">
        <f t="shared" si="81"/>
        <v>0</v>
      </c>
      <c r="AZ35" s="81">
        <f t="shared" si="81"/>
        <v>0</v>
      </c>
      <c r="BA35" s="81">
        <f t="shared" si="81"/>
        <v>0</v>
      </c>
      <c r="BB35" s="81">
        <f t="shared" si="81"/>
        <v>0</v>
      </c>
      <c r="BC35" s="81">
        <f t="shared" si="81"/>
        <v>0</v>
      </c>
      <c r="BD35" s="81">
        <f t="shared" si="81"/>
        <v>0</v>
      </c>
      <c r="BE35" s="81">
        <f t="shared" si="81"/>
        <v>0</v>
      </c>
      <c r="BF35" s="81">
        <f t="shared" si="81"/>
        <v>0</v>
      </c>
      <c r="BG35" s="81">
        <f t="shared" si="81"/>
        <v>0</v>
      </c>
      <c r="BH35" s="81">
        <f t="shared" si="81"/>
        <v>0</v>
      </c>
      <c r="BI35" s="81">
        <f t="shared" si="81"/>
        <v>0</v>
      </c>
      <c r="BJ35" s="81">
        <f t="shared" si="81"/>
        <v>0</v>
      </c>
      <c r="BK35" s="81">
        <f t="shared" si="81"/>
        <v>0</v>
      </c>
      <c r="BL35" s="81">
        <f t="shared" si="81"/>
        <v>0</v>
      </c>
      <c r="BM35" s="81">
        <f t="shared" si="81"/>
        <v>0</v>
      </c>
      <c r="BN35" s="81">
        <f t="shared" si="81"/>
        <v>0</v>
      </c>
      <c r="BO35" s="81">
        <f t="shared" si="81"/>
        <v>0</v>
      </c>
      <c r="BP35" s="81">
        <f t="shared" si="81"/>
        <v>0</v>
      </c>
      <c r="BQ35" s="81">
        <f t="shared" si="81"/>
        <v>0</v>
      </c>
      <c r="BR35" s="81">
        <f t="shared" si="81"/>
        <v>0</v>
      </c>
      <c r="BS35" s="81">
        <f t="shared" ref="BS35:BW35" si="82">SUM(BP$12:BS$12)</f>
        <v>0</v>
      </c>
      <c r="BT35" s="81">
        <f t="shared" si="82"/>
        <v>0</v>
      </c>
      <c r="BU35" s="81">
        <f t="shared" si="82"/>
        <v>0</v>
      </c>
      <c r="BV35" s="81">
        <f t="shared" si="82"/>
        <v>0</v>
      </c>
      <c r="BW35" s="81">
        <f t="shared" si="82"/>
        <v>0</v>
      </c>
    </row>
    <row r="36" spans="3:75" ht="12" hidden="1" customHeight="1" outlineLevel="1">
      <c r="C36" s="81" t="s">
        <v>754</v>
      </c>
      <c r="D36" s="81"/>
      <c r="E36" s="81"/>
      <c r="F36" s="81"/>
      <c r="G36" s="81"/>
      <c r="H36" s="81">
        <f t="shared" ref="H36:BS36" si="83">SUM(D$12:H$12)</f>
        <v>0</v>
      </c>
      <c r="I36" s="81">
        <f t="shared" si="83"/>
        <v>0</v>
      </c>
      <c r="J36" s="81">
        <f t="shared" si="83"/>
        <v>0</v>
      </c>
      <c r="K36" s="81">
        <f t="shared" si="83"/>
        <v>0</v>
      </c>
      <c r="L36" s="81">
        <f t="shared" si="83"/>
        <v>0</v>
      </c>
      <c r="M36" s="81">
        <f t="shared" si="83"/>
        <v>0</v>
      </c>
      <c r="N36" s="81">
        <f t="shared" si="83"/>
        <v>0</v>
      </c>
      <c r="O36" s="81">
        <f t="shared" si="83"/>
        <v>0</v>
      </c>
      <c r="P36" s="81">
        <f t="shared" si="83"/>
        <v>0</v>
      </c>
      <c r="Q36" s="81">
        <f t="shared" si="83"/>
        <v>0</v>
      </c>
      <c r="R36" s="81">
        <f t="shared" si="83"/>
        <v>0</v>
      </c>
      <c r="S36" s="81">
        <f t="shared" si="83"/>
        <v>0</v>
      </c>
      <c r="T36" s="81">
        <f t="shared" si="83"/>
        <v>0</v>
      </c>
      <c r="U36" s="81">
        <f t="shared" si="83"/>
        <v>0</v>
      </c>
      <c r="V36" s="81">
        <f t="shared" si="83"/>
        <v>0</v>
      </c>
      <c r="W36" s="81">
        <f t="shared" si="83"/>
        <v>0</v>
      </c>
      <c r="X36" s="81">
        <f t="shared" si="83"/>
        <v>0</v>
      </c>
      <c r="Y36" s="81">
        <f t="shared" si="83"/>
        <v>0</v>
      </c>
      <c r="Z36" s="81">
        <f t="shared" si="83"/>
        <v>0</v>
      </c>
      <c r="AA36" s="81">
        <f t="shared" si="83"/>
        <v>0</v>
      </c>
      <c r="AB36" s="81">
        <f t="shared" si="83"/>
        <v>0</v>
      </c>
      <c r="AC36" s="81">
        <f t="shared" si="83"/>
        <v>0</v>
      </c>
      <c r="AD36" s="81">
        <f t="shared" si="83"/>
        <v>0</v>
      </c>
      <c r="AE36" s="81">
        <f t="shared" si="83"/>
        <v>0</v>
      </c>
      <c r="AF36" s="81">
        <f t="shared" si="83"/>
        <v>0</v>
      </c>
      <c r="AG36" s="81">
        <f t="shared" si="83"/>
        <v>0</v>
      </c>
      <c r="AH36" s="81">
        <f t="shared" si="83"/>
        <v>0</v>
      </c>
      <c r="AI36" s="81">
        <f t="shared" si="83"/>
        <v>0</v>
      </c>
      <c r="AJ36" s="81">
        <f t="shared" si="83"/>
        <v>0</v>
      </c>
      <c r="AK36" s="81">
        <f t="shared" si="83"/>
        <v>0</v>
      </c>
      <c r="AL36" s="81">
        <f t="shared" si="83"/>
        <v>0</v>
      </c>
      <c r="AM36" s="81">
        <f t="shared" si="83"/>
        <v>0</v>
      </c>
      <c r="AN36" s="81">
        <f t="shared" si="83"/>
        <v>0</v>
      </c>
      <c r="AO36" s="81">
        <f t="shared" si="83"/>
        <v>0</v>
      </c>
      <c r="AP36" s="81">
        <f t="shared" si="83"/>
        <v>0</v>
      </c>
      <c r="AQ36" s="81">
        <f t="shared" si="83"/>
        <v>0</v>
      </c>
      <c r="AR36" s="81">
        <f t="shared" si="83"/>
        <v>0</v>
      </c>
      <c r="AS36" s="81">
        <f t="shared" si="83"/>
        <v>0</v>
      </c>
      <c r="AT36" s="81">
        <f t="shared" si="83"/>
        <v>0</v>
      </c>
      <c r="AU36" s="81">
        <f t="shared" si="83"/>
        <v>0</v>
      </c>
      <c r="AV36" s="81">
        <f t="shared" si="83"/>
        <v>0</v>
      </c>
      <c r="AW36" s="81">
        <f t="shared" si="83"/>
        <v>0</v>
      </c>
      <c r="AX36" s="81">
        <f t="shared" si="83"/>
        <v>0</v>
      </c>
      <c r="AY36" s="81">
        <f t="shared" si="83"/>
        <v>0</v>
      </c>
      <c r="AZ36" s="81">
        <f t="shared" si="83"/>
        <v>0</v>
      </c>
      <c r="BA36" s="81">
        <f t="shared" si="83"/>
        <v>0</v>
      </c>
      <c r="BB36" s="81">
        <f t="shared" si="83"/>
        <v>0</v>
      </c>
      <c r="BC36" s="81">
        <f t="shared" si="83"/>
        <v>0</v>
      </c>
      <c r="BD36" s="81">
        <f t="shared" si="83"/>
        <v>0</v>
      </c>
      <c r="BE36" s="81">
        <f t="shared" si="83"/>
        <v>0</v>
      </c>
      <c r="BF36" s="81">
        <f t="shared" si="83"/>
        <v>0</v>
      </c>
      <c r="BG36" s="81">
        <f t="shared" si="83"/>
        <v>0</v>
      </c>
      <c r="BH36" s="81">
        <f t="shared" si="83"/>
        <v>0</v>
      </c>
      <c r="BI36" s="81">
        <f t="shared" si="83"/>
        <v>0</v>
      </c>
      <c r="BJ36" s="81">
        <f t="shared" si="83"/>
        <v>0</v>
      </c>
      <c r="BK36" s="81">
        <f t="shared" si="83"/>
        <v>0</v>
      </c>
      <c r="BL36" s="81">
        <f t="shared" si="83"/>
        <v>0</v>
      </c>
      <c r="BM36" s="81">
        <f t="shared" si="83"/>
        <v>0</v>
      </c>
      <c r="BN36" s="81">
        <f t="shared" si="83"/>
        <v>0</v>
      </c>
      <c r="BO36" s="81">
        <f t="shared" si="83"/>
        <v>0</v>
      </c>
      <c r="BP36" s="81">
        <f t="shared" si="83"/>
        <v>0</v>
      </c>
      <c r="BQ36" s="81">
        <f t="shared" si="83"/>
        <v>0</v>
      </c>
      <c r="BR36" s="81">
        <f t="shared" si="83"/>
        <v>0</v>
      </c>
      <c r="BS36" s="81">
        <f t="shared" si="83"/>
        <v>0</v>
      </c>
      <c r="BT36" s="81">
        <f t="shared" ref="BT36:BW36" si="84">SUM(BP$12:BT$12)</f>
        <v>0</v>
      </c>
      <c r="BU36" s="81">
        <f t="shared" si="84"/>
        <v>0</v>
      </c>
      <c r="BV36" s="81">
        <f t="shared" si="84"/>
        <v>0</v>
      </c>
      <c r="BW36" s="81">
        <f t="shared" si="84"/>
        <v>0</v>
      </c>
    </row>
    <row r="37" spans="3:75" ht="12" hidden="1" customHeight="1" outlineLevel="1">
      <c r="C37" s="81" t="s">
        <v>755</v>
      </c>
      <c r="D37" s="81"/>
      <c r="E37" s="81"/>
      <c r="F37" s="81"/>
      <c r="G37" s="81"/>
      <c r="H37" s="81"/>
      <c r="I37" s="81">
        <f t="shared" ref="I37:BT37" si="85">SUM(D$12:I$12)</f>
        <v>0</v>
      </c>
      <c r="J37" s="81">
        <f t="shared" si="85"/>
        <v>0</v>
      </c>
      <c r="K37" s="81">
        <f t="shared" si="85"/>
        <v>0</v>
      </c>
      <c r="L37" s="81">
        <f t="shared" si="85"/>
        <v>0</v>
      </c>
      <c r="M37" s="81">
        <f t="shared" si="85"/>
        <v>0</v>
      </c>
      <c r="N37" s="81">
        <f t="shared" si="85"/>
        <v>0</v>
      </c>
      <c r="O37" s="81">
        <f t="shared" si="85"/>
        <v>0</v>
      </c>
      <c r="P37" s="81">
        <f t="shared" si="85"/>
        <v>0</v>
      </c>
      <c r="Q37" s="81">
        <f t="shared" si="85"/>
        <v>0</v>
      </c>
      <c r="R37" s="81">
        <f t="shared" si="85"/>
        <v>0</v>
      </c>
      <c r="S37" s="81">
        <f t="shared" si="85"/>
        <v>0</v>
      </c>
      <c r="T37" s="81">
        <f t="shared" si="85"/>
        <v>0</v>
      </c>
      <c r="U37" s="81">
        <f t="shared" si="85"/>
        <v>0</v>
      </c>
      <c r="V37" s="81">
        <f t="shared" si="85"/>
        <v>0</v>
      </c>
      <c r="W37" s="81">
        <f t="shared" si="85"/>
        <v>0</v>
      </c>
      <c r="X37" s="81">
        <f t="shared" si="85"/>
        <v>0</v>
      </c>
      <c r="Y37" s="81">
        <f t="shared" si="85"/>
        <v>0</v>
      </c>
      <c r="Z37" s="81">
        <f t="shared" si="85"/>
        <v>0</v>
      </c>
      <c r="AA37" s="81">
        <f t="shared" si="85"/>
        <v>0</v>
      </c>
      <c r="AB37" s="81">
        <f t="shared" si="85"/>
        <v>0</v>
      </c>
      <c r="AC37" s="81">
        <f t="shared" si="85"/>
        <v>0</v>
      </c>
      <c r="AD37" s="81">
        <f t="shared" si="85"/>
        <v>0</v>
      </c>
      <c r="AE37" s="81">
        <f t="shared" si="85"/>
        <v>0</v>
      </c>
      <c r="AF37" s="81">
        <f t="shared" si="85"/>
        <v>0</v>
      </c>
      <c r="AG37" s="81">
        <f t="shared" si="85"/>
        <v>0</v>
      </c>
      <c r="AH37" s="81">
        <f t="shared" si="85"/>
        <v>0</v>
      </c>
      <c r="AI37" s="81">
        <f t="shared" si="85"/>
        <v>0</v>
      </c>
      <c r="AJ37" s="81">
        <f t="shared" si="85"/>
        <v>0</v>
      </c>
      <c r="AK37" s="81">
        <f t="shared" si="85"/>
        <v>0</v>
      </c>
      <c r="AL37" s="81">
        <f t="shared" si="85"/>
        <v>0</v>
      </c>
      <c r="AM37" s="81">
        <f t="shared" si="85"/>
        <v>0</v>
      </c>
      <c r="AN37" s="81">
        <f t="shared" si="85"/>
        <v>0</v>
      </c>
      <c r="AO37" s="81">
        <f t="shared" si="85"/>
        <v>0</v>
      </c>
      <c r="AP37" s="81">
        <f t="shared" si="85"/>
        <v>0</v>
      </c>
      <c r="AQ37" s="81">
        <f t="shared" si="85"/>
        <v>0</v>
      </c>
      <c r="AR37" s="81">
        <f t="shared" si="85"/>
        <v>0</v>
      </c>
      <c r="AS37" s="81">
        <f t="shared" si="85"/>
        <v>0</v>
      </c>
      <c r="AT37" s="81">
        <f t="shared" si="85"/>
        <v>0</v>
      </c>
      <c r="AU37" s="81">
        <f t="shared" si="85"/>
        <v>0</v>
      </c>
      <c r="AV37" s="81">
        <f t="shared" si="85"/>
        <v>0</v>
      </c>
      <c r="AW37" s="81">
        <f t="shared" si="85"/>
        <v>0</v>
      </c>
      <c r="AX37" s="81">
        <f t="shared" si="85"/>
        <v>0</v>
      </c>
      <c r="AY37" s="81">
        <f t="shared" si="85"/>
        <v>0</v>
      </c>
      <c r="AZ37" s="81">
        <f t="shared" si="85"/>
        <v>0</v>
      </c>
      <c r="BA37" s="81">
        <f t="shared" si="85"/>
        <v>0</v>
      </c>
      <c r="BB37" s="81">
        <f t="shared" si="85"/>
        <v>0</v>
      </c>
      <c r="BC37" s="81">
        <f t="shared" si="85"/>
        <v>0</v>
      </c>
      <c r="BD37" s="81">
        <f t="shared" si="85"/>
        <v>0</v>
      </c>
      <c r="BE37" s="81">
        <f t="shared" si="85"/>
        <v>0</v>
      </c>
      <c r="BF37" s="81">
        <f t="shared" si="85"/>
        <v>0</v>
      </c>
      <c r="BG37" s="81">
        <f t="shared" si="85"/>
        <v>0</v>
      </c>
      <c r="BH37" s="81">
        <f t="shared" si="85"/>
        <v>0</v>
      </c>
      <c r="BI37" s="81">
        <f t="shared" si="85"/>
        <v>0</v>
      </c>
      <c r="BJ37" s="81">
        <f t="shared" si="85"/>
        <v>0</v>
      </c>
      <c r="BK37" s="81">
        <f t="shared" si="85"/>
        <v>0</v>
      </c>
      <c r="BL37" s="81">
        <f t="shared" si="85"/>
        <v>0</v>
      </c>
      <c r="BM37" s="81">
        <f t="shared" si="85"/>
        <v>0</v>
      </c>
      <c r="BN37" s="81">
        <f t="shared" si="85"/>
        <v>0</v>
      </c>
      <c r="BO37" s="81">
        <f t="shared" si="85"/>
        <v>0</v>
      </c>
      <c r="BP37" s="81">
        <f t="shared" si="85"/>
        <v>0</v>
      </c>
      <c r="BQ37" s="81">
        <f t="shared" si="85"/>
        <v>0</v>
      </c>
      <c r="BR37" s="81">
        <f t="shared" si="85"/>
        <v>0</v>
      </c>
      <c r="BS37" s="81">
        <f t="shared" si="85"/>
        <v>0</v>
      </c>
      <c r="BT37" s="81">
        <f t="shared" si="85"/>
        <v>0</v>
      </c>
      <c r="BU37" s="81">
        <f t="shared" ref="BU37:BW37" si="86">SUM(BP$12:BU$12)</f>
        <v>0</v>
      </c>
      <c r="BV37" s="81">
        <f t="shared" si="86"/>
        <v>0</v>
      </c>
      <c r="BW37" s="81">
        <f t="shared" si="86"/>
        <v>0</v>
      </c>
    </row>
    <row r="38" spans="3:75" ht="12" hidden="1" customHeight="1" outlineLevel="1">
      <c r="C38" s="81" t="s">
        <v>756</v>
      </c>
      <c r="D38" s="81"/>
      <c r="E38" s="81"/>
      <c r="F38" s="81"/>
      <c r="G38" s="81"/>
      <c r="H38" s="81"/>
      <c r="I38" s="81"/>
      <c r="J38" s="81">
        <f t="shared" ref="J38:BU38" si="87">SUM(D$12:J$12)</f>
        <v>0</v>
      </c>
      <c r="K38" s="81">
        <f t="shared" si="87"/>
        <v>0</v>
      </c>
      <c r="L38" s="81">
        <f t="shared" si="87"/>
        <v>0</v>
      </c>
      <c r="M38" s="81">
        <f t="shared" si="87"/>
        <v>0</v>
      </c>
      <c r="N38" s="81">
        <f t="shared" si="87"/>
        <v>0</v>
      </c>
      <c r="O38" s="81">
        <f t="shared" si="87"/>
        <v>0</v>
      </c>
      <c r="P38" s="81">
        <f t="shared" si="87"/>
        <v>0</v>
      </c>
      <c r="Q38" s="81">
        <f t="shared" si="87"/>
        <v>0</v>
      </c>
      <c r="R38" s="81">
        <f t="shared" si="87"/>
        <v>0</v>
      </c>
      <c r="S38" s="81">
        <f t="shared" si="87"/>
        <v>0</v>
      </c>
      <c r="T38" s="81">
        <f t="shared" si="87"/>
        <v>0</v>
      </c>
      <c r="U38" s="81">
        <f t="shared" si="87"/>
        <v>0</v>
      </c>
      <c r="V38" s="81">
        <f t="shared" si="87"/>
        <v>0</v>
      </c>
      <c r="W38" s="81">
        <f t="shared" si="87"/>
        <v>0</v>
      </c>
      <c r="X38" s="81">
        <f t="shared" si="87"/>
        <v>0</v>
      </c>
      <c r="Y38" s="81">
        <f t="shared" si="87"/>
        <v>0</v>
      </c>
      <c r="Z38" s="81">
        <f t="shared" si="87"/>
        <v>0</v>
      </c>
      <c r="AA38" s="81">
        <f t="shared" si="87"/>
        <v>0</v>
      </c>
      <c r="AB38" s="81">
        <f t="shared" si="87"/>
        <v>0</v>
      </c>
      <c r="AC38" s="81">
        <f t="shared" si="87"/>
        <v>0</v>
      </c>
      <c r="AD38" s="81">
        <f t="shared" si="87"/>
        <v>0</v>
      </c>
      <c r="AE38" s="81">
        <f t="shared" si="87"/>
        <v>0</v>
      </c>
      <c r="AF38" s="81">
        <f t="shared" si="87"/>
        <v>0</v>
      </c>
      <c r="AG38" s="81">
        <f t="shared" si="87"/>
        <v>0</v>
      </c>
      <c r="AH38" s="81">
        <f t="shared" si="87"/>
        <v>0</v>
      </c>
      <c r="AI38" s="81">
        <f t="shared" si="87"/>
        <v>0</v>
      </c>
      <c r="AJ38" s="81">
        <f t="shared" si="87"/>
        <v>0</v>
      </c>
      <c r="AK38" s="81">
        <f t="shared" si="87"/>
        <v>0</v>
      </c>
      <c r="AL38" s="81">
        <f t="shared" si="87"/>
        <v>0</v>
      </c>
      <c r="AM38" s="81">
        <f t="shared" si="87"/>
        <v>0</v>
      </c>
      <c r="AN38" s="81">
        <f t="shared" si="87"/>
        <v>0</v>
      </c>
      <c r="AO38" s="81">
        <f t="shared" si="87"/>
        <v>0</v>
      </c>
      <c r="AP38" s="81">
        <f t="shared" si="87"/>
        <v>0</v>
      </c>
      <c r="AQ38" s="81">
        <f t="shared" si="87"/>
        <v>0</v>
      </c>
      <c r="AR38" s="81">
        <f t="shared" si="87"/>
        <v>0</v>
      </c>
      <c r="AS38" s="81">
        <f t="shared" si="87"/>
        <v>0</v>
      </c>
      <c r="AT38" s="81">
        <f t="shared" si="87"/>
        <v>0</v>
      </c>
      <c r="AU38" s="81">
        <f t="shared" si="87"/>
        <v>0</v>
      </c>
      <c r="AV38" s="81">
        <f t="shared" si="87"/>
        <v>0</v>
      </c>
      <c r="AW38" s="81">
        <f t="shared" si="87"/>
        <v>0</v>
      </c>
      <c r="AX38" s="81">
        <f t="shared" si="87"/>
        <v>0</v>
      </c>
      <c r="AY38" s="81">
        <f t="shared" si="87"/>
        <v>0</v>
      </c>
      <c r="AZ38" s="81">
        <f t="shared" si="87"/>
        <v>0</v>
      </c>
      <c r="BA38" s="81">
        <f t="shared" si="87"/>
        <v>0</v>
      </c>
      <c r="BB38" s="81">
        <f t="shared" si="87"/>
        <v>0</v>
      </c>
      <c r="BC38" s="81">
        <f t="shared" si="87"/>
        <v>0</v>
      </c>
      <c r="BD38" s="81">
        <f t="shared" si="87"/>
        <v>0</v>
      </c>
      <c r="BE38" s="81">
        <f t="shared" si="87"/>
        <v>0</v>
      </c>
      <c r="BF38" s="81">
        <f t="shared" si="87"/>
        <v>0</v>
      </c>
      <c r="BG38" s="81">
        <f t="shared" si="87"/>
        <v>0</v>
      </c>
      <c r="BH38" s="81">
        <f t="shared" si="87"/>
        <v>0</v>
      </c>
      <c r="BI38" s="81">
        <f t="shared" si="87"/>
        <v>0</v>
      </c>
      <c r="BJ38" s="81">
        <f t="shared" si="87"/>
        <v>0</v>
      </c>
      <c r="BK38" s="81">
        <f t="shared" si="87"/>
        <v>0</v>
      </c>
      <c r="BL38" s="81">
        <f t="shared" si="87"/>
        <v>0</v>
      </c>
      <c r="BM38" s="81">
        <f t="shared" si="87"/>
        <v>0</v>
      </c>
      <c r="BN38" s="81">
        <f t="shared" si="87"/>
        <v>0</v>
      </c>
      <c r="BO38" s="81">
        <f t="shared" si="87"/>
        <v>0</v>
      </c>
      <c r="BP38" s="81">
        <f t="shared" si="87"/>
        <v>0</v>
      </c>
      <c r="BQ38" s="81">
        <f t="shared" si="87"/>
        <v>0</v>
      </c>
      <c r="BR38" s="81">
        <f t="shared" si="87"/>
        <v>0</v>
      </c>
      <c r="BS38" s="81">
        <f t="shared" si="87"/>
        <v>0</v>
      </c>
      <c r="BT38" s="81">
        <f t="shared" si="87"/>
        <v>0</v>
      </c>
      <c r="BU38" s="81">
        <f t="shared" si="87"/>
        <v>0</v>
      </c>
      <c r="BV38" s="81">
        <f t="shared" ref="BV38:BW38" si="88">SUM(BP$12:BV$12)</f>
        <v>0</v>
      </c>
      <c r="BW38" s="81">
        <f t="shared" si="88"/>
        <v>0</v>
      </c>
    </row>
    <row r="39" spans="3:75" ht="12" hidden="1" customHeight="1" outlineLevel="1">
      <c r="C39" s="81" t="s">
        <v>757</v>
      </c>
      <c r="D39" s="81"/>
      <c r="E39" s="81"/>
      <c r="F39" s="81"/>
      <c r="G39" s="81"/>
      <c r="H39" s="81"/>
      <c r="I39" s="81"/>
      <c r="J39" s="81"/>
      <c r="K39" s="81">
        <f>SUM(D$12:K$12)</f>
        <v>0</v>
      </c>
      <c r="L39" s="81">
        <f>SUM(E$12:L$12)</f>
        <v>0</v>
      </c>
      <c r="M39" s="81">
        <f>SUM(F$12:M$12)</f>
        <v>0</v>
      </c>
      <c r="N39" s="81">
        <f>SUM(G$12:N$12)</f>
        <v>0</v>
      </c>
      <c r="O39" s="81">
        <f>SUM(H$12:O$12)</f>
        <v>0</v>
      </c>
      <c r="P39" s="81">
        <f t="shared" ref="P39:BW39" si="89">SUM(I$12:P$12)</f>
        <v>0</v>
      </c>
      <c r="Q39" s="81">
        <f t="shared" si="89"/>
        <v>0</v>
      </c>
      <c r="R39" s="81">
        <f t="shared" si="89"/>
        <v>0</v>
      </c>
      <c r="S39" s="81">
        <f t="shared" si="89"/>
        <v>0</v>
      </c>
      <c r="T39" s="81">
        <f t="shared" si="89"/>
        <v>0</v>
      </c>
      <c r="U39" s="81">
        <f t="shared" si="89"/>
        <v>0</v>
      </c>
      <c r="V39" s="81">
        <f t="shared" si="89"/>
        <v>0</v>
      </c>
      <c r="W39" s="81">
        <f t="shared" si="89"/>
        <v>0</v>
      </c>
      <c r="X39" s="81">
        <f t="shared" si="89"/>
        <v>0</v>
      </c>
      <c r="Y39" s="81">
        <f t="shared" si="89"/>
        <v>0</v>
      </c>
      <c r="Z39" s="81">
        <f t="shared" si="89"/>
        <v>0</v>
      </c>
      <c r="AA39" s="81">
        <f t="shared" si="89"/>
        <v>0</v>
      </c>
      <c r="AB39" s="81">
        <f t="shared" si="89"/>
        <v>0</v>
      </c>
      <c r="AC39" s="81">
        <f t="shared" si="89"/>
        <v>0</v>
      </c>
      <c r="AD39" s="81">
        <f t="shared" si="89"/>
        <v>0</v>
      </c>
      <c r="AE39" s="81">
        <f t="shared" si="89"/>
        <v>0</v>
      </c>
      <c r="AF39" s="81">
        <f t="shared" si="89"/>
        <v>0</v>
      </c>
      <c r="AG39" s="81">
        <f t="shared" si="89"/>
        <v>0</v>
      </c>
      <c r="AH39" s="81">
        <f t="shared" si="89"/>
        <v>0</v>
      </c>
      <c r="AI39" s="81">
        <f t="shared" si="89"/>
        <v>0</v>
      </c>
      <c r="AJ39" s="81">
        <f t="shared" si="89"/>
        <v>0</v>
      </c>
      <c r="AK39" s="81">
        <f t="shared" si="89"/>
        <v>0</v>
      </c>
      <c r="AL39" s="81">
        <f t="shared" si="89"/>
        <v>0</v>
      </c>
      <c r="AM39" s="81">
        <f t="shared" si="89"/>
        <v>0</v>
      </c>
      <c r="AN39" s="81">
        <f t="shared" si="89"/>
        <v>0</v>
      </c>
      <c r="AO39" s="81">
        <f t="shared" si="89"/>
        <v>0</v>
      </c>
      <c r="AP39" s="81">
        <f t="shared" si="89"/>
        <v>0</v>
      </c>
      <c r="AQ39" s="81">
        <f t="shared" si="89"/>
        <v>0</v>
      </c>
      <c r="AR39" s="81">
        <f t="shared" si="89"/>
        <v>0</v>
      </c>
      <c r="AS39" s="81">
        <f t="shared" si="89"/>
        <v>0</v>
      </c>
      <c r="AT39" s="81">
        <f t="shared" si="89"/>
        <v>0</v>
      </c>
      <c r="AU39" s="81">
        <f t="shared" si="89"/>
        <v>0</v>
      </c>
      <c r="AV39" s="81">
        <f t="shared" si="89"/>
        <v>0</v>
      </c>
      <c r="AW39" s="81">
        <f t="shared" si="89"/>
        <v>0</v>
      </c>
      <c r="AX39" s="81">
        <f t="shared" si="89"/>
        <v>0</v>
      </c>
      <c r="AY39" s="81">
        <f t="shared" si="89"/>
        <v>0</v>
      </c>
      <c r="AZ39" s="81">
        <f t="shared" si="89"/>
        <v>0</v>
      </c>
      <c r="BA39" s="81">
        <f t="shared" si="89"/>
        <v>0</v>
      </c>
      <c r="BB39" s="81">
        <f t="shared" si="89"/>
        <v>0</v>
      </c>
      <c r="BC39" s="81">
        <f t="shared" si="89"/>
        <v>0</v>
      </c>
      <c r="BD39" s="81">
        <f t="shared" si="89"/>
        <v>0</v>
      </c>
      <c r="BE39" s="81">
        <f t="shared" si="89"/>
        <v>0</v>
      </c>
      <c r="BF39" s="81">
        <f t="shared" si="89"/>
        <v>0</v>
      </c>
      <c r="BG39" s="81">
        <f t="shared" si="89"/>
        <v>0</v>
      </c>
      <c r="BH39" s="81">
        <f t="shared" si="89"/>
        <v>0</v>
      </c>
      <c r="BI39" s="81">
        <f t="shared" si="89"/>
        <v>0</v>
      </c>
      <c r="BJ39" s="81">
        <f t="shared" si="89"/>
        <v>0</v>
      </c>
      <c r="BK39" s="81">
        <f t="shared" si="89"/>
        <v>0</v>
      </c>
      <c r="BL39" s="81">
        <f t="shared" si="89"/>
        <v>0</v>
      </c>
      <c r="BM39" s="81">
        <f t="shared" si="89"/>
        <v>0</v>
      </c>
      <c r="BN39" s="81">
        <f t="shared" si="89"/>
        <v>0</v>
      </c>
      <c r="BO39" s="81">
        <f t="shared" si="89"/>
        <v>0</v>
      </c>
      <c r="BP39" s="81">
        <f t="shared" si="89"/>
        <v>0</v>
      </c>
      <c r="BQ39" s="81">
        <f t="shared" si="89"/>
        <v>0</v>
      </c>
      <c r="BR39" s="81">
        <f t="shared" si="89"/>
        <v>0</v>
      </c>
      <c r="BS39" s="81">
        <f t="shared" si="89"/>
        <v>0</v>
      </c>
      <c r="BT39" s="81">
        <f t="shared" si="89"/>
        <v>0</v>
      </c>
      <c r="BU39" s="81">
        <f t="shared" si="89"/>
        <v>0</v>
      </c>
      <c r="BV39" s="81">
        <f t="shared" si="89"/>
        <v>0</v>
      </c>
      <c r="BW39" s="81">
        <f t="shared" si="89"/>
        <v>0</v>
      </c>
    </row>
    <row r="40" spans="3:75" ht="12" hidden="1" customHeight="1" outlineLevel="1">
      <c r="C40" s="81" t="s">
        <v>758</v>
      </c>
      <c r="D40" s="81"/>
      <c r="E40" s="81"/>
      <c r="F40" s="81"/>
      <c r="G40" s="81"/>
      <c r="H40" s="81"/>
      <c r="I40" s="81"/>
      <c r="J40" s="81"/>
      <c r="K40" s="81"/>
      <c r="L40" s="81">
        <f>SUM(D$12:L$12)</f>
        <v>0</v>
      </c>
      <c r="M40" s="81">
        <f>SUM(E$12:M$12)</f>
        <v>0</v>
      </c>
      <c r="N40" s="81">
        <f>SUM(F$12:N$12)</f>
        <v>0</v>
      </c>
      <c r="O40" s="81">
        <f>SUM(G$12:O$12)</f>
        <v>0</v>
      </c>
      <c r="P40" s="81">
        <f t="shared" ref="P40:BW40" si="90">SUM(H$12:P$12)</f>
        <v>0</v>
      </c>
      <c r="Q40" s="81">
        <f t="shared" si="90"/>
        <v>0</v>
      </c>
      <c r="R40" s="81">
        <f t="shared" si="90"/>
        <v>0</v>
      </c>
      <c r="S40" s="81">
        <f t="shared" si="90"/>
        <v>0</v>
      </c>
      <c r="T40" s="81">
        <f t="shared" si="90"/>
        <v>0</v>
      </c>
      <c r="U40" s="81">
        <f t="shared" si="90"/>
        <v>0</v>
      </c>
      <c r="V40" s="81">
        <f t="shared" si="90"/>
        <v>0</v>
      </c>
      <c r="W40" s="81">
        <f t="shared" si="90"/>
        <v>0</v>
      </c>
      <c r="X40" s="81">
        <f t="shared" si="90"/>
        <v>0</v>
      </c>
      <c r="Y40" s="81">
        <f t="shared" si="90"/>
        <v>0</v>
      </c>
      <c r="Z40" s="81">
        <f t="shared" si="90"/>
        <v>0</v>
      </c>
      <c r="AA40" s="81">
        <f t="shared" si="90"/>
        <v>0</v>
      </c>
      <c r="AB40" s="81">
        <f t="shared" si="90"/>
        <v>0</v>
      </c>
      <c r="AC40" s="81">
        <f t="shared" si="90"/>
        <v>0</v>
      </c>
      <c r="AD40" s="81">
        <f t="shared" si="90"/>
        <v>0</v>
      </c>
      <c r="AE40" s="81">
        <f t="shared" si="90"/>
        <v>0</v>
      </c>
      <c r="AF40" s="81">
        <f t="shared" si="90"/>
        <v>0</v>
      </c>
      <c r="AG40" s="81">
        <f t="shared" si="90"/>
        <v>0</v>
      </c>
      <c r="AH40" s="81">
        <f t="shared" si="90"/>
        <v>0</v>
      </c>
      <c r="AI40" s="81">
        <f t="shared" si="90"/>
        <v>0</v>
      </c>
      <c r="AJ40" s="81">
        <f t="shared" si="90"/>
        <v>0</v>
      </c>
      <c r="AK40" s="81">
        <f t="shared" si="90"/>
        <v>0</v>
      </c>
      <c r="AL40" s="81">
        <f t="shared" si="90"/>
        <v>0</v>
      </c>
      <c r="AM40" s="81">
        <f t="shared" si="90"/>
        <v>0</v>
      </c>
      <c r="AN40" s="81">
        <f t="shared" si="90"/>
        <v>0</v>
      </c>
      <c r="AO40" s="81">
        <f t="shared" si="90"/>
        <v>0</v>
      </c>
      <c r="AP40" s="81">
        <f t="shared" si="90"/>
        <v>0</v>
      </c>
      <c r="AQ40" s="81">
        <f t="shared" si="90"/>
        <v>0</v>
      </c>
      <c r="AR40" s="81">
        <f t="shared" si="90"/>
        <v>0</v>
      </c>
      <c r="AS40" s="81">
        <f t="shared" si="90"/>
        <v>0</v>
      </c>
      <c r="AT40" s="81">
        <f t="shared" si="90"/>
        <v>0</v>
      </c>
      <c r="AU40" s="81">
        <f t="shared" si="90"/>
        <v>0</v>
      </c>
      <c r="AV40" s="81">
        <f t="shared" si="90"/>
        <v>0</v>
      </c>
      <c r="AW40" s="81">
        <f t="shared" si="90"/>
        <v>0</v>
      </c>
      <c r="AX40" s="81">
        <f t="shared" si="90"/>
        <v>0</v>
      </c>
      <c r="AY40" s="81">
        <f t="shared" si="90"/>
        <v>0</v>
      </c>
      <c r="AZ40" s="81">
        <f t="shared" si="90"/>
        <v>0</v>
      </c>
      <c r="BA40" s="81">
        <f t="shared" si="90"/>
        <v>0</v>
      </c>
      <c r="BB40" s="81">
        <f t="shared" si="90"/>
        <v>0</v>
      </c>
      <c r="BC40" s="81">
        <f t="shared" si="90"/>
        <v>0</v>
      </c>
      <c r="BD40" s="81">
        <f t="shared" si="90"/>
        <v>0</v>
      </c>
      <c r="BE40" s="81">
        <f t="shared" si="90"/>
        <v>0</v>
      </c>
      <c r="BF40" s="81">
        <f t="shared" si="90"/>
        <v>0</v>
      </c>
      <c r="BG40" s="81">
        <f t="shared" si="90"/>
        <v>0</v>
      </c>
      <c r="BH40" s="81">
        <f t="shared" si="90"/>
        <v>0</v>
      </c>
      <c r="BI40" s="81">
        <f t="shared" si="90"/>
        <v>0</v>
      </c>
      <c r="BJ40" s="81">
        <f t="shared" si="90"/>
        <v>0</v>
      </c>
      <c r="BK40" s="81">
        <f t="shared" si="90"/>
        <v>0</v>
      </c>
      <c r="BL40" s="81">
        <f t="shared" si="90"/>
        <v>0</v>
      </c>
      <c r="BM40" s="81">
        <f t="shared" si="90"/>
        <v>0</v>
      </c>
      <c r="BN40" s="81">
        <f t="shared" si="90"/>
        <v>0</v>
      </c>
      <c r="BO40" s="81">
        <f t="shared" si="90"/>
        <v>0</v>
      </c>
      <c r="BP40" s="81">
        <f t="shared" si="90"/>
        <v>0</v>
      </c>
      <c r="BQ40" s="81">
        <f t="shared" si="90"/>
        <v>0</v>
      </c>
      <c r="BR40" s="81">
        <f t="shared" si="90"/>
        <v>0</v>
      </c>
      <c r="BS40" s="81">
        <f t="shared" si="90"/>
        <v>0</v>
      </c>
      <c r="BT40" s="81">
        <f t="shared" si="90"/>
        <v>0</v>
      </c>
      <c r="BU40" s="81">
        <f t="shared" si="90"/>
        <v>0</v>
      </c>
      <c r="BV40" s="81">
        <f t="shared" si="90"/>
        <v>0</v>
      </c>
      <c r="BW40" s="81">
        <f t="shared" si="90"/>
        <v>0</v>
      </c>
    </row>
    <row r="41" spans="3:75" ht="12" hidden="1" customHeight="1" outlineLevel="1">
      <c r="C41" s="81" t="s">
        <v>759</v>
      </c>
      <c r="D41" s="81"/>
      <c r="E41" s="81"/>
      <c r="F41" s="81"/>
      <c r="G41" s="81"/>
      <c r="H41" s="81"/>
      <c r="I41" s="81"/>
      <c r="J41" s="81"/>
      <c r="K41" s="81"/>
      <c r="L41" s="81"/>
      <c r="M41" s="81">
        <f>SUM(D$12:M$12)</f>
        <v>0</v>
      </c>
      <c r="N41" s="81">
        <f>SUM(E$12:N$12)</f>
        <v>0</v>
      </c>
      <c r="O41" s="81">
        <f>SUM(F$12:O$12)</f>
        <v>0</v>
      </c>
      <c r="P41" s="81">
        <f t="shared" ref="P41:BW41" si="91">SUM(G$12:P$12)</f>
        <v>0</v>
      </c>
      <c r="Q41" s="81">
        <f t="shared" si="91"/>
        <v>0</v>
      </c>
      <c r="R41" s="81">
        <f t="shared" si="91"/>
        <v>0</v>
      </c>
      <c r="S41" s="81">
        <f t="shared" si="91"/>
        <v>0</v>
      </c>
      <c r="T41" s="81">
        <f t="shared" si="91"/>
        <v>0</v>
      </c>
      <c r="U41" s="81">
        <f t="shared" si="91"/>
        <v>0</v>
      </c>
      <c r="V41" s="81">
        <f t="shared" si="91"/>
        <v>0</v>
      </c>
      <c r="W41" s="81">
        <f t="shared" si="91"/>
        <v>0</v>
      </c>
      <c r="X41" s="81">
        <f t="shared" si="91"/>
        <v>0</v>
      </c>
      <c r="Y41" s="81">
        <f t="shared" si="91"/>
        <v>0</v>
      </c>
      <c r="Z41" s="81">
        <f t="shared" si="91"/>
        <v>0</v>
      </c>
      <c r="AA41" s="81">
        <f t="shared" si="91"/>
        <v>0</v>
      </c>
      <c r="AB41" s="81">
        <f t="shared" si="91"/>
        <v>0</v>
      </c>
      <c r="AC41" s="81">
        <f t="shared" si="91"/>
        <v>0</v>
      </c>
      <c r="AD41" s="81">
        <f t="shared" si="91"/>
        <v>0</v>
      </c>
      <c r="AE41" s="81">
        <f t="shared" si="91"/>
        <v>0</v>
      </c>
      <c r="AF41" s="81">
        <f t="shared" si="91"/>
        <v>0</v>
      </c>
      <c r="AG41" s="81">
        <f t="shared" si="91"/>
        <v>0</v>
      </c>
      <c r="AH41" s="81">
        <f t="shared" si="91"/>
        <v>0</v>
      </c>
      <c r="AI41" s="81">
        <f t="shared" si="91"/>
        <v>0</v>
      </c>
      <c r="AJ41" s="81">
        <f t="shared" si="91"/>
        <v>0</v>
      </c>
      <c r="AK41" s="81">
        <f t="shared" si="91"/>
        <v>0</v>
      </c>
      <c r="AL41" s="81">
        <f t="shared" si="91"/>
        <v>0</v>
      </c>
      <c r="AM41" s="81">
        <f t="shared" si="91"/>
        <v>0</v>
      </c>
      <c r="AN41" s="81">
        <f t="shared" si="91"/>
        <v>0</v>
      </c>
      <c r="AO41" s="81">
        <f t="shared" si="91"/>
        <v>0</v>
      </c>
      <c r="AP41" s="81">
        <f t="shared" si="91"/>
        <v>0</v>
      </c>
      <c r="AQ41" s="81">
        <f t="shared" si="91"/>
        <v>0</v>
      </c>
      <c r="AR41" s="81">
        <f t="shared" si="91"/>
        <v>0</v>
      </c>
      <c r="AS41" s="81">
        <f t="shared" si="91"/>
        <v>0</v>
      </c>
      <c r="AT41" s="81">
        <f t="shared" si="91"/>
        <v>0</v>
      </c>
      <c r="AU41" s="81">
        <f t="shared" si="91"/>
        <v>0</v>
      </c>
      <c r="AV41" s="81">
        <f t="shared" si="91"/>
        <v>0</v>
      </c>
      <c r="AW41" s="81">
        <f t="shared" si="91"/>
        <v>0</v>
      </c>
      <c r="AX41" s="81">
        <f t="shared" si="91"/>
        <v>0</v>
      </c>
      <c r="AY41" s="81">
        <f t="shared" si="91"/>
        <v>0</v>
      </c>
      <c r="AZ41" s="81">
        <f t="shared" si="91"/>
        <v>0</v>
      </c>
      <c r="BA41" s="81">
        <f t="shared" si="91"/>
        <v>0</v>
      </c>
      <c r="BB41" s="81">
        <f t="shared" si="91"/>
        <v>0</v>
      </c>
      <c r="BC41" s="81">
        <f t="shared" si="91"/>
        <v>0</v>
      </c>
      <c r="BD41" s="81">
        <f t="shared" si="91"/>
        <v>0</v>
      </c>
      <c r="BE41" s="81">
        <f t="shared" si="91"/>
        <v>0</v>
      </c>
      <c r="BF41" s="81">
        <f t="shared" si="91"/>
        <v>0</v>
      </c>
      <c r="BG41" s="81">
        <f t="shared" si="91"/>
        <v>0</v>
      </c>
      <c r="BH41" s="81">
        <f t="shared" si="91"/>
        <v>0</v>
      </c>
      <c r="BI41" s="81">
        <f t="shared" si="91"/>
        <v>0</v>
      </c>
      <c r="BJ41" s="81">
        <f t="shared" si="91"/>
        <v>0</v>
      </c>
      <c r="BK41" s="81">
        <f t="shared" si="91"/>
        <v>0</v>
      </c>
      <c r="BL41" s="81">
        <f t="shared" si="91"/>
        <v>0</v>
      </c>
      <c r="BM41" s="81">
        <f t="shared" si="91"/>
        <v>0</v>
      </c>
      <c r="BN41" s="81">
        <f t="shared" si="91"/>
        <v>0</v>
      </c>
      <c r="BO41" s="81">
        <f t="shared" si="91"/>
        <v>0</v>
      </c>
      <c r="BP41" s="81">
        <f t="shared" si="91"/>
        <v>0</v>
      </c>
      <c r="BQ41" s="81">
        <f t="shared" si="91"/>
        <v>0</v>
      </c>
      <c r="BR41" s="81">
        <f t="shared" si="91"/>
        <v>0</v>
      </c>
      <c r="BS41" s="81">
        <f t="shared" si="91"/>
        <v>0</v>
      </c>
      <c r="BT41" s="81">
        <f t="shared" si="91"/>
        <v>0</v>
      </c>
      <c r="BU41" s="81">
        <f t="shared" si="91"/>
        <v>0</v>
      </c>
      <c r="BV41" s="81">
        <f t="shared" si="91"/>
        <v>0</v>
      </c>
      <c r="BW41" s="81">
        <f t="shared" si="91"/>
        <v>0</v>
      </c>
    </row>
    <row r="42" spans="3:75" ht="12" hidden="1" customHeight="1" outlineLevel="1">
      <c r="C42" s="81" t="s">
        <v>760</v>
      </c>
      <c r="D42" s="81"/>
      <c r="E42" s="81"/>
      <c r="F42" s="81"/>
      <c r="G42" s="81"/>
      <c r="H42" s="81"/>
      <c r="I42" s="81"/>
      <c r="J42" s="81"/>
      <c r="K42" s="81"/>
      <c r="L42" s="81"/>
      <c r="M42" s="81"/>
      <c r="N42" s="81">
        <f>SUM(D$12:N$12)</f>
        <v>0</v>
      </c>
      <c r="O42" s="81">
        <f>SUM(E$12:O$12)</f>
        <v>0</v>
      </c>
      <c r="P42" s="81">
        <f t="shared" ref="P42:BW42" si="92">SUM(F$12:P$12)</f>
        <v>0</v>
      </c>
      <c r="Q42" s="81">
        <f t="shared" si="92"/>
        <v>0</v>
      </c>
      <c r="R42" s="81">
        <f t="shared" si="92"/>
        <v>0</v>
      </c>
      <c r="S42" s="81">
        <f t="shared" si="92"/>
        <v>0</v>
      </c>
      <c r="T42" s="81">
        <f t="shared" si="92"/>
        <v>0</v>
      </c>
      <c r="U42" s="81">
        <f t="shared" si="92"/>
        <v>0</v>
      </c>
      <c r="V42" s="81">
        <f t="shared" si="92"/>
        <v>0</v>
      </c>
      <c r="W42" s="81">
        <f t="shared" si="92"/>
        <v>0</v>
      </c>
      <c r="X42" s="81">
        <f t="shared" si="92"/>
        <v>0</v>
      </c>
      <c r="Y42" s="81">
        <f t="shared" si="92"/>
        <v>0</v>
      </c>
      <c r="Z42" s="81">
        <f t="shared" si="92"/>
        <v>0</v>
      </c>
      <c r="AA42" s="81">
        <f t="shared" si="92"/>
        <v>0</v>
      </c>
      <c r="AB42" s="81">
        <f t="shared" si="92"/>
        <v>0</v>
      </c>
      <c r="AC42" s="81">
        <f t="shared" si="92"/>
        <v>0</v>
      </c>
      <c r="AD42" s="81">
        <f t="shared" si="92"/>
        <v>0</v>
      </c>
      <c r="AE42" s="81">
        <f t="shared" si="92"/>
        <v>0</v>
      </c>
      <c r="AF42" s="81">
        <f t="shared" si="92"/>
        <v>0</v>
      </c>
      <c r="AG42" s="81">
        <f t="shared" si="92"/>
        <v>0</v>
      </c>
      <c r="AH42" s="81">
        <f t="shared" si="92"/>
        <v>0</v>
      </c>
      <c r="AI42" s="81">
        <f t="shared" si="92"/>
        <v>0</v>
      </c>
      <c r="AJ42" s="81">
        <f t="shared" si="92"/>
        <v>0</v>
      </c>
      <c r="AK42" s="81">
        <f t="shared" si="92"/>
        <v>0</v>
      </c>
      <c r="AL42" s="81">
        <f t="shared" si="92"/>
        <v>0</v>
      </c>
      <c r="AM42" s="81">
        <f t="shared" si="92"/>
        <v>0</v>
      </c>
      <c r="AN42" s="81">
        <f t="shared" si="92"/>
        <v>0</v>
      </c>
      <c r="AO42" s="81">
        <f t="shared" si="92"/>
        <v>0</v>
      </c>
      <c r="AP42" s="81">
        <f t="shared" si="92"/>
        <v>0</v>
      </c>
      <c r="AQ42" s="81">
        <f t="shared" si="92"/>
        <v>0</v>
      </c>
      <c r="AR42" s="81">
        <f t="shared" si="92"/>
        <v>0</v>
      </c>
      <c r="AS42" s="81">
        <f t="shared" si="92"/>
        <v>0</v>
      </c>
      <c r="AT42" s="81">
        <f t="shared" si="92"/>
        <v>0</v>
      </c>
      <c r="AU42" s="81">
        <f t="shared" si="92"/>
        <v>0</v>
      </c>
      <c r="AV42" s="81">
        <f t="shared" si="92"/>
        <v>0</v>
      </c>
      <c r="AW42" s="81">
        <f t="shared" si="92"/>
        <v>0</v>
      </c>
      <c r="AX42" s="81">
        <f t="shared" si="92"/>
        <v>0</v>
      </c>
      <c r="AY42" s="81">
        <f t="shared" si="92"/>
        <v>0</v>
      </c>
      <c r="AZ42" s="81">
        <f t="shared" si="92"/>
        <v>0</v>
      </c>
      <c r="BA42" s="81">
        <f t="shared" si="92"/>
        <v>0</v>
      </c>
      <c r="BB42" s="81">
        <f t="shared" si="92"/>
        <v>0</v>
      </c>
      <c r="BC42" s="81">
        <f t="shared" si="92"/>
        <v>0</v>
      </c>
      <c r="BD42" s="81">
        <f t="shared" si="92"/>
        <v>0</v>
      </c>
      <c r="BE42" s="81">
        <f t="shared" si="92"/>
        <v>0</v>
      </c>
      <c r="BF42" s="81">
        <f t="shared" si="92"/>
        <v>0</v>
      </c>
      <c r="BG42" s="81">
        <f t="shared" si="92"/>
        <v>0</v>
      </c>
      <c r="BH42" s="81">
        <f t="shared" si="92"/>
        <v>0</v>
      </c>
      <c r="BI42" s="81">
        <f t="shared" si="92"/>
        <v>0</v>
      </c>
      <c r="BJ42" s="81">
        <f t="shared" si="92"/>
        <v>0</v>
      </c>
      <c r="BK42" s="81">
        <f t="shared" si="92"/>
        <v>0</v>
      </c>
      <c r="BL42" s="81">
        <f t="shared" si="92"/>
        <v>0</v>
      </c>
      <c r="BM42" s="81">
        <f t="shared" si="92"/>
        <v>0</v>
      </c>
      <c r="BN42" s="81">
        <f t="shared" si="92"/>
        <v>0</v>
      </c>
      <c r="BO42" s="81">
        <f t="shared" si="92"/>
        <v>0</v>
      </c>
      <c r="BP42" s="81">
        <f t="shared" si="92"/>
        <v>0</v>
      </c>
      <c r="BQ42" s="81">
        <f t="shared" si="92"/>
        <v>0</v>
      </c>
      <c r="BR42" s="81">
        <f t="shared" si="92"/>
        <v>0</v>
      </c>
      <c r="BS42" s="81">
        <f t="shared" si="92"/>
        <v>0</v>
      </c>
      <c r="BT42" s="81">
        <f t="shared" si="92"/>
        <v>0</v>
      </c>
      <c r="BU42" s="81">
        <f t="shared" si="92"/>
        <v>0</v>
      </c>
      <c r="BV42" s="81">
        <f t="shared" si="92"/>
        <v>0</v>
      </c>
      <c r="BW42" s="81">
        <f t="shared" si="92"/>
        <v>0</v>
      </c>
    </row>
    <row r="43" spans="3:75" ht="12" hidden="1" customHeight="1" outlineLevel="1">
      <c r="C43" s="81" t="s">
        <v>761</v>
      </c>
      <c r="D43" s="81"/>
      <c r="E43" s="81"/>
      <c r="F43" s="81"/>
      <c r="G43" s="81"/>
      <c r="H43" s="81"/>
      <c r="I43" s="81"/>
      <c r="J43" s="81"/>
      <c r="K43" s="81"/>
      <c r="L43" s="81"/>
      <c r="M43" s="81"/>
      <c r="N43" s="81"/>
      <c r="O43" s="81">
        <f>SUM(D$12:O$12)</f>
        <v>0</v>
      </c>
      <c r="P43" s="81">
        <f t="shared" ref="P43:BW43" si="93">SUM(E$12:P$12)</f>
        <v>0</v>
      </c>
      <c r="Q43" s="81">
        <f t="shared" si="93"/>
        <v>0</v>
      </c>
      <c r="R43" s="81">
        <f t="shared" si="93"/>
        <v>0</v>
      </c>
      <c r="S43" s="81">
        <f t="shared" si="93"/>
        <v>0</v>
      </c>
      <c r="T43" s="81">
        <f t="shared" si="93"/>
        <v>0</v>
      </c>
      <c r="U43" s="81">
        <f t="shared" si="93"/>
        <v>0</v>
      </c>
      <c r="V43" s="81">
        <f t="shared" si="93"/>
        <v>0</v>
      </c>
      <c r="W43" s="81">
        <f t="shared" si="93"/>
        <v>0</v>
      </c>
      <c r="X43" s="81">
        <f t="shared" si="93"/>
        <v>0</v>
      </c>
      <c r="Y43" s="81">
        <f t="shared" si="93"/>
        <v>0</v>
      </c>
      <c r="Z43" s="81">
        <f t="shared" si="93"/>
        <v>0</v>
      </c>
      <c r="AA43" s="81">
        <f t="shared" si="93"/>
        <v>0</v>
      </c>
      <c r="AB43" s="81">
        <f t="shared" si="93"/>
        <v>0</v>
      </c>
      <c r="AC43" s="81">
        <f t="shared" si="93"/>
        <v>0</v>
      </c>
      <c r="AD43" s="81">
        <f t="shared" si="93"/>
        <v>0</v>
      </c>
      <c r="AE43" s="81">
        <f t="shared" si="93"/>
        <v>0</v>
      </c>
      <c r="AF43" s="81">
        <f t="shared" si="93"/>
        <v>0</v>
      </c>
      <c r="AG43" s="81">
        <f t="shared" si="93"/>
        <v>0</v>
      </c>
      <c r="AH43" s="81">
        <f t="shared" si="93"/>
        <v>0</v>
      </c>
      <c r="AI43" s="81">
        <f t="shared" si="93"/>
        <v>0</v>
      </c>
      <c r="AJ43" s="81">
        <f t="shared" si="93"/>
        <v>0</v>
      </c>
      <c r="AK43" s="81">
        <f t="shared" si="93"/>
        <v>0</v>
      </c>
      <c r="AL43" s="81">
        <f t="shared" si="93"/>
        <v>0</v>
      </c>
      <c r="AM43" s="81">
        <f t="shared" si="93"/>
        <v>0</v>
      </c>
      <c r="AN43" s="81">
        <f t="shared" si="93"/>
        <v>0</v>
      </c>
      <c r="AO43" s="81">
        <f t="shared" si="93"/>
        <v>0</v>
      </c>
      <c r="AP43" s="81">
        <f t="shared" si="93"/>
        <v>0</v>
      </c>
      <c r="AQ43" s="81">
        <f t="shared" si="93"/>
        <v>0</v>
      </c>
      <c r="AR43" s="81">
        <f t="shared" si="93"/>
        <v>0</v>
      </c>
      <c r="AS43" s="81">
        <f t="shared" si="93"/>
        <v>0</v>
      </c>
      <c r="AT43" s="81">
        <f t="shared" si="93"/>
        <v>0</v>
      </c>
      <c r="AU43" s="81">
        <f t="shared" si="93"/>
        <v>0</v>
      </c>
      <c r="AV43" s="81">
        <f t="shared" si="93"/>
        <v>0</v>
      </c>
      <c r="AW43" s="81">
        <f t="shared" si="93"/>
        <v>0</v>
      </c>
      <c r="AX43" s="81">
        <f t="shared" si="93"/>
        <v>0</v>
      </c>
      <c r="AY43" s="81">
        <f t="shared" si="93"/>
        <v>0</v>
      </c>
      <c r="AZ43" s="81">
        <f t="shared" si="93"/>
        <v>0</v>
      </c>
      <c r="BA43" s="81">
        <f t="shared" si="93"/>
        <v>0</v>
      </c>
      <c r="BB43" s="81">
        <f t="shared" si="93"/>
        <v>0</v>
      </c>
      <c r="BC43" s="81">
        <f t="shared" si="93"/>
        <v>0</v>
      </c>
      <c r="BD43" s="81">
        <f t="shared" si="93"/>
        <v>0</v>
      </c>
      <c r="BE43" s="81">
        <f t="shared" si="93"/>
        <v>0</v>
      </c>
      <c r="BF43" s="81">
        <f t="shared" si="93"/>
        <v>0</v>
      </c>
      <c r="BG43" s="81">
        <f t="shared" si="93"/>
        <v>0</v>
      </c>
      <c r="BH43" s="81">
        <f t="shared" si="93"/>
        <v>0</v>
      </c>
      <c r="BI43" s="81">
        <f t="shared" si="93"/>
        <v>0</v>
      </c>
      <c r="BJ43" s="81">
        <f t="shared" si="93"/>
        <v>0</v>
      </c>
      <c r="BK43" s="81">
        <f t="shared" si="93"/>
        <v>0</v>
      </c>
      <c r="BL43" s="81">
        <f t="shared" si="93"/>
        <v>0</v>
      </c>
      <c r="BM43" s="81">
        <f t="shared" si="93"/>
        <v>0</v>
      </c>
      <c r="BN43" s="81">
        <f t="shared" si="93"/>
        <v>0</v>
      </c>
      <c r="BO43" s="81">
        <f t="shared" si="93"/>
        <v>0</v>
      </c>
      <c r="BP43" s="81">
        <f t="shared" si="93"/>
        <v>0</v>
      </c>
      <c r="BQ43" s="81">
        <f t="shared" si="93"/>
        <v>0</v>
      </c>
      <c r="BR43" s="81">
        <f t="shared" si="93"/>
        <v>0</v>
      </c>
      <c r="BS43" s="81">
        <f t="shared" si="93"/>
        <v>0</v>
      </c>
      <c r="BT43" s="81">
        <f t="shared" si="93"/>
        <v>0</v>
      </c>
      <c r="BU43" s="81">
        <f t="shared" si="93"/>
        <v>0</v>
      </c>
      <c r="BV43" s="81">
        <f t="shared" si="93"/>
        <v>0</v>
      </c>
      <c r="BW43" s="81">
        <f t="shared" si="93"/>
        <v>0</v>
      </c>
    </row>
    <row r="44" spans="3:75" ht="12" hidden="1" customHeight="1" outlineLevel="1">
      <c r="C44" s="81" t="s">
        <v>764</v>
      </c>
      <c r="D44" s="81"/>
      <c r="E44" s="81"/>
      <c r="F44" s="81"/>
      <c r="G44" s="81"/>
      <c r="H44" s="81"/>
      <c r="I44" s="81"/>
      <c r="J44" s="81"/>
      <c r="K44" s="81"/>
      <c r="L44" s="81"/>
      <c r="M44" s="81"/>
      <c r="N44" s="81"/>
      <c r="O44" s="81"/>
      <c r="P44" s="81">
        <f>SUM(D$12:P$12)</f>
        <v>0</v>
      </c>
      <c r="Q44" s="81">
        <f t="shared" ref="Q44:BW44" si="94">SUM(E$12:Q$12)</f>
        <v>0</v>
      </c>
      <c r="R44" s="81">
        <f t="shared" si="94"/>
        <v>0</v>
      </c>
      <c r="S44" s="81">
        <f t="shared" si="94"/>
        <v>0</v>
      </c>
      <c r="T44" s="81">
        <f t="shared" si="94"/>
        <v>0</v>
      </c>
      <c r="U44" s="81">
        <f t="shared" si="94"/>
        <v>0</v>
      </c>
      <c r="V44" s="81">
        <f t="shared" si="94"/>
        <v>0</v>
      </c>
      <c r="W44" s="81">
        <f t="shared" si="94"/>
        <v>0</v>
      </c>
      <c r="X44" s="81">
        <f t="shared" si="94"/>
        <v>0</v>
      </c>
      <c r="Y44" s="81">
        <f t="shared" si="94"/>
        <v>0</v>
      </c>
      <c r="Z44" s="81">
        <f t="shared" si="94"/>
        <v>0</v>
      </c>
      <c r="AA44" s="81">
        <f t="shared" si="94"/>
        <v>0</v>
      </c>
      <c r="AB44" s="81">
        <f t="shared" si="94"/>
        <v>0</v>
      </c>
      <c r="AC44" s="81">
        <f t="shared" si="94"/>
        <v>0</v>
      </c>
      <c r="AD44" s="81">
        <f t="shared" si="94"/>
        <v>0</v>
      </c>
      <c r="AE44" s="81">
        <f t="shared" si="94"/>
        <v>0</v>
      </c>
      <c r="AF44" s="81">
        <f t="shared" si="94"/>
        <v>0</v>
      </c>
      <c r="AG44" s="81">
        <f t="shared" si="94"/>
        <v>0</v>
      </c>
      <c r="AH44" s="81">
        <f t="shared" si="94"/>
        <v>0</v>
      </c>
      <c r="AI44" s="81">
        <f t="shared" si="94"/>
        <v>0</v>
      </c>
      <c r="AJ44" s="81">
        <f t="shared" si="94"/>
        <v>0</v>
      </c>
      <c r="AK44" s="81">
        <f t="shared" si="94"/>
        <v>0</v>
      </c>
      <c r="AL44" s="81">
        <f t="shared" si="94"/>
        <v>0</v>
      </c>
      <c r="AM44" s="81">
        <f t="shared" si="94"/>
        <v>0</v>
      </c>
      <c r="AN44" s="81">
        <f t="shared" si="94"/>
        <v>0</v>
      </c>
      <c r="AO44" s="81">
        <f t="shared" si="94"/>
        <v>0</v>
      </c>
      <c r="AP44" s="81">
        <f t="shared" si="94"/>
        <v>0</v>
      </c>
      <c r="AQ44" s="81">
        <f t="shared" si="94"/>
        <v>0</v>
      </c>
      <c r="AR44" s="81">
        <f t="shared" si="94"/>
        <v>0</v>
      </c>
      <c r="AS44" s="81">
        <f t="shared" si="94"/>
        <v>0</v>
      </c>
      <c r="AT44" s="81">
        <f t="shared" si="94"/>
        <v>0</v>
      </c>
      <c r="AU44" s="81">
        <f t="shared" si="94"/>
        <v>0</v>
      </c>
      <c r="AV44" s="81">
        <f t="shared" si="94"/>
        <v>0</v>
      </c>
      <c r="AW44" s="81">
        <f t="shared" si="94"/>
        <v>0</v>
      </c>
      <c r="AX44" s="81">
        <f t="shared" si="94"/>
        <v>0</v>
      </c>
      <c r="AY44" s="81">
        <f t="shared" si="94"/>
        <v>0</v>
      </c>
      <c r="AZ44" s="81">
        <f t="shared" si="94"/>
        <v>0</v>
      </c>
      <c r="BA44" s="81">
        <f t="shared" si="94"/>
        <v>0</v>
      </c>
      <c r="BB44" s="81">
        <f t="shared" si="94"/>
        <v>0</v>
      </c>
      <c r="BC44" s="81">
        <f t="shared" si="94"/>
        <v>0</v>
      </c>
      <c r="BD44" s="81">
        <f t="shared" si="94"/>
        <v>0</v>
      </c>
      <c r="BE44" s="81">
        <f t="shared" si="94"/>
        <v>0</v>
      </c>
      <c r="BF44" s="81">
        <f t="shared" si="94"/>
        <v>0</v>
      </c>
      <c r="BG44" s="81">
        <f t="shared" si="94"/>
        <v>0</v>
      </c>
      <c r="BH44" s="81">
        <f t="shared" si="94"/>
        <v>0</v>
      </c>
      <c r="BI44" s="81">
        <f t="shared" si="94"/>
        <v>0</v>
      </c>
      <c r="BJ44" s="81">
        <f t="shared" si="94"/>
        <v>0</v>
      </c>
      <c r="BK44" s="81">
        <f t="shared" si="94"/>
        <v>0</v>
      </c>
      <c r="BL44" s="81">
        <f t="shared" si="94"/>
        <v>0</v>
      </c>
      <c r="BM44" s="81">
        <f t="shared" si="94"/>
        <v>0</v>
      </c>
      <c r="BN44" s="81">
        <f t="shared" si="94"/>
        <v>0</v>
      </c>
      <c r="BO44" s="81">
        <f t="shared" si="94"/>
        <v>0</v>
      </c>
      <c r="BP44" s="81">
        <f t="shared" si="94"/>
        <v>0</v>
      </c>
      <c r="BQ44" s="81">
        <f t="shared" si="94"/>
        <v>0</v>
      </c>
      <c r="BR44" s="81">
        <f t="shared" si="94"/>
        <v>0</v>
      </c>
      <c r="BS44" s="81">
        <f t="shared" si="94"/>
        <v>0</v>
      </c>
      <c r="BT44" s="81">
        <f t="shared" si="94"/>
        <v>0</v>
      </c>
      <c r="BU44" s="81">
        <f t="shared" si="94"/>
        <v>0</v>
      </c>
      <c r="BV44" s="81">
        <f t="shared" si="94"/>
        <v>0</v>
      </c>
      <c r="BW44" s="81">
        <f t="shared" si="94"/>
        <v>0</v>
      </c>
    </row>
    <row r="45" spans="3:75" ht="12" hidden="1" customHeight="1" outlineLevel="1">
      <c r="C45" s="64"/>
      <c r="D45" s="64"/>
      <c r="E45" s="64"/>
      <c r="F45" s="64"/>
      <c r="G45" s="64"/>
      <c r="H45" s="64"/>
      <c r="I45" s="64"/>
      <c r="J45" s="64"/>
      <c r="K45" s="64"/>
      <c r="L45" s="64"/>
      <c r="M45" s="64"/>
      <c r="N45" s="64"/>
      <c r="P45" s="63" t="s">
        <v>742</v>
      </c>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row>
    <row r="46" spans="3:75" ht="12" hidden="1" customHeight="1" outlineLevel="1">
      <c r="C46" s="64"/>
      <c r="D46" s="64"/>
      <c r="E46" s="64"/>
      <c r="F46" s="64"/>
      <c r="G46" s="64"/>
      <c r="H46" s="64"/>
      <c r="I46" s="64"/>
      <c r="J46" s="64"/>
      <c r="K46" s="64"/>
      <c r="L46" s="64"/>
      <c r="M46" s="64"/>
      <c r="N46" s="64"/>
      <c r="P46" s="63" t="s">
        <v>742</v>
      </c>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row>
    <row r="47" spans="3:75" ht="12" customHeight="1" collapsed="1">
      <c r="C47" s="79" t="s">
        <v>735</v>
      </c>
      <c r="D47" s="64"/>
      <c r="E47" s="64"/>
      <c r="F47" s="64"/>
      <c r="G47" s="64"/>
      <c r="H47" s="64"/>
      <c r="I47" s="64"/>
      <c r="J47" s="64"/>
      <c r="K47" s="64"/>
      <c r="L47" s="64"/>
      <c r="M47" s="64"/>
      <c r="N47" s="64"/>
      <c r="P47" s="63" t="s">
        <v>742</v>
      </c>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row>
    <row r="48" spans="3:75" ht="12" customHeight="1">
      <c r="C48" s="64"/>
      <c r="D48" s="64"/>
      <c r="E48" s="64"/>
      <c r="F48" s="64"/>
      <c r="G48" s="64"/>
      <c r="H48" s="64"/>
      <c r="I48" s="64"/>
      <c r="J48" s="64"/>
      <c r="K48" s="64"/>
      <c r="L48" s="64"/>
      <c r="M48" s="64"/>
      <c r="N48" s="64"/>
      <c r="P48" s="63" t="s">
        <v>742</v>
      </c>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row>
    <row r="49" spans="3:76" ht="12" hidden="1" customHeight="1" outlineLevel="1">
      <c r="C49" s="82" t="s">
        <v>750</v>
      </c>
      <c r="D49" s="83" t="e">
        <f t="shared" ref="D49:BO49" si="95">IF(D9&lt;=D32,D9/D32*D16,0)</f>
        <v>#DIV/0!</v>
      </c>
      <c r="E49" s="83" t="e">
        <f t="shared" si="95"/>
        <v>#DIV/0!</v>
      </c>
      <c r="F49" s="83" t="e">
        <f t="shared" si="95"/>
        <v>#DIV/0!</v>
      </c>
      <c r="G49" s="83" t="e">
        <f t="shared" si="95"/>
        <v>#DIV/0!</v>
      </c>
      <c r="H49" s="83" t="e">
        <f t="shared" si="95"/>
        <v>#DIV/0!</v>
      </c>
      <c r="I49" s="83" t="e">
        <f t="shared" si="95"/>
        <v>#DIV/0!</v>
      </c>
      <c r="J49" s="83" t="e">
        <f t="shared" si="95"/>
        <v>#DIV/0!</v>
      </c>
      <c r="K49" s="83" t="e">
        <f t="shared" si="95"/>
        <v>#DIV/0!</v>
      </c>
      <c r="L49" s="83" t="e">
        <f t="shared" si="95"/>
        <v>#DIV/0!</v>
      </c>
      <c r="M49" s="83" t="e">
        <f t="shared" si="95"/>
        <v>#DIV/0!</v>
      </c>
      <c r="N49" s="83" t="e">
        <f t="shared" si="95"/>
        <v>#DIV/0!</v>
      </c>
      <c r="O49" s="83" t="e">
        <f t="shared" si="95"/>
        <v>#DIV/0!</v>
      </c>
      <c r="P49" s="83" t="e">
        <f t="shared" si="95"/>
        <v>#DIV/0!</v>
      </c>
      <c r="Q49" s="83" t="e">
        <f t="shared" si="95"/>
        <v>#DIV/0!</v>
      </c>
      <c r="R49" s="83" t="e">
        <f t="shared" si="95"/>
        <v>#DIV/0!</v>
      </c>
      <c r="S49" s="83" t="e">
        <f t="shared" si="95"/>
        <v>#DIV/0!</v>
      </c>
      <c r="T49" s="83" t="e">
        <f t="shared" si="95"/>
        <v>#DIV/0!</v>
      </c>
      <c r="U49" s="83" t="e">
        <f t="shared" si="95"/>
        <v>#DIV/0!</v>
      </c>
      <c r="V49" s="83" t="e">
        <f t="shared" si="95"/>
        <v>#DIV/0!</v>
      </c>
      <c r="W49" s="83" t="e">
        <f t="shared" si="95"/>
        <v>#DIV/0!</v>
      </c>
      <c r="X49" s="83" t="e">
        <f t="shared" si="95"/>
        <v>#DIV/0!</v>
      </c>
      <c r="Y49" s="83" t="e">
        <f t="shared" si="95"/>
        <v>#DIV/0!</v>
      </c>
      <c r="Z49" s="83" t="e">
        <f t="shared" si="95"/>
        <v>#DIV/0!</v>
      </c>
      <c r="AA49" s="83" t="e">
        <f t="shared" si="95"/>
        <v>#DIV/0!</v>
      </c>
      <c r="AB49" s="83" t="e">
        <f t="shared" si="95"/>
        <v>#DIV/0!</v>
      </c>
      <c r="AC49" s="83" t="e">
        <f t="shared" si="95"/>
        <v>#DIV/0!</v>
      </c>
      <c r="AD49" s="83" t="e">
        <f t="shared" si="95"/>
        <v>#DIV/0!</v>
      </c>
      <c r="AE49" s="83" t="e">
        <f t="shared" si="95"/>
        <v>#DIV/0!</v>
      </c>
      <c r="AF49" s="83" t="e">
        <f t="shared" si="95"/>
        <v>#DIV/0!</v>
      </c>
      <c r="AG49" s="83" t="e">
        <f t="shared" si="95"/>
        <v>#DIV/0!</v>
      </c>
      <c r="AH49" s="83" t="e">
        <f t="shared" si="95"/>
        <v>#DIV/0!</v>
      </c>
      <c r="AI49" s="83" t="e">
        <f t="shared" si="95"/>
        <v>#DIV/0!</v>
      </c>
      <c r="AJ49" s="83" t="e">
        <f t="shared" si="95"/>
        <v>#DIV/0!</v>
      </c>
      <c r="AK49" s="83" t="e">
        <f t="shared" si="95"/>
        <v>#DIV/0!</v>
      </c>
      <c r="AL49" s="83" t="e">
        <f t="shared" si="95"/>
        <v>#DIV/0!</v>
      </c>
      <c r="AM49" s="83" t="e">
        <f t="shared" si="95"/>
        <v>#DIV/0!</v>
      </c>
      <c r="AN49" s="83" t="e">
        <f t="shared" si="95"/>
        <v>#DIV/0!</v>
      </c>
      <c r="AO49" s="83" t="e">
        <f t="shared" si="95"/>
        <v>#DIV/0!</v>
      </c>
      <c r="AP49" s="83" t="e">
        <f t="shared" si="95"/>
        <v>#DIV/0!</v>
      </c>
      <c r="AQ49" s="83" t="e">
        <f t="shared" si="95"/>
        <v>#DIV/0!</v>
      </c>
      <c r="AR49" s="83" t="e">
        <f t="shared" si="95"/>
        <v>#DIV/0!</v>
      </c>
      <c r="AS49" s="83" t="e">
        <f t="shared" si="95"/>
        <v>#DIV/0!</v>
      </c>
      <c r="AT49" s="83" t="e">
        <f t="shared" si="95"/>
        <v>#DIV/0!</v>
      </c>
      <c r="AU49" s="83" t="e">
        <f t="shared" si="95"/>
        <v>#DIV/0!</v>
      </c>
      <c r="AV49" s="83" t="e">
        <f t="shared" si="95"/>
        <v>#DIV/0!</v>
      </c>
      <c r="AW49" s="83" t="e">
        <f t="shared" si="95"/>
        <v>#DIV/0!</v>
      </c>
      <c r="AX49" s="83" t="e">
        <f t="shared" si="95"/>
        <v>#DIV/0!</v>
      </c>
      <c r="AY49" s="83" t="e">
        <f t="shared" si="95"/>
        <v>#DIV/0!</v>
      </c>
      <c r="AZ49" s="83" t="e">
        <f t="shared" si="95"/>
        <v>#DIV/0!</v>
      </c>
      <c r="BA49" s="83" t="e">
        <f t="shared" si="95"/>
        <v>#DIV/0!</v>
      </c>
      <c r="BB49" s="83" t="e">
        <f t="shared" si="95"/>
        <v>#DIV/0!</v>
      </c>
      <c r="BC49" s="83" t="e">
        <f t="shared" si="95"/>
        <v>#DIV/0!</v>
      </c>
      <c r="BD49" s="83" t="e">
        <f t="shared" si="95"/>
        <v>#DIV/0!</v>
      </c>
      <c r="BE49" s="83" t="e">
        <f t="shared" si="95"/>
        <v>#DIV/0!</v>
      </c>
      <c r="BF49" s="83" t="e">
        <f t="shared" si="95"/>
        <v>#DIV/0!</v>
      </c>
      <c r="BG49" s="83" t="e">
        <f t="shared" si="95"/>
        <v>#DIV/0!</v>
      </c>
      <c r="BH49" s="83" t="e">
        <f t="shared" si="95"/>
        <v>#DIV/0!</v>
      </c>
      <c r="BI49" s="83" t="e">
        <f t="shared" si="95"/>
        <v>#DIV/0!</v>
      </c>
      <c r="BJ49" s="83" t="e">
        <f t="shared" si="95"/>
        <v>#DIV/0!</v>
      </c>
      <c r="BK49" s="83" t="e">
        <f t="shared" si="95"/>
        <v>#DIV/0!</v>
      </c>
      <c r="BL49" s="83" t="e">
        <f t="shared" si="95"/>
        <v>#DIV/0!</v>
      </c>
      <c r="BM49" s="83" t="e">
        <f t="shared" si="95"/>
        <v>#DIV/0!</v>
      </c>
      <c r="BN49" s="83" t="e">
        <f t="shared" si="95"/>
        <v>#DIV/0!</v>
      </c>
      <c r="BO49" s="83" t="e">
        <f t="shared" si="95"/>
        <v>#DIV/0!</v>
      </c>
      <c r="BP49" s="83" t="e">
        <f t="shared" ref="BP49:BW49" si="96">IF(BP9&lt;=BP32,BP9/BP32*BP16,0)</f>
        <v>#DIV/0!</v>
      </c>
      <c r="BQ49" s="83" t="e">
        <f t="shared" si="96"/>
        <v>#DIV/0!</v>
      </c>
      <c r="BR49" s="83" t="e">
        <f t="shared" si="96"/>
        <v>#DIV/0!</v>
      </c>
      <c r="BS49" s="83" t="e">
        <f t="shared" si="96"/>
        <v>#DIV/0!</v>
      </c>
      <c r="BT49" s="83" t="e">
        <f t="shared" si="96"/>
        <v>#DIV/0!</v>
      </c>
      <c r="BU49" s="83" t="e">
        <f t="shared" si="96"/>
        <v>#DIV/0!</v>
      </c>
      <c r="BV49" s="83" t="e">
        <f t="shared" si="96"/>
        <v>#DIV/0!</v>
      </c>
      <c r="BW49" s="83" t="e">
        <f t="shared" si="96"/>
        <v>#DIV/0!</v>
      </c>
    </row>
    <row r="50" spans="3:76" ht="12" hidden="1" customHeight="1" outlineLevel="1">
      <c r="C50" s="82" t="s">
        <v>751</v>
      </c>
      <c r="D50" s="83"/>
      <c r="E50" s="83">
        <f t="shared" ref="E50:BP50" si="97">IF(AND(E$9&gt;E32,E$9&lt;=E33),((E$9-E32)/D$32*D$16)+E16,0)</f>
        <v>0</v>
      </c>
      <c r="F50" s="83">
        <f t="shared" si="97"/>
        <v>0</v>
      </c>
      <c r="G50" s="83">
        <f t="shared" si="97"/>
        <v>0</v>
      </c>
      <c r="H50" s="83">
        <f t="shared" si="97"/>
        <v>0</v>
      </c>
      <c r="I50" s="83">
        <f t="shared" si="97"/>
        <v>0</v>
      </c>
      <c r="J50" s="83">
        <f t="shared" si="97"/>
        <v>0</v>
      </c>
      <c r="K50" s="83">
        <f t="shared" si="97"/>
        <v>0</v>
      </c>
      <c r="L50" s="83">
        <f t="shared" si="97"/>
        <v>0</v>
      </c>
      <c r="M50" s="83">
        <f t="shared" si="97"/>
        <v>0</v>
      </c>
      <c r="N50" s="83">
        <f t="shared" si="97"/>
        <v>0</v>
      </c>
      <c r="O50" s="83">
        <f t="shared" si="97"/>
        <v>0</v>
      </c>
      <c r="P50" s="83">
        <f t="shared" si="97"/>
        <v>0</v>
      </c>
      <c r="Q50" s="83">
        <f t="shared" si="97"/>
        <v>0</v>
      </c>
      <c r="R50" s="83">
        <f t="shared" si="97"/>
        <v>0</v>
      </c>
      <c r="S50" s="83">
        <f t="shared" si="97"/>
        <v>0</v>
      </c>
      <c r="T50" s="83">
        <f t="shared" si="97"/>
        <v>0</v>
      </c>
      <c r="U50" s="83">
        <f t="shared" si="97"/>
        <v>0</v>
      </c>
      <c r="V50" s="83">
        <f t="shared" si="97"/>
        <v>0</v>
      </c>
      <c r="W50" s="83">
        <f t="shared" si="97"/>
        <v>0</v>
      </c>
      <c r="X50" s="83">
        <f t="shared" si="97"/>
        <v>0</v>
      </c>
      <c r="Y50" s="83">
        <f t="shared" si="97"/>
        <v>0</v>
      </c>
      <c r="Z50" s="83">
        <f t="shared" si="97"/>
        <v>0</v>
      </c>
      <c r="AA50" s="83">
        <f t="shared" si="97"/>
        <v>0</v>
      </c>
      <c r="AB50" s="83">
        <f t="shared" si="97"/>
        <v>0</v>
      </c>
      <c r="AC50" s="83">
        <f t="shared" si="97"/>
        <v>0</v>
      </c>
      <c r="AD50" s="83">
        <f t="shared" si="97"/>
        <v>0</v>
      </c>
      <c r="AE50" s="83">
        <f t="shared" si="97"/>
        <v>0</v>
      </c>
      <c r="AF50" s="83">
        <f t="shared" si="97"/>
        <v>0</v>
      </c>
      <c r="AG50" s="83">
        <f t="shared" si="97"/>
        <v>0</v>
      </c>
      <c r="AH50" s="83">
        <f t="shared" si="97"/>
        <v>0</v>
      </c>
      <c r="AI50" s="83">
        <f t="shared" si="97"/>
        <v>0</v>
      </c>
      <c r="AJ50" s="83">
        <f t="shared" si="97"/>
        <v>0</v>
      </c>
      <c r="AK50" s="83">
        <f t="shared" si="97"/>
        <v>0</v>
      </c>
      <c r="AL50" s="83">
        <f t="shared" si="97"/>
        <v>0</v>
      </c>
      <c r="AM50" s="83">
        <f t="shared" si="97"/>
        <v>0</v>
      </c>
      <c r="AN50" s="83">
        <f t="shared" si="97"/>
        <v>0</v>
      </c>
      <c r="AO50" s="83">
        <f t="shared" si="97"/>
        <v>0</v>
      </c>
      <c r="AP50" s="83">
        <f t="shared" si="97"/>
        <v>0</v>
      </c>
      <c r="AQ50" s="83">
        <f t="shared" si="97"/>
        <v>0</v>
      </c>
      <c r="AR50" s="83">
        <f t="shared" si="97"/>
        <v>0</v>
      </c>
      <c r="AS50" s="83">
        <f t="shared" si="97"/>
        <v>0</v>
      </c>
      <c r="AT50" s="83">
        <f t="shared" si="97"/>
        <v>0</v>
      </c>
      <c r="AU50" s="83">
        <f t="shared" si="97"/>
        <v>0</v>
      </c>
      <c r="AV50" s="83">
        <f t="shared" si="97"/>
        <v>0</v>
      </c>
      <c r="AW50" s="83">
        <f t="shared" si="97"/>
        <v>0</v>
      </c>
      <c r="AX50" s="83">
        <f t="shared" si="97"/>
        <v>0</v>
      </c>
      <c r="AY50" s="83">
        <f t="shared" si="97"/>
        <v>0</v>
      </c>
      <c r="AZ50" s="83">
        <f t="shared" si="97"/>
        <v>0</v>
      </c>
      <c r="BA50" s="83">
        <f t="shared" si="97"/>
        <v>0</v>
      </c>
      <c r="BB50" s="83">
        <f t="shared" si="97"/>
        <v>0</v>
      </c>
      <c r="BC50" s="83">
        <f t="shared" si="97"/>
        <v>0</v>
      </c>
      <c r="BD50" s="83">
        <f t="shared" si="97"/>
        <v>0</v>
      </c>
      <c r="BE50" s="83">
        <f t="shared" si="97"/>
        <v>0</v>
      </c>
      <c r="BF50" s="83">
        <f t="shared" si="97"/>
        <v>0</v>
      </c>
      <c r="BG50" s="83">
        <f t="shared" si="97"/>
        <v>0</v>
      </c>
      <c r="BH50" s="83">
        <f t="shared" si="97"/>
        <v>0</v>
      </c>
      <c r="BI50" s="83">
        <f t="shared" si="97"/>
        <v>0</v>
      </c>
      <c r="BJ50" s="83">
        <f t="shared" si="97"/>
        <v>0</v>
      </c>
      <c r="BK50" s="83">
        <f t="shared" si="97"/>
        <v>0</v>
      </c>
      <c r="BL50" s="83">
        <f t="shared" si="97"/>
        <v>0</v>
      </c>
      <c r="BM50" s="83">
        <f t="shared" si="97"/>
        <v>0</v>
      </c>
      <c r="BN50" s="83">
        <f t="shared" si="97"/>
        <v>0</v>
      </c>
      <c r="BO50" s="83">
        <f t="shared" si="97"/>
        <v>0</v>
      </c>
      <c r="BP50" s="83">
        <f t="shared" si="97"/>
        <v>0</v>
      </c>
      <c r="BQ50" s="83">
        <f t="shared" ref="BQ50:BW50" si="98">IF(AND(BQ$9&gt;BQ32,BQ$9&lt;=BQ33),((BQ$9-BQ32)/BP$32*BP$16)+BQ16,0)</f>
        <v>0</v>
      </c>
      <c r="BR50" s="83">
        <f t="shared" si="98"/>
        <v>0</v>
      </c>
      <c r="BS50" s="83">
        <f t="shared" si="98"/>
        <v>0</v>
      </c>
      <c r="BT50" s="83">
        <f t="shared" si="98"/>
        <v>0</v>
      </c>
      <c r="BU50" s="83">
        <f t="shared" si="98"/>
        <v>0</v>
      </c>
      <c r="BV50" s="83">
        <f t="shared" si="98"/>
        <v>0</v>
      </c>
      <c r="BW50" s="83">
        <f t="shared" si="98"/>
        <v>0</v>
      </c>
    </row>
    <row r="51" spans="3:76" ht="12" hidden="1" customHeight="1" outlineLevel="1">
      <c r="C51" s="82" t="s">
        <v>752</v>
      </c>
      <c r="D51" s="83"/>
      <c r="E51" s="83"/>
      <c r="F51" s="83">
        <f t="shared" ref="F51:BQ51" si="99">IF(AND(F$9&gt;F33,F$9&lt;=F34),((F$9-F33)/D$32*D$16)+F17,0)</f>
        <v>0</v>
      </c>
      <c r="G51" s="83">
        <f t="shared" si="99"/>
        <v>0</v>
      </c>
      <c r="H51" s="83">
        <f t="shared" si="99"/>
        <v>0</v>
      </c>
      <c r="I51" s="83">
        <f t="shared" si="99"/>
        <v>0</v>
      </c>
      <c r="J51" s="83">
        <f t="shared" si="99"/>
        <v>0</v>
      </c>
      <c r="K51" s="83">
        <f t="shared" si="99"/>
        <v>0</v>
      </c>
      <c r="L51" s="83">
        <f t="shared" si="99"/>
        <v>0</v>
      </c>
      <c r="M51" s="83">
        <f t="shared" si="99"/>
        <v>0</v>
      </c>
      <c r="N51" s="83">
        <f t="shared" si="99"/>
        <v>0</v>
      </c>
      <c r="O51" s="83">
        <f t="shared" si="99"/>
        <v>0</v>
      </c>
      <c r="P51" s="83">
        <f t="shared" si="99"/>
        <v>0</v>
      </c>
      <c r="Q51" s="83">
        <f t="shared" si="99"/>
        <v>0</v>
      </c>
      <c r="R51" s="83">
        <f t="shared" si="99"/>
        <v>0</v>
      </c>
      <c r="S51" s="83">
        <f t="shared" si="99"/>
        <v>0</v>
      </c>
      <c r="T51" s="83">
        <f t="shared" si="99"/>
        <v>0</v>
      </c>
      <c r="U51" s="83">
        <f t="shared" si="99"/>
        <v>0</v>
      </c>
      <c r="V51" s="83">
        <f t="shared" si="99"/>
        <v>0</v>
      </c>
      <c r="W51" s="83">
        <f t="shared" si="99"/>
        <v>0</v>
      </c>
      <c r="X51" s="83">
        <f t="shared" si="99"/>
        <v>0</v>
      </c>
      <c r="Y51" s="83">
        <f t="shared" si="99"/>
        <v>0</v>
      </c>
      <c r="Z51" s="83">
        <f t="shared" si="99"/>
        <v>0</v>
      </c>
      <c r="AA51" s="83">
        <f t="shared" si="99"/>
        <v>0</v>
      </c>
      <c r="AB51" s="83">
        <f t="shared" si="99"/>
        <v>0</v>
      </c>
      <c r="AC51" s="83">
        <f t="shared" si="99"/>
        <v>0</v>
      </c>
      <c r="AD51" s="83">
        <f t="shared" si="99"/>
        <v>0</v>
      </c>
      <c r="AE51" s="83">
        <f t="shared" si="99"/>
        <v>0</v>
      </c>
      <c r="AF51" s="83">
        <f t="shared" si="99"/>
        <v>0</v>
      </c>
      <c r="AG51" s="83">
        <f t="shared" si="99"/>
        <v>0</v>
      </c>
      <c r="AH51" s="83">
        <f t="shared" si="99"/>
        <v>0</v>
      </c>
      <c r="AI51" s="83">
        <f t="shared" si="99"/>
        <v>0</v>
      </c>
      <c r="AJ51" s="83">
        <f t="shared" si="99"/>
        <v>0</v>
      </c>
      <c r="AK51" s="83">
        <f t="shared" si="99"/>
        <v>0</v>
      </c>
      <c r="AL51" s="83">
        <f t="shared" si="99"/>
        <v>0</v>
      </c>
      <c r="AM51" s="83">
        <f t="shared" si="99"/>
        <v>0</v>
      </c>
      <c r="AN51" s="83">
        <f t="shared" si="99"/>
        <v>0</v>
      </c>
      <c r="AO51" s="83">
        <f t="shared" si="99"/>
        <v>0</v>
      </c>
      <c r="AP51" s="83">
        <f t="shared" si="99"/>
        <v>0</v>
      </c>
      <c r="AQ51" s="83">
        <f t="shared" si="99"/>
        <v>0</v>
      </c>
      <c r="AR51" s="83">
        <f t="shared" si="99"/>
        <v>0</v>
      </c>
      <c r="AS51" s="83">
        <f t="shared" si="99"/>
        <v>0</v>
      </c>
      <c r="AT51" s="83">
        <f t="shared" si="99"/>
        <v>0</v>
      </c>
      <c r="AU51" s="83">
        <f t="shared" si="99"/>
        <v>0</v>
      </c>
      <c r="AV51" s="83">
        <f t="shared" si="99"/>
        <v>0</v>
      </c>
      <c r="AW51" s="83">
        <f t="shared" si="99"/>
        <v>0</v>
      </c>
      <c r="AX51" s="83">
        <f t="shared" si="99"/>
        <v>0</v>
      </c>
      <c r="AY51" s="83">
        <f t="shared" si="99"/>
        <v>0</v>
      </c>
      <c r="AZ51" s="83">
        <f t="shared" si="99"/>
        <v>0</v>
      </c>
      <c r="BA51" s="83">
        <f t="shared" si="99"/>
        <v>0</v>
      </c>
      <c r="BB51" s="83">
        <f t="shared" si="99"/>
        <v>0</v>
      </c>
      <c r="BC51" s="83">
        <f t="shared" si="99"/>
        <v>0</v>
      </c>
      <c r="BD51" s="83">
        <f t="shared" si="99"/>
        <v>0</v>
      </c>
      <c r="BE51" s="83">
        <f t="shared" si="99"/>
        <v>0</v>
      </c>
      <c r="BF51" s="83">
        <f t="shared" si="99"/>
        <v>0</v>
      </c>
      <c r="BG51" s="83">
        <f t="shared" si="99"/>
        <v>0</v>
      </c>
      <c r="BH51" s="83">
        <f t="shared" si="99"/>
        <v>0</v>
      </c>
      <c r="BI51" s="83">
        <f t="shared" si="99"/>
        <v>0</v>
      </c>
      <c r="BJ51" s="83">
        <f t="shared" si="99"/>
        <v>0</v>
      </c>
      <c r="BK51" s="83">
        <f t="shared" si="99"/>
        <v>0</v>
      </c>
      <c r="BL51" s="83">
        <f t="shared" si="99"/>
        <v>0</v>
      </c>
      <c r="BM51" s="83">
        <f t="shared" si="99"/>
        <v>0</v>
      </c>
      <c r="BN51" s="83">
        <f t="shared" si="99"/>
        <v>0</v>
      </c>
      <c r="BO51" s="83">
        <f t="shared" si="99"/>
        <v>0</v>
      </c>
      <c r="BP51" s="83">
        <f t="shared" si="99"/>
        <v>0</v>
      </c>
      <c r="BQ51" s="83">
        <f t="shared" si="99"/>
        <v>0</v>
      </c>
      <c r="BR51" s="83">
        <f t="shared" ref="BR51:BW51" si="100">IF(AND(BR$9&gt;BR33,BR$9&lt;=BR34),((BR$9-BR33)/BP$32*BP$16)+BR17,0)</f>
        <v>0</v>
      </c>
      <c r="BS51" s="83">
        <f t="shared" si="100"/>
        <v>0</v>
      </c>
      <c r="BT51" s="83">
        <f t="shared" si="100"/>
        <v>0</v>
      </c>
      <c r="BU51" s="83">
        <f t="shared" si="100"/>
        <v>0</v>
      </c>
      <c r="BV51" s="83">
        <f t="shared" si="100"/>
        <v>0</v>
      </c>
      <c r="BW51" s="83">
        <f t="shared" si="100"/>
        <v>0</v>
      </c>
    </row>
    <row r="52" spans="3:76" ht="12" hidden="1" customHeight="1" outlineLevel="1">
      <c r="C52" s="82" t="s">
        <v>753</v>
      </c>
      <c r="D52" s="83"/>
      <c r="E52" s="83"/>
      <c r="F52" s="83"/>
      <c r="G52" s="83">
        <f t="shared" ref="G52:BR52" si="101">IF(AND(G$9&gt;G34,G$9&lt;=G35),((G$9-G34)/D$32*D$16)+G18,0)</f>
        <v>0</v>
      </c>
      <c r="H52" s="83">
        <f t="shared" si="101"/>
        <v>0</v>
      </c>
      <c r="I52" s="83">
        <f t="shared" si="101"/>
        <v>0</v>
      </c>
      <c r="J52" s="83">
        <f t="shared" si="101"/>
        <v>0</v>
      </c>
      <c r="K52" s="83">
        <f t="shared" si="101"/>
        <v>0</v>
      </c>
      <c r="L52" s="83">
        <f t="shared" si="101"/>
        <v>0</v>
      </c>
      <c r="M52" s="83">
        <f t="shared" si="101"/>
        <v>0</v>
      </c>
      <c r="N52" s="83">
        <f t="shared" si="101"/>
        <v>0</v>
      </c>
      <c r="O52" s="83">
        <f t="shared" si="101"/>
        <v>0</v>
      </c>
      <c r="P52" s="83">
        <f t="shared" si="101"/>
        <v>0</v>
      </c>
      <c r="Q52" s="83">
        <f t="shared" si="101"/>
        <v>0</v>
      </c>
      <c r="R52" s="83">
        <f t="shared" si="101"/>
        <v>0</v>
      </c>
      <c r="S52" s="83">
        <f t="shared" si="101"/>
        <v>0</v>
      </c>
      <c r="T52" s="83">
        <f t="shared" si="101"/>
        <v>0</v>
      </c>
      <c r="U52" s="83">
        <f t="shared" si="101"/>
        <v>0</v>
      </c>
      <c r="V52" s="83">
        <f t="shared" si="101"/>
        <v>0</v>
      </c>
      <c r="W52" s="83">
        <f t="shared" si="101"/>
        <v>0</v>
      </c>
      <c r="X52" s="83">
        <f t="shared" si="101"/>
        <v>0</v>
      </c>
      <c r="Y52" s="83">
        <f t="shared" si="101"/>
        <v>0</v>
      </c>
      <c r="Z52" s="83">
        <f t="shared" si="101"/>
        <v>0</v>
      </c>
      <c r="AA52" s="83">
        <f t="shared" si="101"/>
        <v>0</v>
      </c>
      <c r="AB52" s="83">
        <f t="shared" si="101"/>
        <v>0</v>
      </c>
      <c r="AC52" s="83">
        <f t="shared" si="101"/>
        <v>0</v>
      </c>
      <c r="AD52" s="83">
        <f t="shared" si="101"/>
        <v>0</v>
      </c>
      <c r="AE52" s="83">
        <f t="shared" si="101"/>
        <v>0</v>
      </c>
      <c r="AF52" s="83">
        <f t="shared" si="101"/>
        <v>0</v>
      </c>
      <c r="AG52" s="83">
        <f t="shared" si="101"/>
        <v>0</v>
      </c>
      <c r="AH52" s="83">
        <f t="shared" si="101"/>
        <v>0</v>
      </c>
      <c r="AI52" s="83">
        <f t="shared" si="101"/>
        <v>0</v>
      </c>
      <c r="AJ52" s="83">
        <f t="shared" si="101"/>
        <v>0</v>
      </c>
      <c r="AK52" s="83">
        <f t="shared" si="101"/>
        <v>0</v>
      </c>
      <c r="AL52" s="83">
        <f t="shared" si="101"/>
        <v>0</v>
      </c>
      <c r="AM52" s="83">
        <f t="shared" si="101"/>
        <v>0</v>
      </c>
      <c r="AN52" s="83">
        <f t="shared" si="101"/>
        <v>0</v>
      </c>
      <c r="AO52" s="83">
        <f t="shared" si="101"/>
        <v>0</v>
      </c>
      <c r="AP52" s="83">
        <f t="shared" si="101"/>
        <v>0</v>
      </c>
      <c r="AQ52" s="83">
        <f t="shared" si="101"/>
        <v>0</v>
      </c>
      <c r="AR52" s="83">
        <f t="shared" si="101"/>
        <v>0</v>
      </c>
      <c r="AS52" s="83">
        <f t="shared" si="101"/>
        <v>0</v>
      </c>
      <c r="AT52" s="83">
        <f t="shared" si="101"/>
        <v>0</v>
      </c>
      <c r="AU52" s="83">
        <f t="shared" si="101"/>
        <v>0</v>
      </c>
      <c r="AV52" s="83">
        <f t="shared" si="101"/>
        <v>0</v>
      </c>
      <c r="AW52" s="83">
        <f t="shared" si="101"/>
        <v>0</v>
      </c>
      <c r="AX52" s="83">
        <f t="shared" si="101"/>
        <v>0</v>
      </c>
      <c r="AY52" s="83">
        <f t="shared" si="101"/>
        <v>0</v>
      </c>
      <c r="AZ52" s="83">
        <f t="shared" si="101"/>
        <v>0</v>
      </c>
      <c r="BA52" s="83">
        <f t="shared" si="101"/>
        <v>0</v>
      </c>
      <c r="BB52" s="83">
        <f t="shared" si="101"/>
        <v>0</v>
      </c>
      <c r="BC52" s="83">
        <f t="shared" si="101"/>
        <v>0</v>
      </c>
      <c r="BD52" s="83">
        <f t="shared" si="101"/>
        <v>0</v>
      </c>
      <c r="BE52" s="83">
        <f t="shared" si="101"/>
        <v>0</v>
      </c>
      <c r="BF52" s="83">
        <f t="shared" si="101"/>
        <v>0</v>
      </c>
      <c r="BG52" s="83">
        <f t="shared" si="101"/>
        <v>0</v>
      </c>
      <c r="BH52" s="83">
        <f t="shared" si="101"/>
        <v>0</v>
      </c>
      <c r="BI52" s="83">
        <f t="shared" si="101"/>
        <v>0</v>
      </c>
      <c r="BJ52" s="83">
        <f t="shared" si="101"/>
        <v>0</v>
      </c>
      <c r="BK52" s="83">
        <f t="shared" si="101"/>
        <v>0</v>
      </c>
      <c r="BL52" s="83">
        <f t="shared" si="101"/>
        <v>0</v>
      </c>
      <c r="BM52" s="83">
        <f t="shared" si="101"/>
        <v>0</v>
      </c>
      <c r="BN52" s="83">
        <f t="shared" si="101"/>
        <v>0</v>
      </c>
      <c r="BO52" s="83">
        <f t="shared" si="101"/>
        <v>0</v>
      </c>
      <c r="BP52" s="83">
        <f t="shared" si="101"/>
        <v>0</v>
      </c>
      <c r="BQ52" s="83">
        <f t="shared" si="101"/>
        <v>0</v>
      </c>
      <c r="BR52" s="83">
        <f t="shared" si="101"/>
        <v>0</v>
      </c>
      <c r="BS52" s="83">
        <f t="shared" ref="BS52:BW52" si="102">IF(AND(BS$9&gt;BS34,BS$9&lt;=BS35),((BS$9-BS34)/BP$32*BP$16)+BS18,0)</f>
        <v>0</v>
      </c>
      <c r="BT52" s="83">
        <f t="shared" si="102"/>
        <v>0</v>
      </c>
      <c r="BU52" s="83">
        <f t="shared" si="102"/>
        <v>0</v>
      </c>
      <c r="BV52" s="83">
        <f t="shared" si="102"/>
        <v>0</v>
      </c>
      <c r="BW52" s="83">
        <f t="shared" si="102"/>
        <v>0</v>
      </c>
    </row>
    <row r="53" spans="3:76" ht="12" hidden="1" customHeight="1" outlineLevel="1">
      <c r="C53" s="82" t="s">
        <v>754</v>
      </c>
      <c r="D53" s="83"/>
      <c r="E53" s="83"/>
      <c r="F53" s="83"/>
      <c r="G53" s="83"/>
      <c r="H53" s="83">
        <f t="shared" ref="H53:BS53" si="103">IF(AND(H$9&gt;H35,H$9&lt;=H36),((H$9-H35)/D$32*D$16)+H19,0)</f>
        <v>0</v>
      </c>
      <c r="I53" s="83">
        <f t="shared" si="103"/>
        <v>0</v>
      </c>
      <c r="J53" s="83">
        <f t="shared" si="103"/>
        <v>0</v>
      </c>
      <c r="K53" s="83">
        <f t="shared" si="103"/>
        <v>0</v>
      </c>
      <c r="L53" s="83">
        <f t="shared" si="103"/>
        <v>0</v>
      </c>
      <c r="M53" s="83">
        <f t="shared" si="103"/>
        <v>0</v>
      </c>
      <c r="N53" s="83">
        <f t="shared" si="103"/>
        <v>0</v>
      </c>
      <c r="O53" s="83">
        <f t="shared" si="103"/>
        <v>0</v>
      </c>
      <c r="P53" s="83">
        <f t="shared" si="103"/>
        <v>0</v>
      </c>
      <c r="Q53" s="83">
        <f t="shared" si="103"/>
        <v>0</v>
      </c>
      <c r="R53" s="83">
        <f t="shared" si="103"/>
        <v>0</v>
      </c>
      <c r="S53" s="83">
        <f t="shared" si="103"/>
        <v>0</v>
      </c>
      <c r="T53" s="83">
        <f t="shared" si="103"/>
        <v>0</v>
      </c>
      <c r="U53" s="83">
        <f t="shared" si="103"/>
        <v>0</v>
      </c>
      <c r="V53" s="83">
        <f t="shared" si="103"/>
        <v>0</v>
      </c>
      <c r="W53" s="83">
        <f t="shared" si="103"/>
        <v>0</v>
      </c>
      <c r="X53" s="83">
        <f t="shared" si="103"/>
        <v>0</v>
      </c>
      <c r="Y53" s="83">
        <f t="shared" si="103"/>
        <v>0</v>
      </c>
      <c r="Z53" s="83">
        <f t="shared" si="103"/>
        <v>0</v>
      </c>
      <c r="AA53" s="83">
        <f t="shared" si="103"/>
        <v>0</v>
      </c>
      <c r="AB53" s="83">
        <f t="shared" si="103"/>
        <v>0</v>
      </c>
      <c r="AC53" s="83">
        <f t="shared" si="103"/>
        <v>0</v>
      </c>
      <c r="AD53" s="83">
        <f t="shared" si="103"/>
        <v>0</v>
      </c>
      <c r="AE53" s="83">
        <f t="shared" si="103"/>
        <v>0</v>
      </c>
      <c r="AF53" s="83">
        <f t="shared" si="103"/>
        <v>0</v>
      </c>
      <c r="AG53" s="83">
        <f t="shared" si="103"/>
        <v>0</v>
      </c>
      <c r="AH53" s="83">
        <f t="shared" si="103"/>
        <v>0</v>
      </c>
      <c r="AI53" s="83">
        <f t="shared" si="103"/>
        <v>0</v>
      </c>
      <c r="AJ53" s="83">
        <f t="shared" si="103"/>
        <v>0</v>
      </c>
      <c r="AK53" s="83">
        <f t="shared" si="103"/>
        <v>0</v>
      </c>
      <c r="AL53" s="83">
        <f t="shared" si="103"/>
        <v>0</v>
      </c>
      <c r="AM53" s="83">
        <f t="shared" si="103"/>
        <v>0</v>
      </c>
      <c r="AN53" s="83">
        <f t="shared" si="103"/>
        <v>0</v>
      </c>
      <c r="AO53" s="83">
        <f t="shared" si="103"/>
        <v>0</v>
      </c>
      <c r="AP53" s="83">
        <f t="shared" si="103"/>
        <v>0</v>
      </c>
      <c r="AQ53" s="83">
        <f t="shared" si="103"/>
        <v>0</v>
      </c>
      <c r="AR53" s="83">
        <f t="shared" si="103"/>
        <v>0</v>
      </c>
      <c r="AS53" s="83">
        <f t="shared" si="103"/>
        <v>0</v>
      </c>
      <c r="AT53" s="83">
        <f t="shared" si="103"/>
        <v>0</v>
      </c>
      <c r="AU53" s="83">
        <f t="shared" si="103"/>
        <v>0</v>
      </c>
      <c r="AV53" s="83">
        <f t="shared" si="103"/>
        <v>0</v>
      </c>
      <c r="AW53" s="83">
        <f t="shared" si="103"/>
        <v>0</v>
      </c>
      <c r="AX53" s="83">
        <f t="shared" si="103"/>
        <v>0</v>
      </c>
      <c r="AY53" s="83">
        <f t="shared" si="103"/>
        <v>0</v>
      </c>
      <c r="AZ53" s="83">
        <f t="shared" si="103"/>
        <v>0</v>
      </c>
      <c r="BA53" s="83">
        <f t="shared" si="103"/>
        <v>0</v>
      </c>
      <c r="BB53" s="83">
        <f t="shared" si="103"/>
        <v>0</v>
      </c>
      <c r="BC53" s="83">
        <f t="shared" si="103"/>
        <v>0</v>
      </c>
      <c r="BD53" s="83">
        <f t="shared" si="103"/>
        <v>0</v>
      </c>
      <c r="BE53" s="83">
        <f t="shared" si="103"/>
        <v>0</v>
      </c>
      <c r="BF53" s="83">
        <f t="shared" si="103"/>
        <v>0</v>
      </c>
      <c r="BG53" s="83">
        <f t="shared" si="103"/>
        <v>0</v>
      </c>
      <c r="BH53" s="83">
        <f t="shared" si="103"/>
        <v>0</v>
      </c>
      <c r="BI53" s="83">
        <f t="shared" si="103"/>
        <v>0</v>
      </c>
      <c r="BJ53" s="83">
        <f t="shared" si="103"/>
        <v>0</v>
      </c>
      <c r="BK53" s="83">
        <f t="shared" si="103"/>
        <v>0</v>
      </c>
      <c r="BL53" s="83">
        <f t="shared" si="103"/>
        <v>0</v>
      </c>
      <c r="BM53" s="83">
        <f t="shared" si="103"/>
        <v>0</v>
      </c>
      <c r="BN53" s="83">
        <f t="shared" si="103"/>
        <v>0</v>
      </c>
      <c r="BO53" s="83">
        <f t="shared" si="103"/>
        <v>0</v>
      </c>
      <c r="BP53" s="83">
        <f t="shared" si="103"/>
        <v>0</v>
      </c>
      <c r="BQ53" s="83">
        <f t="shared" si="103"/>
        <v>0</v>
      </c>
      <c r="BR53" s="83">
        <f t="shared" si="103"/>
        <v>0</v>
      </c>
      <c r="BS53" s="83">
        <f t="shared" si="103"/>
        <v>0</v>
      </c>
      <c r="BT53" s="83">
        <f t="shared" ref="BT53:BW53" si="104">IF(AND(BT$9&gt;BT35,BT$9&lt;=BT36),((BT$9-BT35)/BP$32*BP$16)+BT19,0)</f>
        <v>0</v>
      </c>
      <c r="BU53" s="83">
        <f t="shared" si="104"/>
        <v>0</v>
      </c>
      <c r="BV53" s="83">
        <f t="shared" si="104"/>
        <v>0</v>
      </c>
      <c r="BW53" s="83">
        <f t="shared" si="104"/>
        <v>0</v>
      </c>
    </row>
    <row r="54" spans="3:76" ht="12" hidden="1" customHeight="1" outlineLevel="1">
      <c r="C54" s="82" t="s">
        <v>755</v>
      </c>
      <c r="D54" s="83"/>
      <c r="E54" s="83"/>
      <c r="F54" s="83"/>
      <c r="G54" s="83"/>
      <c r="H54" s="83"/>
      <c r="I54" s="83">
        <f t="shared" ref="I54:BT54" si="105">IF(AND(I$9&gt;I36,I$9&lt;=I37),((I$9-I36)/D$32*D$16)+I20,0)</f>
        <v>0</v>
      </c>
      <c r="J54" s="83">
        <f t="shared" si="105"/>
        <v>0</v>
      </c>
      <c r="K54" s="83">
        <f t="shared" si="105"/>
        <v>0</v>
      </c>
      <c r="L54" s="83">
        <f t="shared" si="105"/>
        <v>0</v>
      </c>
      <c r="M54" s="83">
        <f t="shared" si="105"/>
        <v>0</v>
      </c>
      <c r="N54" s="83">
        <f t="shared" si="105"/>
        <v>0</v>
      </c>
      <c r="O54" s="83">
        <f t="shared" si="105"/>
        <v>0</v>
      </c>
      <c r="P54" s="83">
        <f t="shared" si="105"/>
        <v>0</v>
      </c>
      <c r="Q54" s="83">
        <f t="shared" si="105"/>
        <v>0</v>
      </c>
      <c r="R54" s="83">
        <f t="shared" si="105"/>
        <v>0</v>
      </c>
      <c r="S54" s="83">
        <f t="shared" si="105"/>
        <v>0</v>
      </c>
      <c r="T54" s="83">
        <f t="shared" si="105"/>
        <v>0</v>
      </c>
      <c r="U54" s="83">
        <f t="shared" si="105"/>
        <v>0</v>
      </c>
      <c r="V54" s="83">
        <f t="shared" si="105"/>
        <v>0</v>
      </c>
      <c r="W54" s="83">
        <f t="shared" si="105"/>
        <v>0</v>
      </c>
      <c r="X54" s="83">
        <f t="shared" si="105"/>
        <v>0</v>
      </c>
      <c r="Y54" s="83">
        <f t="shared" si="105"/>
        <v>0</v>
      </c>
      <c r="Z54" s="83">
        <f t="shared" si="105"/>
        <v>0</v>
      </c>
      <c r="AA54" s="83">
        <f t="shared" si="105"/>
        <v>0</v>
      </c>
      <c r="AB54" s="83">
        <f t="shared" si="105"/>
        <v>0</v>
      </c>
      <c r="AC54" s="83">
        <f t="shared" si="105"/>
        <v>0</v>
      </c>
      <c r="AD54" s="83">
        <f t="shared" si="105"/>
        <v>0</v>
      </c>
      <c r="AE54" s="83">
        <f t="shared" si="105"/>
        <v>0</v>
      </c>
      <c r="AF54" s="83">
        <f t="shared" si="105"/>
        <v>0</v>
      </c>
      <c r="AG54" s="83">
        <f t="shared" si="105"/>
        <v>0</v>
      </c>
      <c r="AH54" s="83">
        <f t="shared" si="105"/>
        <v>0</v>
      </c>
      <c r="AI54" s="83">
        <f t="shared" si="105"/>
        <v>0</v>
      </c>
      <c r="AJ54" s="83">
        <f t="shared" si="105"/>
        <v>0</v>
      </c>
      <c r="AK54" s="83">
        <f t="shared" si="105"/>
        <v>0</v>
      </c>
      <c r="AL54" s="83">
        <f t="shared" si="105"/>
        <v>0</v>
      </c>
      <c r="AM54" s="83">
        <f t="shared" si="105"/>
        <v>0</v>
      </c>
      <c r="AN54" s="83">
        <f t="shared" si="105"/>
        <v>0</v>
      </c>
      <c r="AO54" s="83">
        <f t="shared" si="105"/>
        <v>0</v>
      </c>
      <c r="AP54" s="83">
        <f t="shared" si="105"/>
        <v>0</v>
      </c>
      <c r="AQ54" s="83">
        <f t="shared" si="105"/>
        <v>0</v>
      </c>
      <c r="AR54" s="83">
        <f t="shared" si="105"/>
        <v>0</v>
      </c>
      <c r="AS54" s="83">
        <f t="shared" si="105"/>
        <v>0</v>
      </c>
      <c r="AT54" s="83">
        <f t="shared" si="105"/>
        <v>0</v>
      </c>
      <c r="AU54" s="83">
        <f t="shared" si="105"/>
        <v>0</v>
      </c>
      <c r="AV54" s="83">
        <f t="shared" si="105"/>
        <v>0</v>
      </c>
      <c r="AW54" s="83">
        <f t="shared" si="105"/>
        <v>0</v>
      </c>
      <c r="AX54" s="83">
        <f t="shared" si="105"/>
        <v>0</v>
      </c>
      <c r="AY54" s="83">
        <f t="shared" si="105"/>
        <v>0</v>
      </c>
      <c r="AZ54" s="83">
        <f t="shared" si="105"/>
        <v>0</v>
      </c>
      <c r="BA54" s="83">
        <f t="shared" si="105"/>
        <v>0</v>
      </c>
      <c r="BB54" s="83">
        <f t="shared" si="105"/>
        <v>0</v>
      </c>
      <c r="BC54" s="83">
        <f t="shared" si="105"/>
        <v>0</v>
      </c>
      <c r="BD54" s="83">
        <f t="shared" si="105"/>
        <v>0</v>
      </c>
      <c r="BE54" s="83">
        <f t="shared" si="105"/>
        <v>0</v>
      </c>
      <c r="BF54" s="83">
        <f t="shared" si="105"/>
        <v>0</v>
      </c>
      <c r="BG54" s="83">
        <f t="shared" si="105"/>
        <v>0</v>
      </c>
      <c r="BH54" s="83">
        <f t="shared" si="105"/>
        <v>0</v>
      </c>
      <c r="BI54" s="83">
        <f t="shared" si="105"/>
        <v>0</v>
      </c>
      <c r="BJ54" s="83">
        <f t="shared" si="105"/>
        <v>0</v>
      </c>
      <c r="BK54" s="83">
        <f t="shared" si="105"/>
        <v>0</v>
      </c>
      <c r="BL54" s="83">
        <f t="shared" si="105"/>
        <v>0</v>
      </c>
      <c r="BM54" s="83">
        <f t="shared" si="105"/>
        <v>0</v>
      </c>
      <c r="BN54" s="83">
        <f t="shared" si="105"/>
        <v>0</v>
      </c>
      <c r="BO54" s="83">
        <f t="shared" si="105"/>
        <v>0</v>
      </c>
      <c r="BP54" s="83">
        <f t="shared" si="105"/>
        <v>0</v>
      </c>
      <c r="BQ54" s="83">
        <f t="shared" si="105"/>
        <v>0</v>
      </c>
      <c r="BR54" s="83">
        <f t="shared" si="105"/>
        <v>0</v>
      </c>
      <c r="BS54" s="83">
        <f t="shared" si="105"/>
        <v>0</v>
      </c>
      <c r="BT54" s="83">
        <f t="shared" si="105"/>
        <v>0</v>
      </c>
      <c r="BU54" s="83">
        <f t="shared" ref="BU54:BW54" si="106">IF(AND(BU$9&gt;BU36,BU$9&lt;=BU37),((BU$9-BU36)/BP$32*BP$16)+BU20,0)</f>
        <v>0</v>
      </c>
      <c r="BV54" s="83">
        <f t="shared" si="106"/>
        <v>0</v>
      </c>
      <c r="BW54" s="83">
        <f t="shared" si="106"/>
        <v>0</v>
      </c>
    </row>
    <row r="55" spans="3:76" ht="12" hidden="1" customHeight="1" outlineLevel="1">
      <c r="C55" s="82" t="s">
        <v>756</v>
      </c>
      <c r="D55" s="83"/>
      <c r="E55" s="83"/>
      <c r="F55" s="83"/>
      <c r="G55" s="83"/>
      <c r="H55" s="83"/>
      <c r="I55" s="83"/>
      <c r="J55" s="83">
        <f t="shared" ref="J55:BU55" si="107">IF(AND(J$9&gt;J37,J$9&lt;=J38),((J$9-J37)/D$32*D$16)+J21,0)</f>
        <v>0</v>
      </c>
      <c r="K55" s="83">
        <f t="shared" si="107"/>
        <v>0</v>
      </c>
      <c r="L55" s="83">
        <f t="shared" si="107"/>
        <v>0</v>
      </c>
      <c r="M55" s="83">
        <f t="shared" si="107"/>
        <v>0</v>
      </c>
      <c r="N55" s="83">
        <f t="shared" si="107"/>
        <v>0</v>
      </c>
      <c r="O55" s="83">
        <f t="shared" si="107"/>
        <v>0</v>
      </c>
      <c r="P55" s="83">
        <f t="shared" si="107"/>
        <v>0</v>
      </c>
      <c r="Q55" s="83">
        <f t="shared" si="107"/>
        <v>0</v>
      </c>
      <c r="R55" s="83">
        <f t="shared" si="107"/>
        <v>0</v>
      </c>
      <c r="S55" s="83">
        <f t="shared" si="107"/>
        <v>0</v>
      </c>
      <c r="T55" s="83">
        <f t="shared" si="107"/>
        <v>0</v>
      </c>
      <c r="U55" s="83">
        <f t="shared" si="107"/>
        <v>0</v>
      </c>
      <c r="V55" s="83">
        <f t="shared" si="107"/>
        <v>0</v>
      </c>
      <c r="W55" s="83">
        <f t="shared" si="107"/>
        <v>0</v>
      </c>
      <c r="X55" s="83">
        <f t="shared" si="107"/>
        <v>0</v>
      </c>
      <c r="Y55" s="83">
        <f t="shared" si="107"/>
        <v>0</v>
      </c>
      <c r="Z55" s="83">
        <f t="shared" si="107"/>
        <v>0</v>
      </c>
      <c r="AA55" s="83">
        <f t="shared" si="107"/>
        <v>0</v>
      </c>
      <c r="AB55" s="83">
        <f t="shared" si="107"/>
        <v>0</v>
      </c>
      <c r="AC55" s="83">
        <f t="shared" si="107"/>
        <v>0</v>
      </c>
      <c r="AD55" s="83">
        <f t="shared" si="107"/>
        <v>0</v>
      </c>
      <c r="AE55" s="83">
        <f t="shared" si="107"/>
        <v>0</v>
      </c>
      <c r="AF55" s="83">
        <f t="shared" si="107"/>
        <v>0</v>
      </c>
      <c r="AG55" s="83">
        <f t="shared" si="107"/>
        <v>0</v>
      </c>
      <c r="AH55" s="83">
        <f t="shared" si="107"/>
        <v>0</v>
      </c>
      <c r="AI55" s="83">
        <f t="shared" si="107"/>
        <v>0</v>
      </c>
      <c r="AJ55" s="83">
        <f t="shared" si="107"/>
        <v>0</v>
      </c>
      <c r="AK55" s="83">
        <f t="shared" si="107"/>
        <v>0</v>
      </c>
      <c r="AL55" s="83">
        <f t="shared" si="107"/>
        <v>0</v>
      </c>
      <c r="AM55" s="83">
        <f t="shared" si="107"/>
        <v>0</v>
      </c>
      <c r="AN55" s="83">
        <f t="shared" si="107"/>
        <v>0</v>
      </c>
      <c r="AO55" s="83">
        <f t="shared" si="107"/>
        <v>0</v>
      </c>
      <c r="AP55" s="83">
        <f t="shared" si="107"/>
        <v>0</v>
      </c>
      <c r="AQ55" s="83">
        <f t="shared" si="107"/>
        <v>0</v>
      </c>
      <c r="AR55" s="83">
        <f t="shared" si="107"/>
        <v>0</v>
      </c>
      <c r="AS55" s="83">
        <f t="shared" si="107"/>
        <v>0</v>
      </c>
      <c r="AT55" s="83">
        <f t="shared" si="107"/>
        <v>0</v>
      </c>
      <c r="AU55" s="83">
        <f t="shared" si="107"/>
        <v>0</v>
      </c>
      <c r="AV55" s="83">
        <f t="shared" si="107"/>
        <v>0</v>
      </c>
      <c r="AW55" s="83">
        <f t="shared" si="107"/>
        <v>0</v>
      </c>
      <c r="AX55" s="83">
        <f t="shared" si="107"/>
        <v>0</v>
      </c>
      <c r="AY55" s="83">
        <f t="shared" si="107"/>
        <v>0</v>
      </c>
      <c r="AZ55" s="83">
        <f t="shared" si="107"/>
        <v>0</v>
      </c>
      <c r="BA55" s="83">
        <f t="shared" si="107"/>
        <v>0</v>
      </c>
      <c r="BB55" s="83">
        <f t="shared" si="107"/>
        <v>0</v>
      </c>
      <c r="BC55" s="83">
        <f t="shared" si="107"/>
        <v>0</v>
      </c>
      <c r="BD55" s="83">
        <f t="shared" si="107"/>
        <v>0</v>
      </c>
      <c r="BE55" s="83">
        <f t="shared" si="107"/>
        <v>0</v>
      </c>
      <c r="BF55" s="83">
        <f t="shared" si="107"/>
        <v>0</v>
      </c>
      <c r="BG55" s="83">
        <f t="shared" si="107"/>
        <v>0</v>
      </c>
      <c r="BH55" s="83">
        <f t="shared" si="107"/>
        <v>0</v>
      </c>
      <c r="BI55" s="83">
        <f t="shared" si="107"/>
        <v>0</v>
      </c>
      <c r="BJ55" s="83">
        <f t="shared" si="107"/>
        <v>0</v>
      </c>
      <c r="BK55" s="83">
        <f t="shared" si="107"/>
        <v>0</v>
      </c>
      <c r="BL55" s="83">
        <f t="shared" si="107"/>
        <v>0</v>
      </c>
      <c r="BM55" s="83">
        <f t="shared" si="107"/>
        <v>0</v>
      </c>
      <c r="BN55" s="83">
        <f t="shared" si="107"/>
        <v>0</v>
      </c>
      <c r="BO55" s="83">
        <f t="shared" si="107"/>
        <v>0</v>
      </c>
      <c r="BP55" s="83">
        <f t="shared" si="107"/>
        <v>0</v>
      </c>
      <c r="BQ55" s="83">
        <f t="shared" si="107"/>
        <v>0</v>
      </c>
      <c r="BR55" s="83">
        <f t="shared" si="107"/>
        <v>0</v>
      </c>
      <c r="BS55" s="83">
        <f t="shared" si="107"/>
        <v>0</v>
      </c>
      <c r="BT55" s="83">
        <f t="shared" si="107"/>
        <v>0</v>
      </c>
      <c r="BU55" s="83">
        <f t="shared" si="107"/>
        <v>0</v>
      </c>
      <c r="BV55" s="83">
        <f t="shared" ref="BV55:BW55" si="108">IF(AND(BV$9&gt;BV37,BV$9&lt;=BV38),((BV$9-BV37)/BP$32*BP$16)+BV21,0)</f>
        <v>0</v>
      </c>
      <c r="BW55" s="83">
        <f t="shared" si="108"/>
        <v>0</v>
      </c>
    </row>
    <row r="56" spans="3:76" ht="12" hidden="1" customHeight="1" outlineLevel="1">
      <c r="C56" s="82" t="s">
        <v>757</v>
      </c>
      <c r="D56" s="83"/>
      <c r="E56" s="83"/>
      <c r="F56" s="83"/>
      <c r="G56" s="83"/>
      <c r="H56" s="83"/>
      <c r="I56" s="83"/>
      <c r="J56" s="83"/>
      <c r="K56" s="83">
        <f>IF(AND(K$9&gt;K38,K$9&lt;=K39),((K$9-K38)/D$32*D$16)+K22,0)</f>
        <v>0</v>
      </c>
      <c r="L56" s="83">
        <f>IF(AND(L$9&gt;L38,L$9&lt;=L39),((L$9-L38)/E$32*E$16)+L22,0)</f>
        <v>0</v>
      </c>
      <c r="M56" s="83">
        <f>IF(AND(M$9&gt;M38,M$9&lt;=M39),((M$9-M38)/F$32*F$16)+M22,0)</f>
        <v>0</v>
      </c>
      <c r="N56" s="83">
        <f>IF(AND(N$9&gt;N38,N$9&lt;=N39),((N$9-N38)/G$32*G$16)+N22,0)</f>
        <v>0</v>
      </c>
      <c r="O56" s="83">
        <f>IF(AND(O$9&gt;O38,O$9&lt;=O39),((O$9-O38)/H$32*H$16)+O22,0)</f>
        <v>0</v>
      </c>
      <c r="P56" s="83">
        <f t="shared" ref="P56:BW56" si="109">IF(AND(P$9&gt;P38,P$9&lt;=P39),((P$9-P38)/I$32*I$16)+P22,0)</f>
        <v>0</v>
      </c>
      <c r="Q56" s="83">
        <f t="shared" si="109"/>
        <v>0</v>
      </c>
      <c r="R56" s="83">
        <f t="shared" si="109"/>
        <v>0</v>
      </c>
      <c r="S56" s="83">
        <f t="shared" si="109"/>
        <v>0</v>
      </c>
      <c r="T56" s="83">
        <f t="shared" si="109"/>
        <v>0</v>
      </c>
      <c r="U56" s="83">
        <f t="shared" si="109"/>
        <v>0</v>
      </c>
      <c r="V56" s="83">
        <f t="shared" si="109"/>
        <v>0</v>
      </c>
      <c r="W56" s="83">
        <f t="shared" si="109"/>
        <v>0</v>
      </c>
      <c r="X56" s="83">
        <f t="shared" si="109"/>
        <v>0</v>
      </c>
      <c r="Y56" s="83">
        <f t="shared" si="109"/>
        <v>0</v>
      </c>
      <c r="Z56" s="83">
        <f t="shared" si="109"/>
        <v>0</v>
      </c>
      <c r="AA56" s="83">
        <f t="shared" si="109"/>
        <v>0</v>
      </c>
      <c r="AB56" s="83">
        <f t="shared" si="109"/>
        <v>0</v>
      </c>
      <c r="AC56" s="83">
        <f t="shared" si="109"/>
        <v>0</v>
      </c>
      <c r="AD56" s="83">
        <f t="shared" si="109"/>
        <v>0</v>
      </c>
      <c r="AE56" s="83">
        <f t="shared" si="109"/>
        <v>0</v>
      </c>
      <c r="AF56" s="83">
        <f t="shared" si="109"/>
        <v>0</v>
      </c>
      <c r="AG56" s="83">
        <f t="shared" si="109"/>
        <v>0</v>
      </c>
      <c r="AH56" s="83">
        <f t="shared" si="109"/>
        <v>0</v>
      </c>
      <c r="AI56" s="83">
        <f t="shared" si="109"/>
        <v>0</v>
      </c>
      <c r="AJ56" s="83">
        <f t="shared" si="109"/>
        <v>0</v>
      </c>
      <c r="AK56" s="83">
        <f t="shared" si="109"/>
        <v>0</v>
      </c>
      <c r="AL56" s="83">
        <f t="shared" si="109"/>
        <v>0</v>
      </c>
      <c r="AM56" s="83">
        <f t="shared" si="109"/>
        <v>0</v>
      </c>
      <c r="AN56" s="83">
        <f t="shared" si="109"/>
        <v>0</v>
      </c>
      <c r="AO56" s="83">
        <f t="shared" si="109"/>
        <v>0</v>
      </c>
      <c r="AP56" s="83">
        <f t="shared" si="109"/>
        <v>0</v>
      </c>
      <c r="AQ56" s="83">
        <f t="shared" si="109"/>
        <v>0</v>
      </c>
      <c r="AR56" s="83">
        <f t="shared" si="109"/>
        <v>0</v>
      </c>
      <c r="AS56" s="83">
        <f t="shared" si="109"/>
        <v>0</v>
      </c>
      <c r="AT56" s="83">
        <f t="shared" si="109"/>
        <v>0</v>
      </c>
      <c r="AU56" s="83">
        <f t="shared" si="109"/>
        <v>0</v>
      </c>
      <c r="AV56" s="83">
        <f t="shared" si="109"/>
        <v>0</v>
      </c>
      <c r="AW56" s="83">
        <f t="shared" si="109"/>
        <v>0</v>
      </c>
      <c r="AX56" s="83">
        <f t="shared" si="109"/>
        <v>0</v>
      </c>
      <c r="AY56" s="83">
        <f t="shared" si="109"/>
        <v>0</v>
      </c>
      <c r="AZ56" s="83">
        <f t="shared" si="109"/>
        <v>0</v>
      </c>
      <c r="BA56" s="83">
        <f t="shared" si="109"/>
        <v>0</v>
      </c>
      <c r="BB56" s="83">
        <f t="shared" si="109"/>
        <v>0</v>
      </c>
      <c r="BC56" s="83">
        <f t="shared" si="109"/>
        <v>0</v>
      </c>
      <c r="BD56" s="83">
        <f t="shared" si="109"/>
        <v>0</v>
      </c>
      <c r="BE56" s="83">
        <f t="shared" si="109"/>
        <v>0</v>
      </c>
      <c r="BF56" s="83">
        <f t="shared" si="109"/>
        <v>0</v>
      </c>
      <c r="BG56" s="83">
        <f t="shared" si="109"/>
        <v>0</v>
      </c>
      <c r="BH56" s="83">
        <f t="shared" si="109"/>
        <v>0</v>
      </c>
      <c r="BI56" s="83">
        <f t="shared" si="109"/>
        <v>0</v>
      </c>
      <c r="BJ56" s="83">
        <f t="shared" si="109"/>
        <v>0</v>
      </c>
      <c r="BK56" s="83">
        <f t="shared" si="109"/>
        <v>0</v>
      </c>
      <c r="BL56" s="83">
        <f t="shared" si="109"/>
        <v>0</v>
      </c>
      <c r="BM56" s="83">
        <f t="shared" si="109"/>
        <v>0</v>
      </c>
      <c r="BN56" s="83">
        <f t="shared" si="109"/>
        <v>0</v>
      </c>
      <c r="BO56" s="83">
        <f t="shared" si="109"/>
        <v>0</v>
      </c>
      <c r="BP56" s="83">
        <f t="shared" si="109"/>
        <v>0</v>
      </c>
      <c r="BQ56" s="83">
        <f t="shared" si="109"/>
        <v>0</v>
      </c>
      <c r="BR56" s="83">
        <f t="shared" si="109"/>
        <v>0</v>
      </c>
      <c r="BS56" s="83">
        <f t="shared" si="109"/>
        <v>0</v>
      </c>
      <c r="BT56" s="83">
        <f t="shared" si="109"/>
        <v>0</v>
      </c>
      <c r="BU56" s="83">
        <f t="shared" si="109"/>
        <v>0</v>
      </c>
      <c r="BV56" s="83">
        <f t="shared" si="109"/>
        <v>0</v>
      </c>
      <c r="BW56" s="83">
        <f t="shared" si="109"/>
        <v>0</v>
      </c>
    </row>
    <row r="57" spans="3:76" ht="12" hidden="1" customHeight="1" outlineLevel="1">
      <c r="C57" s="82" t="s">
        <v>758</v>
      </c>
      <c r="D57" s="83"/>
      <c r="E57" s="83"/>
      <c r="F57" s="83"/>
      <c r="G57" s="83"/>
      <c r="H57" s="83"/>
      <c r="I57" s="83"/>
      <c r="J57" s="83"/>
      <c r="K57" s="83"/>
      <c r="L57" s="83">
        <f>IF(AND(L$9&gt;L39,L$9&lt;=L40),((L$9-L39)/D$32*D$16)+L23,0)</f>
        <v>0</v>
      </c>
      <c r="M57" s="83">
        <f>IF(AND(M$9&gt;M39,M$9&lt;=M40),((M$9-M39)/E$32*E$16)+M23,0)</f>
        <v>0</v>
      </c>
      <c r="N57" s="83">
        <f>IF(AND(N$9&gt;N39,N$9&lt;=N40),((N$9-N39)/F$32*F$16)+N23,0)</f>
        <v>0</v>
      </c>
      <c r="O57" s="83">
        <f>IF(AND(O$9&gt;O39,O$9&lt;=O40),((O$9-O39)/G$32*G$16)+O23,0)</f>
        <v>0</v>
      </c>
      <c r="P57" s="83">
        <f t="shared" ref="P57:BW57" si="110">IF(AND(P$9&gt;P39,P$9&lt;=P40),((P$9-P39)/H$32*H$16)+P23,0)</f>
        <v>0</v>
      </c>
      <c r="Q57" s="83">
        <f t="shared" si="110"/>
        <v>0</v>
      </c>
      <c r="R57" s="83">
        <f t="shared" si="110"/>
        <v>0</v>
      </c>
      <c r="S57" s="83">
        <f t="shared" si="110"/>
        <v>0</v>
      </c>
      <c r="T57" s="83">
        <f t="shared" si="110"/>
        <v>0</v>
      </c>
      <c r="U57" s="83">
        <f t="shared" si="110"/>
        <v>0</v>
      </c>
      <c r="V57" s="83">
        <f t="shared" si="110"/>
        <v>0</v>
      </c>
      <c r="W57" s="83">
        <f t="shared" si="110"/>
        <v>0</v>
      </c>
      <c r="X57" s="83">
        <f t="shared" si="110"/>
        <v>0</v>
      </c>
      <c r="Y57" s="83">
        <f t="shared" si="110"/>
        <v>0</v>
      </c>
      <c r="Z57" s="83">
        <f t="shared" si="110"/>
        <v>0</v>
      </c>
      <c r="AA57" s="83">
        <f t="shared" si="110"/>
        <v>0</v>
      </c>
      <c r="AB57" s="83">
        <f t="shared" si="110"/>
        <v>0</v>
      </c>
      <c r="AC57" s="83">
        <f t="shared" si="110"/>
        <v>0</v>
      </c>
      <c r="AD57" s="83">
        <f t="shared" si="110"/>
        <v>0</v>
      </c>
      <c r="AE57" s="83">
        <f t="shared" si="110"/>
        <v>0</v>
      </c>
      <c r="AF57" s="83">
        <f t="shared" si="110"/>
        <v>0</v>
      </c>
      <c r="AG57" s="83">
        <f t="shared" si="110"/>
        <v>0</v>
      </c>
      <c r="AH57" s="83">
        <f t="shared" si="110"/>
        <v>0</v>
      </c>
      <c r="AI57" s="83">
        <f t="shared" si="110"/>
        <v>0</v>
      </c>
      <c r="AJ57" s="83">
        <f t="shared" si="110"/>
        <v>0</v>
      </c>
      <c r="AK57" s="83">
        <f t="shared" si="110"/>
        <v>0</v>
      </c>
      <c r="AL57" s="83">
        <f t="shared" si="110"/>
        <v>0</v>
      </c>
      <c r="AM57" s="83">
        <f t="shared" si="110"/>
        <v>0</v>
      </c>
      <c r="AN57" s="83">
        <f t="shared" si="110"/>
        <v>0</v>
      </c>
      <c r="AO57" s="83">
        <f t="shared" si="110"/>
        <v>0</v>
      </c>
      <c r="AP57" s="83">
        <f t="shared" si="110"/>
        <v>0</v>
      </c>
      <c r="AQ57" s="83">
        <f t="shared" si="110"/>
        <v>0</v>
      </c>
      <c r="AR57" s="83">
        <f t="shared" si="110"/>
        <v>0</v>
      </c>
      <c r="AS57" s="83">
        <f t="shared" si="110"/>
        <v>0</v>
      </c>
      <c r="AT57" s="83">
        <f t="shared" si="110"/>
        <v>0</v>
      </c>
      <c r="AU57" s="83">
        <f t="shared" si="110"/>
        <v>0</v>
      </c>
      <c r="AV57" s="83">
        <f t="shared" si="110"/>
        <v>0</v>
      </c>
      <c r="AW57" s="83">
        <f t="shared" si="110"/>
        <v>0</v>
      </c>
      <c r="AX57" s="83">
        <f t="shared" si="110"/>
        <v>0</v>
      </c>
      <c r="AY57" s="83">
        <f t="shared" si="110"/>
        <v>0</v>
      </c>
      <c r="AZ57" s="83">
        <f t="shared" si="110"/>
        <v>0</v>
      </c>
      <c r="BA57" s="83">
        <f t="shared" si="110"/>
        <v>0</v>
      </c>
      <c r="BB57" s="83">
        <f t="shared" si="110"/>
        <v>0</v>
      </c>
      <c r="BC57" s="83">
        <f t="shared" si="110"/>
        <v>0</v>
      </c>
      <c r="BD57" s="83">
        <f t="shared" si="110"/>
        <v>0</v>
      </c>
      <c r="BE57" s="83">
        <f t="shared" si="110"/>
        <v>0</v>
      </c>
      <c r="BF57" s="83">
        <f t="shared" si="110"/>
        <v>0</v>
      </c>
      <c r="BG57" s="83">
        <f t="shared" si="110"/>
        <v>0</v>
      </c>
      <c r="BH57" s="83">
        <f t="shared" si="110"/>
        <v>0</v>
      </c>
      <c r="BI57" s="83">
        <f t="shared" si="110"/>
        <v>0</v>
      </c>
      <c r="BJ57" s="83">
        <f t="shared" si="110"/>
        <v>0</v>
      </c>
      <c r="BK57" s="83">
        <f t="shared" si="110"/>
        <v>0</v>
      </c>
      <c r="BL57" s="83">
        <f t="shared" si="110"/>
        <v>0</v>
      </c>
      <c r="BM57" s="83">
        <f t="shared" si="110"/>
        <v>0</v>
      </c>
      <c r="BN57" s="83">
        <f t="shared" si="110"/>
        <v>0</v>
      </c>
      <c r="BO57" s="83">
        <f t="shared" si="110"/>
        <v>0</v>
      </c>
      <c r="BP57" s="83">
        <f t="shared" si="110"/>
        <v>0</v>
      </c>
      <c r="BQ57" s="83">
        <f t="shared" si="110"/>
        <v>0</v>
      </c>
      <c r="BR57" s="83">
        <f t="shared" si="110"/>
        <v>0</v>
      </c>
      <c r="BS57" s="83">
        <f t="shared" si="110"/>
        <v>0</v>
      </c>
      <c r="BT57" s="83">
        <f t="shared" si="110"/>
        <v>0</v>
      </c>
      <c r="BU57" s="83">
        <f t="shared" si="110"/>
        <v>0</v>
      </c>
      <c r="BV57" s="83">
        <f t="shared" si="110"/>
        <v>0</v>
      </c>
      <c r="BW57" s="83">
        <f t="shared" si="110"/>
        <v>0</v>
      </c>
    </row>
    <row r="58" spans="3:76" ht="12" hidden="1" customHeight="1" outlineLevel="1">
      <c r="C58" s="82" t="s">
        <v>759</v>
      </c>
      <c r="D58" s="83"/>
      <c r="E58" s="83"/>
      <c r="F58" s="83"/>
      <c r="G58" s="83"/>
      <c r="H58" s="83"/>
      <c r="I58" s="83"/>
      <c r="J58" s="83"/>
      <c r="K58" s="83"/>
      <c r="L58" s="83"/>
      <c r="M58" s="83">
        <f>IF(AND(M$9&gt;M40,M$9&lt;=M41),((M$9-M40)/D$32*D$16)+M24,0)</f>
        <v>0</v>
      </c>
      <c r="N58" s="83">
        <f>IF(AND(N$9&gt;N40,N$9&lt;=N41),((N$9-N40)/E$32*E$16)+N24,0)</f>
        <v>0</v>
      </c>
      <c r="O58" s="83">
        <f>IF(AND(O$9&gt;O40,O$9&lt;=O41),((O$9-O40)/F$32*F$16)+O24,0)</f>
        <v>0</v>
      </c>
      <c r="P58" s="83">
        <f t="shared" ref="P58:BW58" si="111">IF(AND(P$9&gt;P40,P$9&lt;=P41),((P$9-P40)/G$32*G$16)+P24,0)</f>
        <v>0</v>
      </c>
      <c r="Q58" s="83">
        <f t="shared" si="111"/>
        <v>0</v>
      </c>
      <c r="R58" s="83">
        <f t="shared" si="111"/>
        <v>0</v>
      </c>
      <c r="S58" s="83">
        <f t="shared" si="111"/>
        <v>0</v>
      </c>
      <c r="T58" s="83">
        <f t="shared" si="111"/>
        <v>0</v>
      </c>
      <c r="U58" s="83">
        <f t="shared" si="111"/>
        <v>0</v>
      </c>
      <c r="V58" s="83">
        <f t="shared" si="111"/>
        <v>0</v>
      </c>
      <c r="W58" s="83">
        <f t="shared" si="111"/>
        <v>0</v>
      </c>
      <c r="X58" s="83">
        <f t="shared" si="111"/>
        <v>0</v>
      </c>
      <c r="Y58" s="83">
        <f t="shared" si="111"/>
        <v>0</v>
      </c>
      <c r="Z58" s="83">
        <f t="shared" si="111"/>
        <v>0</v>
      </c>
      <c r="AA58" s="83">
        <f t="shared" si="111"/>
        <v>0</v>
      </c>
      <c r="AB58" s="83">
        <f t="shared" si="111"/>
        <v>0</v>
      </c>
      <c r="AC58" s="83">
        <f t="shared" si="111"/>
        <v>0</v>
      </c>
      <c r="AD58" s="83">
        <f t="shared" si="111"/>
        <v>0</v>
      </c>
      <c r="AE58" s="83">
        <f t="shared" si="111"/>
        <v>0</v>
      </c>
      <c r="AF58" s="83">
        <f t="shared" si="111"/>
        <v>0</v>
      </c>
      <c r="AG58" s="83">
        <f t="shared" si="111"/>
        <v>0</v>
      </c>
      <c r="AH58" s="83">
        <f t="shared" si="111"/>
        <v>0</v>
      </c>
      <c r="AI58" s="83">
        <f t="shared" si="111"/>
        <v>0</v>
      </c>
      <c r="AJ58" s="83">
        <f t="shared" si="111"/>
        <v>0</v>
      </c>
      <c r="AK58" s="83">
        <f t="shared" si="111"/>
        <v>0</v>
      </c>
      <c r="AL58" s="83">
        <f t="shared" si="111"/>
        <v>0</v>
      </c>
      <c r="AM58" s="83">
        <f t="shared" si="111"/>
        <v>0</v>
      </c>
      <c r="AN58" s="83">
        <f t="shared" si="111"/>
        <v>0</v>
      </c>
      <c r="AO58" s="83">
        <f t="shared" si="111"/>
        <v>0</v>
      </c>
      <c r="AP58" s="83">
        <f t="shared" si="111"/>
        <v>0</v>
      </c>
      <c r="AQ58" s="83">
        <f t="shared" si="111"/>
        <v>0</v>
      </c>
      <c r="AR58" s="83">
        <f t="shared" si="111"/>
        <v>0</v>
      </c>
      <c r="AS58" s="83">
        <f t="shared" si="111"/>
        <v>0</v>
      </c>
      <c r="AT58" s="83">
        <f t="shared" si="111"/>
        <v>0</v>
      </c>
      <c r="AU58" s="83">
        <f t="shared" si="111"/>
        <v>0</v>
      </c>
      <c r="AV58" s="83">
        <f t="shared" si="111"/>
        <v>0</v>
      </c>
      <c r="AW58" s="83">
        <f t="shared" si="111"/>
        <v>0</v>
      </c>
      <c r="AX58" s="83">
        <f t="shared" si="111"/>
        <v>0</v>
      </c>
      <c r="AY58" s="83">
        <f t="shared" si="111"/>
        <v>0</v>
      </c>
      <c r="AZ58" s="83">
        <f t="shared" si="111"/>
        <v>0</v>
      </c>
      <c r="BA58" s="83">
        <f t="shared" si="111"/>
        <v>0</v>
      </c>
      <c r="BB58" s="83">
        <f t="shared" si="111"/>
        <v>0</v>
      </c>
      <c r="BC58" s="83">
        <f t="shared" si="111"/>
        <v>0</v>
      </c>
      <c r="BD58" s="83">
        <f t="shared" si="111"/>
        <v>0</v>
      </c>
      <c r="BE58" s="83">
        <f t="shared" si="111"/>
        <v>0</v>
      </c>
      <c r="BF58" s="83">
        <f t="shared" si="111"/>
        <v>0</v>
      </c>
      <c r="BG58" s="83">
        <f t="shared" si="111"/>
        <v>0</v>
      </c>
      <c r="BH58" s="83">
        <f t="shared" si="111"/>
        <v>0</v>
      </c>
      <c r="BI58" s="83">
        <f t="shared" si="111"/>
        <v>0</v>
      </c>
      <c r="BJ58" s="83">
        <f t="shared" si="111"/>
        <v>0</v>
      </c>
      <c r="BK58" s="83">
        <f t="shared" si="111"/>
        <v>0</v>
      </c>
      <c r="BL58" s="83">
        <f t="shared" si="111"/>
        <v>0</v>
      </c>
      <c r="BM58" s="83">
        <f t="shared" si="111"/>
        <v>0</v>
      </c>
      <c r="BN58" s="83">
        <f t="shared" si="111"/>
        <v>0</v>
      </c>
      <c r="BO58" s="83">
        <f t="shared" si="111"/>
        <v>0</v>
      </c>
      <c r="BP58" s="83">
        <f t="shared" si="111"/>
        <v>0</v>
      </c>
      <c r="BQ58" s="83">
        <f t="shared" si="111"/>
        <v>0</v>
      </c>
      <c r="BR58" s="83">
        <f t="shared" si="111"/>
        <v>0</v>
      </c>
      <c r="BS58" s="83">
        <f t="shared" si="111"/>
        <v>0</v>
      </c>
      <c r="BT58" s="83">
        <f t="shared" si="111"/>
        <v>0</v>
      </c>
      <c r="BU58" s="83">
        <f t="shared" si="111"/>
        <v>0</v>
      </c>
      <c r="BV58" s="83">
        <f t="shared" si="111"/>
        <v>0</v>
      </c>
      <c r="BW58" s="83">
        <f t="shared" si="111"/>
        <v>0</v>
      </c>
    </row>
    <row r="59" spans="3:76" ht="12" hidden="1" customHeight="1" outlineLevel="1">
      <c r="C59" s="82" t="s">
        <v>760</v>
      </c>
      <c r="D59" s="83"/>
      <c r="E59" s="83"/>
      <c r="F59" s="83"/>
      <c r="G59" s="83"/>
      <c r="H59" s="83"/>
      <c r="I59" s="83"/>
      <c r="J59" s="83"/>
      <c r="K59" s="83"/>
      <c r="L59" s="83"/>
      <c r="M59" s="83"/>
      <c r="N59" s="83">
        <f>IF(AND(N$9&gt;N41,N$9&lt;=N42),((N$9-N41)/D$32*D$16)+N25,0)</f>
        <v>0</v>
      </c>
      <c r="O59" s="83">
        <f>IF(AND(O$9&gt;O41,O$9&lt;=O42),((O$9-O41)/E$32*E$16)+O25,0)</f>
        <v>0</v>
      </c>
      <c r="P59" s="83">
        <f t="shared" ref="P59:BW59" si="112">IF(AND(P$9&gt;P41,P$9&lt;=P42),((P$9-P41)/F$32*F$16)+P25,0)</f>
        <v>0</v>
      </c>
      <c r="Q59" s="83">
        <f t="shared" si="112"/>
        <v>0</v>
      </c>
      <c r="R59" s="83">
        <f t="shared" si="112"/>
        <v>0</v>
      </c>
      <c r="S59" s="83">
        <f t="shared" si="112"/>
        <v>0</v>
      </c>
      <c r="T59" s="83">
        <f t="shared" si="112"/>
        <v>0</v>
      </c>
      <c r="U59" s="83">
        <f t="shared" si="112"/>
        <v>0</v>
      </c>
      <c r="V59" s="83">
        <f t="shared" si="112"/>
        <v>0</v>
      </c>
      <c r="W59" s="83">
        <f t="shared" si="112"/>
        <v>0</v>
      </c>
      <c r="X59" s="83">
        <f t="shared" si="112"/>
        <v>0</v>
      </c>
      <c r="Y59" s="83">
        <f t="shared" si="112"/>
        <v>0</v>
      </c>
      <c r="Z59" s="83">
        <f t="shared" si="112"/>
        <v>0</v>
      </c>
      <c r="AA59" s="83">
        <f t="shared" si="112"/>
        <v>0</v>
      </c>
      <c r="AB59" s="83">
        <f t="shared" si="112"/>
        <v>0</v>
      </c>
      <c r="AC59" s="83">
        <f t="shared" si="112"/>
        <v>0</v>
      </c>
      <c r="AD59" s="83">
        <f t="shared" si="112"/>
        <v>0</v>
      </c>
      <c r="AE59" s="83">
        <f t="shared" si="112"/>
        <v>0</v>
      </c>
      <c r="AF59" s="83">
        <f t="shared" si="112"/>
        <v>0</v>
      </c>
      <c r="AG59" s="83">
        <f t="shared" si="112"/>
        <v>0</v>
      </c>
      <c r="AH59" s="83">
        <f t="shared" si="112"/>
        <v>0</v>
      </c>
      <c r="AI59" s="83">
        <f t="shared" si="112"/>
        <v>0</v>
      </c>
      <c r="AJ59" s="83">
        <f t="shared" si="112"/>
        <v>0</v>
      </c>
      <c r="AK59" s="83">
        <f t="shared" si="112"/>
        <v>0</v>
      </c>
      <c r="AL59" s="83">
        <f t="shared" si="112"/>
        <v>0</v>
      </c>
      <c r="AM59" s="83">
        <f t="shared" si="112"/>
        <v>0</v>
      </c>
      <c r="AN59" s="83">
        <f t="shared" si="112"/>
        <v>0</v>
      </c>
      <c r="AO59" s="83">
        <f t="shared" si="112"/>
        <v>0</v>
      </c>
      <c r="AP59" s="83">
        <f t="shared" si="112"/>
        <v>0</v>
      </c>
      <c r="AQ59" s="83">
        <f t="shared" si="112"/>
        <v>0</v>
      </c>
      <c r="AR59" s="83">
        <f t="shared" si="112"/>
        <v>0</v>
      </c>
      <c r="AS59" s="83">
        <f t="shared" si="112"/>
        <v>0</v>
      </c>
      <c r="AT59" s="83">
        <f t="shared" si="112"/>
        <v>0</v>
      </c>
      <c r="AU59" s="83">
        <f t="shared" si="112"/>
        <v>0</v>
      </c>
      <c r="AV59" s="83">
        <f t="shared" si="112"/>
        <v>0</v>
      </c>
      <c r="AW59" s="83">
        <f t="shared" si="112"/>
        <v>0</v>
      </c>
      <c r="AX59" s="83">
        <f t="shared" si="112"/>
        <v>0</v>
      </c>
      <c r="AY59" s="83">
        <f t="shared" si="112"/>
        <v>0</v>
      </c>
      <c r="AZ59" s="83">
        <f t="shared" si="112"/>
        <v>0</v>
      </c>
      <c r="BA59" s="83">
        <f t="shared" si="112"/>
        <v>0</v>
      </c>
      <c r="BB59" s="83">
        <f t="shared" si="112"/>
        <v>0</v>
      </c>
      <c r="BC59" s="83">
        <f t="shared" si="112"/>
        <v>0</v>
      </c>
      <c r="BD59" s="83">
        <f t="shared" si="112"/>
        <v>0</v>
      </c>
      <c r="BE59" s="83">
        <f t="shared" si="112"/>
        <v>0</v>
      </c>
      <c r="BF59" s="83">
        <f t="shared" si="112"/>
        <v>0</v>
      </c>
      <c r="BG59" s="83">
        <f t="shared" si="112"/>
        <v>0</v>
      </c>
      <c r="BH59" s="83">
        <f t="shared" si="112"/>
        <v>0</v>
      </c>
      <c r="BI59" s="83">
        <f t="shared" si="112"/>
        <v>0</v>
      </c>
      <c r="BJ59" s="83">
        <f t="shared" si="112"/>
        <v>0</v>
      </c>
      <c r="BK59" s="83">
        <f t="shared" si="112"/>
        <v>0</v>
      </c>
      <c r="BL59" s="83">
        <f t="shared" si="112"/>
        <v>0</v>
      </c>
      <c r="BM59" s="83">
        <f t="shared" si="112"/>
        <v>0</v>
      </c>
      <c r="BN59" s="83">
        <f t="shared" si="112"/>
        <v>0</v>
      </c>
      <c r="BO59" s="83">
        <f t="shared" si="112"/>
        <v>0</v>
      </c>
      <c r="BP59" s="83">
        <f t="shared" si="112"/>
        <v>0</v>
      </c>
      <c r="BQ59" s="83">
        <f t="shared" si="112"/>
        <v>0</v>
      </c>
      <c r="BR59" s="83">
        <f t="shared" si="112"/>
        <v>0</v>
      </c>
      <c r="BS59" s="83">
        <f t="shared" si="112"/>
        <v>0</v>
      </c>
      <c r="BT59" s="83">
        <f t="shared" si="112"/>
        <v>0</v>
      </c>
      <c r="BU59" s="83">
        <f t="shared" si="112"/>
        <v>0</v>
      </c>
      <c r="BV59" s="83">
        <f t="shared" si="112"/>
        <v>0</v>
      </c>
      <c r="BW59" s="83">
        <f t="shared" si="112"/>
        <v>0</v>
      </c>
    </row>
    <row r="60" spans="3:76" ht="12" hidden="1" customHeight="1" outlineLevel="1">
      <c r="C60" s="82" t="s">
        <v>761</v>
      </c>
      <c r="D60" s="83"/>
      <c r="E60" s="83"/>
      <c r="F60" s="83"/>
      <c r="G60" s="83"/>
      <c r="H60" s="83"/>
      <c r="I60" s="83"/>
      <c r="J60" s="83"/>
      <c r="K60" s="83"/>
      <c r="L60" s="83"/>
      <c r="M60" s="83"/>
      <c r="N60" s="83"/>
      <c r="O60" s="83">
        <f>IF(AND(O$9&gt;O42,O$9&lt;=O43),((O$9-O42)/D$32*D$16)+O26,0)</f>
        <v>0</v>
      </c>
      <c r="P60" s="83">
        <f t="shared" ref="P60:BW60" si="113">IF(AND(P$9&gt;P42,P$9&lt;=P43),((P$9-P42)/E$32*E$16)+P26,0)</f>
        <v>0</v>
      </c>
      <c r="Q60" s="83">
        <f t="shared" si="113"/>
        <v>0</v>
      </c>
      <c r="R60" s="83">
        <f t="shared" si="113"/>
        <v>0</v>
      </c>
      <c r="S60" s="83">
        <f t="shared" si="113"/>
        <v>0</v>
      </c>
      <c r="T60" s="83">
        <f t="shared" si="113"/>
        <v>0</v>
      </c>
      <c r="U60" s="83">
        <f t="shared" si="113"/>
        <v>0</v>
      </c>
      <c r="V60" s="83">
        <f t="shared" si="113"/>
        <v>0</v>
      </c>
      <c r="W60" s="83">
        <f t="shared" si="113"/>
        <v>0</v>
      </c>
      <c r="X60" s="83">
        <f t="shared" si="113"/>
        <v>0</v>
      </c>
      <c r="Y60" s="83">
        <f t="shared" si="113"/>
        <v>0</v>
      </c>
      <c r="Z60" s="83">
        <f t="shared" si="113"/>
        <v>0</v>
      </c>
      <c r="AA60" s="83">
        <f t="shared" si="113"/>
        <v>0</v>
      </c>
      <c r="AB60" s="83">
        <f t="shared" si="113"/>
        <v>0</v>
      </c>
      <c r="AC60" s="83">
        <f t="shared" si="113"/>
        <v>0</v>
      </c>
      <c r="AD60" s="83">
        <f t="shared" si="113"/>
        <v>0</v>
      </c>
      <c r="AE60" s="83">
        <f t="shared" si="113"/>
        <v>0</v>
      </c>
      <c r="AF60" s="83">
        <f t="shared" si="113"/>
        <v>0</v>
      </c>
      <c r="AG60" s="83">
        <f t="shared" si="113"/>
        <v>0</v>
      </c>
      <c r="AH60" s="83">
        <f t="shared" si="113"/>
        <v>0</v>
      </c>
      <c r="AI60" s="83">
        <f t="shared" si="113"/>
        <v>0</v>
      </c>
      <c r="AJ60" s="83">
        <f t="shared" si="113"/>
        <v>0</v>
      </c>
      <c r="AK60" s="83">
        <f t="shared" si="113"/>
        <v>0</v>
      </c>
      <c r="AL60" s="83">
        <f t="shared" si="113"/>
        <v>0</v>
      </c>
      <c r="AM60" s="83">
        <f t="shared" si="113"/>
        <v>0</v>
      </c>
      <c r="AN60" s="83">
        <f t="shared" si="113"/>
        <v>0</v>
      </c>
      <c r="AO60" s="83">
        <f t="shared" si="113"/>
        <v>0</v>
      </c>
      <c r="AP60" s="83">
        <f t="shared" si="113"/>
        <v>0</v>
      </c>
      <c r="AQ60" s="83">
        <f t="shared" si="113"/>
        <v>0</v>
      </c>
      <c r="AR60" s="83">
        <f t="shared" si="113"/>
        <v>0</v>
      </c>
      <c r="AS60" s="83">
        <f t="shared" si="113"/>
        <v>0</v>
      </c>
      <c r="AT60" s="83">
        <f t="shared" si="113"/>
        <v>0</v>
      </c>
      <c r="AU60" s="83">
        <f t="shared" si="113"/>
        <v>0</v>
      </c>
      <c r="AV60" s="83">
        <f t="shared" si="113"/>
        <v>0</v>
      </c>
      <c r="AW60" s="83">
        <f t="shared" si="113"/>
        <v>0</v>
      </c>
      <c r="AX60" s="83">
        <f t="shared" si="113"/>
        <v>0</v>
      </c>
      <c r="AY60" s="83">
        <f t="shared" si="113"/>
        <v>0</v>
      </c>
      <c r="AZ60" s="83">
        <f t="shared" si="113"/>
        <v>0</v>
      </c>
      <c r="BA60" s="83">
        <f t="shared" si="113"/>
        <v>0</v>
      </c>
      <c r="BB60" s="83">
        <f t="shared" si="113"/>
        <v>0</v>
      </c>
      <c r="BC60" s="83">
        <f t="shared" si="113"/>
        <v>0</v>
      </c>
      <c r="BD60" s="83">
        <f t="shared" si="113"/>
        <v>0</v>
      </c>
      <c r="BE60" s="83">
        <f t="shared" si="113"/>
        <v>0</v>
      </c>
      <c r="BF60" s="83">
        <f t="shared" si="113"/>
        <v>0</v>
      </c>
      <c r="BG60" s="83">
        <f t="shared" si="113"/>
        <v>0</v>
      </c>
      <c r="BH60" s="83">
        <f t="shared" si="113"/>
        <v>0</v>
      </c>
      <c r="BI60" s="83">
        <f t="shared" si="113"/>
        <v>0</v>
      </c>
      <c r="BJ60" s="83">
        <f t="shared" si="113"/>
        <v>0</v>
      </c>
      <c r="BK60" s="83">
        <f t="shared" si="113"/>
        <v>0</v>
      </c>
      <c r="BL60" s="83">
        <f t="shared" si="113"/>
        <v>0</v>
      </c>
      <c r="BM60" s="83">
        <f t="shared" si="113"/>
        <v>0</v>
      </c>
      <c r="BN60" s="83">
        <f t="shared" si="113"/>
        <v>0</v>
      </c>
      <c r="BO60" s="83">
        <f t="shared" si="113"/>
        <v>0</v>
      </c>
      <c r="BP60" s="83">
        <f t="shared" si="113"/>
        <v>0</v>
      </c>
      <c r="BQ60" s="83">
        <f t="shared" si="113"/>
        <v>0</v>
      </c>
      <c r="BR60" s="83">
        <f t="shared" si="113"/>
        <v>0</v>
      </c>
      <c r="BS60" s="83">
        <f t="shared" si="113"/>
        <v>0</v>
      </c>
      <c r="BT60" s="83">
        <f t="shared" si="113"/>
        <v>0</v>
      </c>
      <c r="BU60" s="83">
        <f t="shared" si="113"/>
        <v>0</v>
      </c>
      <c r="BV60" s="83">
        <f t="shared" si="113"/>
        <v>0</v>
      </c>
      <c r="BW60" s="83">
        <f t="shared" si="113"/>
        <v>0</v>
      </c>
    </row>
    <row r="61" spans="3:76" ht="12" hidden="1" customHeight="1" outlineLevel="1">
      <c r="C61" s="82" t="s">
        <v>762</v>
      </c>
      <c r="D61" s="83"/>
      <c r="E61" s="83"/>
      <c r="F61" s="83"/>
      <c r="G61" s="83"/>
      <c r="H61" s="83"/>
      <c r="I61" s="83"/>
      <c r="J61" s="83"/>
      <c r="K61" s="83"/>
      <c r="L61" s="83"/>
      <c r="M61" s="83"/>
      <c r="N61" s="83"/>
      <c r="O61" s="83"/>
      <c r="P61" s="83">
        <f>IF(AND(P$9&gt;P43,P$9&lt;=P44),((P$9-P43)/D$32*D$16)+P27,0)</f>
        <v>0</v>
      </c>
      <c r="Q61" s="83">
        <f t="shared" ref="Q61:BW61" si="114">IF(AND(Q$9&gt;Q43,Q$9&lt;=Q44),((Q$9-Q43)/E$32*E$16)+Q27,0)</f>
        <v>0</v>
      </c>
      <c r="R61" s="83">
        <f t="shared" si="114"/>
        <v>0</v>
      </c>
      <c r="S61" s="83">
        <f t="shared" si="114"/>
        <v>0</v>
      </c>
      <c r="T61" s="83">
        <f t="shared" si="114"/>
        <v>0</v>
      </c>
      <c r="U61" s="83">
        <f t="shared" si="114"/>
        <v>0</v>
      </c>
      <c r="V61" s="83">
        <f t="shared" si="114"/>
        <v>0</v>
      </c>
      <c r="W61" s="83">
        <f t="shared" si="114"/>
        <v>0</v>
      </c>
      <c r="X61" s="83">
        <f t="shared" si="114"/>
        <v>0</v>
      </c>
      <c r="Y61" s="83">
        <f t="shared" si="114"/>
        <v>0</v>
      </c>
      <c r="Z61" s="83">
        <f t="shared" si="114"/>
        <v>0</v>
      </c>
      <c r="AA61" s="83">
        <f t="shared" si="114"/>
        <v>0</v>
      </c>
      <c r="AB61" s="83">
        <f t="shared" si="114"/>
        <v>0</v>
      </c>
      <c r="AC61" s="83">
        <f t="shared" si="114"/>
        <v>0</v>
      </c>
      <c r="AD61" s="83">
        <f t="shared" si="114"/>
        <v>0</v>
      </c>
      <c r="AE61" s="83">
        <f t="shared" si="114"/>
        <v>0</v>
      </c>
      <c r="AF61" s="83">
        <f t="shared" si="114"/>
        <v>0</v>
      </c>
      <c r="AG61" s="83">
        <f t="shared" si="114"/>
        <v>0</v>
      </c>
      <c r="AH61" s="83">
        <f t="shared" si="114"/>
        <v>0</v>
      </c>
      <c r="AI61" s="83">
        <f t="shared" si="114"/>
        <v>0</v>
      </c>
      <c r="AJ61" s="83">
        <f t="shared" si="114"/>
        <v>0</v>
      </c>
      <c r="AK61" s="83">
        <f t="shared" si="114"/>
        <v>0</v>
      </c>
      <c r="AL61" s="83">
        <f t="shared" si="114"/>
        <v>0</v>
      </c>
      <c r="AM61" s="83">
        <f t="shared" si="114"/>
        <v>0</v>
      </c>
      <c r="AN61" s="83">
        <f t="shared" si="114"/>
        <v>0</v>
      </c>
      <c r="AO61" s="83">
        <f t="shared" si="114"/>
        <v>0</v>
      </c>
      <c r="AP61" s="83">
        <f t="shared" si="114"/>
        <v>0</v>
      </c>
      <c r="AQ61" s="83">
        <f t="shared" si="114"/>
        <v>0</v>
      </c>
      <c r="AR61" s="83">
        <f t="shared" si="114"/>
        <v>0</v>
      </c>
      <c r="AS61" s="83">
        <f t="shared" si="114"/>
        <v>0</v>
      </c>
      <c r="AT61" s="83">
        <f t="shared" si="114"/>
        <v>0</v>
      </c>
      <c r="AU61" s="83">
        <f t="shared" si="114"/>
        <v>0</v>
      </c>
      <c r="AV61" s="83">
        <f t="shared" si="114"/>
        <v>0</v>
      </c>
      <c r="AW61" s="83">
        <f t="shared" si="114"/>
        <v>0</v>
      </c>
      <c r="AX61" s="83">
        <f t="shared" si="114"/>
        <v>0</v>
      </c>
      <c r="AY61" s="83">
        <f t="shared" si="114"/>
        <v>0</v>
      </c>
      <c r="AZ61" s="83">
        <f t="shared" si="114"/>
        <v>0</v>
      </c>
      <c r="BA61" s="83">
        <f t="shared" si="114"/>
        <v>0</v>
      </c>
      <c r="BB61" s="83">
        <f t="shared" si="114"/>
        <v>0</v>
      </c>
      <c r="BC61" s="83">
        <f t="shared" si="114"/>
        <v>0</v>
      </c>
      <c r="BD61" s="83">
        <f t="shared" si="114"/>
        <v>0</v>
      </c>
      <c r="BE61" s="83">
        <f t="shared" si="114"/>
        <v>0</v>
      </c>
      <c r="BF61" s="83">
        <f t="shared" si="114"/>
        <v>0</v>
      </c>
      <c r="BG61" s="83">
        <f t="shared" si="114"/>
        <v>0</v>
      </c>
      <c r="BH61" s="83">
        <f t="shared" si="114"/>
        <v>0</v>
      </c>
      <c r="BI61" s="83">
        <f t="shared" si="114"/>
        <v>0</v>
      </c>
      <c r="BJ61" s="83">
        <f t="shared" si="114"/>
        <v>0</v>
      </c>
      <c r="BK61" s="83">
        <f t="shared" si="114"/>
        <v>0</v>
      </c>
      <c r="BL61" s="83">
        <f t="shared" si="114"/>
        <v>0</v>
      </c>
      <c r="BM61" s="83">
        <f t="shared" si="114"/>
        <v>0</v>
      </c>
      <c r="BN61" s="83">
        <f t="shared" si="114"/>
        <v>0</v>
      </c>
      <c r="BO61" s="83">
        <f t="shared" si="114"/>
        <v>0</v>
      </c>
      <c r="BP61" s="83">
        <f t="shared" si="114"/>
        <v>0</v>
      </c>
      <c r="BQ61" s="83">
        <f t="shared" si="114"/>
        <v>0</v>
      </c>
      <c r="BR61" s="83">
        <f t="shared" si="114"/>
        <v>0</v>
      </c>
      <c r="BS61" s="83">
        <f t="shared" si="114"/>
        <v>0</v>
      </c>
      <c r="BT61" s="83">
        <f t="shared" si="114"/>
        <v>0</v>
      </c>
      <c r="BU61" s="83">
        <f t="shared" si="114"/>
        <v>0</v>
      </c>
      <c r="BV61" s="83">
        <f t="shared" si="114"/>
        <v>0</v>
      </c>
      <c r="BW61" s="83">
        <f t="shared" si="114"/>
        <v>0</v>
      </c>
    </row>
    <row r="62" spans="3:76" ht="12" hidden="1" customHeight="1" outlineLevel="1">
      <c r="C62" s="84"/>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row>
    <row r="63" spans="3:76" ht="12" customHeight="1" collapsed="1" thickBot="1">
      <c r="C63" s="108" t="s">
        <v>765</v>
      </c>
      <c r="D63" s="87" t="e">
        <f t="shared" ref="D63:O63" si="115">SUM(D49:D62)</f>
        <v>#DIV/0!</v>
      </c>
      <c r="E63" s="87" t="e">
        <f t="shared" si="115"/>
        <v>#DIV/0!</v>
      </c>
      <c r="F63" s="87" t="e">
        <f t="shared" si="115"/>
        <v>#DIV/0!</v>
      </c>
      <c r="G63" s="87" t="e">
        <f t="shared" si="115"/>
        <v>#DIV/0!</v>
      </c>
      <c r="H63" s="87" t="e">
        <f t="shared" si="115"/>
        <v>#DIV/0!</v>
      </c>
      <c r="I63" s="87" t="e">
        <f t="shared" si="115"/>
        <v>#DIV/0!</v>
      </c>
      <c r="J63" s="87" t="e">
        <f t="shared" si="115"/>
        <v>#DIV/0!</v>
      </c>
      <c r="K63" s="87" t="e">
        <f t="shared" si="115"/>
        <v>#DIV/0!</v>
      </c>
      <c r="L63" s="87" t="e">
        <f t="shared" si="115"/>
        <v>#DIV/0!</v>
      </c>
      <c r="M63" s="87" t="e">
        <f t="shared" si="115"/>
        <v>#DIV/0!</v>
      </c>
      <c r="N63" s="87" t="e">
        <f t="shared" si="115"/>
        <v>#DIV/0!</v>
      </c>
      <c r="O63" s="87" t="e">
        <f t="shared" si="115"/>
        <v>#DIV/0!</v>
      </c>
      <c r="P63" s="87" t="e">
        <f t="shared" ref="P63:BW63" si="116">SUM(P49:P62)</f>
        <v>#DIV/0!</v>
      </c>
      <c r="Q63" s="87" t="e">
        <f t="shared" si="116"/>
        <v>#DIV/0!</v>
      </c>
      <c r="R63" s="87" t="e">
        <f t="shared" si="116"/>
        <v>#DIV/0!</v>
      </c>
      <c r="S63" s="87" t="e">
        <f t="shared" si="116"/>
        <v>#DIV/0!</v>
      </c>
      <c r="T63" s="87" t="e">
        <f t="shared" si="116"/>
        <v>#DIV/0!</v>
      </c>
      <c r="U63" s="87" t="e">
        <f t="shared" si="116"/>
        <v>#DIV/0!</v>
      </c>
      <c r="V63" s="87" t="e">
        <f t="shared" si="116"/>
        <v>#DIV/0!</v>
      </c>
      <c r="W63" s="87" t="e">
        <f t="shared" si="116"/>
        <v>#DIV/0!</v>
      </c>
      <c r="X63" s="87" t="e">
        <f t="shared" si="116"/>
        <v>#DIV/0!</v>
      </c>
      <c r="Y63" s="87" t="e">
        <f t="shared" si="116"/>
        <v>#DIV/0!</v>
      </c>
      <c r="Z63" s="87" t="e">
        <f t="shared" si="116"/>
        <v>#DIV/0!</v>
      </c>
      <c r="AA63" s="87" t="e">
        <f t="shared" si="116"/>
        <v>#DIV/0!</v>
      </c>
      <c r="AB63" s="87" t="e">
        <f t="shared" si="116"/>
        <v>#DIV/0!</v>
      </c>
      <c r="AC63" s="87" t="e">
        <f t="shared" si="116"/>
        <v>#DIV/0!</v>
      </c>
      <c r="AD63" s="87" t="e">
        <f t="shared" si="116"/>
        <v>#DIV/0!</v>
      </c>
      <c r="AE63" s="87" t="e">
        <f t="shared" si="116"/>
        <v>#DIV/0!</v>
      </c>
      <c r="AF63" s="87" t="e">
        <f t="shared" si="116"/>
        <v>#DIV/0!</v>
      </c>
      <c r="AG63" s="87" t="e">
        <f t="shared" si="116"/>
        <v>#DIV/0!</v>
      </c>
      <c r="AH63" s="87" t="e">
        <f t="shared" si="116"/>
        <v>#DIV/0!</v>
      </c>
      <c r="AI63" s="87" t="e">
        <f t="shared" si="116"/>
        <v>#DIV/0!</v>
      </c>
      <c r="AJ63" s="87" t="e">
        <f t="shared" si="116"/>
        <v>#DIV/0!</v>
      </c>
      <c r="AK63" s="87" t="e">
        <f t="shared" si="116"/>
        <v>#DIV/0!</v>
      </c>
      <c r="AL63" s="87" t="e">
        <f t="shared" si="116"/>
        <v>#DIV/0!</v>
      </c>
      <c r="AM63" s="87" t="e">
        <f t="shared" si="116"/>
        <v>#DIV/0!</v>
      </c>
      <c r="AN63" s="87" t="e">
        <f t="shared" si="116"/>
        <v>#DIV/0!</v>
      </c>
      <c r="AO63" s="87" t="e">
        <f t="shared" si="116"/>
        <v>#DIV/0!</v>
      </c>
      <c r="AP63" s="87" t="e">
        <f t="shared" si="116"/>
        <v>#DIV/0!</v>
      </c>
      <c r="AQ63" s="87" t="e">
        <f t="shared" si="116"/>
        <v>#DIV/0!</v>
      </c>
      <c r="AR63" s="87" t="e">
        <f t="shared" si="116"/>
        <v>#DIV/0!</v>
      </c>
      <c r="AS63" s="87" t="e">
        <f t="shared" si="116"/>
        <v>#DIV/0!</v>
      </c>
      <c r="AT63" s="87" t="e">
        <f t="shared" si="116"/>
        <v>#DIV/0!</v>
      </c>
      <c r="AU63" s="87" t="e">
        <f t="shared" si="116"/>
        <v>#DIV/0!</v>
      </c>
      <c r="AV63" s="87" t="e">
        <f t="shared" si="116"/>
        <v>#DIV/0!</v>
      </c>
      <c r="AW63" s="87" t="e">
        <f t="shared" si="116"/>
        <v>#DIV/0!</v>
      </c>
      <c r="AX63" s="87" t="e">
        <f t="shared" si="116"/>
        <v>#DIV/0!</v>
      </c>
      <c r="AY63" s="87" t="e">
        <f t="shared" si="116"/>
        <v>#DIV/0!</v>
      </c>
      <c r="AZ63" s="87" t="e">
        <f t="shared" si="116"/>
        <v>#DIV/0!</v>
      </c>
      <c r="BA63" s="87" t="e">
        <f t="shared" si="116"/>
        <v>#DIV/0!</v>
      </c>
      <c r="BB63" s="87" t="e">
        <f t="shared" si="116"/>
        <v>#DIV/0!</v>
      </c>
      <c r="BC63" s="87" t="e">
        <f t="shared" si="116"/>
        <v>#DIV/0!</v>
      </c>
      <c r="BD63" s="87" t="e">
        <f t="shared" si="116"/>
        <v>#DIV/0!</v>
      </c>
      <c r="BE63" s="87" t="e">
        <f t="shared" si="116"/>
        <v>#DIV/0!</v>
      </c>
      <c r="BF63" s="87" t="e">
        <f t="shared" si="116"/>
        <v>#DIV/0!</v>
      </c>
      <c r="BG63" s="87" t="e">
        <f t="shared" si="116"/>
        <v>#DIV/0!</v>
      </c>
      <c r="BH63" s="87" t="e">
        <f t="shared" si="116"/>
        <v>#DIV/0!</v>
      </c>
      <c r="BI63" s="87" t="e">
        <f t="shared" si="116"/>
        <v>#DIV/0!</v>
      </c>
      <c r="BJ63" s="87" t="e">
        <f t="shared" si="116"/>
        <v>#DIV/0!</v>
      </c>
      <c r="BK63" s="87" t="e">
        <f t="shared" si="116"/>
        <v>#DIV/0!</v>
      </c>
      <c r="BL63" s="87" t="e">
        <f t="shared" si="116"/>
        <v>#DIV/0!</v>
      </c>
      <c r="BM63" s="87" t="e">
        <f t="shared" si="116"/>
        <v>#DIV/0!</v>
      </c>
      <c r="BN63" s="87" t="e">
        <f t="shared" si="116"/>
        <v>#DIV/0!</v>
      </c>
      <c r="BO63" s="87" t="e">
        <f t="shared" si="116"/>
        <v>#DIV/0!</v>
      </c>
      <c r="BP63" s="87" t="e">
        <f t="shared" si="116"/>
        <v>#DIV/0!</v>
      </c>
      <c r="BQ63" s="87" t="e">
        <f t="shared" si="116"/>
        <v>#DIV/0!</v>
      </c>
      <c r="BR63" s="87" t="e">
        <f t="shared" si="116"/>
        <v>#DIV/0!</v>
      </c>
      <c r="BS63" s="87" t="e">
        <f t="shared" si="116"/>
        <v>#DIV/0!</v>
      </c>
      <c r="BT63" s="87" t="e">
        <f t="shared" si="116"/>
        <v>#DIV/0!</v>
      </c>
      <c r="BU63" s="87" t="e">
        <f t="shared" si="116"/>
        <v>#DIV/0!</v>
      </c>
      <c r="BV63" s="87" t="e">
        <f t="shared" si="116"/>
        <v>#DIV/0!</v>
      </c>
      <c r="BW63" s="87" t="e">
        <f t="shared" si="116"/>
        <v>#DIV/0!</v>
      </c>
    </row>
    <row r="64" spans="3:76" ht="12" customHeight="1" thickTop="1">
      <c r="C64" s="93"/>
      <c r="D64" s="88"/>
      <c r="E64" s="88"/>
      <c r="F64" s="88"/>
      <c r="G64" s="88"/>
      <c r="H64" s="88"/>
      <c r="I64" s="88"/>
      <c r="J64" s="88"/>
      <c r="K64" s="88"/>
      <c r="L64" s="88"/>
      <c r="M64" s="88"/>
      <c r="N64" s="88"/>
      <c r="O64" s="88"/>
      <c r="P64" s="89" t="s">
        <v>742</v>
      </c>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64"/>
    </row>
    <row r="65" spans="1:76" s="64" customFormat="1" ht="12" customHeight="1" thickBot="1">
      <c r="A65" s="561"/>
      <c r="C65" s="108" t="s">
        <v>766</v>
      </c>
      <c r="D65" s="87" t="e">
        <f>SUMIF($D$6:$BW$6,D$6,$D$63:$BW$63)/SUMIF($D$6:$BW$6,D$6,$D$67:$BW$67)</f>
        <v>#DIV/0!</v>
      </c>
      <c r="E65" s="87" t="e">
        <f t="shared" ref="E65:BP65" si="117">SUMIF($D$6:$BW$6,E$6,$D$63:$BW$63)/SUMIF($D$6:$BW$6,E$6,$D$67:$BW$67)</f>
        <v>#DIV/0!</v>
      </c>
      <c r="F65" s="87" t="e">
        <f t="shared" si="117"/>
        <v>#DIV/0!</v>
      </c>
      <c r="G65" s="87" t="e">
        <f t="shared" si="117"/>
        <v>#DIV/0!</v>
      </c>
      <c r="H65" s="87" t="e">
        <f t="shared" si="117"/>
        <v>#DIV/0!</v>
      </c>
      <c r="I65" s="87" t="e">
        <f t="shared" si="117"/>
        <v>#DIV/0!</v>
      </c>
      <c r="J65" s="87" t="e">
        <f t="shared" si="117"/>
        <v>#DIV/0!</v>
      </c>
      <c r="K65" s="87" t="e">
        <f t="shared" si="117"/>
        <v>#DIV/0!</v>
      </c>
      <c r="L65" s="87" t="e">
        <f t="shared" si="117"/>
        <v>#DIV/0!</v>
      </c>
      <c r="M65" s="87" t="e">
        <f t="shared" si="117"/>
        <v>#DIV/0!</v>
      </c>
      <c r="N65" s="87" t="e">
        <f t="shared" si="117"/>
        <v>#DIV/0!</v>
      </c>
      <c r="O65" s="87" t="e">
        <f t="shared" si="117"/>
        <v>#DIV/0!</v>
      </c>
      <c r="P65" s="87" t="e">
        <f t="shared" si="117"/>
        <v>#DIV/0!</v>
      </c>
      <c r="Q65" s="87" t="e">
        <f t="shared" si="117"/>
        <v>#DIV/0!</v>
      </c>
      <c r="R65" s="87" t="e">
        <f t="shared" si="117"/>
        <v>#DIV/0!</v>
      </c>
      <c r="S65" s="87" t="e">
        <f t="shared" si="117"/>
        <v>#DIV/0!</v>
      </c>
      <c r="T65" s="87" t="e">
        <f t="shared" si="117"/>
        <v>#DIV/0!</v>
      </c>
      <c r="U65" s="87" t="e">
        <f t="shared" si="117"/>
        <v>#DIV/0!</v>
      </c>
      <c r="V65" s="87" t="e">
        <f t="shared" si="117"/>
        <v>#DIV/0!</v>
      </c>
      <c r="W65" s="87" t="e">
        <f t="shared" si="117"/>
        <v>#DIV/0!</v>
      </c>
      <c r="X65" s="87" t="e">
        <f t="shared" si="117"/>
        <v>#DIV/0!</v>
      </c>
      <c r="Y65" s="87" t="e">
        <f t="shared" si="117"/>
        <v>#DIV/0!</v>
      </c>
      <c r="Z65" s="87" t="e">
        <f t="shared" si="117"/>
        <v>#DIV/0!</v>
      </c>
      <c r="AA65" s="87" t="e">
        <f t="shared" si="117"/>
        <v>#DIV/0!</v>
      </c>
      <c r="AB65" s="87" t="e">
        <f t="shared" si="117"/>
        <v>#DIV/0!</v>
      </c>
      <c r="AC65" s="87" t="e">
        <f t="shared" si="117"/>
        <v>#DIV/0!</v>
      </c>
      <c r="AD65" s="87" t="e">
        <f t="shared" si="117"/>
        <v>#DIV/0!</v>
      </c>
      <c r="AE65" s="87" t="e">
        <f t="shared" si="117"/>
        <v>#DIV/0!</v>
      </c>
      <c r="AF65" s="87" t="e">
        <f t="shared" si="117"/>
        <v>#DIV/0!</v>
      </c>
      <c r="AG65" s="87" t="e">
        <f t="shared" si="117"/>
        <v>#DIV/0!</v>
      </c>
      <c r="AH65" s="87" t="e">
        <f t="shared" si="117"/>
        <v>#DIV/0!</v>
      </c>
      <c r="AI65" s="87" t="e">
        <f t="shared" si="117"/>
        <v>#DIV/0!</v>
      </c>
      <c r="AJ65" s="87" t="e">
        <f t="shared" si="117"/>
        <v>#DIV/0!</v>
      </c>
      <c r="AK65" s="87" t="e">
        <f t="shared" si="117"/>
        <v>#DIV/0!</v>
      </c>
      <c r="AL65" s="87" t="e">
        <f t="shared" si="117"/>
        <v>#DIV/0!</v>
      </c>
      <c r="AM65" s="87" t="e">
        <f t="shared" si="117"/>
        <v>#DIV/0!</v>
      </c>
      <c r="AN65" s="87" t="e">
        <f t="shared" si="117"/>
        <v>#DIV/0!</v>
      </c>
      <c r="AO65" s="87" t="e">
        <f t="shared" si="117"/>
        <v>#DIV/0!</v>
      </c>
      <c r="AP65" s="87" t="e">
        <f t="shared" si="117"/>
        <v>#DIV/0!</v>
      </c>
      <c r="AQ65" s="87" t="e">
        <f t="shared" si="117"/>
        <v>#DIV/0!</v>
      </c>
      <c r="AR65" s="87" t="e">
        <f t="shared" si="117"/>
        <v>#DIV/0!</v>
      </c>
      <c r="AS65" s="87" t="e">
        <f t="shared" si="117"/>
        <v>#DIV/0!</v>
      </c>
      <c r="AT65" s="87" t="e">
        <f t="shared" si="117"/>
        <v>#DIV/0!</v>
      </c>
      <c r="AU65" s="87" t="e">
        <f t="shared" si="117"/>
        <v>#DIV/0!</v>
      </c>
      <c r="AV65" s="87" t="e">
        <f t="shared" si="117"/>
        <v>#DIV/0!</v>
      </c>
      <c r="AW65" s="87" t="e">
        <f t="shared" si="117"/>
        <v>#DIV/0!</v>
      </c>
      <c r="AX65" s="87" t="e">
        <f t="shared" si="117"/>
        <v>#DIV/0!</v>
      </c>
      <c r="AY65" s="87" t="e">
        <f t="shared" si="117"/>
        <v>#DIV/0!</v>
      </c>
      <c r="AZ65" s="87" t="e">
        <f t="shared" si="117"/>
        <v>#DIV/0!</v>
      </c>
      <c r="BA65" s="87" t="e">
        <f t="shared" si="117"/>
        <v>#DIV/0!</v>
      </c>
      <c r="BB65" s="87" t="e">
        <f t="shared" si="117"/>
        <v>#DIV/0!</v>
      </c>
      <c r="BC65" s="87" t="e">
        <f t="shared" si="117"/>
        <v>#DIV/0!</v>
      </c>
      <c r="BD65" s="87" t="e">
        <f t="shared" si="117"/>
        <v>#DIV/0!</v>
      </c>
      <c r="BE65" s="87" t="e">
        <f t="shared" si="117"/>
        <v>#DIV/0!</v>
      </c>
      <c r="BF65" s="87" t="e">
        <f t="shared" si="117"/>
        <v>#DIV/0!</v>
      </c>
      <c r="BG65" s="87" t="e">
        <f t="shared" si="117"/>
        <v>#DIV/0!</v>
      </c>
      <c r="BH65" s="87" t="e">
        <f t="shared" si="117"/>
        <v>#DIV/0!</v>
      </c>
      <c r="BI65" s="87" t="e">
        <f t="shared" si="117"/>
        <v>#DIV/0!</v>
      </c>
      <c r="BJ65" s="87" t="e">
        <f t="shared" si="117"/>
        <v>#DIV/0!</v>
      </c>
      <c r="BK65" s="87" t="e">
        <f t="shared" si="117"/>
        <v>#DIV/0!</v>
      </c>
      <c r="BL65" s="87" t="e">
        <f t="shared" si="117"/>
        <v>#DIV/0!</v>
      </c>
      <c r="BM65" s="87" t="e">
        <f t="shared" si="117"/>
        <v>#DIV/0!</v>
      </c>
      <c r="BN65" s="87" t="e">
        <f t="shared" si="117"/>
        <v>#DIV/0!</v>
      </c>
      <c r="BO65" s="87" t="e">
        <f t="shared" si="117"/>
        <v>#DIV/0!</v>
      </c>
      <c r="BP65" s="87" t="e">
        <f t="shared" si="117"/>
        <v>#DIV/0!</v>
      </c>
      <c r="BQ65" s="87" t="e">
        <f t="shared" ref="BQ65:BW65" si="118">SUMIF($D$6:$BW$6,BQ$6,$D$63:$BW$63)/SUMIF($D$6:$BW$6,BQ$6,$D$67:$BW$67)</f>
        <v>#DIV/0!</v>
      </c>
      <c r="BR65" s="87" t="e">
        <f t="shared" si="118"/>
        <v>#DIV/0!</v>
      </c>
      <c r="BS65" s="87" t="e">
        <f t="shared" si="118"/>
        <v>#DIV/0!</v>
      </c>
      <c r="BT65" s="87" t="e">
        <f t="shared" si="118"/>
        <v>#DIV/0!</v>
      </c>
      <c r="BU65" s="87" t="e">
        <f t="shared" si="118"/>
        <v>#DIV/0!</v>
      </c>
      <c r="BV65" s="87" t="e">
        <f t="shared" si="118"/>
        <v>#DIV/0!</v>
      </c>
      <c r="BW65" s="87" t="e">
        <f t="shared" si="118"/>
        <v>#DIV/0!</v>
      </c>
    </row>
    <row r="66" spans="1:76" s="64" customFormat="1" ht="12" customHeight="1" thickTop="1">
      <c r="A66" s="561"/>
      <c r="BL66" s="90" t="s">
        <v>767</v>
      </c>
    </row>
    <row r="67" spans="1:76" s="64" customFormat="1" ht="12" customHeight="1">
      <c r="A67" s="561"/>
      <c r="C67" s="91" t="s">
        <v>768</v>
      </c>
      <c r="D67" s="82" t="e">
        <f>IF(D63&lt;&gt;0,1,0)</f>
        <v>#DIV/0!</v>
      </c>
      <c r="E67" s="82" t="e">
        <f t="shared" ref="E67:BP67" si="119">IF(E63&lt;&gt;0,1,0)</f>
        <v>#DIV/0!</v>
      </c>
      <c r="F67" s="82" t="e">
        <f t="shared" si="119"/>
        <v>#DIV/0!</v>
      </c>
      <c r="G67" s="82" t="e">
        <f t="shared" si="119"/>
        <v>#DIV/0!</v>
      </c>
      <c r="H67" s="82" t="e">
        <f t="shared" si="119"/>
        <v>#DIV/0!</v>
      </c>
      <c r="I67" s="82" t="e">
        <f t="shared" si="119"/>
        <v>#DIV/0!</v>
      </c>
      <c r="J67" s="82" t="e">
        <f t="shared" si="119"/>
        <v>#DIV/0!</v>
      </c>
      <c r="K67" s="82" t="e">
        <f t="shared" si="119"/>
        <v>#DIV/0!</v>
      </c>
      <c r="L67" s="82" t="e">
        <f t="shared" si="119"/>
        <v>#DIV/0!</v>
      </c>
      <c r="M67" s="82" t="e">
        <f t="shared" si="119"/>
        <v>#DIV/0!</v>
      </c>
      <c r="N67" s="82" t="e">
        <f t="shared" si="119"/>
        <v>#DIV/0!</v>
      </c>
      <c r="O67" s="82" t="e">
        <f t="shared" si="119"/>
        <v>#DIV/0!</v>
      </c>
      <c r="P67" s="82" t="e">
        <f t="shared" si="119"/>
        <v>#DIV/0!</v>
      </c>
      <c r="Q67" s="82" t="e">
        <f t="shared" si="119"/>
        <v>#DIV/0!</v>
      </c>
      <c r="R67" s="82" t="e">
        <f t="shared" si="119"/>
        <v>#DIV/0!</v>
      </c>
      <c r="S67" s="82" t="e">
        <f t="shared" si="119"/>
        <v>#DIV/0!</v>
      </c>
      <c r="T67" s="82" t="e">
        <f t="shared" si="119"/>
        <v>#DIV/0!</v>
      </c>
      <c r="U67" s="82" t="e">
        <f t="shared" si="119"/>
        <v>#DIV/0!</v>
      </c>
      <c r="V67" s="82" t="e">
        <f t="shared" si="119"/>
        <v>#DIV/0!</v>
      </c>
      <c r="W67" s="82" t="e">
        <f t="shared" si="119"/>
        <v>#DIV/0!</v>
      </c>
      <c r="X67" s="82" t="e">
        <f t="shared" si="119"/>
        <v>#DIV/0!</v>
      </c>
      <c r="Y67" s="82" t="e">
        <f t="shared" si="119"/>
        <v>#DIV/0!</v>
      </c>
      <c r="Z67" s="82" t="e">
        <f t="shared" si="119"/>
        <v>#DIV/0!</v>
      </c>
      <c r="AA67" s="82" t="e">
        <f t="shared" si="119"/>
        <v>#DIV/0!</v>
      </c>
      <c r="AB67" s="82" t="e">
        <f t="shared" si="119"/>
        <v>#DIV/0!</v>
      </c>
      <c r="AC67" s="82" t="e">
        <f t="shared" si="119"/>
        <v>#DIV/0!</v>
      </c>
      <c r="AD67" s="82" t="e">
        <f t="shared" si="119"/>
        <v>#DIV/0!</v>
      </c>
      <c r="AE67" s="82" t="e">
        <f t="shared" si="119"/>
        <v>#DIV/0!</v>
      </c>
      <c r="AF67" s="82" t="e">
        <f t="shared" si="119"/>
        <v>#DIV/0!</v>
      </c>
      <c r="AG67" s="82" t="e">
        <f t="shared" si="119"/>
        <v>#DIV/0!</v>
      </c>
      <c r="AH67" s="82" t="e">
        <f t="shared" si="119"/>
        <v>#DIV/0!</v>
      </c>
      <c r="AI67" s="82" t="e">
        <f t="shared" si="119"/>
        <v>#DIV/0!</v>
      </c>
      <c r="AJ67" s="82" t="e">
        <f t="shared" si="119"/>
        <v>#DIV/0!</v>
      </c>
      <c r="AK67" s="82" t="e">
        <f t="shared" si="119"/>
        <v>#DIV/0!</v>
      </c>
      <c r="AL67" s="82" t="e">
        <f t="shared" si="119"/>
        <v>#DIV/0!</v>
      </c>
      <c r="AM67" s="82" t="e">
        <f t="shared" si="119"/>
        <v>#DIV/0!</v>
      </c>
      <c r="AN67" s="82" t="e">
        <f t="shared" si="119"/>
        <v>#DIV/0!</v>
      </c>
      <c r="AO67" s="82" t="e">
        <f t="shared" si="119"/>
        <v>#DIV/0!</v>
      </c>
      <c r="AP67" s="82" t="e">
        <f t="shared" si="119"/>
        <v>#DIV/0!</v>
      </c>
      <c r="AQ67" s="82" t="e">
        <f t="shared" si="119"/>
        <v>#DIV/0!</v>
      </c>
      <c r="AR67" s="82" t="e">
        <f t="shared" si="119"/>
        <v>#DIV/0!</v>
      </c>
      <c r="AS67" s="82" t="e">
        <f t="shared" si="119"/>
        <v>#DIV/0!</v>
      </c>
      <c r="AT67" s="82" t="e">
        <f t="shared" si="119"/>
        <v>#DIV/0!</v>
      </c>
      <c r="AU67" s="82" t="e">
        <f t="shared" si="119"/>
        <v>#DIV/0!</v>
      </c>
      <c r="AV67" s="82" t="e">
        <f t="shared" si="119"/>
        <v>#DIV/0!</v>
      </c>
      <c r="AW67" s="82" t="e">
        <f t="shared" si="119"/>
        <v>#DIV/0!</v>
      </c>
      <c r="AX67" s="82" t="e">
        <f t="shared" si="119"/>
        <v>#DIV/0!</v>
      </c>
      <c r="AY67" s="82" t="e">
        <f t="shared" si="119"/>
        <v>#DIV/0!</v>
      </c>
      <c r="AZ67" s="82" t="e">
        <f t="shared" si="119"/>
        <v>#DIV/0!</v>
      </c>
      <c r="BA67" s="82" t="e">
        <f t="shared" si="119"/>
        <v>#DIV/0!</v>
      </c>
      <c r="BB67" s="82" t="e">
        <f t="shared" si="119"/>
        <v>#DIV/0!</v>
      </c>
      <c r="BC67" s="82" t="e">
        <f t="shared" si="119"/>
        <v>#DIV/0!</v>
      </c>
      <c r="BD67" s="82" t="e">
        <f t="shared" si="119"/>
        <v>#DIV/0!</v>
      </c>
      <c r="BE67" s="82" t="e">
        <f t="shared" si="119"/>
        <v>#DIV/0!</v>
      </c>
      <c r="BF67" s="82" t="e">
        <f t="shared" si="119"/>
        <v>#DIV/0!</v>
      </c>
      <c r="BG67" s="82" t="e">
        <f t="shared" si="119"/>
        <v>#DIV/0!</v>
      </c>
      <c r="BH67" s="82" t="e">
        <f t="shared" si="119"/>
        <v>#DIV/0!</v>
      </c>
      <c r="BI67" s="82" t="e">
        <f t="shared" si="119"/>
        <v>#DIV/0!</v>
      </c>
      <c r="BJ67" s="82" t="e">
        <f t="shared" si="119"/>
        <v>#DIV/0!</v>
      </c>
      <c r="BK67" s="82" t="e">
        <f t="shared" si="119"/>
        <v>#DIV/0!</v>
      </c>
      <c r="BL67" s="82" t="e">
        <f t="shared" si="119"/>
        <v>#DIV/0!</v>
      </c>
      <c r="BM67" s="82" t="e">
        <f t="shared" si="119"/>
        <v>#DIV/0!</v>
      </c>
      <c r="BN67" s="82" t="e">
        <f t="shared" si="119"/>
        <v>#DIV/0!</v>
      </c>
      <c r="BO67" s="82" t="e">
        <f t="shared" si="119"/>
        <v>#DIV/0!</v>
      </c>
      <c r="BP67" s="82" t="e">
        <f t="shared" si="119"/>
        <v>#DIV/0!</v>
      </c>
      <c r="BQ67" s="82" t="e">
        <f t="shared" ref="BQ67:BW67" si="120">IF(BQ63&lt;&gt;0,1,0)</f>
        <v>#DIV/0!</v>
      </c>
      <c r="BR67" s="82" t="e">
        <f t="shared" si="120"/>
        <v>#DIV/0!</v>
      </c>
      <c r="BS67" s="82" t="e">
        <f t="shared" si="120"/>
        <v>#DIV/0!</v>
      </c>
      <c r="BT67" s="82" t="e">
        <f t="shared" si="120"/>
        <v>#DIV/0!</v>
      </c>
      <c r="BU67" s="82" t="e">
        <f t="shared" si="120"/>
        <v>#DIV/0!</v>
      </c>
      <c r="BV67" s="82" t="e">
        <f t="shared" si="120"/>
        <v>#DIV/0!</v>
      </c>
      <c r="BW67" s="82" t="e">
        <f t="shared" si="120"/>
        <v>#DIV/0!</v>
      </c>
      <c r="BX67" s="58"/>
    </row>
    <row r="70" spans="1:76">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row>
    <row r="71" spans="1:76">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row>
  </sheetData>
  <pageMargins left="0.75" right="0.75" top="1" bottom="1" header="0.5" footer="0.5"/>
  <pageSetup paperSize="9" scale="87" orientation="landscape" horizontalDpi="4294967293" r:id="rId1"/>
  <headerFooter alignWithMargins="0">
    <oddFooter>&amp;C&amp;7&amp;B&amp;"Arial"Document Classification: KPMG Confidential</oddFooter>
  </headerFooter>
  <ignoredErrors>
    <ignoredError sqref="D5:BX10 D12:BX12 E11:BX11" unlockedFormula="1"/>
  </ignoredError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66">
    <tabColor indexed="15"/>
    <pageSetUpPr fitToPage="1"/>
  </sheetPr>
  <dimension ref="A1:G200"/>
  <sheetViews>
    <sheetView showGridLines="0" workbookViewId="0"/>
  </sheetViews>
  <sheetFormatPr defaultColWidth="9.140625" defaultRowHeight="11.25"/>
  <cols>
    <col min="1" max="1" width="3.7109375" style="398" customWidth="1"/>
    <col min="2" max="2" width="4.28515625" style="398" customWidth="1"/>
    <col min="3" max="22" width="9.140625" style="398" customWidth="1"/>
    <col min="23" max="16384" width="9.140625" style="398"/>
  </cols>
  <sheetData>
    <row r="1" spans="1:7" ht="23.1" customHeight="1">
      <c r="A1" s="125"/>
      <c r="B1" s="613"/>
    </row>
    <row r="2" spans="1:7" ht="11.45" customHeight="1">
      <c r="A2" s="125"/>
      <c r="B2" s="617"/>
    </row>
    <row r="3" spans="1:7" ht="12" customHeight="1">
      <c r="A3" s="125"/>
    </row>
    <row r="4" spans="1:7" ht="12" customHeight="1">
      <c r="A4" s="125"/>
    </row>
    <row r="5" spans="1:7" ht="12" customHeight="1">
      <c r="A5" s="125"/>
    </row>
    <row r="6" spans="1:7" ht="12" customHeight="1">
      <c r="A6" s="125"/>
    </row>
    <row r="7" spans="1:7" ht="12" customHeight="1">
      <c r="A7" s="125"/>
    </row>
    <row r="8" spans="1:7" ht="12" customHeight="1">
      <c r="A8" s="125"/>
    </row>
    <row r="9" spans="1:7" ht="12" customHeight="1">
      <c r="A9" s="125"/>
    </row>
    <row r="10" spans="1:7" ht="12" customHeight="1">
      <c r="A10" s="125"/>
    </row>
    <row r="11" spans="1:7" ht="12" customHeight="1">
      <c r="A11" s="125"/>
    </row>
    <row r="12" spans="1:7" ht="12" customHeight="1">
      <c r="A12" s="125"/>
    </row>
    <row r="13" spans="1:7" ht="12" customHeight="1">
      <c r="A13" s="125"/>
    </row>
    <row r="14" spans="1:7" ht="12" customHeight="1">
      <c r="A14" s="125"/>
    </row>
    <row r="15" spans="1:7" ht="12" customHeight="1">
      <c r="A15" s="125"/>
      <c r="C15" s="1095" t="s">
        <v>784</v>
      </c>
      <c r="D15" s="1095"/>
      <c r="E15" s="1095"/>
      <c r="F15" s="1095"/>
      <c r="G15" s="1095"/>
    </row>
    <row r="16" spans="1:7" ht="12" customHeight="1">
      <c r="A16" s="125"/>
      <c r="C16" s="1095"/>
      <c r="D16" s="1095"/>
      <c r="E16" s="1095"/>
      <c r="F16" s="1095"/>
      <c r="G16" s="1095"/>
    </row>
    <row r="17" spans="1:7" ht="12" customHeight="1">
      <c r="A17" s="125"/>
      <c r="C17" s="1095"/>
      <c r="D17" s="1095"/>
      <c r="E17" s="1095"/>
      <c r="F17" s="1095"/>
      <c r="G17" s="1095"/>
    </row>
    <row r="18" spans="1:7" ht="12" customHeight="1">
      <c r="A18" s="125"/>
    </row>
    <row r="19" spans="1:7" ht="12" customHeight="1">
      <c r="A19" s="125"/>
      <c r="C19" s="399"/>
    </row>
    <row r="20" spans="1:7" ht="12" customHeight="1">
      <c r="A20" s="125"/>
    </row>
    <row r="21" spans="1:7" ht="12" customHeight="1">
      <c r="A21" s="125"/>
      <c r="C21" s="1096" t="str">
        <f>'Key information'!E7</f>
        <v>Project Test</v>
      </c>
      <c r="D21" s="1096"/>
    </row>
    <row r="22" spans="1:7" ht="12" customHeight="1">
      <c r="A22" s="125"/>
      <c r="C22" s="1096"/>
      <c r="D22" s="1096"/>
    </row>
    <row r="23" spans="1:7" ht="12" customHeight="1">
      <c r="A23" s="125"/>
    </row>
    <row r="24" spans="1:7" ht="12" customHeight="1">
      <c r="A24" s="125"/>
    </row>
    <row r="25" spans="1:7" ht="12" customHeight="1">
      <c r="A25" s="125"/>
    </row>
    <row r="26" spans="1:7" ht="12" customHeight="1">
      <c r="A26" s="125"/>
      <c r="C26" s="400" t="s">
        <v>233</v>
      </c>
    </row>
    <row r="27" spans="1:7" ht="12" customHeight="1">
      <c r="A27" s="125"/>
    </row>
    <row r="28" spans="1:7" ht="12" customHeight="1"/>
    <row r="29" spans="1:7" ht="12" customHeight="1"/>
    <row r="30" spans="1:7" ht="12" customHeight="1"/>
    <row r="31" spans="1:7" ht="12" customHeight="1"/>
    <row r="32" spans="1: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sheetData>
  <mergeCells count="2">
    <mergeCell ref="C15:G17"/>
    <mergeCell ref="C21:D22"/>
  </mergeCells>
  <pageMargins left="0.7" right="0.7" top="0.75" bottom="0.75" header="0.3" footer="0.3"/>
  <pageSetup paperSize="9" orientation="landscape" r:id="rId1"/>
  <headerFooter>
    <oddFooter>&amp;C&amp;7&amp;B&amp;"Arial"Document Classification: KPMG Confidential</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7">
    <tabColor indexed="15"/>
    <pageSetUpPr fitToPage="1"/>
  </sheetPr>
  <dimension ref="A1:AQ1500"/>
  <sheetViews>
    <sheetView showGridLines="0" workbookViewId="0">
      <pane xSplit="5" ySplit="7" topLeftCell="F8" activePane="bottomRight" state="frozen"/>
      <selection pane="topRight"/>
      <selection pane="bottomLeft"/>
      <selection pane="bottomRight"/>
    </sheetView>
  </sheetViews>
  <sheetFormatPr defaultColWidth="9.140625" defaultRowHeight="12" customHeight="1"/>
  <cols>
    <col min="1" max="1" width="3.7109375" style="390" customWidth="1"/>
    <col min="2" max="2" width="9.140625" customWidth="1"/>
    <col min="3" max="3" width="13.5703125" customWidth="1"/>
    <col min="4" max="4" width="9.42578125" style="469" customWidth="1"/>
    <col min="5" max="5" width="44.42578125" style="411" customWidth="1"/>
    <col min="6" max="41" width="8.7109375" style="411" customWidth="1"/>
    <col min="42" max="42" width="11.140625" style="411" customWidth="1"/>
    <col min="43" max="16384" width="9.140625" style="411"/>
  </cols>
  <sheetData>
    <row r="1" spans="1:43" customFormat="1" ht="23.1" customHeight="1">
      <c r="A1" s="390"/>
      <c r="B1" s="608" t="str">
        <f>'Key information'!E7</f>
        <v>Project Test</v>
      </c>
      <c r="C1" s="552"/>
      <c r="D1" s="465"/>
    </row>
    <row r="2" spans="1:43" customFormat="1" ht="11.45" customHeight="1">
      <c r="A2" s="390"/>
      <c r="B2" s="610" t="str">
        <f>D6</f>
        <v>Profit and loss</v>
      </c>
      <c r="C2" s="383"/>
      <c r="D2" s="466"/>
    </row>
    <row r="3" spans="1:43" customFormat="1" ht="12" customHeight="1">
      <c r="A3" s="390"/>
      <c r="B3" s="388" t="s">
        <v>785</v>
      </c>
      <c r="C3" s="388"/>
      <c r="D3" s="467"/>
    </row>
    <row r="4" spans="1:43" customFormat="1" ht="11.25" customHeight="1">
      <c r="A4" s="390"/>
      <c r="B4" s="123"/>
      <c r="C4" s="123"/>
      <c r="D4" s="123"/>
      <c r="E4" s="123"/>
      <c r="F4" s="123"/>
    </row>
    <row r="5" spans="1:43" s="119" customFormat="1" ht="11.25" customHeight="1">
      <c r="A5" s="391"/>
      <c r="B5" s="121"/>
      <c r="C5" s="121"/>
      <c r="D5" s="121"/>
      <c r="E5" s="121"/>
    </row>
    <row r="6" spans="1:43" s="24" customFormat="1" ht="19.5" customHeight="1">
      <c r="A6" s="392"/>
      <c r="D6" s="162" t="str">
        <f>"Profit and loss"&amp;IF('Key information'!E59="",""," - "&amp;'Key information'!E59)</f>
        <v>Profit and loss</v>
      </c>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row>
    <row r="7" spans="1:43" s="24" customFormat="1" ht="11.25">
      <c r="A7" s="392"/>
      <c r="B7" s="51" t="s">
        <v>287</v>
      </c>
      <c r="C7" s="51" t="s">
        <v>786</v>
      </c>
      <c r="D7" s="626" t="s">
        <v>787</v>
      </c>
      <c r="E7" s="626" t="str">
        <f>'Key information'!E48&amp;" - "&amp;'Key information'!E52</f>
        <v>EUR - full value</v>
      </c>
      <c r="F7" s="628">
        <f>'Key information'!E28</f>
        <v>43861</v>
      </c>
      <c r="G7" s="628">
        <f>EOMONTH(F7,1)</f>
        <v>43890</v>
      </c>
      <c r="H7" s="628">
        <f t="shared" ref="H7:AO7" si="0">EOMONTH(G7,1)</f>
        <v>43921</v>
      </c>
      <c r="I7" s="628">
        <f t="shared" si="0"/>
        <v>43951</v>
      </c>
      <c r="J7" s="628">
        <f t="shared" si="0"/>
        <v>43982</v>
      </c>
      <c r="K7" s="628">
        <f t="shared" si="0"/>
        <v>44012</v>
      </c>
      <c r="L7" s="628">
        <f t="shared" si="0"/>
        <v>44043</v>
      </c>
      <c r="M7" s="628">
        <f t="shared" si="0"/>
        <v>44074</v>
      </c>
      <c r="N7" s="628">
        <f t="shared" si="0"/>
        <v>44104</v>
      </c>
      <c r="O7" s="628">
        <f t="shared" si="0"/>
        <v>44135</v>
      </c>
      <c r="P7" s="628">
        <f t="shared" si="0"/>
        <v>44165</v>
      </c>
      <c r="Q7" s="628">
        <f t="shared" si="0"/>
        <v>44196</v>
      </c>
      <c r="R7" s="628">
        <f t="shared" si="0"/>
        <v>44227</v>
      </c>
      <c r="S7" s="628">
        <f t="shared" si="0"/>
        <v>44255</v>
      </c>
      <c r="T7" s="628">
        <f t="shared" si="0"/>
        <v>44286</v>
      </c>
      <c r="U7" s="628">
        <f t="shared" si="0"/>
        <v>44316</v>
      </c>
      <c r="V7" s="628">
        <f t="shared" si="0"/>
        <v>44347</v>
      </c>
      <c r="W7" s="628">
        <f t="shared" si="0"/>
        <v>44377</v>
      </c>
      <c r="X7" s="628">
        <f t="shared" si="0"/>
        <v>44408</v>
      </c>
      <c r="Y7" s="628">
        <f t="shared" si="0"/>
        <v>44439</v>
      </c>
      <c r="Z7" s="628">
        <f t="shared" si="0"/>
        <v>44469</v>
      </c>
      <c r="AA7" s="628">
        <f t="shared" si="0"/>
        <v>44500</v>
      </c>
      <c r="AB7" s="628">
        <f t="shared" si="0"/>
        <v>44530</v>
      </c>
      <c r="AC7" s="628">
        <f t="shared" si="0"/>
        <v>44561</v>
      </c>
      <c r="AD7" s="628">
        <f t="shared" si="0"/>
        <v>44592</v>
      </c>
      <c r="AE7" s="628">
        <f t="shared" si="0"/>
        <v>44620</v>
      </c>
      <c r="AF7" s="628">
        <f t="shared" si="0"/>
        <v>44651</v>
      </c>
      <c r="AG7" s="628">
        <f t="shared" si="0"/>
        <v>44681</v>
      </c>
      <c r="AH7" s="628">
        <f t="shared" si="0"/>
        <v>44712</v>
      </c>
      <c r="AI7" s="628">
        <f t="shared" si="0"/>
        <v>44742</v>
      </c>
      <c r="AJ7" s="628">
        <f t="shared" si="0"/>
        <v>44773</v>
      </c>
      <c r="AK7" s="628">
        <f t="shared" si="0"/>
        <v>44804</v>
      </c>
      <c r="AL7" s="628">
        <f t="shared" si="0"/>
        <v>44834</v>
      </c>
      <c r="AM7" s="628">
        <f t="shared" si="0"/>
        <v>44865</v>
      </c>
      <c r="AN7" s="628">
        <f t="shared" si="0"/>
        <v>44895</v>
      </c>
      <c r="AO7" s="628">
        <f t="shared" si="0"/>
        <v>44926</v>
      </c>
      <c r="AP7" s="948" t="str">
        <f>'Key information'!H37</f>
        <v>FY22LE</v>
      </c>
    </row>
    <row r="8" spans="1:43" ht="12" customHeight="1">
      <c r="B8" s="128" t="str">
        <f>IF( LEN(D8) = 4, IFERROR( VLOOKUP( D8, Accounts!$A$3:$C$1226, 3, TRUE), "MISSING"), "")</f>
        <v/>
      </c>
      <c r="C8" s="128"/>
      <c r="D8" s="565"/>
      <c r="E8" s="407"/>
      <c r="F8" s="408"/>
      <c r="G8" s="408"/>
      <c r="H8" s="408"/>
      <c r="I8" s="408"/>
      <c r="J8" s="408"/>
      <c r="K8" s="408"/>
      <c r="L8" s="408"/>
      <c r="M8" s="408"/>
      <c r="N8" s="408"/>
      <c r="O8" s="408"/>
      <c r="P8" s="408"/>
      <c r="Q8" s="408"/>
      <c r="R8" s="408"/>
      <c r="S8" s="408"/>
      <c r="T8" s="408"/>
      <c r="U8" s="408"/>
      <c r="V8" s="408"/>
      <c r="W8" s="408"/>
      <c r="X8" s="408"/>
      <c r="Y8" s="408"/>
      <c r="Z8" s="408"/>
      <c r="AA8" s="408"/>
      <c r="AB8" s="408"/>
      <c r="AC8" s="408"/>
      <c r="AD8" s="408"/>
      <c r="AE8" s="408"/>
      <c r="AF8" s="408"/>
      <c r="AG8" s="408"/>
      <c r="AH8" s="408"/>
      <c r="AI8" s="408"/>
      <c r="AJ8" s="408"/>
      <c r="AK8" s="408"/>
      <c r="AL8" s="408"/>
      <c r="AM8" s="408"/>
      <c r="AN8" s="211"/>
      <c r="AO8" s="211"/>
      <c r="AP8" s="408"/>
      <c r="AQ8" s="211"/>
    </row>
    <row r="9" spans="1:43" ht="12" customHeight="1">
      <c r="B9" s="128" t="str">
        <f>IF( LEN(D9) = 4, IFERROR( VLOOKUP( D9, Accounts!$A$3:$C$1226, 3, TRUE), "MISSING"), "")</f>
        <v/>
      </c>
      <c r="C9" s="128"/>
      <c r="D9" s="565"/>
      <c r="E9" s="407"/>
      <c r="F9" s="408"/>
      <c r="G9" s="408"/>
      <c r="H9" s="408"/>
      <c r="I9" s="408"/>
      <c r="J9" s="408"/>
      <c r="K9" s="408"/>
      <c r="L9" s="408"/>
      <c r="M9" s="408"/>
      <c r="N9" s="408"/>
      <c r="O9" s="408"/>
      <c r="P9" s="408"/>
      <c r="Q9" s="408"/>
      <c r="R9" s="408"/>
      <c r="S9" s="408"/>
      <c r="T9" s="408"/>
      <c r="U9" s="408"/>
      <c r="V9" s="408"/>
      <c r="W9" s="408"/>
      <c r="X9" s="408"/>
      <c r="Y9" s="408"/>
      <c r="Z9" s="408"/>
      <c r="AA9" s="408"/>
      <c r="AB9" s="408"/>
      <c r="AC9" s="408"/>
      <c r="AD9" s="408"/>
      <c r="AE9" s="408"/>
      <c r="AF9" s="408"/>
      <c r="AG9" s="408"/>
      <c r="AH9" s="408"/>
      <c r="AI9" s="408"/>
      <c r="AJ9" s="408"/>
      <c r="AK9" s="408"/>
      <c r="AL9" s="408"/>
      <c r="AM9" s="408"/>
      <c r="AN9" s="211"/>
      <c r="AO9" s="211"/>
      <c r="AP9" s="408"/>
      <c r="AQ9" s="211"/>
    </row>
    <row r="10" spans="1:43" ht="12" customHeight="1">
      <c r="B10" s="128" t="str">
        <f>IF( LEN(D10) = 4, IFERROR( VLOOKUP( D10, Accounts!$A$3:$C$1226, 3, TRUE), "MISSING"), "")</f>
        <v/>
      </c>
      <c r="C10" s="128"/>
      <c r="D10" s="565"/>
      <c r="E10" s="407"/>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211"/>
      <c r="AO10" s="211"/>
      <c r="AP10" s="408"/>
      <c r="AQ10" s="211"/>
    </row>
    <row r="11" spans="1:43" ht="12" customHeight="1">
      <c r="B11" s="128" t="str">
        <f>IF( LEN(D11) = 4, IFERROR( VLOOKUP( D11, Accounts!$A$3:$C$1226, 3, TRUE), "MISSING"), "")</f>
        <v/>
      </c>
      <c r="C11" s="128"/>
      <c r="D11" s="565"/>
      <c r="E11" s="407"/>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211"/>
      <c r="AO11" s="211"/>
      <c r="AP11" s="408"/>
      <c r="AQ11" s="211"/>
    </row>
    <row r="12" spans="1:43" ht="12" customHeight="1">
      <c r="B12" s="128" t="str">
        <f>IF( LEN(D12) = 4, IFERROR( VLOOKUP( D12, Accounts!$A$3:$C$1226, 3, TRUE), "MISSING"), "")</f>
        <v/>
      </c>
      <c r="C12" s="128"/>
      <c r="D12" s="565"/>
      <c r="E12" s="407"/>
      <c r="F12" s="408"/>
      <c r="G12" s="408"/>
      <c r="H12" s="408"/>
      <c r="I12" s="408"/>
      <c r="J12" s="408"/>
      <c r="K12" s="408"/>
      <c r="L12" s="408"/>
      <c r="M12" s="408"/>
      <c r="N12" s="408"/>
      <c r="O12" s="408"/>
      <c r="P12" s="408"/>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211"/>
      <c r="AO12" s="211"/>
      <c r="AP12" s="408"/>
      <c r="AQ12" s="211"/>
    </row>
    <row r="13" spans="1:43" ht="12" customHeight="1">
      <c r="B13" s="128" t="str">
        <f>IF( LEN(D13) = 4, IFERROR( VLOOKUP( D13, Accounts!$A$3:$C$1226, 3, TRUE), "MISSING"), "")</f>
        <v/>
      </c>
      <c r="C13" s="128"/>
      <c r="D13" s="565"/>
      <c r="E13" s="407"/>
      <c r="F13" s="408"/>
      <c r="G13" s="408"/>
      <c r="H13" s="408"/>
      <c r="I13" s="408"/>
      <c r="J13" s="408"/>
      <c r="K13" s="408"/>
      <c r="L13" s="408"/>
      <c r="M13" s="408"/>
      <c r="N13" s="408"/>
      <c r="O13" s="408"/>
      <c r="P13" s="408"/>
      <c r="Q13" s="408"/>
      <c r="R13" s="408"/>
      <c r="S13" s="408"/>
      <c r="T13" s="408"/>
      <c r="U13" s="408"/>
      <c r="V13" s="408"/>
      <c r="W13" s="408"/>
      <c r="X13" s="408"/>
      <c r="Y13" s="408"/>
      <c r="Z13" s="408"/>
      <c r="AA13" s="408"/>
      <c r="AB13" s="408"/>
      <c r="AC13" s="408"/>
      <c r="AD13" s="408"/>
      <c r="AE13" s="408"/>
      <c r="AF13" s="211"/>
      <c r="AG13" s="211"/>
      <c r="AH13" s="211"/>
      <c r="AI13" s="211"/>
      <c r="AJ13" s="211"/>
      <c r="AK13" s="211"/>
      <c r="AL13" s="211"/>
      <c r="AM13" s="211"/>
      <c r="AN13" s="211"/>
      <c r="AO13" s="211"/>
      <c r="AP13" s="408"/>
      <c r="AQ13" s="211"/>
    </row>
    <row r="14" spans="1:43" ht="12" customHeight="1">
      <c r="B14" s="128" t="str">
        <f>IF( LEN(D14) = 4, IFERROR( VLOOKUP( D14, Accounts!$A$3:$C$1226, 3, TRUE), "MISSING"), "")</f>
        <v/>
      </c>
      <c r="C14" s="128"/>
      <c r="D14" s="565"/>
      <c r="E14" s="407"/>
      <c r="F14" s="408"/>
      <c r="G14" s="408"/>
      <c r="H14" s="408"/>
      <c r="I14" s="408"/>
      <c r="J14" s="408"/>
      <c r="K14" s="408"/>
      <c r="L14" s="408"/>
      <c r="M14" s="408"/>
      <c r="N14" s="408"/>
      <c r="O14" s="408"/>
      <c r="P14" s="408"/>
      <c r="Q14" s="408"/>
      <c r="R14" s="408"/>
      <c r="S14" s="408"/>
      <c r="T14" s="408"/>
      <c r="U14" s="408"/>
      <c r="V14" s="408"/>
      <c r="W14" s="408"/>
      <c r="X14" s="408"/>
      <c r="Y14" s="408"/>
      <c r="Z14" s="408"/>
      <c r="AA14" s="408"/>
      <c r="AB14" s="408"/>
      <c r="AC14" s="408"/>
      <c r="AD14" s="408"/>
      <c r="AE14" s="408"/>
      <c r="AF14" s="211"/>
      <c r="AG14" s="211"/>
      <c r="AH14" s="211"/>
      <c r="AI14" s="211"/>
      <c r="AJ14" s="211"/>
      <c r="AK14" s="211"/>
      <c r="AL14" s="211"/>
      <c r="AM14" s="211"/>
      <c r="AN14" s="211"/>
      <c r="AO14" s="211"/>
      <c r="AP14" s="408"/>
      <c r="AQ14" s="211"/>
    </row>
    <row r="15" spans="1:43" ht="12" customHeight="1">
      <c r="B15" s="128" t="str">
        <f>IF( LEN(D15) = 4, IFERROR( VLOOKUP( D15, Accounts!$A$3:$C$1226, 3, TRUE), "MISSING"), "")</f>
        <v/>
      </c>
      <c r="C15" s="128"/>
      <c r="D15" s="565"/>
      <c r="E15" s="407"/>
      <c r="F15" s="408"/>
      <c r="G15" s="408"/>
      <c r="H15" s="408"/>
      <c r="I15" s="408"/>
      <c r="J15" s="408"/>
      <c r="K15" s="408"/>
      <c r="L15" s="408"/>
      <c r="M15" s="408"/>
      <c r="N15" s="408"/>
      <c r="O15" s="408"/>
      <c r="P15" s="408"/>
      <c r="Q15" s="408"/>
      <c r="R15" s="408"/>
      <c r="S15" s="408"/>
      <c r="T15" s="408"/>
      <c r="U15" s="408"/>
      <c r="V15" s="408"/>
      <c r="W15" s="408"/>
      <c r="X15" s="408"/>
      <c r="Y15" s="408"/>
      <c r="Z15" s="408"/>
      <c r="AA15" s="408"/>
      <c r="AB15" s="408"/>
      <c r="AC15" s="408"/>
      <c r="AD15" s="408"/>
      <c r="AE15" s="408"/>
      <c r="AF15" s="211"/>
      <c r="AG15" s="211"/>
      <c r="AH15" s="211"/>
      <c r="AI15" s="211"/>
      <c r="AJ15" s="211"/>
      <c r="AK15" s="211"/>
      <c r="AL15" s="211"/>
      <c r="AM15" s="211"/>
      <c r="AN15" s="211"/>
      <c r="AO15" s="211"/>
      <c r="AP15" s="408"/>
      <c r="AQ15" s="211"/>
    </row>
    <row r="16" spans="1:43" ht="12" customHeight="1">
      <c r="B16" s="128" t="str">
        <f>IF( LEN(D16) = 4, IFERROR( VLOOKUP( D16, Accounts!$A$3:$C$1226, 3, TRUE), "MISSING"), "")</f>
        <v/>
      </c>
      <c r="C16" s="128"/>
      <c r="D16" s="565"/>
      <c r="E16" s="407"/>
      <c r="F16" s="408"/>
      <c r="G16" s="408"/>
      <c r="H16" s="408"/>
      <c r="I16" s="408"/>
      <c r="J16" s="408"/>
      <c r="K16" s="408"/>
      <c r="L16" s="408"/>
      <c r="M16" s="408"/>
      <c r="N16" s="408"/>
      <c r="O16" s="408"/>
      <c r="P16" s="408"/>
      <c r="Q16" s="408"/>
      <c r="R16" s="408"/>
      <c r="S16" s="408"/>
      <c r="T16" s="408"/>
      <c r="U16" s="408"/>
      <c r="V16" s="408"/>
      <c r="W16" s="408"/>
      <c r="X16" s="408"/>
      <c r="Y16" s="408"/>
      <c r="Z16" s="408"/>
      <c r="AA16" s="408"/>
      <c r="AB16" s="408"/>
      <c r="AC16" s="408"/>
      <c r="AD16" s="408"/>
      <c r="AE16" s="408"/>
      <c r="AF16" s="211"/>
      <c r="AG16" s="211"/>
      <c r="AH16" s="211"/>
      <c r="AI16" s="211"/>
      <c r="AJ16" s="211"/>
      <c r="AK16" s="211"/>
      <c r="AL16" s="211"/>
      <c r="AM16" s="211"/>
      <c r="AN16" s="211"/>
      <c r="AO16" s="211"/>
      <c r="AP16" s="408"/>
      <c r="AQ16" s="211"/>
    </row>
    <row r="17" spans="2:43" ht="12" customHeight="1">
      <c r="B17" s="128" t="str">
        <f>IF( LEN(D17) = 4, IFERROR( VLOOKUP( D17, Accounts!$A$3:$C$1226, 3, TRUE), "MISSING"), "")</f>
        <v/>
      </c>
      <c r="C17" s="128"/>
      <c r="D17" s="565"/>
      <c r="E17" s="407"/>
      <c r="F17" s="408"/>
      <c r="G17" s="408"/>
      <c r="H17" s="408"/>
      <c r="I17" s="408"/>
      <c r="J17" s="408"/>
      <c r="K17" s="408"/>
      <c r="L17" s="408"/>
      <c r="M17" s="408"/>
      <c r="N17" s="408"/>
      <c r="O17" s="408"/>
      <c r="P17" s="408"/>
      <c r="Q17" s="408"/>
      <c r="R17" s="408"/>
      <c r="S17" s="408"/>
      <c r="T17" s="408"/>
      <c r="U17" s="408"/>
      <c r="V17" s="408"/>
      <c r="W17" s="408"/>
      <c r="X17" s="408"/>
      <c r="Y17" s="408"/>
      <c r="Z17" s="408"/>
      <c r="AA17" s="408"/>
      <c r="AB17" s="408"/>
      <c r="AC17" s="408"/>
      <c r="AD17" s="408"/>
      <c r="AE17" s="408"/>
      <c r="AF17" s="211"/>
      <c r="AG17" s="211"/>
      <c r="AH17" s="211"/>
      <c r="AI17" s="211"/>
      <c r="AJ17" s="211"/>
      <c r="AK17" s="211"/>
      <c r="AL17" s="211"/>
      <c r="AM17" s="211"/>
      <c r="AN17" s="211"/>
      <c r="AO17" s="211"/>
      <c r="AP17" s="408"/>
      <c r="AQ17" s="211"/>
    </row>
    <row r="18" spans="2:43" ht="12" customHeight="1">
      <c r="B18" s="128" t="str">
        <f>IF( LEN(D18) = 4, IFERROR( VLOOKUP( D18, Accounts!$A$3:$C$1226, 3, TRUE), "MISSING"), "")</f>
        <v/>
      </c>
      <c r="C18" s="128"/>
      <c r="D18" s="565"/>
      <c r="E18" s="407"/>
      <c r="F18" s="408"/>
      <c r="G18" s="408"/>
      <c r="H18" s="408"/>
      <c r="I18" s="408"/>
      <c r="J18" s="408"/>
      <c r="K18" s="408"/>
      <c r="L18" s="408"/>
      <c r="M18" s="408"/>
      <c r="N18" s="408"/>
      <c r="O18" s="408"/>
      <c r="P18" s="408"/>
      <c r="Q18" s="408"/>
      <c r="R18" s="408"/>
      <c r="S18" s="408"/>
      <c r="T18" s="408"/>
      <c r="U18" s="408"/>
      <c r="V18" s="408"/>
      <c r="W18" s="408"/>
      <c r="X18" s="408"/>
      <c r="Y18" s="408"/>
      <c r="Z18" s="408"/>
      <c r="AA18" s="408"/>
      <c r="AB18" s="408"/>
      <c r="AC18" s="408"/>
      <c r="AD18" s="408"/>
      <c r="AE18" s="408"/>
      <c r="AF18" s="211"/>
      <c r="AG18" s="211"/>
      <c r="AH18" s="211"/>
      <c r="AI18" s="211"/>
      <c r="AJ18" s="211"/>
      <c r="AK18" s="211"/>
      <c r="AL18" s="211"/>
      <c r="AM18" s="211"/>
      <c r="AN18" s="211"/>
      <c r="AO18" s="211"/>
      <c r="AP18" s="408"/>
      <c r="AQ18" s="211"/>
    </row>
    <row r="19" spans="2:43" ht="12" customHeight="1">
      <c r="B19" s="128" t="str">
        <f>IF( LEN(D19) = 4, IFERROR( VLOOKUP( D19, Accounts!$A$3:$C$1226, 3, TRUE), "MISSING"), "")</f>
        <v/>
      </c>
      <c r="C19" s="128"/>
      <c r="D19" s="565"/>
      <c r="E19" s="407"/>
      <c r="F19" s="408"/>
      <c r="G19" s="408"/>
      <c r="H19" s="408"/>
      <c r="I19" s="408"/>
      <c r="J19" s="408"/>
      <c r="K19" s="408"/>
      <c r="L19" s="408"/>
      <c r="M19" s="408"/>
      <c r="N19" s="408"/>
      <c r="O19" s="408"/>
      <c r="P19" s="408"/>
      <c r="Q19" s="408"/>
      <c r="R19" s="408"/>
      <c r="S19" s="408"/>
      <c r="T19" s="408"/>
      <c r="U19" s="408"/>
      <c r="V19" s="408"/>
      <c r="W19" s="408"/>
      <c r="X19" s="408"/>
      <c r="Y19" s="408"/>
      <c r="Z19" s="408"/>
      <c r="AA19" s="408"/>
      <c r="AB19" s="408"/>
      <c r="AC19" s="408"/>
      <c r="AD19" s="408"/>
      <c r="AE19" s="408"/>
      <c r="AF19" s="211"/>
      <c r="AG19" s="211"/>
      <c r="AH19" s="211"/>
      <c r="AI19" s="211"/>
      <c r="AJ19" s="211"/>
      <c r="AK19" s="211"/>
      <c r="AL19" s="211"/>
      <c r="AM19" s="211"/>
      <c r="AN19" s="211"/>
      <c r="AO19" s="211"/>
      <c r="AP19" s="408"/>
      <c r="AQ19" s="211"/>
    </row>
    <row r="20" spans="2:43" ht="12" customHeight="1">
      <c r="B20" s="128" t="str">
        <f>IF( LEN(D20) = 4, IFERROR( VLOOKUP( D20, Accounts!$A$3:$C$1226, 3, TRUE), "MISSING"), "")</f>
        <v/>
      </c>
      <c r="C20" s="128"/>
      <c r="D20" s="565"/>
      <c r="E20" s="407"/>
      <c r="F20" s="408"/>
      <c r="G20" s="408"/>
      <c r="H20" s="408"/>
      <c r="I20" s="408"/>
      <c r="J20" s="408"/>
      <c r="K20" s="408"/>
      <c r="L20" s="408"/>
      <c r="M20" s="408"/>
      <c r="N20" s="408"/>
      <c r="O20" s="408"/>
      <c r="P20" s="408"/>
      <c r="Q20" s="408"/>
      <c r="R20" s="408"/>
      <c r="S20" s="408"/>
      <c r="T20" s="408"/>
      <c r="U20" s="408"/>
      <c r="V20" s="408"/>
      <c r="W20" s="408"/>
      <c r="X20" s="408"/>
      <c r="Y20" s="408"/>
      <c r="Z20" s="408"/>
      <c r="AA20" s="408"/>
      <c r="AB20" s="408"/>
      <c r="AC20" s="408"/>
      <c r="AD20" s="408"/>
      <c r="AE20" s="408"/>
      <c r="AF20" s="211"/>
      <c r="AG20" s="211"/>
      <c r="AH20" s="211"/>
      <c r="AI20" s="211"/>
      <c r="AJ20" s="211"/>
      <c r="AK20" s="211"/>
      <c r="AL20" s="211"/>
      <c r="AM20" s="211"/>
      <c r="AN20" s="211"/>
      <c r="AO20" s="211"/>
      <c r="AP20" s="408"/>
      <c r="AQ20" s="211"/>
    </row>
    <row r="21" spans="2:43" ht="12" customHeight="1">
      <c r="B21" s="128" t="str">
        <f>IF( LEN(D21) = 4, IFERROR( VLOOKUP( D21, Accounts!$A$3:$C$1226, 3, TRUE), "MISSING"), "")</f>
        <v/>
      </c>
      <c r="C21" s="128"/>
      <c r="D21" s="565"/>
      <c r="E21" s="407"/>
      <c r="F21" s="408"/>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211"/>
      <c r="AG21" s="211"/>
      <c r="AH21" s="211"/>
      <c r="AI21" s="211"/>
      <c r="AJ21" s="211"/>
      <c r="AK21" s="211"/>
      <c r="AL21" s="211"/>
      <c r="AM21" s="211"/>
      <c r="AN21" s="211"/>
      <c r="AO21" s="211"/>
      <c r="AP21" s="408"/>
      <c r="AQ21" s="211"/>
    </row>
    <row r="22" spans="2:43" ht="12" customHeight="1">
      <c r="B22" s="128" t="str">
        <f>IF( LEN(D22) = 4, IFERROR( VLOOKUP( D22, Accounts!$A$3:$C$1226, 3, TRUE), "MISSING"), "")</f>
        <v/>
      </c>
      <c r="C22" s="128"/>
      <c r="D22" s="565"/>
      <c r="E22" s="407"/>
      <c r="F22" s="408"/>
      <c r="G22" s="408"/>
      <c r="H22" s="408"/>
      <c r="I22" s="408"/>
      <c r="J22" s="408"/>
      <c r="K22" s="408"/>
      <c r="L22" s="408"/>
      <c r="M22" s="408"/>
      <c r="N22" s="408"/>
      <c r="O22" s="408"/>
      <c r="P22" s="408"/>
      <c r="Q22" s="408"/>
      <c r="R22" s="408"/>
      <c r="S22" s="408"/>
      <c r="T22" s="408"/>
      <c r="U22" s="408"/>
      <c r="V22" s="408"/>
      <c r="W22" s="408"/>
      <c r="X22" s="408"/>
      <c r="Y22" s="408"/>
      <c r="Z22" s="408"/>
      <c r="AA22" s="408"/>
      <c r="AB22" s="408"/>
      <c r="AC22" s="408"/>
      <c r="AD22" s="408"/>
      <c r="AE22" s="408"/>
      <c r="AF22" s="211"/>
      <c r="AG22" s="211"/>
      <c r="AH22" s="211"/>
      <c r="AI22" s="211"/>
      <c r="AJ22" s="211"/>
      <c r="AK22" s="211"/>
      <c r="AL22" s="211"/>
      <c r="AM22" s="211"/>
      <c r="AN22" s="211"/>
      <c r="AO22" s="211"/>
      <c r="AP22" s="408"/>
      <c r="AQ22" s="211"/>
    </row>
    <row r="23" spans="2:43" ht="12" customHeight="1">
      <c r="B23" s="128" t="str">
        <f>IF( LEN(D23) = 4, IFERROR( VLOOKUP( D23, Accounts!$A$3:$C$1226, 3, TRUE), "MISSING"), "")</f>
        <v/>
      </c>
      <c r="C23" s="128"/>
      <c r="D23" s="565"/>
      <c r="E23" s="407"/>
      <c r="F23" s="408"/>
      <c r="G23" s="408"/>
      <c r="H23" s="408"/>
      <c r="I23" s="408"/>
      <c r="J23" s="408"/>
      <c r="K23" s="408"/>
      <c r="L23" s="408"/>
      <c r="M23" s="408"/>
      <c r="N23" s="408"/>
      <c r="O23" s="408"/>
      <c r="P23" s="408"/>
      <c r="Q23" s="408"/>
      <c r="R23" s="408"/>
      <c r="S23" s="408"/>
      <c r="T23" s="408"/>
      <c r="U23" s="408"/>
      <c r="V23" s="408"/>
      <c r="W23" s="408"/>
      <c r="X23" s="408"/>
      <c r="Y23" s="408"/>
      <c r="Z23" s="408"/>
      <c r="AA23" s="408"/>
      <c r="AB23" s="408"/>
      <c r="AC23" s="408"/>
      <c r="AD23" s="408"/>
      <c r="AE23" s="408"/>
      <c r="AF23" s="211"/>
      <c r="AG23" s="211"/>
      <c r="AH23" s="211"/>
      <c r="AI23" s="211"/>
      <c r="AJ23" s="211"/>
      <c r="AK23" s="211"/>
      <c r="AL23" s="211"/>
      <c r="AM23" s="211"/>
      <c r="AN23" s="211"/>
      <c r="AO23" s="211"/>
      <c r="AP23" s="408"/>
      <c r="AQ23" s="211"/>
    </row>
    <row r="24" spans="2:43" ht="12" customHeight="1">
      <c r="B24" s="128" t="str">
        <f>IF( LEN(D24) = 4, IFERROR( VLOOKUP( D24, Accounts!$A$3:$C$1226, 3, TRUE), "MISSING"), "")</f>
        <v/>
      </c>
      <c r="C24" s="128"/>
      <c r="D24" s="565"/>
      <c r="E24" s="407"/>
      <c r="F24" s="408"/>
      <c r="G24" s="408"/>
      <c r="H24" s="408"/>
      <c r="I24" s="408"/>
      <c r="J24" s="408"/>
      <c r="K24" s="408"/>
      <c r="L24" s="408"/>
      <c r="M24" s="408"/>
      <c r="N24" s="408"/>
      <c r="O24" s="408"/>
      <c r="P24" s="408"/>
      <c r="Q24" s="408"/>
      <c r="R24" s="408"/>
      <c r="S24" s="408"/>
      <c r="T24" s="408"/>
      <c r="U24" s="408"/>
      <c r="V24" s="408"/>
      <c r="W24" s="408"/>
      <c r="X24" s="408"/>
      <c r="Y24" s="408"/>
      <c r="Z24" s="408"/>
      <c r="AA24" s="408"/>
      <c r="AB24" s="408"/>
      <c r="AC24" s="408"/>
      <c r="AD24" s="408"/>
      <c r="AE24" s="408"/>
      <c r="AF24" s="211"/>
      <c r="AG24" s="211"/>
      <c r="AH24" s="211"/>
      <c r="AI24" s="211"/>
      <c r="AJ24" s="211"/>
      <c r="AK24" s="211"/>
      <c r="AL24" s="211"/>
      <c r="AM24" s="211"/>
      <c r="AN24" s="211"/>
      <c r="AO24" s="211"/>
      <c r="AP24" s="408"/>
      <c r="AQ24" s="211"/>
    </row>
    <row r="25" spans="2:43" ht="12" customHeight="1">
      <c r="B25" s="128" t="str">
        <f>IF( LEN(D25) = 4, IFERROR( VLOOKUP( D25, Accounts!$A$3:$C$1226, 3, TRUE), "MISSING"), "")</f>
        <v/>
      </c>
      <c r="C25" s="128"/>
      <c r="D25" s="565"/>
      <c r="E25" s="407"/>
      <c r="F25" s="408"/>
      <c r="G25" s="408"/>
      <c r="H25" s="408"/>
      <c r="I25" s="408"/>
      <c r="J25" s="408"/>
      <c r="K25" s="408"/>
      <c r="L25" s="408"/>
      <c r="M25" s="408"/>
      <c r="N25" s="408"/>
      <c r="O25" s="408"/>
      <c r="P25" s="408"/>
      <c r="Q25" s="408"/>
      <c r="R25" s="408"/>
      <c r="S25" s="408"/>
      <c r="T25" s="408"/>
      <c r="U25" s="408"/>
      <c r="V25" s="408"/>
      <c r="W25" s="408"/>
      <c r="X25" s="408"/>
      <c r="Y25" s="408"/>
      <c r="Z25" s="408"/>
      <c r="AA25" s="408"/>
      <c r="AB25" s="408"/>
      <c r="AC25" s="408"/>
      <c r="AD25" s="408"/>
      <c r="AE25" s="408"/>
      <c r="AF25" s="211"/>
      <c r="AG25" s="211"/>
      <c r="AH25" s="211"/>
      <c r="AI25" s="211"/>
      <c r="AJ25" s="211"/>
      <c r="AK25" s="211"/>
      <c r="AL25" s="211"/>
      <c r="AM25" s="211"/>
      <c r="AN25" s="211"/>
      <c r="AO25" s="211"/>
      <c r="AP25" s="408"/>
      <c r="AQ25" s="211"/>
    </row>
    <row r="26" spans="2:43" ht="12" customHeight="1">
      <c r="B26" s="128" t="str">
        <f>IF( LEN(D26) = 4, IFERROR( VLOOKUP( D26, Accounts!$A$3:$C$1226, 3, TRUE), "MISSING"), "")</f>
        <v/>
      </c>
      <c r="C26" s="128"/>
      <c r="D26" s="565"/>
      <c r="E26" s="407"/>
      <c r="F26" s="408"/>
      <c r="G26" s="408"/>
      <c r="H26" s="408"/>
      <c r="I26" s="408"/>
      <c r="J26" s="408"/>
      <c r="K26" s="408"/>
      <c r="L26" s="408"/>
      <c r="M26" s="408"/>
      <c r="N26" s="408"/>
      <c r="O26" s="408"/>
      <c r="P26" s="408"/>
      <c r="Q26" s="408"/>
      <c r="R26" s="408"/>
      <c r="S26" s="408"/>
      <c r="T26" s="408"/>
      <c r="U26" s="408"/>
      <c r="V26" s="408"/>
      <c r="W26" s="408"/>
      <c r="X26" s="408"/>
      <c r="Y26" s="408"/>
      <c r="Z26" s="408"/>
      <c r="AA26" s="408"/>
      <c r="AB26" s="408"/>
      <c r="AC26" s="408"/>
      <c r="AD26" s="408"/>
      <c r="AE26" s="408"/>
      <c r="AF26" s="211"/>
      <c r="AG26" s="211"/>
      <c r="AH26" s="211"/>
      <c r="AI26" s="211"/>
      <c r="AJ26" s="211"/>
      <c r="AK26" s="211"/>
      <c r="AL26" s="211"/>
      <c r="AM26" s="211"/>
      <c r="AN26" s="211"/>
      <c r="AO26" s="211"/>
      <c r="AP26" s="408"/>
      <c r="AQ26" s="211"/>
    </row>
    <row r="27" spans="2:43" ht="12" customHeight="1">
      <c r="B27" s="128" t="str">
        <f>IF( LEN(D27) = 4, IFERROR( VLOOKUP( D27, Accounts!$A$3:$C$1226, 3, TRUE), "MISSING"), "")</f>
        <v/>
      </c>
      <c r="C27" s="128"/>
      <c r="D27" s="565"/>
      <c r="E27" s="407"/>
      <c r="F27" s="408"/>
      <c r="G27" s="408"/>
      <c r="H27" s="408"/>
      <c r="I27" s="408"/>
      <c r="J27" s="408"/>
      <c r="K27" s="408"/>
      <c r="L27" s="408"/>
      <c r="M27" s="408"/>
      <c r="N27" s="408"/>
      <c r="O27" s="408"/>
      <c r="P27" s="408"/>
      <c r="Q27" s="408"/>
      <c r="R27" s="408"/>
      <c r="S27" s="408"/>
      <c r="T27" s="408"/>
      <c r="U27" s="408"/>
      <c r="V27" s="408"/>
      <c r="W27" s="408"/>
      <c r="X27" s="408"/>
      <c r="Y27" s="408"/>
      <c r="Z27" s="408"/>
      <c r="AA27" s="408"/>
      <c r="AB27" s="408"/>
      <c r="AC27" s="408"/>
      <c r="AD27" s="408"/>
      <c r="AE27" s="408"/>
      <c r="AF27" s="211"/>
      <c r="AG27" s="211"/>
      <c r="AH27" s="211"/>
      <c r="AI27" s="211"/>
      <c r="AJ27" s="211"/>
      <c r="AK27" s="211"/>
      <c r="AL27" s="211"/>
      <c r="AM27" s="211"/>
      <c r="AN27" s="211"/>
      <c r="AO27" s="211"/>
      <c r="AP27" s="408"/>
      <c r="AQ27" s="211"/>
    </row>
    <row r="28" spans="2:43" ht="12" customHeight="1">
      <c r="B28" s="128" t="str">
        <f>IF( LEN(D28) = 4, IFERROR( VLOOKUP( D28, Accounts!$A$3:$C$1226, 3, TRUE), "MISSING"), "")</f>
        <v/>
      </c>
      <c r="C28" s="128"/>
      <c r="D28" s="565"/>
      <c r="E28" s="407"/>
      <c r="F28" s="408"/>
      <c r="G28" s="408"/>
      <c r="H28" s="408"/>
      <c r="I28" s="408"/>
      <c r="J28" s="408"/>
      <c r="K28" s="408"/>
      <c r="L28" s="408"/>
      <c r="M28" s="408"/>
      <c r="N28" s="408"/>
      <c r="O28" s="408"/>
      <c r="P28" s="408"/>
      <c r="Q28" s="408"/>
      <c r="R28" s="408"/>
      <c r="S28" s="408"/>
      <c r="T28" s="408"/>
      <c r="U28" s="408"/>
      <c r="V28" s="408"/>
      <c r="W28" s="408"/>
      <c r="X28" s="408"/>
      <c r="Y28" s="408"/>
      <c r="Z28" s="408"/>
      <c r="AA28" s="408"/>
      <c r="AB28" s="408"/>
      <c r="AC28" s="408"/>
      <c r="AD28" s="408"/>
      <c r="AE28" s="408"/>
      <c r="AF28" s="211"/>
      <c r="AG28" s="211"/>
      <c r="AH28" s="211"/>
      <c r="AI28" s="211"/>
      <c r="AJ28" s="211"/>
      <c r="AK28" s="211"/>
      <c r="AL28" s="211"/>
      <c r="AM28" s="211"/>
      <c r="AN28" s="211"/>
      <c r="AO28" s="211"/>
      <c r="AP28" s="408"/>
      <c r="AQ28" s="211"/>
    </row>
    <row r="29" spans="2:43" ht="12" customHeight="1">
      <c r="B29" s="128" t="str">
        <f>IF( LEN(D29) = 4, IFERROR( VLOOKUP( D29, Accounts!$A$3:$C$1226, 3, TRUE), "MISSING"), "")</f>
        <v/>
      </c>
      <c r="C29" s="128"/>
      <c r="D29" s="565"/>
      <c r="E29" s="407"/>
      <c r="F29" s="408"/>
      <c r="G29" s="408"/>
      <c r="H29" s="408"/>
      <c r="I29" s="408"/>
      <c r="J29" s="408"/>
      <c r="K29" s="408"/>
      <c r="L29" s="408"/>
      <c r="M29" s="408"/>
      <c r="N29" s="408"/>
      <c r="O29" s="408"/>
      <c r="P29" s="408"/>
      <c r="Q29" s="408"/>
      <c r="R29" s="408"/>
      <c r="S29" s="408"/>
      <c r="T29" s="408"/>
      <c r="U29" s="408"/>
      <c r="V29" s="408"/>
      <c r="W29" s="408"/>
      <c r="X29" s="408"/>
      <c r="Y29" s="408"/>
      <c r="Z29" s="408"/>
      <c r="AA29" s="408"/>
      <c r="AB29" s="408"/>
      <c r="AC29" s="408"/>
      <c r="AD29" s="408"/>
      <c r="AE29" s="408"/>
      <c r="AF29" s="211"/>
      <c r="AG29" s="211"/>
      <c r="AH29" s="211"/>
      <c r="AI29" s="211"/>
      <c r="AJ29" s="211"/>
      <c r="AK29" s="211"/>
      <c r="AL29" s="211"/>
      <c r="AM29" s="211"/>
      <c r="AN29" s="211"/>
      <c r="AO29" s="211"/>
      <c r="AP29" s="408"/>
      <c r="AQ29" s="211"/>
    </row>
    <row r="30" spans="2:43" ht="12" customHeight="1">
      <c r="B30" s="128" t="str">
        <f>IF( LEN(D30) = 4, IFERROR( VLOOKUP( D30, Accounts!$A$3:$C$1226, 3, TRUE), "MISSING"), "")</f>
        <v/>
      </c>
      <c r="C30" s="128"/>
      <c r="D30" s="565"/>
      <c r="E30" s="407"/>
      <c r="F30" s="408"/>
      <c r="G30" s="408"/>
      <c r="H30" s="408"/>
      <c r="I30" s="408"/>
      <c r="J30" s="408"/>
      <c r="K30" s="408"/>
      <c r="L30" s="408"/>
      <c r="M30" s="408"/>
      <c r="N30" s="408"/>
      <c r="O30" s="408"/>
      <c r="P30" s="408"/>
      <c r="Q30" s="408"/>
      <c r="R30" s="408"/>
      <c r="S30" s="408"/>
      <c r="T30" s="408"/>
      <c r="U30" s="408"/>
      <c r="V30" s="408"/>
      <c r="W30" s="408"/>
      <c r="X30" s="408"/>
      <c r="Y30" s="408"/>
      <c r="Z30" s="408"/>
      <c r="AA30" s="408"/>
      <c r="AB30" s="408"/>
      <c r="AC30" s="408"/>
      <c r="AD30" s="408"/>
      <c r="AE30" s="408"/>
      <c r="AF30" s="211"/>
      <c r="AG30" s="211"/>
      <c r="AH30" s="211"/>
      <c r="AI30" s="211"/>
      <c r="AJ30" s="211"/>
      <c r="AK30" s="211"/>
      <c r="AL30" s="211"/>
      <c r="AM30" s="211"/>
      <c r="AN30" s="211"/>
      <c r="AO30" s="211"/>
      <c r="AP30" s="408"/>
      <c r="AQ30" s="211"/>
    </row>
    <row r="31" spans="2:43" ht="12" customHeight="1">
      <c r="B31" s="128" t="str">
        <f>IF( LEN(D31) = 4, IFERROR( VLOOKUP( D31, Accounts!$A$3:$C$1226, 3, TRUE), "MISSING"), "")</f>
        <v/>
      </c>
      <c r="C31" s="128"/>
      <c r="D31" s="565"/>
      <c r="E31" s="407"/>
      <c r="F31" s="408"/>
      <c r="G31" s="408"/>
      <c r="H31" s="408"/>
      <c r="I31" s="408"/>
      <c r="J31" s="408"/>
      <c r="K31" s="408"/>
      <c r="L31" s="408"/>
      <c r="M31" s="408"/>
      <c r="N31" s="408"/>
      <c r="O31" s="408"/>
      <c r="P31" s="408"/>
      <c r="Q31" s="408"/>
      <c r="R31" s="408"/>
      <c r="S31" s="408"/>
      <c r="T31" s="408"/>
      <c r="U31" s="408"/>
      <c r="V31" s="408"/>
      <c r="W31" s="408"/>
      <c r="X31" s="408"/>
      <c r="Y31" s="408"/>
      <c r="Z31" s="408"/>
      <c r="AA31" s="408"/>
      <c r="AB31" s="408"/>
      <c r="AC31" s="408"/>
      <c r="AD31" s="408"/>
      <c r="AE31" s="408"/>
      <c r="AF31" s="211"/>
      <c r="AG31" s="211"/>
      <c r="AH31" s="211"/>
      <c r="AI31" s="211"/>
      <c r="AJ31" s="211"/>
      <c r="AK31" s="211"/>
      <c r="AL31" s="211"/>
      <c r="AM31" s="211"/>
      <c r="AN31" s="211"/>
      <c r="AO31" s="211"/>
      <c r="AP31" s="408"/>
      <c r="AQ31" s="211"/>
    </row>
    <row r="32" spans="2:43" ht="12" customHeight="1">
      <c r="B32" s="128" t="str">
        <f>IF( LEN(D32) = 4, IFERROR( VLOOKUP( D32, Accounts!$A$3:$C$1226, 3, TRUE), "MISSING"), "")</f>
        <v/>
      </c>
      <c r="C32" s="128"/>
      <c r="D32" s="565"/>
      <c r="E32" s="407"/>
      <c r="F32" s="408"/>
      <c r="G32" s="408"/>
      <c r="H32" s="408"/>
      <c r="I32" s="408"/>
      <c r="J32" s="408"/>
      <c r="K32" s="408"/>
      <c r="L32" s="408"/>
      <c r="M32" s="408"/>
      <c r="N32" s="408"/>
      <c r="O32" s="408"/>
      <c r="P32" s="408"/>
      <c r="Q32" s="408"/>
      <c r="R32" s="408"/>
      <c r="S32" s="408"/>
      <c r="T32" s="408"/>
      <c r="U32" s="408"/>
      <c r="V32" s="408"/>
      <c r="W32" s="408"/>
      <c r="X32" s="408"/>
      <c r="Y32" s="408"/>
      <c r="Z32" s="408"/>
      <c r="AA32" s="408"/>
      <c r="AB32" s="408"/>
      <c r="AC32" s="408"/>
      <c r="AD32" s="408"/>
      <c r="AE32" s="408"/>
      <c r="AF32" s="211"/>
      <c r="AG32" s="211"/>
      <c r="AH32" s="211"/>
      <c r="AI32" s="211"/>
      <c r="AJ32" s="211"/>
      <c r="AK32" s="211"/>
      <c r="AL32" s="211"/>
      <c r="AM32" s="211"/>
      <c r="AN32" s="211"/>
      <c r="AO32" s="211"/>
      <c r="AP32" s="408"/>
      <c r="AQ32" s="211"/>
    </row>
    <row r="33" spans="2:43" ht="12" customHeight="1">
      <c r="B33" s="128" t="str">
        <f>IF( LEN(D33) = 4, IFERROR( VLOOKUP( D33, Accounts!$A$3:$C$1226, 3, TRUE), "MISSING"), "")</f>
        <v/>
      </c>
      <c r="C33" s="128"/>
      <c r="D33" s="565"/>
      <c r="E33" s="407"/>
      <c r="F33" s="408"/>
      <c r="G33" s="408"/>
      <c r="H33" s="408"/>
      <c r="I33" s="408"/>
      <c r="J33" s="408"/>
      <c r="K33" s="408"/>
      <c r="L33" s="408"/>
      <c r="M33" s="408"/>
      <c r="N33" s="408"/>
      <c r="O33" s="408"/>
      <c r="P33" s="408"/>
      <c r="Q33" s="408"/>
      <c r="R33" s="408"/>
      <c r="S33" s="408"/>
      <c r="T33" s="408"/>
      <c r="U33" s="408"/>
      <c r="V33" s="408"/>
      <c r="W33" s="408"/>
      <c r="X33" s="408"/>
      <c r="Y33" s="408"/>
      <c r="Z33" s="408"/>
      <c r="AA33" s="408"/>
      <c r="AB33" s="408"/>
      <c r="AC33" s="408"/>
      <c r="AD33" s="408"/>
      <c r="AE33" s="408"/>
      <c r="AF33" s="211"/>
      <c r="AG33" s="211"/>
      <c r="AH33" s="211"/>
      <c r="AI33" s="211"/>
      <c r="AJ33" s="211"/>
      <c r="AK33" s="211"/>
      <c r="AL33" s="211"/>
      <c r="AM33" s="211"/>
      <c r="AN33" s="211"/>
      <c r="AO33" s="211"/>
      <c r="AP33" s="408"/>
      <c r="AQ33" s="211"/>
    </row>
    <row r="34" spans="2:43" ht="12" customHeight="1">
      <c r="B34" s="128" t="str">
        <f>IF( LEN(D34) = 4, IFERROR( VLOOKUP( D34, Accounts!$A$3:$C$1226, 3, TRUE), "MISSING"), "")</f>
        <v/>
      </c>
      <c r="C34" s="128"/>
      <c r="D34" s="565"/>
      <c r="E34" s="407"/>
      <c r="F34" s="408"/>
      <c r="G34" s="408"/>
      <c r="H34" s="408"/>
      <c r="I34" s="408"/>
      <c r="J34" s="408"/>
      <c r="K34" s="408"/>
      <c r="L34" s="408"/>
      <c r="M34" s="408"/>
      <c r="N34" s="408"/>
      <c r="O34" s="408"/>
      <c r="P34" s="408"/>
      <c r="Q34" s="408"/>
      <c r="R34" s="408"/>
      <c r="S34" s="408"/>
      <c r="T34" s="408"/>
      <c r="U34" s="408"/>
      <c r="V34" s="408"/>
      <c r="W34" s="408"/>
      <c r="X34" s="408"/>
      <c r="Y34" s="408"/>
      <c r="Z34" s="408"/>
      <c r="AA34" s="408"/>
      <c r="AB34" s="408"/>
      <c r="AC34" s="408"/>
      <c r="AD34" s="408"/>
      <c r="AE34" s="408"/>
      <c r="AF34" s="211"/>
      <c r="AG34" s="211"/>
      <c r="AH34" s="211"/>
      <c r="AI34" s="211"/>
      <c r="AJ34" s="211"/>
      <c r="AK34" s="211"/>
      <c r="AL34" s="211"/>
      <c r="AM34" s="211"/>
      <c r="AN34" s="211"/>
      <c r="AO34" s="211"/>
      <c r="AP34" s="408"/>
      <c r="AQ34" s="211"/>
    </row>
    <row r="35" spans="2:43" ht="12" customHeight="1">
      <c r="B35" s="128" t="str">
        <f>IF( LEN(D35) = 4, IFERROR( VLOOKUP( D35, Accounts!$A$3:$C$1226, 3, TRUE), "MISSING"), "")</f>
        <v/>
      </c>
      <c r="C35" s="128"/>
      <c r="D35" s="565"/>
      <c r="E35" s="407"/>
      <c r="F35" s="408"/>
      <c r="G35" s="408"/>
      <c r="H35" s="408"/>
      <c r="I35" s="408"/>
      <c r="J35" s="408"/>
      <c r="K35" s="408"/>
      <c r="L35" s="408"/>
      <c r="M35" s="408"/>
      <c r="N35" s="408"/>
      <c r="O35" s="408"/>
      <c r="P35" s="408"/>
      <c r="Q35" s="408"/>
      <c r="R35" s="408"/>
      <c r="S35" s="408"/>
      <c r="T35" s="408"/>
      <c r="U35" s="408"/>
      <c r="V35" s="408"/>
      <c r="W35" s="408"/>
      <c r="X35" s="408"/>
      <c r="Y35" s="408"/>
      <c r="Z35" s="408"/>
      <c r="AA35" s="408"/>
      <c r="AB35" s="408"/>
      <c r="AC35" s="408"/>
      <c r="AD35" s="408"/>
      <c r="AE35" s="408"/>
      <c r="AF35" s="211"/>
      <c r="AG35" s="211"/>
      <c r="AH35" s="211"/>
      <c r="AI35" s="211"/>
      <c r="AJ35" s="211"/>
      <c r="AK35" s="211"/>
      <c r="AL35" s="211"/>
      <c r="AM35" s="211"/>
      <c r="AN35" s="211"/>
      <c r="AO35" s="211"/>
      <c r="AP35" s="408"/>
      <c r="AQ35" s="211"/>
    </row>
    <row r="36" spans="2:43" ht="12" customHeight="1">
      <c r="B36" s="128" t="str">
        <f>IF( LEN(D36) = 4, IFERROR( VLOOKUP( D36, Accounts!$A$3:$C$1226, 3, TRUE), "MISSING"), "")</f>
        <v/>
      </c>
      <c r="C36" s="128"/>
      <c r="D36" s="565"/>
      <c r="E36" s="407"/>
      <c r="F36" s="408"/>
      <c r="G36" s="408"/>
      <c r="H36" s="408"/>
      <c r="I36" s="408"/>
      <c r="J36" s="408"/>
      <c r="K36" s="408"/>
      <c r="L36" s="408"/>
      <c r="M36" s="408"/>
      <c r="N36" s="408"/>
      <c r="O36" s="408"/>
      <c r="P36" s="408"/>
      <c r="Q36" s="408"/>
      <c r="R36" s="408"/>
      <c r="S36" s="408"/>
      <c r="T36" s="408"/>
      <c r="U36" s="408"/>
      <c r="V36" s="408"/>
      <c r="W36" s="408"/>
      <c r="X36" s="408"/>
      <c r="Y36" s="408"/>
      <c r="Z36" s="408"/>
      <c r="AA36" s="408"/>
      <c r="AB36" s="408"/>
      <c r="AC36" s="408"/>
      <c r="AD36" s="408"/>
      <c r="AE36" s="408"/>
      <c r="AF36" s="211"/>
      <c r="AG36" s="211"/>
      <c r="AH36" s="211"/>
      <c r="AI36" s="211"/>
      <c r="AJ36" s="211"/>
      <c r="AK36" s="211"/>
      <c r="AL36" s="211"/>
      <c r="AM36" s="211"/>
      <c r="AN36" s="211"/>
      <c r="AO36" s="211"/>
      <c r="AP36" s="408"/>
      <c r="AQ36" s="211"/>
    </row>
    <row r="37" spans="2:43" ht="12" customHeight="1">
      <c r="B37" s="128" t="str">
        <f>IF( LEN(D37) = 4, IFERROR( VLOOKUP( D37, Accounts!$A$3:$C$1226, 3, TRUE), "MISSING"), "")</f>
        <v/>
      </c>
      <c r="C37" s="128"/>
      <c r="D37" s="565"/>
      <c r="E37" s="407"/>
      <c r="F37" s="408"/>
      <c r="G37" s="408"/>
      <c r="H37" s="408"/>
      <c r="I37" s="408"/>
      <c r="J37" s="408"/>
      <c r="K37" s="408"/>
      <c r="L37" s="408"/>
      <c r="M37" s="408"/>
      <c r="N37" s="408"/>
      <c r="O37" s="408"/>
      <c r="P37" s="408"/>
      <c r="Q37" s="408"/>
      <c r="R37" s="408"/>
      <c r="S37" s="408"/>
      <c r="T37" s="408"/>
      <c r="U37" s="408"/>
      <c r="V37" s="408"/>
      <c r="W37" s="408"/>
      <c r="X37" s="408"/>
      <c r="Y37" s="408"/>
      <c r="Z37" s="408"/>
      <c r="AA37" s="408"/>
      <c r="AB37" s="408"/>
      <c r="AC37" s="408"/>
      <c r="AD37" s="408"/>
      <c r="AE37" s="408"/>
      <c r="AF37" s="211"/>
      <c r="AG37" s="211"/>
      <c r="AH37" s="211"/>
      <c r="AI37" s="211"/>
      <c r="AJ37" s="211"/>
      <c r="AK37" s="211"/>
      <c r="AL37" s="211"/>
      <c r="AM37" s="211"/>
      <c r="AN37" s="211"/>
      <c r="AO37" s="211"/>
      <c r="AP37" s="408"/>
      <c r="AQ37" s="211"/>
    </row>
    <row r="38" spans="2:43" ht="12" customHeight="1">
      <c r="B38" s="128" t="str">
        <f>IF( LEN(D38) = 4, IFERROR( VLOOKUP( D38, Accounts!$A$3:$C$1226, 3, TRUE), "MISSING"), "")</f>
        <v/>
      </c>
      <c r="C38" s="128"/>
      <c r="D38" s="565"/>
      <c r="E38" s="407"/>
      <c r="F38" s="408"/>
      <c r="G38" s="408"/>
      <c r="H38" s="408"/>
      <c r="I38" s="408"/>
      <c r="J38" s="408"/>
      <c r="K38" s="408"/>
      <c r="L38" s="408"/>
      <c r="M38" s="408"/>
      <c r="N38" s="408"/>
      <c r="O38" s="408"/>
      <c r="P38" s="408"/>
      <c r="Q38" s="408"/>
      <c r="R38" s="408"/>
      <c r="S38" s="408"/>
      <c r="T38" s="408"/>
      <c r="U38" s="408"/>
      <c r="V38" s="408"/>
      <c r="W38" s="408"/>
      <c r="X38" s="408"/>
      <c r="Y38" s="408"/>
      <c r="Z38" s="408"/>
      <c r="AA38" s="408"/>
      <c r="AB38" s="408"/>
      <c r="AC38" s="408"/>
      <c r="AD38" s="408"/>
      <c r="AE38" s="408"/>
      <c r="AF38" s="211"/>
      <c r="AG38" s="211"/>
      <c r="AH38" s="211"/>
      <c r="AI38" s="211"/>
      <c r="AJ38" s="211"/>
      <c r="AK38" s="211"/>
      <c r="AL38" s="211"/>
      <c r="AM38" s="211"/>
      <c r="AN38" s="211"/>
      <c r="AO38" s="211"/>
      <c r="AP38" s="408"/>
      <c r="AQ38" s="211"/>
    </row>
    <row r="39" spans="2:43" ht="12" customHeight="1">
      <c r="B39" s="128" t="str">
        <f>IF( LEN(D39) = 4, IFERROR( VLOOKUP( D39, Accounts!$A$3:$C$1226, 3, TRUE), "MISSING"), "")</f>
        <v/>
      </c>
      <c r="C39" s="128"/>
      <c r="D39" s="565"/>
      <c r="E39" s="407"/>
      <c r="F39" s="408"/>
      <c r="G39" s="408"/>
      <c r="H39" s="408"/>
      <c r="I39" s="408"/>
      <c r="J39" s="408"/>
      <c r="K39" s="408"/>
      <c r="L39" s="408"/>
      <c r="M39" s="408"/>
      <c r="N39" s="408"/>
      <c r="O39" s="408"/>
      <c r="P39" s="408"/>
      <c r="Q39" s="408"/>
      <c r="R39" s="408"/>
      <c r="S39" s="408"/>
      <c r="T39" s="408"/>
      <c r="U39" s="408"/>
      <c r="V39" s="408"/>
      <c r="W39" s="408"/>
      <c r="X39" s="408"/>
      <c r="Y39" s="408"/>
      <c r="Z39" s="408"/>
      <c r="AA39" s="408"/>
      <c r="AB39" s="408"/>
      <c r="AC39" s="408"/>
      <c r="AD39" s="408"/>
      <c r="AE39" s="408"/>
      <c r="AF39" s="211"/>
      <c r="AG39" s="211"/>
      <c r="AH39" s="211"/>
      <c r="AI39" s="211"/>
      <c r="AJ39" s="211"/>
      <c r="AK39" s="211"/>
      <c r="AL39" s="211"/>
      <c r="AM39" s="211"/>
      <c r="AN39" s="211"/>
      <c r="AO39" s="211"/>
      <c r="AP39" s="408"/>
      <c r="AQ39" s="211"/>
    </row>
    <row r="40" spans="2:43" ht="12" customHeight="1">
      <c r="B40" s="128" t="str">
        <f>IF( LEN(D40) = 4, IFERROR( VLOOKUP( D40, Accounts!$A$3:$C$1226, 3, TRUE), "MISSING"), "")</f>
        <v/>
      </c>
      <c r="C40" s="128"/>
      <c r="D40" s="565"/>
      <c r="E40" s="407"/>
      <c r="F40" s="408"/>
      <c r="G40" s="408"/>
      <c r="H40" s="408"/>
      <c r="I40" s="408"/>
      <c r="J40" s="408"/>
      <c r="K40" s="408"/>
      <c r="L40" s="408"/>
      <c r="M40" s="408"/>
      <c r="N40" s="408"/>
      <c r="O40" s="408"/>
      <c r="P40" s="408"/>
      <c r="Q40" s="408"/>
      <c r="R40" s="408"/>
      <c r="S40" s="408"/>
      <c r="T40" s="408"/>
      <c r="U40" s="408"/>
      <c r="V40" s="408"/>
      <c r="W40" s="408"/>
      <c r="X40" s="408"/>
      <c r="Y40" s="408"/>
      <c r="Z40" s="408"/>
      <c r="AA40" s="408"/>
      <c r="AB40" s="408"/>
      <c r="AC40" s="408"/>
      <c r="AD40" s="408"/>
      <c r="AE40" s="408"/>
      <c r="AF40" s="211"/>
      <c r="AG40" s="211"/>
      <c r="AH40" s="211"/>
      <c r="AI40" s="211"/>
      <c r="AJ40" s="211"/>
      <c r="AK40" s="211"/>
      <c r="AL40" s="211"/>
      <c r="AM40" s="211"/>
      <c r="AN40" s="211"/>
      <c r="AO40" s="211"/>
      <c r="AP40" s="408"/>
      <c r="AQ40" s="211"/>
    </row>
    <row r="41" spans="2:43" ht="12" customHeight="1">
      <c r="B41" s="128" t="str">
        <f>IF( LEN(D41) = 4, IFERROR( VLOOKUP( D41, Accounts!$A$3:$C$1226, 3, TRUE), "MISSING"), "")</f>
        <v/>
      </c>
      <c r="C41" s="128"/>
      <c r="D41" s="565"/>
      <c r="E41" s="407"/>
      <c r="F41" s="408"/>
      <c r="G41" s="408"/>
      <c r="H41" s="408"/>
      <c r="I41" s="408"/>
      <c r="J41" s="408"/>
      <c r="K41" s="408"/>
      <c r="L41" s="408"/>
      <c r="M41" s="408"/>
      <c r="N41" s="408"/>
      <c r="O41" s="408"/>
      <c r="P41" s="408"/>
      <c r="Q41" s="408"/>
      <c r="R41" s="408"/>
      <c r="S41" s="408"/>
      <c r="T41" s="408"/>
      <c r="U41" s="408"/>
      <c r="V41" s="408"/>
      <c r="W41" s="408"/>
      <c r="X41" s="408"/>
      <c r="Y41" s="408"/>
      <c r="Z41" s="408"/>
      <c r="AA41" s="408"/>
      <c r="AB41" s="408"/>
      <c r="AC41" s="408"/>
      <c r="AD41" s="408"/>
      <c r="AE41" s="408"/>
      <c r="AF41" s="211"/>
      <c r="AG41" s="211"/>
      <c r="AH41" s="211"/>
      <c r="AI41" s="211"/>
      <c r="AJ41" s="211"/>
      <c r="AK41" s="211"/>
      <c r="AL41" s="211"/>
      <c r="AM41" s="211"/>
      <c r="AN41" s="211"/>
      <c r="AO41" s="211"/>
      <c r="AP41" s="408"/>
      <c r="AQ41" s="211"/>
    </row>
    <row r="42" spans="2:43" ht="12" customHeight="1">
      <c r="B42" s="128" t="str">
        <f>IF( LEN(D42) = 4, IFERROR( VLOOKUP( D42, Accounts!$A$3:$C$1226, 3, TRUE), "MISSING"), "")</f>
        <v/>
      </c>
      <c r="C42" s="128"/>
      <c r="D42" s="565"/>
      <c r="E42" s="407"/>
      <c r="F42" s="408"/>
      <c r="G42" s="408"/>
      <c r="H42" s="408"/>
      <c r="I42" s="408"/>
      <c r="J42" s="408"/>
      <c r="K42" s="408"/>
      <c r="L42" s="408"/>
      <c r="M42" s="408"/>
      <c r="N42" s="408"/>
      <c r="O42" s="408"/>
      <c r="P42" s="408"/>
      <c r="Q42" s="408"/>
      <c r="R42" s="408"/>
      <c r="S42" s="408"/>
      <c r="T42" s="408"/>
      <c r="U42" s="408"/>
      <c r="V42" s="408"/>
      <c r="W42" s="408"/>
      <c r="X42" s="408"/>
      <c r="Y42" s="408"/>
      <c r="Z42" s="408"/>
      <c r="AA42" s="408"/>
      <c r="AB42" s="408"/>
      <c r="AC42" s="408"/>
      <c r="AD42" s="408"/>
      <c r="AE42" s="408"/>
      <c r="AF42" s="211"/>
      <c r="AG42" s="211"/>
      <c r="AH42" s="211"/>
      <c r="AI42" s="211"/>
      <c r="AJ42" s="211"/>
      <c r="AK42" s="211"/>
      <c r="AL42" s="211"/>
      <c r="AM42" s="211"/>
      <c r="AN42" s="211"/>
      <c r="AO42" s="211"/>
      <c r="AP42" s="408"/>
      <c r="AQ42" s="211"/>
    </row>
    <row r="43" spans="2:43" ht="12" customHeight="1">
      <c r="B43" s="128" t="str">
        <f>IF( LEN(D43) = 4, IFERROR( VLOOKUP( D43, Accounts!$A$3:$C$1226, 3, TRUE), "MISSING"), "")</f>
        <v/>
      </c>
      <c r="C43" s="128"/>
      <c r="D43" s="565"/>
      <c r="E43" s="407"/>
      <c r="F43" s="408"/>
      <c r="G43" s="408"/>
      <c r="H43" s="408"/>
      <c r="I43" s="408"/>
      <c r="J43" s="408"/>
      <c r="K43" s="408"/>
      <c r="L43" s="408"/>
      <c r="M43" s="408"/>
      <c r="N43" s="408"/>
      <c r="O43" s="408"/>
      <c r="P43" s="408"/>
      <c r="Q43" s="408"/>
      <c r="R43" s="408"/>
      <c r="S43" s="408"/>
      <c r="T43" s="408"/>
      <c r="U43" s="408"/>
      <c r="V43" s="408"/>
      <c r="W43" s="408"/>
      <c r="X43" s="408"/>
      <c r="Y43" s="408"/>
      <c r="Z43" s="408"/>
      <c r="AA43" s="408"/>
      <c r="AB43" s="408"/>
      <c r="AC43" s="408"/>
      <c r="AD43" s="408"/>
      <c r="AE43" s="408"/>
      <c r="AF43" s="211"/>
      <c r="AG43" s="211"/>
      <c r="AH43" s="211"/>
      <c r="AI43" s="211"/>
      <c r="AJ43" s="211"/>
      <c r="AK43" s="211"/>
      <c r="AL43" s="211"/>
      <c r="AM43" s="211"/>
      <c r="AN43" s="211"/>
      <c r="AO43" s="211"/>
      <c r="AP43" s="408"/>
      <c r="AQ43" s="211"/>
    </row>
    <row r="44" spans="2:43" ht="12" customHeight="1">
      <c r="B44" s="128" t="str">
        <f>IF( LEN(D44) = 4, IFERROR( VLOOKUP( D44, Accounts!$A$3:$C$1226, 3, TRUE), "MISSING"), "")</f>
        <v/>
      </c>
      <c r="C44" s="128"/>
      <c r="D44" s="565"/>
      <c r="E44" s="407"/>
      <c r="F44" s="408"/>
      <c r="G44" s="408"/>
      <c r="H44" s="408"/>
      <c r="I44" s="408"/>
      <c r="J44" s="408"/>
      <c r="K44" s="408"/>
      <c r="L44" s="408"/>
      <c r="M44" s="408"/>
      <c r="N44" s="408"/>
      <c r="O44" s="408"/>
      <c r="P44" s="408"/>
      <c r="Q44" s="408"/>
      <c r="R44" s="408"/>
      <c r="S44" s="408"/>
      <c r="T44" s="408"/>
      <c r="U44" s="408"/>
      <c r="V44" s="408"/>
      <c r="W44" s="408"/>
      <c r="X44" s="408"/>
      <c r="Y44" s="408"/>
      <c r="Z44" s="408"/>
      <c r="AA44" s="408"/>
      <c r="AB44" s="408"/>
      <c r="AC44" s="408"/>
      <c r="AD44" s="408"/>
      <c r="AE44" s="408"/>
      <c r="AF44" s="211"/>
      <c r="AG44" s="211"/>
      <c r="AH44" s="211"/>
      <c r="AI44" s="211"/>
      <c r="AJ44" s="211"/>
      <c r="AK44" s="211"/>
      <c r="AL44" s="211"/>
      <c r="AM44" s="211"/>
      <c r="AN44" s="211"/>
      <c r="AO44" s="211"/>
      <c r="AP44" s="408"/>
      <c r="AQ44" s="211"/>
    </row>
    <row r="45" spans="2:43" ht="12" customHeight="1">
      <c r="B45" s="128" t="str">
        <f>IF( LEN(D45) = 4, IFERROR( VLOOKUP( D45, Accounts!$A$3:$C$1226, 3, TRUE), "MISSING"), "")</f>
        <v/>
      </c>
      <c r="C45" s="128"/>
      <c r="D45" s="565"/>
      <c r="E45" s="407"/>
      <c r="F45" s="408"/>
      <c r="G45" s="408"/>
      <c r="H45" s="408"/>
      <c r="I45" s="408"/>
      <c r="J45" s="408"/>
      <c r="K45" s="408"/>
      <c r="L45" s="408"/>
      <c r="M45" s="408"/>
      <c r="N45" s="408"/>
      <c r="O45" s="408"/>
      <c r="P45" s="408"/>
      <c r="Q45" s="408"/>
      <c r="R45" s="408"/>
      <c r="S45" s="408"/>
      <c r="T45" s="408"/>
      <c r="U45" s="408"/>
      <c r="V45" s="408"/>
      <c r="W45" s="408"/>
      <c r="X45" s="408"/>
      <c r="Y45" s="408"/>
      <c r="Z45" s="408"/>
      <c r="AA45" s="408"/>
      <c r="AB45" s="408"/>
      <c r="AC45" s="408"/>
      <c r="AD45" s="408"/>
      <c r="AE45" s="408"/>
      <c r="AF45" s="211"/>
      <c r="AG45" s="211"/>
      <c r="AH45" s="211"/>
      <c r="AI45" s="211"/>
      <c r="AJ45" s="211"/>
      <c r="AK45" s="211"/>
      <c r="AL45" s="211"/>
      <c r="AM45" s="211"/>
      <c r="AN45" s="211"/>
      <c r="AO45" s="211"/>
      <c r="AP45" s="408"/>
      <c r="AQ45" s="211"/>
    </row>
    <row r="46" spans="2:43" ht="12" customHeight="1">
      <c r="B46" s="128" t="str">
        <f>IF( LEN(D46) = 4, IFERROR( VLOOKUP( D46, Accounts!$A$3:$C$1226, 3, TRUE), "MISSING"), "")</f>
        <v/>
      </c>
      <c r="C46" s="128"/>
      <c r="D46" s="565"/>
      <c r="E46" s="407"/>
      <c r="F46" s="408"/>
      <c r="G46" s="408"/>
      <c r="H46" s="408"/>
      <c r="I46" s="408"/>
      <c r="J46" s="408"/>
      <c r="K46" s="408"/>
      <c r="L46" s="408"/>
      <c r="M46" s="408"/>
      <c r="N46" s="408"/>
      <c r="O46" s="408"/>
      <c r="P46" s="408"/>
      <c r="Q46" s="408"/>
      <c r="R46" s="408"/>
      <c r="S46" s="408"/>
      <c r="T46" s="408"/>
      <c r="U46" s="408"/>
      <c r="V46" s="408"/>
      <c r="W46" s="408"/>
      <c r="X46" s="408"/>
      <c r="Y46" s="408"/>
      <c r="Z46" s="408"/>
      <c r="AA46" s="408"/>
      <c r="AB46" s="408"/>
      <c r="AC46" s="408"/>
      <c r="AD46" s="408"/>
      <c r="AE46" s="408"/>
      <c r="AF46" s="211"/>
      <c r="AG46" s="211"/>
      <c r="AH46" s="211"/>
      <c r="AI46" s="211"/>
      <c r="AJ46" s="211"/>
      <c r="AK46" s="211"/>
      <c r="AL46" s="211"/>
      <c r="AM46" s="211"/>
      <c r="AN46" s="211"/>
      <c r="AO46" s="211"/>
      <c r="AP46" s="408"/>
      <c r="AQ46" s="211"/>
    </row>
    <row r="47" spans="2:43" ht="12" customHeight="1">
      <c r="B47" s="128" t="str">
        <f>IF( LEN(D47) = 4, IFERROR( VLOOKUP( D47, Accounts!$A$3:$C$1226, 3, TRUE), "MISSING"), "")</f>
        <v/>
      </c>
      <c r="C47" s="128"/>
      <c r="D47" s="565"/>
      <c r="E47" s="407"/>
      <c r="F47" s="408"/>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c r="AD47" s="408"/>
      <c r="AE47" s="408"/>
      <c r="AF47" s="211"/>
      <c r="AG47" s="211"/>
      <c r="AH47" s="211"/>
      <c r="AI47" s="211"/>
      <c r="AJ47" s="211"/>
      <c r="AK47" s="211"/>
      <c r="AL47" s="211"/>
      <c r="AM47" s="211"/>
      <c r="AN47" s="211"/>
      <c r="AO47" s="211"/>
      <c r="AP47" s="408"/>
      <c r="AQ47" s="211"/>
    </row>
    <row r="48" spans="2:43" ht="12" customHeight="1">
      <c r="B48" s="128" t="str">
        <f>IF( LEN(D48) = 4, IFERROR( VLOOKUP( D48, Accounts!$A$3:$C$1226, 3, TRUE), "MISSING"), "")</f>
        <v/>
      </c>
      <c r="C48" s="128"/>
      <c r="D48" s="565"/>
      <c r="E48" s="407"/>
      <c r="F48" s="408"/>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c r="AD48" s="408"/>
      <c r="AE48" s="408"/>
      <c r="AF48" s="211"/>
      <c r="AG48" s="211"/>
      <c r="AH48" s="211"/>
      <c r="AI48" s="211"/>
      <c r="AJ48" s="211"/>
      <c r="AK48" s="211"/>
      <c r="AL48" s="211"/>
      <c r="AM48" s="211"/>
      <c r="AN48" s="211"/>
      <c r="AO48" s="211"/>
      <c r="AP48" s="408"/>
      <c r="AQ48" s="211"/>
    </row>
    <row r="49" spans="2:43" ht="12" customHeight="1">
      <c r="B49" s="128" t="str">
        <f>IF( LEN(D49) = 4, IFERROR( VLOOKUP( D49, Accounts!$A$3:$C$1226, 3, TRUE), "MISSING"), "")</f>
        <v/>
      </c>
      <c r="C49" s="128"/>
      <c r="D49" s="565"/>
      <c r="E49" s="407"/>
      <c r="F49" s="408"/>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c r="AD49" s="408"/>
      <c r="AE49" s="408"/>
      <c r="AF49" s="211"/>
      <c r="AG49" s="211"/>
      <c r="AH49" s="211"/>
      <c r="AI49" s="211"/>
      <c r="AJ49" s="211"/>
      <c r="AK49" s="211"/>
      <c r="AL49" s="211"/>
      <c r="AM49" s="211"/>
      <c r="AN49" s="211"/>
      <c r="AO49" s="211"/>
      <c r="AP49" s="408"/>
      <c r="AQ49" s="211"/>
    </row>
    <row r="50" spans="2:43" ht="12" customHeight="1">
      <c r="B50" s="128" t="str">
        <f>IF( LEN(D50) = 4, IFERROR( VLOOKUP( D50, Accounts!$A$3:$C$1226, 3, TRUE), "MISSING"), "")</f>
        <v/>
      </c>
      <c r="C50" s="128"/>
      <c r="D50" s="565"/>
      <c r="E50" s="407"/>
      <c r="F50" s="408"/>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c r="AD50" s="408"/>
      <c r="AE50" s="408"/>
      <c r="AF50" s="211"/>
      <c r="AG50" s="211"/>
      <c r="AH50" s="211"/>
      <c r="AI50" s="211"/>
      <c r="AJ50" s="211"/>
      <c r="AK50" s="211"/>
      <c r="AL50" s="211"/>
      <c r="AM50" s="211"/>
      <c r="AN50" s="211"/>
      <c r="AO50" s="211"/>
      <c r="AP50" s="408"/>
      <c r="AQ50" s="211"/>
    </row>
    <row r="51" spans="2:43" ht="12" customHeight="1">
      <c r="B51" s="128" t="str">
        <f>IF( LEN(D51) = 4, IFERROR( VLOOKUP( D51, Accounts!$A$3:$C$1226, 3, TRUE), "MISSING"), "")</f>
        <v/>
      </c>
      <c r="C51" s="128"/>
      <c r="D51" s="565"/>
      <c r="E51" s="407"/>
      <c r="F51" s="408"/>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c r="AD51" s="408"/>
      <c r="AE51" s="408"/>
      <c r="AF51" s="211"/>
      <c r="AG51" s="211"/>
      <c r="AH51" s="211"/>
      <c r="AI51" s="211"/>
      <c r="AJ51" s="211"/>
      <c r="AK51" s="211"/>
      <c r="AL51" s="211"/>
      <c r="AM51" s="211"/>
      <c r="AN51" s="211"/>
      <c r="AO51" s="211"/>
      <c r="AP51" s="408"/>
      <c r="AQ51" s="211"/>
    </row>
    <row r="52" spans="2:43" ht="12" customHeight="1">
      <c r="B52" s="128" t="str">
        <f>IF( LEN(D52) = 4, IFERROR( VLOOKUP( D52, Accounts!$A$3:$C$1226, 3, TRUE), "MISSING"), "")</f>
        <v/>
      </c>
      <c r="C52" s="128"/>
      <c r="D52" s="565"/>
      <c r="E52" s="407"/>
      <c r="F52" s="408"/>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211"/>
      <c r="AG52" s="211"/>
      <c r="AH52" s="211"/>
      <c r="AI52" s="211"/>
      <c r="AJ52" s="211"/>
      <c r="AK52" s="211"/>
      <c r="AL52" s="211"/>
      <c r="AM52" s="211"/>
      <c r="AN52" s="211"/>
      <c r="AO52" s="211"/>
      <c r="AP52" s="408"/>
      <c r="AQ52" s="211"/>
    </row>
    <row r="53" spans="2:43" ht="12" customHeight="1">
      <c r="B53" s="128" t="str">
        <f>IF( LEN(D53) = 4, IFERROR( VLOOKUP( D53, Accounts!$A$3:$C$1226, 3, TRUE), "MISSING"), "")</f>
        <v/>
      </c>
      <c r="C53" s="128"/>
      <c r="D53" s="565"/>
      <c r="E53" s="407"/>
      <c r="F53" s="408"/>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c r="AD53" s="408"/>
      <c r="AE53" s="408"/>
      <c r="AF53" s="211"/>
      <c r="AG53" s="211"/>
      <c r="AH53" s="211"/>
      <c r="AI53" s="211"/>
      <c r="AJ53" s="211"/>
      <c r="AK53" s="211"/>
      <c r="AL53" s="211"/>
      <c r="AM53" s="211"/>
      <c r="AN53" s="211"/>
      <c r="AO53" s="211"/>
      <c r="AP53" s="408"/>
      <c r="AQ53" s="211"/>
    </row>
    <row r="54" spans="2:43" ht="12" customHeight="1">
      <c r="B54" s="128" t="str">
        <f>IF( LEN(D54) = 4, IFERROR( VLOOKUP( D54, Accounts!$A$3:$C$1226, 3, TRUE), "MISSING"), "")</f>
        <v/>
      </c>
      <c r="C54" s="128"/>
      <c r="D54" s="565"/>
      <c r="E54" s="407"/>
      <c r="F54" s="408"/>
      <c r="G54" s="408"/>
      <c r="H54" s="408"/>
      <c r="I54" s="408"/>
      <c r="J54" s="408"/>
      <c r="K54" s="408"/>
      <c r="L54" s="408"/>
      <c r="M54" s="408"/>
      <c r="N54" s="408"/>
      <c r="O54" s="408"/>
      <c r="P54" s="408"/>
      <c r="Q54" s="408"/>
      <c r="R54" s="408"/>
      <c r="S54" s="408"/>
      <c r="T54" s="408"/>
      <c r="U54" s="408"/>
      <c r="V54" s="408"/>
      <c r="W54" s="408"/>
      <c r="X54" s="408"/>
      <c r="Y54" s="408"/>
      <c r="Z54" s="408"/>
      <c r="AA54" s="408"/>
      <c r="AB54" s="408"/>
      <c r="AC54" s="408"/>
      <c r="AD54" s="408"/>
      <c r="AE54" s="408"/>
      <c r="AF54" s="211"/>
      <c r="AG54" s="211"/>
      <c r="AH54" s="211"/>
      <c r="AI54" s="211"/>
      <c r="AJ54" s="211"/>
      <c r="AK54" s="211"/>
      <c r="AL54" s="211"/>
      <c r="AM54" s="211"/>
      <c r="AN54" s="211"/>
      <c r="AO54" s="211"/>
      <c r="AP54" s="408"/>
      <c r="AQ54" s="211"/>
    </row>
    <row r="55" spans="2:43" ht="12" customHeight="1">
      <c r="B55" s="128" t="str">
        <f>IF( LEN(D55) = 4, IFERROR( VLOOKUP( D55, Accounts!$A$3:$C$1226, 3, TRUE), "MISSING"), "")</f>
        <v/>
      </c>
      <c r="C55" s="128"/>
      <c r="D55" s="565"/>
      <c r="E55" s="407"/>
      <c r="F55" s="408"/>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c r="AD55" s="408"/>
      <c r="AE55" s="408"/>
      <c r="AF55" s="211"/>
      <c r="AG55" s="211"/>
      <c r="AH55" s="211"/>
      <c r="AI55" s="211"/>
      <c r="AJ55" s="211"/>
      <c r="AK55" s="211"/>
      <c r="AL55" s="211"/>
      <c r="AM55" s="211"/>
      <c r="AN55" s="211"/>
      <c r="AO55" s="211"/>
      <c r="AP55" s="408"/>
      <c r="AQ55" s="211"/>
    </row>
    <row r="56" spans="2:43" ht="12" customHeight="1">
      <c r="B56" s="128" t="str">
        <f>IF( LEN(D56) = 4, IFERROR( VLOOKUP( D56, Accounts!$A$3:$C$1226, 3, TRUE), "MISSING"), "")</f>
        <v/>
      </c>
      <c r="C56" s="128"/>
      <c r="D56" s="565"/>
      <c r="E56" s="407"/>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211"/>
      <c r="AG56" s="211"/>
      <c r="AH56" s="211"/>
      <c r="AI56" s="211"/>
      <c r="AJ56" s="211"/>
      <c r="AK56" s="211"/>
      <c r="AL56" s="211"/>
      <c r="AM56" s="211"/>
      <c r="AN56" s="211"/>
      <c r="AO56" s="211"/>
      <c r="AP56" s="408"/>
      <c r="AQ56" s="211"/>
    </row>
    <row r="57" spans="2:43" ht="12" customHeight="1">
      <c r="B57" s="128" t="str">
        <f>IF( LEN(D57) = 4, IFERROR( VLOOKUP( D57, Accounts!$A$3:$C$1226, 3, TRUE), "MISSING"), "")</f>
        <v/>
      </c>
      <c r="C57" s="128"/>
      <c r="D57" s="565"/>
      <c r="E57" s="407"/>
      <c r="F57" s="408"/>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c r="AD57" s="408"/>
      <c r="AE57" s="408"/>
      <c r="AF57" s="211"/>
      <c r="AG57" s="211"/>
      <c r="AH57" s="211"/>
      <c r="AI57" s="211"/>
      <c r="AJ57" s="211"/>
      <c r="AK57" s="211"/>
      <c r="AL57" s="211"/>
      <c r="AM57" s="211"/>
      <c r="AN57" s="211"/>
      <c r="AO57" s="211"/>
      <c r="AP57" s="408"/>
      <c r="AQ57" s="211"/>
    </row>
    <row r="58" spans="2:43" ht="12" customHeight="1">
      <c r="B58" s="128" t="str">
        <f>IF( LEN(D58) = 4, IFERROR( VLOOKUP( D58, Accounts!$A$3:$C$1226, 3, TRUE), "MISSING"), "")</f>
        <v/>
      </c>
      <c r="C58" s="128"/>
      <c r="D58" s="565"/>
      <c r="E58" s="407"/>
      <c r="F58" s="408"/>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211"/>
      <c r="AG58" s="211"/>
      <c r="AH58" s="211"/>
      <c r="AI58" s="211"/>
      <c r="AJ58" s="211"/>
      <c r="AK58" s="211"/>
      <c r="AL58" s="211"/>
      <c r="AM58" s="211"/>
      <c r="AN58" s="211"/>
      <c r="AO58" s="211"/>
      <c r="AP58" s="408"/>
      <c r="AQ58" s="211"/>
    </row>
    <row r="59" spans="2:43" ht="12" customHeight="1">
      <c r="B59" s="128" t="str">
        <f>IF( LEN(D59) = 4, IFERROR( VLOOKUP( D59, Accounts!$A$3:$C$1226, 3, TRUE), "MISSING"), "")</f>
        <v/>
      </c>
      <c r="C59" s="128"/>
      <c r="D59" s="565"/>
      <c r="E59" s="407"/>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211"/>
      <c r="AG59" s="211"/>
      <c r="AH59" s="211"/>
      <c r="AI59" s="211"/>
      <c r="AJ59" s="211"/>
      <c r="AK59" s="211"/>
      <c r="AL59" s="211"/>
      <c r="AM59" s="211"/>
      <c r="AN59" s="211"/>
      <c r="AO59" s="211"/>
      <c r="AP59" s="408"/>
      <c r="AQ59" s="211"/>
    </row>
    <row r="60" spans="2:43" ht="12" customHeight="1">
      <c r="B60" s="128" t="str">
        <f>IF( LEN(D60) = 4, IFERROR( VLOOKUP( D60, Accounts!$A$3:$C$1226, 3, TRUE), "MISSING"), "")</f>
        <v/>
      </c>
      <c r="C60" s="128"/>
      <c r="D60" s="565"/>
      <c r="E60" s="407"/>
      <c r="F60" s="408"/>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c r="AD60" s="408"/>
      <c r="AE60" s="408"/>
      <c r="AF60" s="211"/>
      <c r="AG60" s="211"/>
      <c r="AH60" s="211"/>
      <c r="AI60" s="211"/>
      <c r="AJ60" s="211"/>
      <c r="AK60" s="211"/>
      <c r="AL60" s="211"/>
      <c r="AM60" s="211"/>
      <c r="AN60" s="211"/>
      <c r="AO60" s="211"/>
      <c r="AP60" s="408"/>
      <c r="AQ60" s="211"/>
    </row>
    <row r="61" spans="2:43" ht="12" customHeight="1">
      <c r="B61" s="128" t="str">
        <f>IF( LEN(D61) = 4, IFERROR( VLOOKUP( D61, Accounts!$A$3:$C$1226, 3, TRUE), "MISSING"), "")</f>
        <v/>
      </c>
      <c r="C61" s="128"/>
      <c r="D61" s="565"/>
      <c r="E61" s="407"/>
      <c r="F61" s="408"/>
      <c r="G61" s="408"/>
      <c r="H61" s="408"/>
      <c r="I61" s="408"/>
      <c r="J61" s="408"/>
      <c r="K61" s="408"/>
      <c r="L61" s="408"/>
      <c r="M61" s="408"/>
      <c r="N61" s="408"/>
      <c r="O61" s="408"/>
      <c r="P61" s="408"/>
      <c r="Q61" s="408"/>
      <c r="R61" s="408"/>
      <c r="S61" s="408"/>
      <c r="T61" s="408"/>
      <c r="U61" s="408"/>
      <c r="V61" s="408"/>
      <c r="W61" s="408"/>
      <c r="X61" s="408"/>
      <c r="Y61" s="408"/>
      <c r="Z61" s="408"/>
      <c r="AA61" s="408"/>
      <c r="AB61" s="408"/>
      <c r="AC61" s="408"/>
      <c r="AD61" s="408"/>
      <c r="AE61" s="408"/>
      <c r="AF61" s="211"/>
      <c r="AG61" s="211"/>
      <c r="AH61" s="211"/>
      <c r="AI61" s="211"/>
      <c r="AJ61" s="211"/>
      <c r="AK61" s="211"/>
      <c r="AL61" s="211"/>
      <c r="AM61" s="211"/>
      <c r="AN61" s="211"/>
      <c r="AO61" s="211"/>
      <c r="AP61" s="408"/>
      <c r="AQ61" s="211"/>
    </row>
    <row r="62" spans="2:43" ht="12" customHeight="1">
      <c r="B62" s="128" t="str">
        <f>IF( LEN(D62) = 4, IFERROR( VLOOKUP( D62, Accounts!$A$3:$C$1226, 3, TRUE), "MISSING"), "")</f>
        <v/>
      </c>
      <c r="C62" s="128"/>
      <c r="D62" s="565"/>
      <c r="E62" s="407"/>
      <c r="F62" s="408"/>
      <c r="G62" s="408"/>
      <c r="H62" s="408"/>
      <c r="I62" s="408"/>
      <c r="J62" s="408"/>
      <c r="K62" s="408"/>
      <c r="L62" s="408"/>
      <c r="M62" s="408"/>
      <c r="N62" s="408"/>
      <c r="O62" s="408"/>
      <c r="P62" s="408"/>
      <c r="Q62" s="408"/>
      <c r="R62" s="408"/>
      <c r="S62" s="408"/>
      <c r="T62" s="408"/>
      <c r="U62" s="408"/>
      <c r="V62" s="408"/>
      <c r="W62" s="408"/>
      <c r="X62" s="408"/>
      <c r="Y62" s="408"/>
      <c r="Z62" s="408"/>
      <c r="AA62" s="408"/>
      <c r="AB62" s="408"/>
      <c r="AC62" s="408"/>
      <c r="AD62" s="408"/>
      <c r="AE62" s="408"/>
      <c r="AF62" s="211"/>
      <c r="AG62" s="211"/>
      <c r="AH62" s="211"/>
      <c r="AI62" s="211"/>
      <c r="AJ62" s="211"/>
      <c r="AK62" s="211"/>
      <c r="AL62" s="211"/>
      <c r="AM62" s="211"/>
      <c r="AN62" s="211"/>
      <c r="AO62" s="211"/>
      <c r="AP62" s="408"/>
      <c r="AQ62" s="211"/>
    </row>
    <row r="63" spans="2:43" ht="12" customHeight="1">
      <c r="B63" s="128" t="str">
        <f>IF( LEN(D63) = 4, IFERROR( VLOOKUP( D63, Accounts!$A$3:$C$1226, 3, TRUE), "MISSING"), "")</f>
        <v/>
      </c>
      <c r="C63" s="128"/>
      <c r="D63" s="565"/>
      <c r="E63" s="407"/>
      <c r="F63" s="408"/>
      <c r="G63" s="408"/>
      <c r="H63" s="408"/>
      <c r="I63" s="408"/>
      <c r="J63" s="408"/>
      <c r="K63" s="408"/>
      <c r="L63" s="408"/>
      <c r="M63" s="408"/>
      <c r="N63" s="408"/>
      <c r="O63" s="408"/>
      <c r="P63" s="408"/>
      <c r="Q63" s="408"/>
      <c r="R63" s="408"/>
      <c r="S63" s="408"/>
      <c r="T63" s="408"/>
      <c r="U63" s="408"/>
      <c r="V63" s="408"/>
      <c r="W63" s="408"/>
      <c r="X63" s="408"/>
      <c r="Y63" s="408"/>
      <c r="Z63" s="408"/>
      <c r="AA63" s="408"/>
      <c r="AB63" s="408"/>
      <c r="AC63" s="408"/>
      <c r="AD63" s="408"/>
      <c r="AE63" s="408"/>
      <c r="AF63" s="211"/>
      <c r="AG63" s="211"/>
      <c r="AH63" s="211"/>
      <c r="AI63" s="211"/>
      <c r="AJ63" s="211"/>
      <c r="AK63" s="211"/>
      <c r="AL63" s="211"/>
      <c r="AM63" s="211"/>
      <c r="AN63" s="211"/>
      <c r="AO63" s="211"/>
      <c r="AP63" s="408"/>
      <c r="AQ63" s="211"/>
    </row>
    <row r="64" spans="2:43" ht="12" customHeight="1">
      <c r="B64" s="128" t="str">
        <f>IF( LEN(D64) = 4, IFERROR( VLOOKUP( D64, Accounts!$A$3:$C$1226, 3, TRUE), "MISSING"), "")</f>
        <v/>
      </c>
      <c r="C64" s="128"/>
      <c r="D64" s="565"/>
      <c r="E64" s="407"/>
      <c r="F64" s="408"/>
      <c r="G64" s="408"/>
      <c r="H64" s="408"/>
      <c r="I64" s="408"/>
      <c r="J64" s="408"/>
      <c r="K64" s="408"/>
      <c r="L64" s="408"/>
      <c r="M64" s="408"/>
      <c r="N64" s="408"/>
      <c r="O64" s="408"/>
      <c r="P64" s="408"/>
      <c r="Q64" s="408"/>
      <c r="R64" s="408"/>
      <c r="S64" s="408"/>
      <c r="T64" s="408"/>
      <c r="U64" s="408"/>
      <c r="V64" s="408"/>
      <c r="W64" s="408"/>
      <c r="X64" s="408"/>
      <c r="Y64" s="408"/>
      <c r="Z64" s="408"/>
      <c r="AA64" s="408"/>
      <c r="AB64" s="408"/>
      <c r="AC64" s="408"/>
      <c r="AD64" s="408"/>
      <c r="AE64" s="408"/>
      <c r="AF64" s="211"/>
      <c r="AG64" s="211"/>
      <c r="AH64" s="211"/>
      <c r="AI64" s="211"/>
      <c r="AJ64" s="211"/>
      <c r="AK64" s="211"/>
      <c r="AL64" s="211"/>
      <c r="AM64" s="211"/>
      <c r="AN64" s="211"/>
      <c r="AO64" s="211"/>
      <c r="AP64" s="408"/>
      <c r="AQ64" s="211"/>
    </row>
    <row r="65" spans="2:43" ht="12" customHeight="1">
      <c r="B65" s="128" t="str">
        <f>IF( LEN(D65) = 4, IFERROR( VLOOKUP( D65, Accounts!$A$3:$C$1226, 3, TRUE), "MISSING"), "")</f>
        <v/>
      </c>
      <c r="C65" s="128"/>
      <c r="D65" s="565"/>
      <c r="E65" s="407"/>
      <c r="F65" s="408"/>
      <c r="G65" s="408"/>
      <c r="H65" s="408"/>
      <c r="I65" s="408"/>
      <c r="J65" s="408"/>
      <c r="K65" s="408"/>
      <c r="L65" s="408"/>
      <c r="M65" s="408"/>
      <c r="N65" s="408"/>
      <c r="O65" s="408"/>
      <c r="P65" s="408"/>
      <c r="Q65" s="408"/>
      <c r="R65" s="408"/>
      <c r="S65" s="408"/>
      <c r="T65" s="408"/>
      <c r="U65" s="408"/>
      <c r="V65" s="408"/>
      <c r="W65" s="408"/>
      <c r="X65" s="408"/>
      <c r="Y65" s="408"/>
      <c r="Z65" s="408"/>
      <c r="AA65" s="408"/>
      <c r="AB65" s="408"/>
      <c r="AC65" s="408"/>
      <c r="AD65" s="408"/>
      <c r="AE65" s="408"/>
      <c r="AF65" s="211"/>
      <c r="AG65" s="211"/>
      <c r="AH65" s="211"/>
      <c r="AI65" s="211"/>
      <c r="AJ65" s="211"/>
      <c r="AK65" s="211"/>
      <c r="AL65" s="211"/>
      <c r="AM65" s="211"/>
      <c r="AN65" s="211"/>
      <c r="AO65" s="211"/>
      <c r="AP65" s="408"/>
      <c r="AQ65" s="211"/>
    </row>
    <row r="66" spans="2:43" ht="12" customHeight="1">
      <c r="B66" s="128" t="str">
        <f>IF( LEN(D66) = 4, IFERROR( VLOOKUP( D66, Accounts!$A$3:$C$1226, 3, TRUE), "MISSING"), "")</f>
        <v/>
      </c>
      <c r="C66" s="128"/>
      <c r="D66" s="565"/>
      <c r="E66" s="407"/>
      <c r="F66" s="408"/>
      <c r="G66" s="408"/>
      <c r="H66" s="408"/>
      <c r="I66" s="408"/>
      <c r="J66" s="408"/>
      <c r="K66" s="408"/>
      <c r="L66" s="408"/>
      <c r="M66" s="408"/>
      <c r="N66" s="408"/>
      <c r="O66" s="408"/>
      <c r="P66" s="408"/>
      <c r="Q66" s="408"/>
      <c r="R66" s="408"/>
      <c r="S66" s="408"/>
      <c r="T66" s="408"/>
      <c r="U66" s="408"/>
      <c r="V66" s="408"/>
      <c r="W66" s="408"/>
      <c r="X66" s="408"/>
      <c r="Y66" s="408"/>
      <c r="Z66" s="408"/>
      <c r="AA66" s="408"/>
      <c r="AB66" s="408"/>
      <c r="AC66" s="408"/>
      <c r="AD66" s="408"/>
      <c r="AE66" s="408"/>
      <c r="AF66" s="211"/>
      <c r="AG66" s="211"/>
      <c r="AH66" s="211"/>
      <c r="AI66" s="211"/>
      <c r="AJ66" s="211"/>
      <c r="AK66" s="211"/>
      <c r="AL66" s="211"/>
      <c r="AM66" s="211"/>
      <c r="AN66" s="211"/>
      <c r="AO66" s="211"/>
      <c r="AP66" s="408"/>
      <c r="AQ66" s="211"/>
    </row>
    <row r="67" spans="2:43" ht="12" customHeight="1">
      <c r="B67" s="128" t="str">
        <f>IF( LEN(D67) = 4, IFERROR( VLOOKUP( D67, Accounts!$A$3:$C$1226, 3, TRUE), "MISSING"), "")</f>
        <v/>
      </c>
      <c r="C67" s="128"/>
      <c r="D67" s="565"/>
      <c r="E67" s="407"/>
      <c r="F67" s="408"/>
      <c r="G67" s="408"/>
      <c r="H67" s="408"/>
      <c r="I67" s="408"/>
      <c r="J67" s="408"/>
      <c r="K67" s="408"/>
      <c r="L67" s="408"/>
      <c r="M67" s="408"/>
      <c r="N67" s="408"/>
      <c r="O67" s="408"/>
      <c r="P67" s="408"/>
      <c r="Q67" s="408"/>
      <c r="R67" s="408"/>
      <c r="S67" s="408"/>
      <c r="T67" s="408"/>
      <c r="U67" s="408"/>
      <c r="V67" s="408"/>
      <c r="W67" s="408"/>
      <c r="X67" s="408"/>
      <c r="Y67" s="408"/>
      <c r="Z67" s="408"/>
      <c r="AA67" s="408"/>
      <c r="AB67" s="408"/>
      <c r="AC67" s="408"/>
      <c r="AD67" s="408"/>
      <c r="AE67" s="408"/>
      <c r="AF67" s="211"/>
      <c r="AG67" s="211"/>
      <c r="AH67" s="211"/>
      <c r="AI67" s="211"/>
      <c r="AJ67" s="211"/>
      <c r="AK67" s="211"/>
      <c r="AL67" s="211"/>
      <c r="AM67" s="211"/>
      <c r="AN67" s="211"/>
      <c r="AO67" s="211"/>
      <c r="AP67" s="408"/>
      <c r="AQ67" s="211"/>
    </row>
    <row r="68" spans="2:43" ht="12" customHeight="1">
      <c r="B68" s="128" t="str">
        <f>IF( LEN(D68) = 4, IFERROR( VLOOKUP( D68, Accounts!$A$3:$C$1226, 3, TRUE), "MISSING"), "")</f>
        <v/>
      </c>
      <c r="C68" s="128"/>
      <c r="D68" s="565"/>
      <c r="E68" s="407"/>
      <c r="F68" s="408"/>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c r="AD68" s="408"/>
      <c r="AE68" s="408"/>
      <c r="AF68" s="211"/>
      <c r="AG68" s="211"/>
      <c r="AH68" s="211"/>
      <c r="AI68" s="211"/>
      <c r="AJ68" s="211"/>
      <c r="AK68" s="211"/>
      <c r="AL68" s="211"/>
      <c r="AM68" s="211"/>
      <c r="AN68" s="211"/>
      <c r="AO68" s="211"/>
      <c r="AP68" s="408"/>
      <c r="AQ68" s="211"/>
    </row>
    <row r="69" spans="2:43" ht="12" customHeight="1">
      <c r="B69" s="128" t="str">
        <f>IF( LEN(D69) = 4, IFERROR( VLOOKUP( D69, Accounts!$A$3:$C$1226, 3, TRUE), "MISSING"), "")</f>
        <v/>
      </c>
      <c r="C69" s="128"/>
      <c r="D69" s="565"/>
      <c r="E69" s="407"/>
      <c r="F69" s="408"/>
      <c r="G69" s="408"/>
      <c r="H69" s="408"/>
      <c r="I69" s="408"/>
      <c r="J69" s="408"/>
      <c r="K69" s="408"/>
      <c r="L69" s="408"/>
      <c r="M69" s="408"/>
      <c r="N69" s="408"/>
      <c r="O69" s="408"/>
      <c r="P69" s="408"/>
      <c r="Q69" s="408"/>
      <c r="R69" s="408"/>
      <c r="S69" s="408"/>
      <c r="T69" s="408"/>
      <c r="U69" s="408"/>
      <c r="V69" s="408"/>
      <c r="W69" s="408"/>
      <c r="X69" s="408"/>
      <c r="Y69" s="408"/>
      <c r="Z69" s="408"/>
      <c r="AA69" s="408"/>
      <c r="AB69" s="408"/>
      <c r="AC69" s="408"/>
      <c r="AD69" s="408"/>
      <c r="AE69" s="408"/>
      <c r="AF69" s="211"/>
      <c r="AG69" s="211"/>
      <c r="AH69" s="211"/>
      <c r="AI69" s="211"/>
      <c r="AJ69" s="211"/>
      <c r="AK69" s="211"/>
      <c r="AL69" s="211"/>
      <c r="AM69" s="211"/>
      <c r="AN69" s="211"/>
      <c r="AO69" s="211"/>
      <c r="AP69" s="408"/>
      <c r="AQ69" s="211"/>
    </row>
    <row r="70" spans="2:43" ht="12" customHeight="1">
      <c r="B70" s="128" t="str">
        <f>IF( LEN(D70) = 4, IFERROR( VLOOKUP( D70, Accounts!$A$3:$C$1226, 3, TRUE), "MISSING"), "")</f>
        <v/>
      </c>
      <c r="C70" s="128"/>
      <c r="D70" s="565"/>
      <c r="E70" s="407"/>
      <c r="F70" s="408"/>
      <c r="G70" s="408"/>
      <c r="H70" s="408"/>
      <c r="I70" s="408"/>
      <c r="J70" s="408"/>
      <c r="K70" s="408"/>
      <c r="L70" s="408"/>
      <c r="M70" s="408"/>
      <c r="N70" s="408"/>
      <c r="O70" s="408"/>
      <c r="P70" s="408"/>
      <c r="Q70" s="408"/>
      <c r="R70" s="408"/>
      <c r="S70" s="408"/>
      <c r="T70" s="408"/>
      <c r="U70" s="408"/>
      <c r="V70" s="408"/>
      <c r="W70" s="408"/>
      <c r="X70" s="408"/>
      <c r="Y70" s="408"/>
      <c r="Z70" s="408"/>
      <c r="AA70" s="408"/>
      <c r="AB70" s="408"/>
      <c r="AC70" s="408"/>
      <c r="AD70" s="408"/>
      <c r="AE70" s="408"/>
      <c r="AF70" s="211"/>
      <c r="AG70" s="211"/>
      <c r="AH70" s="211"/>
      <c r="AI70" s="211"/>
      <c r="AJ70" s="211"/>
      <c r="AK70" s="211"/>
      <c r="AL70" s="211"/>
      <c r="AM70" s="211"/>
      <c r="AN70" s="211"/>
      <c r="AO70" s="211"/>
      <c r="AP70" s="408"/>
      <c r="AQ70" s="211"/>
    </row>
    <row r="71" spans="2:43" ht="12" customHeight="1">
      <c r="B71" s="128" t="str">
        <f>IF( LEN(D71) = 4, IFERROR( VLOOKUP( D71, Accounts!$A$3:$C$1226, 3, TRUE), "MISSING"), "")</f>
        <v/>
      </c>
      <c r="C71" s="128"/>
      <c r="D71" s="565"/>
      <c r="E71" s="407"/>
      <c r="F71" s="408"/>
      <c r="G71" s="408"/>
      <c r="H71" s="408"/>
      <c r="I71" s="408"/>
      <c r="J71" s="408"/>
      <c r="K71" s="408"/>
      <c r="L71" s="408"/>
      <c r="M71" s="408"/>
      <c r="N71" s="408"/>
      <c r="O71" s="408"/>
      <c r="P71" s="408"/>
      <c r="Q71" s="408"/>
      <c r="R71" s="408"/>
      <c r="S71" s="408"/>
      <c r="T71" s="408"/>
      <c r="U71" s="408"/>
      <c r="V71" s="408"/>
      <c r="W71" s="408"/>
      <c r="X71" s="408"/>
      <c r="Y71" s="408"/>
      <c r="Z71" s="408"/>
      <c r="AA71" s="408"/>
      <c r="AB71" s="408"/>
      <c r="AC71" s="408"/>
      <c r="AD71" s="408"/>
      <c r="AE71" s="408"/>
      <c r="AF71" s="211"/>
      <c r="AG71" s="211"/>
      <c r="AH71" s="211"/>
      <c r="AI71" s="211"/>
      <c r="AJ71" s="211"/>
      <c r="AK71" s="211"/>
      <c r="AL71" s="211"/>
      <c r="AM71" s="211"/>
      <c r="AN71" s="211"/>
      <c r="AO71" s="211"/>
      <c r="AP71" s="408"/>
      <c r="AQ71" s="211"/>
    </row>
    <row r="72" spans="2:43" ht="12" customHeight="1">
      <c r="B72" s="128" t="str">
        <f>IF( LEN(D72) = 4, IFERROR( VLOOKUP( D72, Accounts!$A$3:$C$1226, 3, TRUE), "MISSING"), "")</f>
        <v/>
      </c>
      <c r="C72" s="128"/>
      <c r="D72" s="565"/>
      <c r="E72" s="407"/>
      <c r="F72" s="408"/>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c r="AF72" s="211"/>
      <c r="AG72" s="211"/>
      <c r="AH72" s="211"/>
      <c r="AI72" s="211"/>
      <c r="AJ72" s="211"/>
      <c r="AK72" s="211"/>
      <c r="AL72" s="211"/>
      <c r="AM72" s="211"/>
      <c r="AN72" s="211"/>
      <c r="AO72" s="211"/>
      <c r="AP72" s="408"/>
      <c r="AQ72" s="211"/>
    </row>
    <row r="73" spans="2:43" ht="12" customHeight="1">
      <c r="B73" s="128" t="str">
        <f>IF( LEN(D73) = 4, IFERROR( VLOOKUP( D73, Accounts!$A$3:$C$1226, 3, TRUE), "MISSING"), "")</f>
        <v/>
      </c>
      <c r="C73" s="128"/>
      <c r="D73" s="565"/>
      <c r="E73" s="407"/>
      <c r="F73" s="408"/>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c r="AD73" s="408"/>
      <c r="AE73" s="408"/>
      <c r="AF73" s="211"/>
      <c r="AG73" s="211"/>
      <c r="AH73" s="211"/>
      <c r="AI73" s="211"/>
      <c r="AJ73" s="211"/>
      <c r="AK73" s="211"/>
      <c r="AL73" s="211"/>
      <c r="AM73" s="211"/>
      <c r="AN73" s="211"/>
      <c r="AO73" s="211"/>
      <c r="AP73" s="408"/>
      <c r="AQ73" s="211"/>
    </row>
    <row r="74" spans="2:43" ht="12" customHeight="1">
      <c r="B74" s="128" t="str">
        <f>IF( LEN(D74) = 4, IFERROR( VLOOKUP( D74, Accounts!$A$3:$C$1226, 3, TRUE), "MISSING"), "")</f>
        <v/>
      </c>
      <c r="C74" s="128"/>
      <c r="D74" s="565"/>
      <c r="E74" s="407"/>
      <c r="F74" s="408"/>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c r="AD74" s="408"/>
      <c r="AE74" s="408"/>
      <c r="AF74" s="211"/>
      <c r="AG74" s="211"/>
      <c r="AH74" s="211"/>
      <c r="AI74" s="211"/>
      <c r="AJ74" s="211"/>
      <c r="AK74" s="211"/>
      <c r="AL74" s="211"/>
      <c r="AM74" s="211"/>
      <c r="AN74" s="211"/>
      <c r="AO74" s="211"/>
      <c r="AP74" s="408"/>
      <c r="AQ74" s="211"/>
    </row>
    <row r="75" spans="2:43" ht="12" customHeight="1">
      <c r="B75" s="128" t="str">
        <f>IF( LEN(D75) = 4, IFERROR( VLOOKUP( D75, Accounts!$A$3:$C$1226, 3, TRUE), "MISSING"), "")</f>
        <v/>
      </c>
      <c r="C75" s="128"/>
      <c r="D75" s="565"/>
      <c r="E75" s="407"/>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211"/>
      <c r="AG75" s="211"/>
      <c r="AH75" s="211"/>
      <c r="AI75" s="211"/>
      <c r="AJ75" s="211"/>
      <c r="AK75" s="211"/>
      <c r="AL75" s="211"/>
      <c r="AM75" s="211"/>
      <c r="AN75" s="211"/>
      <c r="AO75" s="211"/>
      <c r="AP75" s="408"/>
      <c r="AQ75" s="211"/>
    </row>
    <row r="76" spans="2:43" ht="12" customHeight="1">
      <c r="B76" s="128" t="str">
        <f>IF( LEN(D76) = 4, IFERROR( VLOOKUP( D76, Accounts!$A$3:$C$1226, 3, TRUE), "MISSING"), "")</f>
        <v/>
      </c>
      <c r="C76" s="128"/>
      <c r="D76" s="565"/>
      <c r="E76" s="407"/>
      <c r="F76" s="408"/>
      <c r="G76" s="408"/>
      <c r="H76" s="408"/>
      <c r="I76" s="408"/>
      <c r="J76" s="408"/>
      <c r="K76" s="408"/>
      <c r="L76" s="408"/>
      <c r="M76" s="408"/>
      <c r="N76" s="408"/>
      <c r="O76" s="408"/>
      <c r="P76" s="408"/>
      <c r="Q76" s="408"/>
      <c r="R76" s="408"/>
      <c r="S76" s="408"/>
      <c r="T76" s="408"/>
      <c r="U76" s="408"/>
      <c r="V76" s="408"/>
      <c r="W76" s="408"/>
      <c r="X76" s="408"/>
      <c r="Y76" s="408"/>
      <c r="Z76" s="408"/>
      <c r="AA76" s="408"/>
      <c r="AB76" s="408"/>
      <c r="AC76" s="408"/>
      <c r="AD76" s="408"/>
      <c r="AE76" s="408"/>
      <c r="AF76" s="211"/>
      <c r="AG76" s="211"/>
      <c r="AH76" s="211"/>
      <c r="AI76" s="211"/>
      <c r="AJ76" s="211"/>
      <c r="AK76" s="211"/>
      <c r="AL76" s="211"/>
      <c r="AM76" s="211"/>
      <c r="AN76" s="211"/>
      <c r="AO76" s="211"/>
      <c r="AP76" s="408"/>
      <c r="AQ76" s="211"/>
    </row>
    <row r="77" spans="2:43" ht="12" customHeight="1">
      <c r="B77" s="128" t="str">
        <f>IF( LEN(D77) = 4, IFERROR( VLOOKUP( D77, Accounts!$A$3:$C$1226, 3, TRUE), "MISSING"), "")</f>
        <v/>
      </c>
      <c r="C77" s="128"/>
      <c r="D77" s="565"/>
      <c r="E77" s="407"/>
      <c r="F77" s="408"/>
      <c r="G77" s="408"/>
      <c r="H77" s="408"/>
      <c r="I77" s="408"/>
      <c r="J77" s="408"/>
      <c r="K77" s="408"/>
      <c r="L77" s="408"/>
      <c r="M77" s="408"/>
      <c r="N77" s="408"/>
      <c r="O77" s="408"/>
      <c r="P77" s="408"/>
      <c r="Q77" s="408"/>
      <c r="R77" s="408"/>
      <c r="S77" s="408"/>
      <c r="T77" s="408"/>
      <c r="U77" s="408"/>
      <c r="V77" s="408"/>
      <c r="W77" s="408"/>
      <c r="X77" s="408"/>
      <c r="Y77" s="408"/>
      <c r="Z77" s="408"/>
      <c r="AA77" s="408"/>
      <c r="AB77" s="408"/>
      <c r="AC77" s="408"/>
      <c r="AD77" s="408"/>
      <c r="AE77" s="408"/>
      <c r="AF77" s="211"/>
      <c r="AG77" s="211"/>
      <c r="AH77" s="211"/>
      <c r="AI77" s="211"/>
      <c r="AJ77" s="211"/>
      <c r="AK77" s="211"/>
      <c r="AL77" s="211"/>
      <c r="AM77" s="211"/>
      <c r="AN77" s="211"/>
      <c r="AO77" s="211"/>
      <c r="AP77" s="408"/>
      <c r="AQ77" s="211"/>
    </row>
    <row r="78" spans="2:43" ht="12" customHeight="1">
      <c r="B78" s="128" t="str">
        <f>IF( LEN(D78) = 4, IFERROR( VLOOKUP( D78, Accounts!$A$3:$C$1226, 3, TRUE), "MISSING"), "")</f>
        <v/>
      </c>
      <c r="C78" s="128"/>
      <c r="D78" s="565"/>
      <c r="E78" s="407"/>
      <c r="F78" s="408"/>
      <c r="G78" s="408"/>
      <c r="H78" s="408"/>
      <c r="I78" s="408"/>
      <c r="J78" s="408"/>
      <c r="K78" s="408"/>
      <c r="L78" s="408"/>
      <c r="M78" s="408"/>
      <c r="N78" s="408"/>
      <c r="O78" s="408"/>
      <c r="P78" s="408"/>
      <c r="Q78" s="408"/>
      <c r="R78" s="408"/>
      <c r="S78" s="408"/>
      <c r="T78" s="408"/>
      <c r="U78" s="408"/>
      <c r="V78" s="408"/>
      <c r="W78" s="408"/>
      <c r="X78" s="408"/>
      <c r="Y78" s="408"/>
      <c r="Z78" s="408"/>
      <c r="AA78" s="408"/>
      <c r="AB78" s="408"/>
      <c r="AC78" s="408"/>
      <c r="AD78" s="408"/>
      <c r="AE78" s="408"/>
      <c r="AF78" s="211"/>
      <c r="AG78" s="211"/>
      <c r="AH78" s="211"/>
      <c r="AI78" s="211"/>
      <c r="AJ78" s="211"/>
      <c r="AK78" s="211"/>
      <c r="AL78" s="211"/>
      <c r="AM78" s="211"/>
      <c r="AN78" s="211"/>
      <c r="AO78" s="211"/>
      <c r="AP78" s="408"/>
      <c r="AQ78" s="211"/>
    </row>
    <row r="79" spans="2:43" ht="12" customHeight="1">
      <c r="B79" s="128" t="str">
        <f>IF( LEN(D79) = 4, IFERROR( VLOOKUP( D79, Accounts!$A$3:$C$1226, 3, TRUE), "MISSING"), "")</f>
        <v/>
      </c>
      <c r="C79" s="128"/>
      <c r="D79" s="565"/>
      <c r="E79" s="407"/>
      <c r="F79" s="408"/>
      <c r="G79" s="408"/>
      <c r="H79" s="408"/>
      <c r="I79" s="408"/>
      <c r="J79" s="408"/>
      <c r="K79" s="408"/>
      <c r="L79" s="408"/>
      <c r="M79" s="408"/>
      <c r="N79" s="408"/>
      <c r="O79" s="408"/>
      <c r="P79" s="408"/>
      <c r="Q79" s="408"/>
      <c r="R79" s="408"/>
      <c r="S79" s="408"/>
      <c r="T79" s="408"/>
      <c r="U79" s="408"/>
      <c r="V79" s="408"/>
      <c r="W79" s="408"/>
      <c r="X79" s="408"/>
      <c r="Y79" s="408"/>
      <c r="Z79" s="408"/>
      <c r="AA79" s="408"/>
      <c r="AB79" s="408"/>
      <c r="AC79" s="408"/>
      <c r="AD79" s="408"/>
      <c r="AE79" s="408"/>
      <c r="AF79" s="211"/>
      <c r="AG79" s="211"/>
      <c r="AH79" s="211"/>
      <c r="AI79" s="211"/>
      <c r="AJ79" s="211"/>
      <c r="AK79" s="211"/>
      <c r="AL79" s="211"/>
      <c r="AM79" s="211"/>
      <c r="AN79" s="211"/>
      <c r="AO79" s="211"/>
      <c r="AP79" s="408"/>
      <c r="AQ79" s="211"/>
    </row>
    <row r="80" spans="2:43" ht="12" customHeight="1">
      <c r="B80" s="128" t="str">
        <f>IF( LEN(D80) = 4, IFERROR( VLOOKUP( D80, Accounts!$A$3:$C$1226, 3, TRUE), "MISSING"), "")</f>
        <v/>
      </c>
      <c r="C80" s="128"/>
      <c r="D80" s="565"/>
      <c r="E80" s="407"/>
      <c r="F80" s="408"/>
      <c r="G80" s="408"/>
      <c r="H80" s="408"/>
      <c r="I80" s="408"/>
      <c r="J80" s="408"/>
      <c r="K80" s="408"/>
      <c r="L80" s="408"/>
      <c r="M80" s="408"/>
      <c r="N80" s="408"/>
      <c r="O80" s="408"/>
      <c r="P80" s="408"/>
      <c r="Q80" s="408"/>
      <c r="R80" s="408"/>
      <c r="S80" s="408"/>
      <c r="T80" s="408"/>
      <c r="U80" s="408"/>
      <c r="V80" s="408"/>
      <c r="W80" s="408"/>
      <c r="X80" s="408"/>
      <c r="Y80" s="408"/>
      <c r="Z80" s="408"/>
      <c r="AA80" s="408"/>
      <c r="AB80" s="408"/>
      <c r="AC80" s="408"/>
      <c r="AD80" s="408"/>
      <c r="AE80" s="408"/>
      <c r="AF80" s="211"/>
      <c r="AG80" s="211"/>
      <c r="AH80" s="211"/>
      <c r="AI80" s="211"/>
      <c r="AJ80" s="211"/>
      <c r="AK80" s="211"/>
      <c r="AL80" s="211"/>
      <c r="AM80" s="211"/>
      <c r="AN80" s="211"/>
      <c r="AO80" s="211"/>
      <c r="AP80" s="408"/>
      <c r="AQ80" s="211"/>
    </row>
    <row r="81" spans="2:43" ht="12" customHeight="1">
      <c r="B81" s="128" t="str">
        <f>IF( LEN(D81) = 4, IFERROR( VLOOKUP( D81, Accounts!$A$3:$C$1226, 3, TRUE), "MISSING"), "")</f>
        <v/>
      </c>
      <c r="C81" s="128"/>
      <c r="D81" s="565"/>
      <c r="E81" s="407"/>
      <c r="F81" s="408"/>
      <c r="G81" s="408"/>
      <c r="H81" s="408"/>
      <c r="I81" s="408"/>
      <c r="J81" s="408"/>
      <c r="K81" s="408"/>
      <c r="L81" s="408"/>
      <c r="M81" s="408"/>
      <c r="N81" s="408"/>
      <c r="O81" s="408"/>
      <c r="P81" s="408"/>
      <c r="Q81" s="408"/>
      <c r="R81" s="408"/>
      <c r="S81" s="408"/>
      <c r="T81" s="408"/>
      <c r="U81" s="408"/>
      <c r="V81" s="408"/>
      <c r="W81" s="408"/>
      <c r="X81" s="408"/>
      <c r="Y81" s="408"/>
      <c r="Z81" s="408"/>
      <c r="AA81" s="408"/>
      <c r="AB81" s="408"/>
      <c r="AC81" s="408"/>
      <c r="AD81" s="408"/>
      <c r="AE81" s="408"/>
      <c r="AF81" s="211"/>
      <c r="AG81" s="211"/>
      <c r="AH81" s="211"/>
      <c r="AI81" s="211"/>
      <c r="AJ81" s="211"/>
      <c r="AK81" s="211"/>
      <c r="AL81" s="211"/>
      <c r="AM81" s="211"/>
      <c r="AN81" s="211"/>
      <c r="AO81" s="211"/>
      <c r="AP81" s="408"/>
      <c r="AQ81" s="211"/>
    </row>
    <row r="82" spans="2:43" ht="12" customHeight="1">
      <c r="B82" s="128" t="str">
        <f>IF( LEN(D82) = 4, IFERROR( VLOOKUP( D82, Accounts!$A$3:$C$1226, 3, TRUE), "MISSING"), "")</f>
        <v/>
      </c>
      <c r="C82" s="128"/>
      <c r="D82" s="565"/>
      <c r="E82" s="407"/>
      <c r="F82" s="408"/>
      <c r="G82" s="408"/>
      <c r="H82" s="408"/>
      <c r="I82" s="408"/>
      <c r="J82" s="408"/>
      <c r="K82" s="408"/>
      <c r="L82" s="408"/>
      <c r="M82" s="408"/>
      <c r="N82" s="408"/>
      <c r="O82" s="408"/>
      <c r="P82" s="408"/>
      <c r="Q82" s="408"/>
      <c r="R82" s="408"/>
      <c r="S82" s="408"/>
      <c r="T82" s="408"/>
      <c r="U82" s="408"/>
      <c r="V82" s="408"/>
      <c r="W82" s="408"/>
      <c r="X82" s="408"/>
      <c r="Y82" s="408"/>
      <c r="Z82" s="408"/>
      <c r="AA82" s="408"/>
      <c r="AB82" s="408"/>
      <c r="AC82" s="408"/>
      <c r="AD82" s="408"/>
      <c r="AE82" s="408"/>
      <c r="AF82" s="211"/>
      <c r="AG82" s="211"/>
      <c r="AH82" s="211"/>
      <c r="AI82" s="211"/>
      <c r="AJ82" s="211"/>
      <c r="AK82" s="211"/>
      <c r="AL82" s="211"/>
      <c r="AM82" s="211"/>
      <c r="AN82" s="211"/>
      <c r="AO82" s="211"/>
      <c r="AP82" s="408"/>
      <c r="AQ82" s="211"/>
    </row>
    <row r="83" spans="2:43" ht="12" customHeight="1">
      <c r="B83" s="128" t="str">
        <f>IF( LEN(D83) = 4, IFERROR( VLOOKUP( D83, Accounts!$A$3:$C$1226, 3, TRUE), "MISSING"), "")</f>
        <v/>
      </c>
      <c r="C83" s="128"/>
      <c r="D83" s="565"/>
      <c r="E83" s="407"/>
      <c r="F83" s="408"/>
      <c r="G83" s="408"/>
      <c r="H83" s="408"/>
      <c r="I83" s="408"/>
      <c r="J83" s="408"/>
      <c r="K83" s="408"/>
      <c r="L83" s="408"/>
      <c r="M83" s="408"/>
      <c r="N83" s="408"/>
      <c r="O83" s="408"/>
      <c r="P83" s="408"/>
      <c r="Q83" s="408"/>
      <c r="R83" s="408"/>
      <c r="S83" s="408"/>
      <c r="T83" s="408"/>
      <c r="U83" s="408"/>
      <c r="V83" s="408"/>
      <c r="W83" s="408"/>
      <c r="X83" s="408"/>
      <c r="Y83" s="408"/>
      <c r="Z83" s="408"/>
      <c r="AA83" s="408"/>
      <c r="AB83" s="408"/>
      <c r="AC83" s="408"/>
      <c r="AD83" s="408"/>
      <c r="AE83" s="408"/>
      <c r="AF83" s="211"/>
      <c r="AG83" s="211"/>
      <c r="AH83" s="211"/>
      <c r="AI83" s="211"/>
      <c r="AJ83" s="211"/>
      <c r="AK83" s="211"/>
      <c r="AL83" s="211"/>
      <c r="AM83" s="211"/>
      <c r="AN83" s="211"/>
      <c r="AO83" s="211"/>
      <c r="AP83" s="408"/>
      <c r="AQ83" s="211"/>
    </row>
    <row r="84" spans="2:43" ht="12" customHeight="1">
      <c r="B84" s="128" t="str">
        <f>IF( LEN(D84) = 4, IFERROR( VLOOKUP( D84, Accounts!$A$3:$C$1226, 3, TRUE), "MISSING"), "")</f>
        <v/>
      </c>
      <c r="C84" s="128"/>
      <c r="D84" s="565"/>
      <c r="E84" s="407"/>
      <c r="F84" s="408"/>
      <c r="G84" s="408"/>
      <c r="H84" s="408"/>
      <c r="I84" s="408"/>
      <c r="J84" s="408"/>
      <c r="K84" s="408"/>
      <c r="L84" s="408"/>
      <c r="M84" s="408"/>
      <c r="N84" s="408"/>
      <c r="O84" s="408"/>
      <c r="P84" s="408"/>
      <c r="Q84" s="408"/>
      <c r="R84" s="408"/>
      <c r="S84" s="408"/>
      <c r="T84" s="408"/>
      <c r="U84" s="408"/>
      <c r="V84" s="408"/>
      <c r="W84" s="408"/>
      <c r="X84" s="408"/>
      <c r="Y84" s="408"/>
      <c r="Z84" s="408"/>
      <c r="AA84" s="408"/>
      <c r="AB84" s="408"/>
      <c r="AC84" s="408"/>
      <c r="AD84" s="408"/>
      <c r="AE84" s="408"/>
      <c r="AF84" s="211"/>
      <c r="AG84" s="211"/>
      <c r="AH84" s="211"/>
      <c r="AI84" s="211"/>
      <c r="AJ84" s="211"/>
      <c r="AK84" s="211"/>
      <c r="AL84" s="211"/>
      <c r="AM84" s="211"/>
      <c r="AN84" s="211"/>
      <c r="AO84" s="211"/>
      <c r="AP84" s="408"/>
      <c r="AQ84" s="211"/>
    </row>
    <row r="85" spans="2:43" ht="12" customHeight="1">
      <c r="B85" s="128" t="str">
        <f>IF( LEN(D85) = 4, IFERROR( VLOOKUP( D85, Accounts!$A$3:$C$1226, 3, TRUE), "MISSING"), "")</f>
        <v/>
      </c>
      <c r="C85" s="128"/>
      <c r="D85" s="565"/>
      <c r="E85" s="407"/>
      <c r="F85" s="408"/>
      <c r="G85" s="408"/>
      <c r="H85" s="408"/>
      <c r="I85" s="408"/>
      <c r="J85" s="408"/>
      <c r="K85" s="408"/>
      <c r="L85" s="408"/>
      <c r="M85" s="408"/>
      <c r="N85" s="408"/>
      <c r="O85" s="408"/>
      <c r="P85" s="408"/>
      <c r="Q85" s="408"/>
      <c r="R85" s="408"/>
      <c r="S85" s="408"/>
      <c r="T85" s="408"/>
      <c r="U85" s="408"/>
      <c r="V85" s="408"/>
      <c r="W85" s="408"/>
      <c r="X85" s="408"/>
      <c r="Y85" s="408"/>
      <c r="Z85" s="408"/>
      <c r="AA85" s="408"/>
      <c r="AB85" s="408"/>
      <c r="AC85" s="408"/>
      <c r="AD85" s="408"/>
      <c r="AE85" s="408"/>
      <c r="AF85" s="211"/>
      <c r="AG85" s="211"/>
      <c r="AH85" s="211"/>
      <c r="AI85" s="211"/>
      <c r="AJ85" s="211"/>
      <c r="AK85" s="211"/>
      <c r="AL85" s="211"/>
      <c r="AM85" s="211"/>
      <c r="AN85" s="211"/>
      <c r="AO85" s="211"/>
      <c r="AP85" s="408"/>
      <c r="AQ85" s="211"/>
    </row>
    <row r="86" spans="2:43" ht="12" customHeight="1">
      <c r="B86" s="128" t="str">
        <f>IF( LEN(D86) = 4, IFERROR( VLOOKUP( D86, Accounts!$A$3:$C$1226, 3, TRUE), "MISSING"), "")</f>
        <v/>
      </c>
      <c r="C86" s="128"/>
      <c r="D86" s="565"/>
      <c r="E86" s="407"/>
      <c r="F86" s="408"/>
      <c r="G86" s="408"/>
      <c r="H86" s="408"/>
      <c r="I86" s="408"/>
      <c r="J86" s="408"/>
      <c r="K86" s="408"/>
      <c r="L86" s="408"/>
      <c r="M86" s="408"/>
      <c r="N86" s="408"/>
      <c r="O86" s="408"/>
      <c r="P86" s="408"/>
      <c r="Q86" s="408"/>
      <c r="R86" s="408"/>
      <c r="S86" s="408"/>
      <c r="T86" s="408"/>
      <c r="U86" s="408"/>
      <c r="V86" s="408"/>
      <c r="W86" s="408"/>
      <c r="X86" s="408"/>
      <c r="Y86" s="408"/>
      <c r="Z86" s="408"/>
      <c r="AA86" s="408"/>
      <c r="AB86" s="408"/>
      <c r="AC86" s="408"/>
      <c r="AD86" s="408"/>
      <c r="AE86" s="408"/>
      <c r="AF86" s="211"/>
      <c r="AG86" s="211"/>
      <c r="AH86" s="211"/>
      <c r="AI86" s="211"/>
      <c r="AJ86" s="211"/>
      <c r="AK86" s="211"/>
      <c r="AL86" s="211"/>
      <c r="AM86" s="211"/>
      <c r="AN86" s="211"/>
      <c r="AO86" s="211"/>
      <c r="AP86" s="408"/>
      <c r="AQ86" s="211"/>
    </row>
    <row r="87" spans="2:43" ht="12" customHeight="1">
      <c r="B87" s="128" t="str">
        <f>IF( LEN(D87) = 4, IFERROR( VLOOKUP( D87, Accounts!$A$3:$C$1226, 3, TRUE), "MISSING"), "")</f>
        <v/>
      </c>
      <c r="C87" s="128"/>
      <c r="D87" s="565"/>
      <c r="E87" s="407"/>
      <c r="F87" s="408"/>
      <c r="G87" s="408"/>
      <c r="H87" s="408"/>
      <c r="I87" s="408"/>
      <c r="J87" s="408"/>
      <c r="K87" s="408"/>
      <c r="L87" s="408"/>
      <c r="M87" s="408"/>
      <c r="N87" s="408"/>
      <c r="O87" s="408"/>
      <c r="P87" s="408"/>
      <c r="Q87" s="408"/>
      <c r="R87" s="408"/>
      <c r="S87" s="408"/>
      <c r="T87" s="408"/>
      <c r="U87" s="408"/>
      <c r="V87" s="408"/>
      <c r="W87" s="408"/>
      <c r="X87" s="408"/>
      <c r="Y87" s="408"/>
      <c r="Z87" s="408"/>
      <c r="AA87" s="408"/>
      <c r="AB87" s="408"/>
      <c r="AC87" s="408"/>
      <c r="AD87" s="408"/>
      <c r="AE87" s="408"/>
      <c r="AF87" s="211"/>
      <c r="AG87" s="211"/>
      <c r="AH87" s="211"/>
      <c r="AI87" s="211"/>
      <c r="AJ87" s="211"/>
      <c r="AK87" s="211"/>
      <c r="AL87" s="211"/>
      <c r="AM87" s="211"/>
      <c r="AN87" s="211"/>
      <c r="AO87" s="211"/>
      <c r="AP87" s="408"/>
      <c r="AQ87" s="211"/>
    </row>
    <row r="88" spans="2:43" ht="12" customHeight="1">
      <c r="B88" s="128" t="str">
        <f>IF( LEN(D88) = 4, IFERROR( VLOOKUP( D88, Accounts!$A$3:$C$1226, 3, TRUE), "MISSING"), "")</f>
        <v/>
      </c>
      <c r="C88" s="128"/>
      <c r="D88" s="565"/>
      <c r="E88" s="407"/>
      <c r="F88" s="408"/>
      <c r="G88" s="408"/>
      <c r="H88" s="408"/>
      <c r="I88" s="408"/>
      <c r="J88" s="408"/>
      <c r="K88" s="408"/>
      <c r="L88" s="408"/>
      <c r="M88" s="408"/>
      <c r="N88" s="408"/>
      <c r="O88" s="408"/>
      <c r="P88" s="408"/>
      <c r="Q88" s="408"/>
      <c r="R88" s="408"/>
      <c r="S88" s="408"/>
      <c r="T88" s="408"/>
      <c r="U88" s="408"/>
      <c r="V88" s="408"/>
      <c r="W88" s="408"/>
      <c r="X88" s="408"/>
      <c r="Y88" s="408"/>
      <c r="Z88" s="408"/>
      <c r="AA88" s="408"/>
      <c r="AB88" s="408"/>
      <c r="AC88" s="408"/>
      <c r="AD88" s="408"/>
      <c r="AE88" s="408"/>
      <c r="AF88" s="211"/>
      <c r="AG88" s="211"/>
      <c r="AH88" s="211"/>
      <c r="AI88" s="211"/>
      <c r="AJ88" s="211"/>
      <c r="AK88" s="211"/>
      <c r="AL88" s="211"/>
      <c r="AM88" s="211"/>
      <c r="AN88" s="211"/>
      <c r="AO88" s="211"/>
      <c r="AP88" s="408"/>
      <c r="AQ88" s="211"/>
    </row>
    <row r="89" spans="2:43" ht="12" customHeight="1">
      <c r="B89" s="128" t="str">
        <f>IF( LEN(D89) = 4, IFERROR( VLOOKUP( D89, Accounts!$A$3:$C$1226, 3, TRUE), "MISSING"), "")</f>
        <v/>
      </c>
      <c r="C89" s="128"/>
      <c r="D89" s="565"/>
      <c r="E89" s="407"/>
      <c r="F89" s="408"/>
      <c r="G89" s="408"/>
      <c r="H89" s="408"/>
      <c r="I89" s="408"/>
      <c r="J89" s="408"/>
      <c r="K89" s="408"/>
      <c r="L89" s="408"/>
      <c r="M89" s="408"/>
      <c r="N89" s="408"/>
      <c r="O89" s="408"/>
      <c r="P89" s="408"/>
      <c r="Q89" s="408"/>
      <c r="R89" s="408"/>
      <c r="S89" s="408"/>
      <c r="T89" s="408"/>
      <c r="U89" s="408"/>
      <c r="V89" s="408"/>
      <c r="W89" s="408"/>
      <c r="X89" s="408"/>
      <c r="Y89" s="408"/>
      <c r="Z89" s="408"/>
      <c r="AA89" s="408"/>
      <c r="AB89" s="408"/>
      <c r="AC89" s="408"/>
      <c r="AD89" s="408"/>
      <c r="AE89" s="408"/>
      <c r="AF89" s="211"/>
      <c r="AG89" s="211"/>
      <c r="AH89" s="211"/>
      <c r="AI89" s="211"/>
      <c r="AJ89" s="211"/>
      <c r="AK89" s="211"/>
      <c r="AL89" s="211"/>
      <c r="AM89" s="211"/>
      <c r="AN89" s="211"/>
      <c r="AO89" s="211"/>
      <c r="AP89" s="408"/>
      <c r="AQ89" s="211"/>
    </row>
    <row r="90" spans="2:43" ht="12" customHeight="1">
      <c r="B90" s="128" t="str">
        <f>IF( LEN(D90) = 4, IFERROR( VLOOKUP( D90, Accounts!$A$3:$C$1226, 3, TRUE), "MISSING"), "")</f>
        <v/>
      </c>
      <c r="C90" s="128"/>
      <c r="D90" s="565"/>
      <c r="E90" s="407"/>
      <c r="F90" s="408"/>
      <c r="G90" s="408"/>
      <c r="H90" s="408"/>
      <c r="I90" s="408"/>
      <c r="J90" s="408"/>
      <c r="K90" s="408"/>
      <c r="L90" s="408"/>
      <c r="M90" s="408"/>
      <c r="N90" s="408"/>
      <c r="O90" s="408"/>
      <c r="P90" s="408"/>
      <c r="Q90" s="408"/>
      <c r="R90" s="408"/>
      <c r="S90" s="408"/>
      <c r="T90" s="408"/>
      <c r="U90" s="408"/>
      <c r="V90" s="408"/>
      <c r="W90" s="408"/>
      <c r="X90" s="408"/>
      <c r="Y90" s="408"/>
      <c r="Z90" s="408"/>
      <c r="AA90" s="408"/>
      <c r="AB90" s="408"/>
      <c r="AC90" s="408"/>
      <c r="AD90" s="408"/>
      <c r="AE90" s="408"/>
      <c r="AF90" s="211"/>
      <c r="AG90" s="211"/>
      <c r="AH90" s="211"/>
      <c r="AI90" s="211"/>
      <c r="AJ90" s="211"/>
      <c r="AK90" s="211"/>
      <c r="AL90" s="211"/>
      <c r="AM90" s="211"/>
      <c r="AN90" s="211"/>
      <c r="AO90" s="211"/>
      <c r="AP90" s="408"/>
      <c r="AQ90" s="211"/>
    </row>
    <row r="91" spans="2:43" ht="12" customHeight="1">
      <c r="B91" s="128" t="str">
        <f>IF( LEN(D91) = 4, IFERROR( VLOOKUP( D91, Accounts!$A$3:$C$1226, 3, TRUE), "MISSING"), "")</f>
        <v/>
      </c>
      <c r="C91" s="128"/>
      <c r="D91" s="565"/>
      <c r="E91" s="407"/>
      <c r="F91" s="408"/>
      <c r="G91" s="408"/>
      <c r="H91" s="408"/>
      <c r="I91" s="408"/>
      <c r="J91" s="408"/>
      <c r="K91" s="408"/>
      <c r="L91" s="408"/>
      <c r="M91" s="408"/>
      <c r="N91" s="408"/>
      <c r="O91" s="408"/>
      <c r="P91" s="408"/>
      <c r="Q91" s="408"/>
      <c r="R91" s="408"/>
      <c r="S91" s="408"/>
      <c r="T91" s="408"/>
      <c r="U91" s="408"/>
      <c r="V91" s="408"/>
      <c r="W91" s="408"/>
      <c r="X91" s="408"/>
      <c r="Y91" s="408"/>
      <c r="Z91" s="408"/>
      <c r="AA91" s="408"/>
      <c r="AB91" s="408"/>
      <c r="AC91" s="408"/>
      <c r="AD91" s="408"/>
      <c r="AE91" s="408"/>
      <c r="AF91" s="211"/>
      <c r="AG91" s="211"/>
      <c r="AH91" s="211"/>
      <c r="AI91" s="211"/>
      <c r="AJ91" s="211"/>
      <c r="AK91" s="211"/>
      <c r="AL91" s="211"/>
      <c r="AM91" s="211"/>
      <c r="AN91" s="211"/>
      <c r="AO91" s="211"/>
      <c r="AP91" s="408"/>
      <c r="AQ91" s="211"/>
    </row>
    <row r="92" spans="2:43" ht="12" customHeight="1">
      <c r="B92" s="128" t="str">
        <f>IF( LEN(D92) = 4, IFERROR( VLOOKUP( D92, Accounts!$A$3:$C$1226, 3, TRUE), "MISSING"), "")</f>
        <v/>
      </c>
      <c r="C92" s="128"/>
      <c r="D92" s="565"/>
      <c r="E92" s="407"/>
      <c r="F92" s="408"/>
      <c r="G92" s="408"/>
      <c r="H92" s="408"/>
      <c r="I92" s="408"/>
      <c r="J92" s="408"/>
      <c r="K92" s="408"/>
      <c r="L92" s="408"/>
      <c r="M92" s="408"/>
      <c r="N92" s="408"/>
      <c r="O92" s="408"/>
      <c r="P92" s="408"/>
      <c r="Q92" s="408"/>
      <c r="R92" s="408"/>
      <c r="S92" s="408"/>
      <c r="T92" s="408"/>
      <c r="U92" s="408"/>
      <c r="V92" s="408"/>
      <c r="W92" s="408"/>
      <c r="X92" s="408"/>
      <c r="Y92" s="408"/>
      <c r="Z92" s="408"/>
      <c r="AA92" s="408"/>
      <c r="AB92" s="408"/>
      <c r="AC92" s="408"/>
      <c r="AD92" s="408"/>
      <c r="AE92" s="408"/>
      <c r="AF92" s="211"/>
      <c r="AG92" s="211"/>
      <c r="AH92" s="211"/>
      <c r="AI92" s="211"/>
      <c r="AJ92" s="211"/>
      <c r="AK92" s="211"/>
      <c r="AL92" s="211"/>
      <c r="AM92" s="211"/>
      <c r="AN92" s="211"/>
      <c r="AO92" s="211"/>
      <c r="AP92" s="408"/>
      <c r="AQ92" s="211"/>
    </row>
    <row r="93" spans="2:43" ht="12" customHeight="1">
      <c r="B93" s="128" t="str">
        <f>IF( LEN(D93) = 4, IFERROR( VLOOKUP( D93, Accounts!$A$3:$C$1226, 3, TRUE), "MISSING"), "")</f>
        <v/>
      </c>
      <c r="C93" s="128"/>
      <c r="D93" s="565"/>
      <c r="E93" s="407"/>
      <c r="F93" s="408"/>
      <c r="G93" s="408"/>
      <c r="H93" s="408"/>
      <c r="I93" s="408"/>
      <c r="J93" s="408"/>
      <c r="K93" s="408"/>
      <c r="L93" s="408"/>
      <c r="M93" s="408"/>
      <c r="N93" s="408"/>
      <c r="O93" s="408"/>
      <c r="P93" s="408"/>
      <c r="Q93" s="408"/>
      <c r="R93" s="408"/>
      <c r="S93" s="408"/>
      <c r="T93" s="408"/>
      <c r="U93" s="408"/>
      <c r="V93" s="408"/>
      <c r="W93" s="408"/>
      <c r="X93" s="408"/>
      <c r="Y93" s="408"/>
      <c r="Z93" s="408"/>
      <c r="AA93" s="408"/>
      <c r="AB93" s="408"/>
      <c r="AC93" s="408"/>
      <c r="AD93" s="408"/>
      <c r="AE93" s="408"/>
      <c r="AF93" s="211"/>
      <c r="AG93" s="211"/>
      <c r="AH93" s="211"/>
      <c r="AI93" s="211"/>
      <c r="AJ93" s="211"/>
      <c r="AK93" s="211"/>
      <c r="AL93" s="211"/>
      <c r="AM93" s="211"/>
      <c r="AN93" s="211"/>
      <c r="AO93" s="211"/>
      <c r="AP93" s="408"/>
      <c r="AQ93" s="211"/>
    </row>
    <row r="94" spans="2:43" ht="12" customHeight="1">
      <c r="B94" s="128" t="str">
        <f>IF( LEN(D94) = 4, IFERROR( VLOOKUP( D94, Accounts!$A$3:$C$1226, 3, TRUE), "MISSING"), "")</f>
        <v/>
      </c>
      <c r="C94" s="128"/>
      <c r="D94" s="565"/>
      <c r="E94" s="407"/>
      <c r="F94" s="408"/>
      <c r="G94" s="408"/>
      <c r="H94" s="408"/>
      <c r="I94" s="408"/>
      <c r="J94" s="408"/>
      <c r="K94" s="408"/>
      <c r="L94" s="408"/>
      <c r="M94" s="408"/>
      <c r="N94" s="408"/>
      <c r="O94" s="408"/>
      <c r="P94" s="408"/>
      <c r="Q94" s="408"/>
      <c r="R94" s="408"/>
      <c r="S94" s="408"/>
      <c r="T94" s="408"/>
      <c r="U94" s="408"/>
      <c r="V94" s="408"/>
      <c r="W94" s="408"/>
      <c r="X94" s="408"/>
      <c r="Y94" s="408"/>
      <c r="Z94" s="408"/>
      <c r="AA94" s="408"/>
      <c r="AB94" s="408"/>
      <c r="AC94" s="408"/>
      <c r="AD94" s="408"/>
      <c r="AE94" s="408"/>
      <c r="AF94" s="211"/>
      <c r="AG94" s="211"/>
      <c r="AH94" s="211"/>
      <c r="AI94" s="211"/>
      <c r="AJ94" s="211"/>
      <c r="AK94" s="211"/>
      <c r="AL94" s="211"/>
      <c r="AM94" s="211"/>
      <c r="AN94" s="211"/>
      <c r="AO94" s="211"/>
      <c r="AP94" s="408"/>
      <c r="AQ94" s="211"/>
    </row>
    <row r="95" spans="2:43" ht="12" customHeight="1">
      <c r="B95" s="128" t="str">
        <f>IF( LEN(D95) = 4, IFERROR( VLOOKUP( D95, Accounts!$A$3:$C$1226, 3, TRUE), "MISSING"), "")</f>
        <v/>
      </c>
      <c r="C95" s="128"/>
      <c r="D95" s="565"/>
      <c r="E95" s="407"/>
      <c r="F95" s="408"/>
      <c r="G95" s="408"/>
      <c r="H95" s="408"/>
      <c r="I95" s="408"/>
      <c r="J95" s="408"/>
      <c r="K95" s="408"/>
      <c r="L95" s="408"/>
      <c r="M95" s="408"/>
      <c r="N95" s="408"/>
      <c r="O95" s="408"/>
      <c r="P95" s="408"/>
      <c r="Q95" s="408"/>
      <c r="R95" s="408"/>
      <c r="S95" s="408"/>
      <c r="T95" s="408"/>
      <c r="U95" s="408"/>
      <c r="V95" s="408"/>
      <c r="W95" s="408"/>
      <c r="X95" s="408"/>
      <c r="Y95" s="408"/>
      <c r="Z95" s="408"/>
      <c r="AA95" s="408"/>
      <c r="AB95" s="408"/>
      <c r="AC95" s="408"/>
      <c r="AD95" s="408"/>
      <c r="AE95" s="408"/>
      <c r="AF95" s="211"/>
      <c r="AG95" s="211"/>
      <c r="AH95" s="211"/>
      <c r="AI95" s="211"/>
      <c r="AJ95" s="211"/>
      <c r="AK95" s="211"/>
      <c r="AL95" s="211"/>
      <c r="AM95" s="211"/>
      <c r="AN95" s="211"/>
      <c r="AO95" s="211"/>
      <c r="AP95" s="408"/>
      <c r="AQ95" s="211"/>
    </row>
    <row r="96" spans="2:43" ht="12" customHeight="1">
      <c r="B96" s="128" t="str">
        <f>IF( LEN(D96) = 4, IFERROR( VLOOKUP( D96, Accounts!$A$3:$C$1226, 3, TRUE), "MISSING"), "")</f>
        <v/>
      </c>
      <c r="C96" s="128"/>
      <c r="D96" s="565"/>
      <c r="E96" s="407"/>
      <c r="F96" s="408"/>
      <c r="G96" s="408"/>
      <c r="H96" s="408"/>
      <c r="I96" s="408"/>
      <c r="J96" s="408"/>
      <c r="K96" s="408"/>
      <c r="L96" s="408"/>
      <c r="M96" s="408"/>
      <c r="N96" s="408"/>
      <c r="O96" s="408"/>
      <c r="P96" s="408"/>
      <c r="Q96" s="408"/>
      <c r="R96" s="408"/>
      <c r="S96" s="408"/>
      <c r="T96" s="408"/>
      <c r="U96" s="408"/>
      <c r="V96" s="408"/>
      <c r="W96" s="408"/>
      <c r="X96" s="408"/>
      <c r="Y96" s="408"/>
      <c r="Z96" s="408"/>
      <c r="AA96" s="408"/>
      <c r="AB96" s="408"/>
      <c r="AC96" s="408"/>
      <c r="AD96" s="408"/>
      <c r="AE96" s="408"/>
      <c r="AF96" s="211"/>
      <c r="AG96" s="211"/>
      <c r="AH96" s="211"/>
      <c r="AI96" s="211"/>
      <c r="AJ96" s="211"/>
      <c r="AK96" s="211"/>
      <c r="AL96" s="211"/>
      <c r="AM96" s="211"/>
      <c r="AN96" s="211"/>
      <c r="AO96" s="211"/>
      <c r="AP96" s="408"/>
      <c r="AQ96" s="211"/>
    </row>
    <row r="97" spans="2:43" ht="12" customHeight="1">
      <c r="B97" s="128" t="str">
        <f>IF( LEN(D97) = 4, IFERROR( VLOOKUP( D97, Accounts!$A$3:$C$1226, 3, TRUE), "MISSING"), "")</f>
        <v/>
      </c>
      <c r="C97" s="128"/>
      <c r="D97" s="565"/>
      <c r="E97" s="407"/>
      <c r="F97" s="408"/>
      <c r="G97" s="408"/>
      <c r="H97" s="408"/>
      <c r="I97" s="408"/>
      <c r="J97" s="408"/>
      <c r="K97" s="408"/>
      <c r="L97" s="408"/>
      <c r="M97" s="408"/>
      <c r="N97" s="408"/>
      <c r="O97" s="408"/>
      <c r="P97" s="408"/>
      <c r="Q97" s="408"/>
      <c r="R97" s="408"/>
      <c r="S97" s="408"/>
      <c r="T97" s="408"/>
      <c r="U97" s="408"/>
      <c r="V97" s="408"/>
      <c r="W97" s="408"/>
      <c r="X97" s="408"/>
      <c r="Y97" s="408"/>
      <c r="Z97" s="408"/>
      <c r="AA97" s="408"/>
      <c r="AB97" s="408"/>
      <c r="AC97" s="408"/>
      <c r="AD97" s="408"/>
      <c r="AE97" s="408"/>
      <c r="AF97" s="211"/>
      <c r="AG97" s="211"/>
      <c r="AH97" s="211"/>
      <c r="AI97" s="211"/>
      <c r="AJ97" s="211"/>
      <c r="AK97" s="211"/>
      <c r="AL97" s="211"/>
      <c r="AM97" s="211"/>
      <c r="AN97" s="211"/>
      <c r="AO97" s="211"/>
      <c r="AP97" s="408"/>
      <c r="AQ97" s="211"/>
    </row>
    <row r="98" spans="2:43" ht="12" customHeight="1">
      <c r="B98" s="128" t="str">
        <f>IF( LEN(D98) = 4, IFERROR( VLOOKUP( D98, Accounts!$A$3:$C$1226, 3, TRUE), "MISSING"), "")</f>
        <v/>
      </c>
      <c r="C98" s="128"/>
      <c r="D98" s="565"/>
      <c r="E98" s="407"/>
      <c r="F98" s="408"/>
      <c r="G98" s="408"/>
      <c r="H98" s="408"/>
      <c r="I98" s="408"/>
      <c r="J98" s="408"/>
      <c r="K98" s="408"/>
      <c r="L98" s="408"/>
      <c r="M98" s="408"/>
      <c r="N98" s="408"/>
      <c r="O98" s="408"/>
      <c r="P98" s="408"/>
      <c r="Q98" s="408"/>
      <c r="R98" s="408"/>
      <c r="S98" s="408"/>
      <c r="T98" s="408"/>
      <c r="U98" s="408"/>
      <c r="V98" s="408"/>
      <c r="W98" s="408"/>
      <c r="X98" s="408"/>
      <c r="Y98" s="408"/>
      <c r="Z98" s="408"/>
      <c r="AA98" s="408"/>
      <c r="AB98" s="408"/>
      <c r="AC98" s="408"/>
      <c r="AD98" s="408"/>
      <c r="AE98" s="408"/>
      <c r="AF98" s="211"/>
      <c r="AG98" s="211"/>
      <c r="AH98" s="211"/>
      <c r="AI98" s="211"/>
      <c r="AJ98" s="211"/>
      <c r="AK98" s="211"/>
      <c r="AL98" s="211"/>
      <c r="AM98" s="211"/>
      <c r="AN98" s="211"/>
      <c r="AO98" s="211"/>
      <c r="AP98" s="408"/>
      <c r="AQ98" s="211"/>
    </row>
    <row r="99" spans="2:43" ht="12" customHeight="1">
      <c r="B99" s="128" t="str">
        <f>IF( LEN(D99) = 4, IFERROR( VLOOKUP( D99, Accounts!$A$3:$C$1226, 3, TRUE), "MISSING"), "")</f>
        <v/>
      </c>
      <c r="C99" s="128"/>
      <c r="D99" s="565"/>
      <c r="E99" s="407"/>
      <c r="F99" s="408"/>
      <c r="G99" s="408"/>
      <c r="H99" s="408"/>
      <c r="I99" s="408"/>
      <c r="J99" s="408"/>
      <c r="K99" s="408"/>
      <c r="L99" s="408"/>
      <c r="M99" s="408"/>
      <c r="N99" s="408"/>
      <c r="O99" s="408"/>
      <c r="P99" s="408"/>
      <c r="Q99" s="408"/>
      <c r="R99" s="408"/>
      <c r="S99" s="408"/>
      <c r="T99" s="408"/>
      <c r="U99" s="408"/>
      <c r="V99" s="408"/>
      <c r="W99" s="408"/>
      <c r="X99" s="408"/>
      <c r="Y99" s="408"/>
      <c r="Z99" s="408"/>
      <c r="AA99" s="408"/>
      <c r="AB99" s="408"/>
      <c r="AC99" s="408"/>
      <c r="AD99" s="408"/>
      <c r="AE99" s="408"/>
      <c r="AF99" s="211"/>
      <c r="AG99" s="211"/>
      <c r="AH99" s="211"/>
      <c r="AI99" s="211"/>
      <c r="AJ99" s="211"/>
      <c r="AK99" s="211"/>
      <c r="AL99" s="211"/>
      <c r="AM99" s="211"/>
      <c r="AN99" s="211"/>
      <c r="AO99" s="211"/>
      <c r="AP99" s="408"/>
      <c r="AQ99" s="211"/>
    </row>
    <row r="100" spans="2:43" ht="12" customHeight="1">
      <c r="B100" s="128" t="str">
        <f>IF( LEN(D100) = 4, IFERROR( VLOOKUP( D100, Accounts!$A$3:$C$1226, 3, TRUE), "MISSING"), "")</f>
        <v/>
      </c>
      <c r="C100" s="128"/>
      <c r="D100" s="565"/>
      <c r="E100" s="407"/>
      <c r="F100" s="408"/>
      <c r="G100" s="408"/>
      <c r="H100" s="408"/>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211"/>
      <c r="AG100" s="211"/>
      <c r="AH100" s="211"/>
      <c r="AI100" s="211"/>
      <c r="AJ100" s="211"/>
      <c r="AK100" s="211"/>
      <c r="AL100" s="211"/>
      <c r="AM100" s="211"/>
      <c r="AN100" s="211"/>
      <c r="AO100" s="211"/>
      <c r="AP100" s="408"/>
      <c r="AQ100" s="211"/>
    </row>
    <row r="101" spans="2:43" ht="12" customHeight="1">
      <c r="B101" s="128" t="str">
        <f>IF( LEN(D101) = 4, IFERROR( VLOOKUP( D101, Accounts!$A$3:$C$1226, 3, TRUE), "MISSING"), "")</f>
        <v/>
      </c>
      <c r="C101" s="128"/>
      <c r="D101" s="565"/>
      <c r="E101" s="407"/>
      <c r="F101" s="408"/>
      <c r="G101" s="408"/>
      <c r="H101" s="408"/>
      <c r="I101" s="408"/>
      <c r="J101" s="408"/>
      <c r="K101" s="408"/>
      <c r="L101" s="408"/>
      <c r="M101" s="408"/>
      <c r="N101" s="408"/>
      <c r="O101" s="408"/>
      <c r="P101" s="408"/>
      <c r="Q101" s="408"/>
      <c r="R101" s="408"/>
      <c r="S101" s="408"/>
      <c r="T101" s="408"/>
      <c r="U101" s="408"/>
      <c r="V101" s="408"/>
      <c r="W101" s="408"/>
      <c r="X101" s="408"/>
      <c r="Y101" s="408"/>
      <c r="Z101" s="408"/>
      <c r="AA101" s="408"/>
      <c r="AB101" s="408"/>
      <c r="AC101" s="408"/>
      <c r="AD101" s="408"/>
      <c r="AE101" s="408"/>
      <c r="AF101" s="211"/>
      <c r="AG101" s="211"/>
      <c r="AH101" s="211"/>
      <c r="AI101" s="211"/>
      <c r="AJ101" s="211"/>
      <c r="AK101" s="211"/>
      <c r="AL101" s="211"/>
      <c r="AM101" s="211"/>
      <c r="AN101" s="211"/>
      <c r="AO101" s="211"/>
      <c r="AP101" s="408"/>
      <c r="AQ101" s="211"/>
    </row>
    <row r="102" spans="2:43" ht="12" customHeight="1">
      <c r="B102" s="128" t="str">
        <f>IF( LEN(D102) = 4, IFERROR( VLOOKUP( D102, Accounts!$A$3:$C$1226, 3, TRUE), "MISSING"), "")</f>
        <v/>
      </c>
      <c r="C102" s="128"/>
      <c r="D102" s="565"/>
      <c r="E102" s="407"/>
      <c r="F102" s="408"/>
      <c r="G102" s="408"/>
      <c r="H102" s="408"/>
      <c r="I102" s="408"/>
      <c r="J102" s="408"/>
      <c r="K102" s="408"/>
      <c r="L102" s="408"/>
      <c r="M102" s="408"/>
      <c r="N102" s="408"/>
      <c r="O102" s="408"/>
      <c r="P102" s="408"/>
      <c r="Q102" s="408"/>
      <c r="R102" s="408"/>
      <c r="S102" s="408"/>
      <c r="T102" s="408"/>
      <c r="U102" s="408"/>
      <c r="V102" s="408"/>
      <c r="W102" s="408"/>
      <c r="X102" s="408"/>
      <c r="Y102" s="408"/>
      <c r="Z102" s="408"/>
      <c r="AA102" s="408"/>
      <c r="AB102" s="408"/>
      <c r="AC102" s="408"/>
      <c r="AD102" s="408"/>
      <c r="AE102" s="408"/>
      <c r="AF102" s="211"/>
      <c r="AG102" s="211"/>
      <c r="AH102" s="211"/>
      <c r="AI102" s="211"/>
      <c r="AJ102" s="211"/>
      <c r="AK102" s="211"/>
      <c r="AL102" s="211"/>
      <c r="AM102" s="211"/>
      <c r="AN102" s="211"/>
      <c r="AO102" s="211"/>
      <c r="AP102" s="408"/>
      <c r="AQ102" s="211"/>
    </row>
    <row r="103" spans="2:43" ht="12" customHeight="1">
      <c r="B103" s="128" t="str">
        <f>IF( LEN(D103) = 4, IFERROR( VLOOKUP( D103, Accounts!$A$3:$C$1226, 3, TRUE), "MISSING"), "")</f>
        <v/>
      </c>
      <c r="C103" s="128"/>
      <c r="D103" s="565"/>
      <c r="E103" s="407"/>
      <c r="F103" s="408"/>
      <c r="G103" s="408"/>
      <c r="H103" s="408"/>
      <c r="I103" s="408"/>
      <c r="J103" s="408"/>
      <c r="K103" s="408"/>
      <c r="L103" s="408"/>
      <c r="M103" s="408"/>
      <c r="N103" s="408"/>
      <c r="O103" s="408"/>
      <c r="P103" s="408"/>
      <c r="Q103" s="408"/>
      <c r="R103" s="408"/>
      <c r="S103" s="408"/>
      <c r="T103" s="408"/>
      <c r="U103" s="408"/>
      <c r="V103" s="408"/>
      <c r="W103" s="408"/>
      <c r="X103" s="408"/>
      <c r="Y103" s="408"/>
      <c r="Z103" s="408"/>
      <c r="AA103" s="408"/>
      <c r="AB103" s="408"/>
      <c r="AC103" s="408"/>
      <c r="AD103" s="408"/>
      <c r="AE103" s="408"/>
      <c r="AF103" s="211"/>
      <c r="AG103" s="211"/>
      <c r="AH103" s="211"/>
      <c r="AI103" s="211"/>
      <c r="AJ103" s="211"/>
      <c r="AK103" s="211"/>
      <c r="AL103" s="211"/>
      <c r="AM103" s="211"/>
      <c r="AN103" s="211"/>
      <c r="AO103" s="211"/>
      <c r="AP103" s="408"/>
      <c r="AQ103" s="211"/>
    </row>
    <row r="104" spans="2:43" ht="12" customHeight="1">
      <c r="B104" s="128" t="str">
        <f>IF( LEN(D104) = 4, IFERROR( VLOOKUP( D104, Accounts!$A$3:$C$1226, 3, TRUE), "MISSING"), "")</f>
        <v/>
      </c>
      <c r="C104" s="128"/>
      <c r="D104" s="565"/>
      <c r="E104" s="407"/>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row>
    <row r="105" spans="2:43" ht="12" customHeight="1">
      <c r="B105" s="128" t="str">
        <f>IF( LEN(D105) = 4, IFERROR( VLOOKUP( D105, Accounts!$A$3:$C$1226, 3, TRUE), "MISSING"), "")</f>
        <v/>
      </c>
      <c r="C105" s="128"/>
      <c r="D105" s="565"/>
      <c r="E105" s="407"/>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row>
    <row r="106" spans="2:43" ht="12" customHeight="1">
      <c r="B106" s="128" t="str">
        <f>IF( LEN(D106) = 4, IFERROR( VLOOKUP( D106, Accounts!$A$3:$C$1226, 3, TRUE), "MISSING"), "")</f>
        <v/>
      </c>
      <c r="C106" s="128"/>
      <c r="D106" s="565"/>
      <c r="E106" s="407"/>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c r="AQ106" s="211"/>
    </row>
    <row r="107" spans="2:43" ht="12" customHeight="1">
      <c r="B107" s="128" t="str">
        <f>IF( LEN(D107) = 4, IFERROR( VLOOKUP( D107, Accounts!$A$3:$C$1226, 3, TRUE), "MISSING"), "")</f>
        <v/>
      </c>
      <c r="C107" s="128"/>
      <c r="D107" s="565"/>
      <c r="E107" s="407"/>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row>
    <row r="108" spans="2:43" ht="12" customHeight="1">
      <c r="B108" s="128" t="str">
        <f>IF( LEN(D108) = 4, IFERROR( VLOOKUP( D108, Accounts!$A$3:$C$1226, 3, TRUE), "MISSING"), "")</f>
        <v/>
      </c>
      <c r="C108" s="128"/>
      <c r="D108" s="565"/>
      <c r="E108" s="407"/>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c r="AQ108" s="211"/>
    </row>
    <row r="109" spans="2:43" ht="12" customHeight="1">
      <c r="B109" s="128" t="str">
        <f>IF( LEN(D109) = 4, IFERROR( VLOOKUP( D109, Accounts!$A$3:$C$1226, 3, TRUE), "MISSING"), "")</f>
        <v/>
      </c>
      <c r="C109" s="128"/>
      <c r="D109" s="565"/>
      <c r="E109" s="407"/>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row>
    <row r="110" spans="2:43" ht="12" customHeight="1">
      <c r="B110" s="128" t="str">
        <f>IF( LEN(D110) = 4, IFERROR( VLOOKUP( D110, Accounts!$A$3:$C$1226, 3, TRUE), "MISSING"), "")</f>
        <v/>
      </c>
      <c r="C110" s="128"/>
      <c r="D110" s="565"/>
      <c r="E110" s="407"/>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c r="AQ110" s="211"/>
    </row>
    <row r="111" spans="2:43" ht="12" customHeight="1">
      <c r="B111" s="128" t="str">
        <f>IF( LEN(D111) = 4, IFERROR( VLOOKUP( D111, Accounts!$A$3:$C$1226, 3, TRUE), "MISSING"), "")</f>
        <v/>
      </c>
      <c r="C111" s="128"/>
      <c r="D111" s="565"/>
      <c r="E111" s="407"/>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c r="AQ111" s="211"/>
    </row>
    <row r="112" spans="2:43" ht="12" customHeight="1">
      <c r="B112" s="128" t="str">
        <f>IF( LEN(D112) = 4, IFERROR( VLOOKUP( D112, Accounts!$A$3:$C$1226, 3, TRUE), "MISSING"), "")</f>
        <v/>
      </c>
      <c r="C112" s="128"/>
      <c r="D112" s="565"/>
      <c r="E112" s="407"/>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row>
    <row r="113" spans="2:43" ht="12" customHeight="1">
      <c r="B113" s="128" t="str">
        <f>IF( LEN(D113) = 4, IFERROR( VLOOKUP( D113, Accounts!$A$3:$C$1226, 3, TRUE), "MISSING"), "")</f>
        <v/>
      </c>
      <c r="C113" s="128"/>
      <c r="D113" s="565"/>
      <c r="E113" s="407"/>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row>
    <row r="114" spans="2:43" ht="12" customHeight="1">
      <c r="B114" s="128" t="str">
        <f>IF( LEN(D114) = 4, IFERROR( VLOOKUP( D114, Accounts!$A$3:$C$1226, 3, TRUE), "MISSING"), "")</f>
        <v/>
      </c>
      <c r="C114" s="128"/>
      <c r="D114" s="565"/>
      <c r="E114" s="407"/>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row>
    <row r="115" spans="2:43" ht="12" customHeight="1">
      <c r="B115" s="128" t="str">
        <f>IF( LEN(D115) = 4, IFERROR( VLOOKUP( D115, Accounts!$A$3:$C$1226, 3, TRUE), "MISSING"), "")</f>
        <v/>
      </c>
      <c r="C115" s="128"/>
      <c r="D115" s="565"/>
      <c r="E115" s="407"/>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row>
    <row r="116" spans="2:43" ht="12" customHeight="1">
      <c r="B116" s="128" t="str">
        <f>IF( LEN(D116) = 4, IFERROR( VLOOKUP( D116, Accounts!$A$3:$C$1226, 3, TRUE), "MISSING"), "")</f>
        <v/>
      </c>
      <c r="C116" s="128"/>
      <c r="D116" s="565"/>
      <c r="E116" s="407"/>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row>
    <row r="117" spans="2:43" ht="12" customHeight="1">
      <c r="B117" s="128" t="str">
        <f>IF( LEN(D117) = 4, IFERROR( VLOOKUP( D117, Accounts!$A$3:$C$1226, 3, TRUE), "MISSING"), "")</f>
        <v/>
      </c>
      <c r="C117" s="128"/>
      <c r="D117" s="565"/>
      <c r="E117" s="407"/>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row>
    <row r="118" spans="2:43" ht="12" customHeight="1">
      <c r="B118" s="128" t="str">
        <f>IF( LEN(D118) = 4, IFERROR( VLOOKUP( D118, Accounts!$A$3:$C$1226, 3, TRUE), "MISSING"), "")</f>
        <v/>
      </c>
      <c r="C118" s="128"/>
      <c r="D118" s="565"/>
      <c r="E118" s="407"/>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row>
    <row r="119" spans="2:43" ht="12" customHeight="1">
      <c r="B119" s="128" t="str">
        <f>IF( LEN(D119) = 4, IFERROR( VLOOKUP( D119, Accounts!$A$3:$C$1226, 3, TRUE), "MISSING"), "")</f>
        <v/>
      </c>
      <c r="C119" s="128"/>
      <c r="D119" s="565"/>
      <c r="E119" s="407"/>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c r="AP119" s="211"/>
      <c r="AQ119" s="211"/>
    </row>
    <row r="120" spans="2:43" ht="12" customHeight="1">
      <c r="B120" s="128" t="str">
        <f>IF( LEN(D120) = 4, IFERROR( VLOOKUP( D120, Accounts!$A$3:$C$1226, 3, TRUE), "MISSING"), "")</f>
        <v/>
      </c>
      <c r="C120" s="128"/>
      <c r="D120" s="565"/>
      <c r="E120" s="407"/>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row>
    <row r="121" spans="2:43" ht="12" customHeight="1">
      <c r="B121" s="128" t="str">
        <f>IF( LEN(D121) = 4, IFERROR( VLOOKUP( D121, Accounts!$A$3:$C$1226, 3, TRUE), "MISSING"), "")</f>
        <v/>
      </c>
      <c r="C121" s="128"/>
      <c r="D121" s="565"/>
      <c r="E121" s="407"/>
      <c r="F121" s="211"/>
      <c r="G121" s="211"/>
      <c r="H121" s="211"/>
      <c r="I121" s="211"/>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c r="AP121" s="211"/>
      <c r="AQ121" s="211"/>
    </row>
    <row r="122" spans="2:43" ht="12" customHeight="1">
      <c r="B122" s="128" t="str">
        <f>IF( LEN(D122) = 4, IFERROR( VLOOKUP( D122, Accounts!$A$3:$C$1226, 3, TRUE), "MISSING"), "")</f>
        <v/>
      </c>
      <c r="C122" s="128"/>
      <c r="D122" s="565"/>
      <c r="E122" s="407"/>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row>
    <row r="123" spans="2:43" ht="12" customHeight="1">
      <c r="B123" s="128" t="str">
        <f>IF( LEN(D123) = 4, IFERROR( VLOOKUP( D123, Accounts!$A$3:$C$1226, 3, TRUE), "MISSING"), "")</f>
        <v/>
      </c>
      <c r="C123" s="128"/>
      <c r="D123" s="565"/>
      <c r="E123" s="407"/>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c r="AQ123" s="211"/>
    </row>
    <row r="124" spans="2:43" ht="12" customHeight="1">
      <c r="B124" s="128" t="str">
        <f>IF( LEN(D124) = 4, IFERROR( VLOOKUP( D124, Accounts!$A$3:$C$1226, 3, TRUE), "MISSING"), "")</f>
        <v/>
      </c>
      <c r="C124" s="128"/>
      <c r="D124" s="565"/>
      <c r="E124" s="407"/>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row>
    <row r="125" spans="2:43" ht="12" customHeight="1">
      <c r="B125" s="128" t="str">
        <f>IF( LEN(D125) = 4, IFERROR( VLOOKUP( D125, Accounts!$A$3:$C$1226, 3, TRUE), "MISSING"), "")</f>
        <v/>
      </c>
      <c r="C125" s="128"/>
      <c r="D125" s="565"/>
      <c r="E125" s="407"/>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row>
    <row r="126" spans="2:43" ht="12" customHeight="1">
      <c r="B126" s="128" t="str">
        <f>IF( LEN(D126) = 4, IFERROR( VLOOKUP( D126, Accounts!$A$3:$C$1226, 3, TRUE), "MISSING"), "")</f>
        <v/>
      </c>
      <c r="C126" s="128"/>
      <c r="D126" s="565"/>
      <c r="E126" s="407"/>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row>
    <row r="127" spans="2:43" ht="12" customHeight="1">
      <c r="B127" s="128" t="str">
        <f>IF( LEN(D127) = 4, IFERROR( VLOOKUP( D127, Accounts!$A$3:$C$1226, 3, TRUE), "MISSING"), "")</f>
        <v/>
      </c>
      <c r="C127" s="128"/>
      <c r="D127" s="565"/>
      <c r="E127" s="407"/>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row>
    <row r="128" spans="2:43" ht="12" customHeight="1">
      <c r="B128" s="128" t="str">
        <f>IF( LEN(D128) = 4, IFERROR( VLOOKUP( D128, Accounts!$A$3:$C$1226, 3, TRUE), "MISSING"), "")</f>
        <v/>
      </c>
      <c r="C128" s="128"/>
      <c r="D128" s="565"/>
      <c r="E128" s="407"/>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row>
    <row r="129" spans="2:43" ht="12" customHeight="1">
      <c r="B129" s="128" t="str">
        <f>IF( LEN(D129) = 4, IFERROR( VLOOKUP( D129, Accounts!$A$3:$C$1226, 3, TRUE), "MISSING"), "")</f>
        <v/>
      </c>
      <c r="C129" s="128"/>
      <c r="D129" s="565"/>
      <c r="E129" s="407"/>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c r="AQ129" s="211"/>
    </row>
    <row r="130" spans="2:43" ht="12" customHeight="1">
      <c r="B130" s="128" t="str">
        <f>IF( LEN(D130) = 4, IFERROR( VLOOKUP( D130, Accounts!$A$3:$C$1226, 3, TRUE), "MISSING"), "")</f>
        <v/>
      </c>
      <c r="C130" s="128"/>
      <c r="D130" s="565"/>
      <c r="E130" s="407"/>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row>
    <row r="131" spans="2:43" ht="12" customHeight="1">
      <c r="B131" s="128" t="str">
        <f>IF( LEN(D131) = 4, IFERROR( VLOOKUP( D131, Accounts!$A$3:$C$1226, 3, TRUE), "MISSING"), "")</f>
        <v/>
      </c>
      <c r="C131" s="128"/>
      <c r="D131" s="565"/>
      <c r="E131" s="407"/>
      <c r="F131" s="211"/>
      <c r="G131" s="211"/>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c r="AP131" s="211"/>
      <c r="AQ131" s="211"/>
    </row>
    <row r="132" spans="2:43" ht="12" customHeight="1">
      <c r="B132" s="128" t="str">
        <f>IF( LEN(D132) = 4, IFERROR( VLOOKUP( D132, Accounts!$A$3:$C$1226, 3, TRUE), "MISSING"), "")</f>
        <v/>
      </c>
      <c r="C132" s="128"/>
      <c r="D132" s="565"/>
      <c r="E132" s="407"/>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row>
    <row r="133" spans="2:43" ht="12" customHeight="1">
      <c r="B133" s="128" t="str">
        <f>IF( LEN(D133) = 4, IFERROR( VLOOKUP( D133, Accounts!$A$3:$C$1226, 3, TRUE), "MISSING"), "")</f>
        <v/>
      </c>
      <c r="C133" s="128"/>
      <c r="D133" s="565"/>
      <c r="E133" s="407"/>
      <c r="F133" s="211"/>
      <c r="G133" s="211"/>
      <c r="H133" s="211"/>
      <c r="I133" s="211"/>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c r="AP133" s="211"/>
      <c r="AQ133" s="211"/>
    </row>
    <row r="134" spans="2:43" ht="12" customHeight="1">
      <c r="B134" s="128" t="str">
        <f>IF( LEN(D134) = 4, IFERROR( VLOOKUP( D134, Accounts!$A$3:$C$1226, 3, TRUE), "MISSING"), "")</f>
        <v/>
      </c>
      <c r="C134" s="128"/>
      <c r="D134" s="565"/>
      <c r="E134" s="407"/>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row>
    <row r="135" spans="2:43" ht="12" customHeight="1">
      <c r="B135" s="128" t="str">
        <f>IF( LEN(D135) = 4, IFERROR( VLOOKUP( D135, Accounts!$A$3:$C$1226, 3, TRUE), "MISSING"), "")</f>
        <v/>
      </c>
      <c r="C135" s="128"/>
      <c r="D135" s="565"/>
      <c r="E135" s="407"/>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c r="AQ135" s="211"/>
    </row>
    <row r="136" spans="2:43" ht="12" customHeight="1">
      <c r="B136" s="128" t="str">
        <f>IF( LEN(D136) = 4, IFERROR( VLOOKUP( D136, Accounts!$A$3:$C$1226, 3, TRUE), "MISSING"), "")</f>
        <v/>
      </c>
      <c r="C136" s="128"/>
      <c r="D136" s="565"/>
      <c r="E136" s="407"/>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row>
    <row r="137" spans="2:43" ht="12" customHeight="1">
      <c r="B137" s="128" t="str">
        <f>IF( LEN(D137) = 4, IFERROR( VLOOKUP( D137, Accounts!$A$3:$C$1226, 3, TRUE), "MISSING"), "")</f>
        <v/>
      </c>
      <c r="C137" s="128"/>
      <c r="D137" s="565"/>
      <c r="E137" s="407"/>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c r="AQ137" s="211"/>
    </row>
    <row r="138" spans="2:43" ht="12" customHeight="1">
      <c r="B138" s="128" t="str">
        <f>IF( LEN(D138) = 4, IFERROR( VLOOKUP( D138, Accounts!$A$3:$C$1226, 3, TRUE), "MISSING"), "")</f>
        <v/>
      </c>
      <c r="C138" s="128"/>
      <c r="D138" s="565"/>
      <c r="E138" s="407"/>
      <c r="F138" s="211"/>
      <c r="G138" s="211"/>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c r="AQ138" s="211"/>
    </row>
    <row r="139" spans="2:43" ht="12" customHeight="1">
      <c r="B139" s="128" t="str">
        <f>IF( LEN(D139) = 4, IFERROR( VLOOKUP( D139, Accounts!$A$3:$C$1226, 3, TRUE), "MISSING"), "")</f>
        <v/>
      </c>
      <c r="C139" s="128"/>
      <c r="D139" s="565"/>
      <c r="E139" s="407"/>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c r="AP139" s="211"/>
      <c r="AQ139" s="211"/>
    </row>
    <row r="140" spans="2:43" ht="12" customHeight="1">
      <c r="B140" s="128" t="str">
        <f>IF( LEN(D140) = 4, IFERROR( VLOOKUP( D140, Accounts!$A$3:$C$1226, 3, TRUE), "MISSING"), "")</f>
        <v/>
      </c>
      <c r="C140" s="128"/>
      <c r="D140" s="565"/>
      <c r="E140" s="407"/>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row>
    <row r="141" spans="2:43" ht="12" customHeight="1">
      <c r="B141" s="128" t="str">
        <f>IF( LEN(D141) = 4, IFERROR( VLOOKUP( D141, Accounts!$A$3:$C$1226, 3, TRUE), "MISSING"), "")</f>
        <v/>
      </c>
      <c r="C141" s="128"/>
      <c r="D141" s="565"/>
      <c r="E141" s="407"/>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row>
    <row r="142" spans="2:43" ht="12" customHeight="1">
      <c r="B142" s="128" t="str">
        <f>IF( LEN(D142) = 4, IFERROR( VLOOKUP( D142, Accounts!$A$3:$C$1226, 3, TRUE), "MISSING"), "")</f>
        <v/>
      </c>
      <c r="C142" s="128"/>
      <c r="D142" s="565"/>
      <c r="E142" s="407"/>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row>
    <row r="143" spans="2:43" ht="12" customHeight="1">
      <c r="B143" s="128" t="str">
        <f>IF( LEN(D143) = 4, IFERROR( VLOOKUP( D143, Accounts!$A$3:$C$1226, 3, TRUE), "MISSING"), "")</f>
        <v/>
      </c>
      <c r="C143" s="128"/>
      <c r="D143" s="565"/>
      <c r="E143" s="407"/>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row>
    <row r="144" spans="2:43" ht="12" customHeight="1">
      <c r="B144" s="128" t="str">
        <f>IF( LEN(D144) = 4, IFERROR( VLOOKUP( D144, Accounts!$A$3:$C$1226, 3, TRUE), "MISSING"), "")</f>
        <v/>
      </c>
      <c r="C144" s="128"/>
      <c r="D144" s="565"/>
      <c r="E144" s="407"/>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row>
    <row r="145" spans="2:43" ht="12" customHeight="1">
      <c r="B145" s="128" t="str">
        <f>IF( LEN(D145) = 4, IFERROR( VLOOKUP( D145, Accounts!$A$3:$C$1226, 3, TRUE), "MISSING"), "")</f>
        <v/>
      </c>
      <c r="C145" s="128"/>
      <c r="D145" s="565"/>
      <c r="E145" s="407"/>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c r="AQ145" s="211"/>
    </row>
    <row r="146" spans="2:43" ht="12" customHeight="1">
      <c r="B146" s="128" t="str">
        <f>IF( LEN(D146) = 4, IFERROR( VLOOKUP( D146, Accounts!$A$3:$C$1226, 3, TRUE), "MISSING"), "")</f>
        <v/>
      </c>
      <c r="C146" s="128"/>
      <c r="D146" s="565"/>
      <c r="E146" s="407"/>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row>
    <row r="147" spans="2:43" ht="12" customHeight="1">
      <c r="B147" s="128" t="str">
        <f>IF( LEN(D147) = 4, IFERROR( VLOOKUP( D147, Accounts!$A$3:$C$1226, 3, TRUE), "MISSING"), "")</f>
        <v/>
      </c>
      <c r="C147" s="128"/>
      <c r="D147" s="565"/>
      <c r="E147" s="407"/>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c r="AQ147" s="211"/>
    </row>
    <row r="148" spans="2:43" ht="12" customHeight="1">
      <c r="B148" s="128" t="str">
        <f>IF( LEN(D148) = 4, IFERROR( VLOOKUP( D148, Accounts!$A$3:$C$1226, 3, TRUE), "MISSING"), "")</f>
        <v/>
      </c>
      <c r="C148" s="128"/>
      <c r="D148" s="565"/>
      <c r="E148" s="407"/>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c r="AQ148" s="211"/>
    </row>
    <row r="149" spans="2:43" ht="12" customHeight="1">
      <c r="B149" s="128" t="str">
        <f>IF( LEN(D149) = 4, IFERROR( VLOOKUP( D149, Accounts!$A$3:$C$1226, 3, TRUE), "MISSING"), "")</f>
        <v/>
      </c>
      <c r="C149" s="128"/>
      <c r="D149" s="565"/>
      <c r="E149" s="407"/>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c r="AQ149" s="211"/>
    </row>
    <row r="150" spans="2:43" ht="12" customHeight="1">
      <c r="B150" s="128" t="str">
        <f>IF( LEN(D150) = 4, IFERROR( VLOOKUP( D150, Accounts!$A$3:$C$1226, 3, TRUE), "MISSING"), "")</f>
        <v/>
      </c>
      <c r="C150" s="128"/>
      <c r="D150" s="565"/>
      <c r="E150" s="407"/>
      <c r="F150" s="211"/>
      <c r="G150" s="211"/>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c r="AP150" s="211"/>
      <c r="AQ150" s="211"/>
    </row>
    <row r="151" spans="2:43" ht="12" customHeight="1">
      <c r="B151" s="128" t="str">
        <f>IF( LEN(D151) = 4, IFERROR( VLOOKUP( D151, Accounts!$A$3:$C$1226, 3, TRUE), "MISSING"), "")</f>
        <v/>
      </c>
      <c r="C151" s="128"/>
      <c r="D151" s="565"/>
      <c r="E151" s="407"/>
      <c r="F151" s="211"/>
      <c r="G151" s="211"/>
      <c r="H151" s="211"/>
      <c r="I151" s="211"/>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c r="AP151" s="211"/>
      <c r="AQ151" s="211"/>
    </row>
    <row r="152" spans="2:43" ht="12" customHeight="1">
      <c r="B152" s="128" t="str">
        <f>IF( LEN(D152) = 4, IFERROR( VLOOKUP( D152, Accounts!$A$3:$C$1226, 3, TRUE), "MISSING"), "")</f>
        <v/>
      </c>
      <c r="C152" s="128"/>
      <c r="D152" s="565"/>
      <c r="E152" s="407"/>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c r="AQ152" s="211"/>
    </row>
    <row r="153" spans="2:43" ht="12" customHeight="1">
      <c r="B153" s="128" t="str">
        <f>IF( LEN(D153) = 4, IFERROR( VLOOKUP( D153, Accounts!$A$3:$C$1226, 3, TRUE), "MISSING"), "")</f>
        <v/>
      </c>
      <c r="C153" s="128"/>
      <c r="D153" s="565"/>
      <c r="E153" s="407"/>
      <c r="F153" s="211"/>
      <c r="G153" s="211"/>
      <c r="H153" s="211"/>
      <c r="I153" s="211"/>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c r="AP153" s="211"/>
      <c r="AQ153" s="211"/>
    </row>
    <row r="154" spans="2:43" ht="12" customHeight="1">
      <c r="B154" s="128" t="str">
        <f>IF( LEN(D154) = 4, IFERROR( VLOOKUP( D154, Accounts!$A$3:$C$1226, 3, TRUE), "MISSING"), "")</f>
        <v/>
      </c>
      <c r="C154" s="128"/>
      <c r="D154" s="565"/>
      <c r="E154" s="407"/>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row>
    <row r="155" spans="2:43" ht="12" customHeight="1">
      <c r="B155" s="128" t="str">
        <f>IF( LEN(D155) = 4, IFERROR( VLOOKUP( D155, Accounts!$A$3:$C$1226, 3, TRUE), "MISSING"), "")</f>
        <v/>
      </c>
      <c r="C155" s="128"/>
      <c r="D155" s="565"/>
      <c r="E155" s="407"/>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c r="AQ155" s="211"/>
    </row>
    <row r="156" spans="2:43" ht="12" customHeight="1">
      <c r="B156" s="128" t="str">
        <f>IF( LEN(D156) = 4, IFERROR( VLOOKUP( D156, Accounts!$A$3:$C$1226, 3, TRUE), "MISSING"), "")</f>
        <v/>
      </c>
      <c r="C156" s="128"/>
      <c r="D156" s="565"/>
      <c r="E156" s="407"/>
      <c r="F156" s="211"/>
      <c r="G156" s="211"/>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c r="AP156" s="211"/>
      <c r="AQ156" s="211"/>
    </row>
    <row r="157" spans="2:43" ht="12" customHeight="1">
      <c r="B157" s="128" t="str">
        <f>IF( LEN(D157) = 4, IFERROR( VLOOKUP( D157, Accounts!$A$3:$C$1226, 3, TRUE), "MISSING"), "")</f>
        <v/>
      </c>
      <c r="C157" s="128"/>
      <c r="D157" s="565"/>
      <c r="E157" s="407"/>
      <c r="F157" s="211"/>
      <c r="G157" s="211"/>
      <c r="H157" s="211"/>
      <c r="I157" s="211"/>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c r="AP157" s="211"/>
      <c r="AQ157" s="211"/>
    </row>
    <row r="158" spans="2:43" ht="12" customHeight="1">
      <c r="B158" s="128" t="str">
        <f>IF( LEN(D158) = 4, IFERROR( VLOOKUP( D158, Accounts!$A$3:$C$1226, 3, TRUE), "MISSING"), "")</f>
        <v/>
      </c>
      <c r="C158" s="128"/>
      <c r="D158" s="565"/>
      <c r="E158" s="407"/>
      <c r="F158" s="211"/>
      <c r="G158" s="211"/>
      <c r="H158" s="211"/>
      <c r="I158" s="211"/>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c r="AP158" s="211"/>
      <c r="AQ158" s="211"/>
    </row>
    <row r="159" spans="2:43" ht="12" customHeight="1">
      <c r="B159" s="128" t="str">
        <f>IF( LEN(D159) = 4, IFERROR( VLOOKUP( D159, Accounts!$A$3:$C$1226, 3, TRUE), "MISSING"), "")</f>
        <v/>
      </c>
      <c r="C159" s="128"/>
      <c r="D159" s="565"/>
      <c r="E159" s="407"/>
      <c r="F159" s="211"/>
      <c r="G159" s="211"/>
      <c r="H159" s="211"/>
      <c r="I159" s="211"/>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c r="AP159" s="211"/>
      <c r="AQ159" s="211"/>
    </row>
    <row r="160" spans="2:43" ht="12" customHeight="1">
      <c r="B160" s="128" t="str">
        <f>IF( LEN(D160) = 4, IFERROR( VLOOKUP( D160, Accounts!$A$3:$C$1226, 3, TRUE), "MISSING"), "")</f>
        <v/>
      </c>
      <c r="C160" s="128"/>
      <c r="D160" s="565"/>
      <c r="E160" s="407"/>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row>
    <row r="161" spans="2:43" ht="12" customHeight="1">
      <c r="B161" s="128" t="str">
        <f>IF( LEN(D161) = 4, IFERROR( VLOOKUP( D161, Accounts!$A$3:$C$1226, 3, TRUE), "MISSING"), "")</f>
        <v/>
      </c>
      <c r="C161" s="128"/>
      <c r="D161" s="565"/>
      <c r="E161" s="407"/>
      <c r="F161" s="211"/>
      <c r="G161" s="211"/>
      <c r="H161" s="211"/>
      <c r="I161" s="211"/>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c r="AP161" s="211"/>
      <c r="AQ161" s="211"/>
    </row>
    <row r="162" spans="2:43" ht="12" customHeight="1">
      <c r="B162" s="128" t="str">
        <f>IF( LEN(D162) = 4, IFERROR( VLOOKUP( D162, Accounts!$A$3:$C$1226, 3, TRUE), "MISSING"), "")</f>
        <v/>
      </c>
      <c r="C162" s="128"/>
      <c r="D162" s="565"/>
      <c r="E162" s="407"/>
      <c r="F162" s="211"/>
      <c r="G162" s="211"/>
      <c r="H162" s="211"/>
      <c r="I162" s="211"/>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c r="AP162" s="211"/>
      <c r="AQ162" s="211"/>
    </row>
    <row r="163" spans="2:43" ht="12" customHeight="1">
      <c r="B163" s="128" t="str">
        <f>IF( LEN(D163) = 4, IFERROR( VLOOKUP( D163, Accounts!$A$3:$C$1226, 3, TRUE), "MISSING"), "")</f>
        <v/>
      </c>
      <c r="C163" s="128"/>
      <c r="D163" s="565"/>
      <c r="E163" s="407"/>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row>
    <row r="164" spans="2:43" ht="12" customHeight="1">
      <c r="B164" s="128" t="str">
        <f>IF( LEN(D164) = 4, IFERROR( VLOOKUP( D164, Accounts!$A$3:$C$1226, 3, TRUE), "MISSING"), "")</f>
        <v/>
      </c>
      <c r="C164" s="128"/>
      <c r="D164" s="565"/>
      <c r="E164" s="407"/>
      <c r="F164" s="211"/>
      <c r="G164" s="211"/>
      <c r="H164" s="211"/>
      <c r="I164" s="211"/>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c r="AP164" s="211"/>
      <c r="AQ164" s="211"/>
    </row>
    <row r="165" spans="2:43" ht="12" customHeight="1">
      <c r="B165" s="128" t="str">
        <f>IF( LEN(D165) = 4, IFERROR( VLOOKUP( D165, Accounts!$A$3:$C$1226, 3, TRUE), "MISSING"), "")</f>
        <v/>
      </c>
      <c r="C165" s="128"/>
      <c r="D165" s="565"/>
      <c r="E165" s="407"/>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c r="AP165" s="211"/>
      <c r="AQ165" s="211"/>
    </row>
    <row r="166" spans="2:43" ht="12" customHeight="1">
      <c r="B166" s="128" t="str">
        <f>IF( LEN(D166) = 4, IFERROR( VLOOKUP( D166, Accounts!$A$3:$C$1226, 3, TRUE), "MISSING"), "")</f>
        <v/>
      </c>
      <c r="C166" s="128"/>
      <c r="D166" s="565"/>
      <c r="E166" s="407"/>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c r="AP166" s="211"/>
      <c r="AQ166" s="211"/>
    </row>
    <row r="167" spans="2:43" ht="12" customHeight="1">
      <c r="B167" s="128" t="str">
        <f>IF( LEN(D167) = 4, IFERROR( VLOOKUP( D167, Accounts!$A$3:$C$1226, 3, TRUE), "MISSING"), "")</f>
        <v/>
      </c>
      <c r="C167" s="128"/>
      <c r="D167" s="565"/>
      <c r="E167" s="407"/>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c r="AQ167" s="211"/>
    </row>
    <row r="168" spans="2:43" ht="12" customHeight="1">
      <c r="B168" s="128" t="str">
        <f>IF( LEN(D168) = 4, IFERROR( VLOOKUP( D168, Accounts!$A$3:$C$1226, 3, TRUE), "MISSING"), "")</f>
        <v/>
      </c>
      <c r="C168" s="128"/>
      <c r="D168" s="565"/>
      <c r="E168" s="407"/>
      <c r="F168" s="211"/>
      <c r="G168" s="211"/>
      <c r="H168" s="211"/>
      <c r="I168" s="211"/>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row>
    <row r="169" spans="2:43" ht="12" customHeight="1">
      <c r="B169" s="128" t="str">
        <f>IF( LEN(D169) = 4, IFERROR( VLOOKUP( D169, Accounts!$A$3:$C$1226, 3, TRUE), "MISSING"), "")</f>
        <v/>
      </c>
      <c r="C169" s="128"/>
      <c r="D169" s="565"/>
      <c r="E169" s="407"/>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c r="AP169" s="211"/>
      <c r="AQ169" s="211"/>
    </row>
    <row r="170" spans="2:43" ht="12" customHeight="1">
      <c r="B170" s="128" t="str">
        <f>IF( LEN(D170) = 4, IFERROR( VLOOKUP( D170, Accounts!$A$3:$C$1226, 3, TRUE), "MISSING"), "")</f>
        <v/>
      </c>
      <c r="C170" s="128"/>
      <c r="D170" s="565"/>
      <c r="E170" s="407"/>
      <c r="F170" s="211"/>
      <c r="G170" s="211"/>
      <c r="H170" s="211"/>
      <c r="I170" s="211"/>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c r="AQ170" s="211"/>
    </row>
    <row r="171" spans="2:43" ht="12" customHeight="1">
      <c r="B171" s="128" t="str">
        <f>IF( LEN(D171) = 4, IFERROR( VLOOKUP( D171, Accounts!$A$3:$C$1226, 3, TRUE), "MISSING"), "")</f>
        <v/>
      </c>
      <c r="C171" s="128"/>
      <c r="D171" s="565"/>
      <c r="E171" s="407"/>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row>
    <row r="172" spans="2:43" ht="12" customHeight="1">
      <c r="B172" s="128" t="str">
        <f>IF( LEN(D172) = 4, IFERROR( VLOOKUP( D172, Accounts!$A$3:$C$1226, 3, TRUE), "MISSING"), "")</f>
        <v/>
      </c>
      <c r="C172" s="128"/>
      <c r="D172" s="565"/>
      <c r="E172" s="407"/>
      <c r="F172" s="211"/>
      <c r="G172" s="211"/>
      <c r="H172" s="211"/>
      <c r="I172" s="211"/>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c r="AP172" s="211"/>
      <c r="AQ172" s="211"/>
    </row>
    <row r="173" spans="2:43" ht="12" customHeight="1">
      <c r="B173" s="128" t="str">
        <f>IF( LEN(D173) = 4, IFERROR( VLOOKUP( D173, Accounts!$A$3:$C$1226, 3, TRUE), "MISSING"), "")</f>
        <v/>
      </c>
      <c r="C173" s="128"/>
      <c r="D173" s="565"/>
      <c r="E173" s="407"/>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row>
    <row r="174" spans="2:43" ht="12" customHeight="1">
      <c r="B174" s="128" t="str">
        <f>IF( LEN(D174) = 4, IFERROR( VLOOKUP( D174, Accounts!$A$3:$C$1226, 3, TRUE), "MISSING"), "")</f>
        <v/>
      </c>
      <c r="C174" s="128"/>
      <c r="D174" s="565"/>
      <c r="E174" s="407"/>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c r="AP174" s="211"/>
      <c r="AQ174" s="211"/>
    </row>
    <row r="175" spans="2:43" ht="12" customHeight="1">
      <c r="B175" s="128" t="str">
        <f>IF( LEN(D175) = 4, IFERROR( VLOOKUP( D175, Accounts!$A$3:$C$1226, 3, TRUE), "MISSING"), "")</f>
        <v/>
      </c>
      <c r="C175" s="128"/>
      <c r="D175" s="565"/>
      <c r="E175" s="407"/>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c r="AP175" s="211"/>
      <c r="AQ175" s="211"/>
    </row>
    <row r="176" spans="2:43" ht="12" customHeight="1">
      <c r="B176" s="128" t="str">
        <f>IF( LEN(D176) = 4, IFERROR( VLOOKUP( D176, Accounts!$A$3:$C$1226, 3, TRUE), "MISSING"), "")</f>
        <v/>
      </c>
      <c r="C176" s="128"/>
      <c r="D176" s="565"/>
      <c r="E176" s="407"/>
      <c r="F176" s="211"/>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c r="AP176" s="211"/>
      <c r="AQ176" s="211"/>
    </row>
    <row r="177" spans="2:43" ht="12" customHeight="1">
      <c r="B177" s="128" t="str">
        <f>IF( LEN(D177) = 4, IFERROR( VLOOKUP( D177, Accounts!$A$3:$C$1226, 3, TRUE), "MISSING"), "")</f>
        <v/>
      </c>
      <c r="C177" s="128"/>
      <c r="D177" s="565"/>
      <c r="E177" s="407"/>
      <c r="F177" s="211"/>
      <c r="G177" s="211"/>
      <c r="H177" s="211"/>
      <c r="I177" s="211"/>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c r="AP177" s="211"/>
      <c r="AQ177" s="211"/>
    </row>
    <row r="178" spans="2:43" ht="12" customHeight="1">
      <c r="B178" s="128" t="str">
        <f>IF( LEN(D178) = 4, IFERROR( VLOOKUP( D178, Accounts!$A$3:$C$1226, 3, TRUE), "MISSING"), "")</f>
        <v/>
      </c>
      <c r="C178" s="128"/>
      <c r="D178" s="565"/>
      <c r="E178" s="407"/>
      <c r="F178" s="211"/>
      <c r="G178" s="211"/>
      <c r="H178" s="211"/>
      <c r="I178" s="211"/>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c r="AP178" s="211"/>
      <c r="AQ178" s="211"/>
    </row>
    <row r="179" spans="2:43" ht="12" customHeight="1">
      <c r="B179" s="128" t="str">
        <f>IF( LEN(D179) = 4, IFERROR( VLOOKUP( D179, Accounts!$A$3:$C$1226, 3, TRUE), "MISSING"), "")</f>
        <v/>
      </c>
      <c r="C179" s="128"/>
      <c r="D179" s="565"/>
      <c r="E179" s="407"/>
      <c r="F179" s="211"/>
      <c r="G179" s="211"/>
      <c r="H179" s="211"/>
      <c r="I179" s="211"/>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c r="AP179" s="211"/>
      <c r="AQ179" s="211"/>
    </row>
    <row r="180" spans="2:43" ht="12" customHeight="1">
      <c r="B180" s="128" t="str">
        <f>IF( LEN(D180) = 4, IFERROR( VLOOKUP( D180, Accounts!$A$3:$C$1226, 3, TRUE), "MISSING"), "")</f>
        <v/>
      </c>
      <c r="C180" s="128"/>
      <c r="D180" s="565"/>
      <c r="E180" s="407"/>
      <c r="F180" s="211"/>
      <c r="G180" s="211"/>
      <c r="H180" s="211"/>
      <c r="I180" s="211"/>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c r="AQ180" s="211"/>
    </row>
    <row r="181" spans="2:43" ht="12" customHeight="1">
      <c r="B181" s="128" t="str">
        <f>IF( LEN(D181) = 4, IFERROR( VLOOKUP( D181, Accounts!$A$3:$C$1226, 3, TRUE), "MISSING"), "")</f>
        <v/>
      </c>
      <c r="C181" s="128"/>
      <c r="D181" s="565"/>
      <c r="E181" s="407"/>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row>
    <row r="182" spans="2:43" ht="12" customHeight="1">
      <c r="B182" s="128" t="str">
        <f>IF( LEN(D182) = 4, IFERROR( VLOOKUP( D182, Accounts!$A$3:$C$1226, 3, TRUE), "MISSING"), "")</f>
        <v/>
      </c>
      <c r="C182" s="128"/>
      <c r="D182" s="565"/>
      <c r="E182" s="407"/>
      <c r="F182" s="211"/>
      <c r="G182" s="211"/>
      <c r="H182" s="211"/>
      <c r="I182" s="211"/>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row>
    <row r="183" spans="2:43" ht="12" customHeight="1">
      <c r="B183" s="128" t="str">
        <f>IF( LEN(D183) = 4, IFERROR( VLOOKUP( D183, Accounts!$A$3:$C$1226, 3, TRUE), "MISSING"), "")</f>
        <v/>
      </c>
      <c r="C183" s="128"/>
      <c r="D183" s="565"/>
      <c r="E183" s="407"/>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c r="AQ183" s="211"/>
    </row>
    <row r="184" spans="2:43" ht="12" customHeight="1">
      <c r="B184" s="128" t="str">
        <f>IF( LEN(D184) = 4, IFERROR( VLOOKUP( D184, Accounts!$A$3:$C$1226, 3, TRUE), "MISSING"), "")</f>
        <v/>
      </c>
      <c r="C184" s="128"/>
      <c r="D184" s="565"/>
      <c r="E184" s="407"/>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c r="AQ184" s="211"/>
    </row>
    <row r="185" spans="2:43" ht="12" customHeight="1">
      <c r="B185" s="128" t="str">
        <f>IF( LEN(D185) = 4, IFERROR( VLOOKUP( D185, Accounts!$A$3:$C$1226, 3, TRUE), "MISSING"), "")</f>
        <v/>
      </c>
      <c r="C185" s="128"/>
      <c r="D185" s="565"/>
      <c r="E185" s="407"/>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row>
    <row r="186" spans="2:43" ht="12" customHeight="1">
      <c r="B186" s="128" t="str">
        <f>IF( LEN(D186) = 4, IFERROR( VLOOKUP( D186, Accounts!$A$3:$C$1226, 3, TRUE), "MISSING"), "")</f>
        <v/>
      </c>
      <c r="C186" s="128"/>
      <c r="D186" s="565"/>
      <c r="E186" s="407"/>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c r="AQ186" s="211"/>
    </row>
    <row r="187" spans="2:43" ht="12" customHeight="1">
      <c r="B187" s="128" t="str">
        <f>IF( LEN(D187) = 4, IFERROR( VLOOKUP( D187, Accounts!$A$3:$C$1226, 3, TRUE), "MISSING"), "")</f>
        <v/>
      </c>
      <c r="C187" s="128"/>
      <c r="D187" s="565"/>
      <c r="E187" s="407"/>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c r="AP187" s="211"/>
      <c r="AQ187" s="211"/>
    </row>
    <row r="188" spans="2:43" ht="12" customHeight="1">
      <c r="B188" s="128" t="str">
        <f>IF( LEN(D188) = 4, IFERROR( VLOOKUP( D188, Accounts!$A$3:$C$1226, 3, TRUE), "MISSING"), "")</f>
        <v/>
      </c>
      <c r="C188" s="128"/>
      <c r="D188" s="565"/>
      <c r="E188" s="407"/>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row>
    <row r="189" spans="2:43" ht="12" customHeight="1">
      <c r="B189" s="128" t="str">
        <f>IF( LEN(D189) = 4, IFERROR( VLOOKUP( D189, Accounts!$A$3:$C$1226, 3, TRUE), "MISSING"), "")</f>
        <v/>
      </c>
      <c r="C189" s="128"/>
      <c r="D189" s="565"/>
      <c r="E189" s="407"/>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c r="AQ189" s="211"/>
    </row>
    <row r="190" spans="2:43" ht="12" customHeight="1">
      <c r="B190" s="128" t="str">
        <f>IF( LEN(D190) = 4, IFERROR( VLOOKUP( D190, Accounts!$A$3:$C$1226, 3, TRUE), "MISSING"), "")</f>
        <v/>
      </c>
      <c r="C190" s="128"/>
      <c r="D190" s="565"/>
      <c r="E190" s="407"/>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c r="AP190" s="211"/>
      <c r="AQ190" s="211"/>
    </row>
    <row r="191" spans="2:43" ht="12" customHeight="1">
      <c r="B191" s="128" t="str">
        <f>IF( LEN(D191) = 4, IFERROR( VLOOKUP( D191, Accounts!$A$3:$C$1226, 3, TRUE), "MISSING"), "")</f>
        <v/>
      </c>
      <c r="C191" s="128"/>
      <c r="D191" s="565"/>
      <c r="E191" s="407"/>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row>
    <row r="192" spans="2:43" ht="12" customHeight="1">
      <c r="B192" s="128" t="str">
        <f>IF( LEN(D192) = 4, IFERROR( VLOOKUP( D192, Accounts!$A$3:$C$1226, 3, TRUE), "MISSING"), "")</f>
        <v/>
      </c>
      <c r="C192" s="128"/>
      <c r="D192" s="565"/>
      <c r="E192" s="407"/>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c r="AP192" s="211"/>
      <c r="AQ192" s="211"/>
    </row>
    <row r="193" spans="2:43" ht="12" customHeight="1">
      <c r="B193" s="128" t="str">
        <f>IF( LEN(D193) = 4, IFERROR( VLOOKUP( D193, Accounts!$A$3:$C$1226, 3, TRUE), "MISSING"), "")</f>
        <v/>
      </c>
      <c r="C193" s="128"/>
      <c r="D193" s="565"/>
      <c r="E193" s="407"/>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row>
    <row r="194" spans="2:43" ht="12" customHeight="1">
      <c r="B194" s="128" t="str">
        <f>IF( LEN(D194) = 4, IFERROR( VLOOKUP( D194, Accounts!$A$3:$C$1226, 3, TRUE), "MISSING"), "")</f>
        <v/>
      </c>
      <c r="C194" s="128"/>
      <c r="D194" s="565"/>
      <c r="E194" s="407"/>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c r="AQ194" s="211"/>
    </row>
    <row r="195" spans="2:43" ht="12" customHeight="1">
      <c r="B195" s="128" t="str">
        <f>IF( LEN(D195) = 4, IFERROR( VLOOKUP( D195, Accounts!$A$3:$C$1226, 3, TRUE), "MISSING"), "")</f>
        <v/>
      </c>
      <c r="C195" s="128"/>
      <c r="D195" s="565"/>
      <c r="E195" s="407"/>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c r="AP195" s="211"/>
      <c r="AQ195" s="211"/>
    </row>
    <row r="196" spans="2:43" ht="12" customHeight="1">
      <c r="B196" s="128" t="str">
        <f>IF( LEN(D196) = 4, IFERROR( VLOOKUP( D196, Accounts!$A$3:$C$1226, 3, TRUE), "MISSING"), "")</f>
        <v/>
      </c>
      <c r="C196" s="128"/>
      <c r="D196" s="565"/>
      <c r="E196" s="407"/>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c r="AP196" s="211"/>
      <c r="AQ196" s="211"/>
    </row>
    <row r="197" spans="2:43" ht="12" customHeight="1">
      <c r="B197" s="128" t="str">
        <f>IF( LEN(D197) = 4, IFERROR( VLOOKUP( D197, Accounts!$A$3:$C$1226, 3, TRUE), "MISSING"), "")</f>
        <v/>
      </c>
      <c r="C197" s="128"/>
      <c r="D197" s="565"/>
      <c r="E197" s="407"/>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c r="AP197" s="211"/>
      <c r="AQ197" s="211"/>
    </row>
    <row r="198" spans="2:43" ht="12" customHeight="1">
      <c r="B198" s="128" t="str">
        <f>IF( LEN(D198) = 4, IFERROR( VLOOKUP( D198, Accounts!$A$3:$C$1226, 3, TRUE), "MISSING"), "")</f>
        <v/>
      </c>
      <c r="C198" s="128"/>
      <c r="D198" s="565"/>
      <c r="E198" s="407"/>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c r="AQ198" s="211"/>
    </row>
    <row r="199" spans="2:43" ht="12" customHeight="1">
      <c r="B199" s="128" t="str">
        <f>IF( LEN(D199) = 4, IFERROR( VLOOKUP( D199, Accounts!$A$3:$C$1226, 3, TRUE), "MISSING"), "")</f>
        <v/>
      </c>
      <c r="C199" s="128"/>
      <c r="D199" s="565"/>
      <c r="E199" s="407"/>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c r="AP199" s="211"/>
      <c r="AQ199" s="211"/>
    </row>
    <row r="200" spans="2:43" ht="12" customHeight="1">
      <c r="B200" s="128" t="str">
        <f>IF( LEN(D200) = 4, IFERROR( VLOOKUP( D200, Accounts!$A$3:$C$1226, 3, TRUE), "MISSING"), "")</f>
        <v/>
      </c>
      <c r="C200" s="128"/>
      <c r="D200" s="565"/>
      <c r="E200" s="407"/>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211"/>
      <c r="AQ200" s="211"/>
    </row>
    <row r="201" spans="2:43" ht="12" customHeight="1">
      <c r="B201" s="128" t="str">
        <f>IF( LEN(D201) = 4, IFERROR( VLOOKUP( D201, Accounts!$A$3:$C$1226, 3, TRUE), "MISSING"), "")</f>
        <v/>
      </c>
      <c r="C201" s="128"/>
      <c r="D201" s="565"/>
      <c r="E201" s="407"/>
      <c r="F201" s="211"/>
      <c r="G201" s="211"/>
      <c r="H201" s="211"/>
      <c r="I201" s="211"/>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c r="AP201" s="211"/>
      <c r="AQ201" s="211"/>
    </row>
    <row r="202" spans="2:43" ht="12" customHeight="1">
      <c r="B202" s="128" t="str">
        <f>IF( LEN(D202) = 4, IFERROR( VLOOKUP( D202, Accounts!$A$3:$C$1226, 3, TRUE), "MISSING"), "")</f>
        <v/>
      </c>
      <c r="C202" s="128"/>
      <c r="D202" s="565"/>
      <c r="E202" s="407"/>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c r="AP202" s="211"/>
      <c r="AQ202" s="211"/>
    </row>
    <row r="203" spans="2:43" ht="12" customHeight="1">
      <c r="B203" s="128" t="str">
        <f>IF( LEN(D203) = 4, IFERROR( VLOOKUP( D203, Accounts!$A$3:$C$1226, 3, TRUE), "MISSING"), "")</f>
        <v/>
      </c>
      <c r="C203" s="128"/>
      <c r="D203" s="565"/>
      <c r="E203" s="407"/>
      <c r="F203" s="211"/>
      <c r="G203" s="211"/>
      <c r="H203" s="211"/>
      <c r="I203" s="211"/>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c r="AK203" s="211"/>
      <c r="AL203" s="211"/>
      <c r="AM203" s="211"/>
      <c r="AN203" s="211"/>
      <c r="AO203" s="211"/>
      <c r="AP203" s="211"/>
      <c r="AQ203" s="211"/>
    </row>
    <row r="204" spans="2:43" ht="12" customHeight="1">
      <c r="B204" s="128" t="str">
        <f>IF( LEN(D204) = 4, IFERROR( VLOOKUP( D204, Accounts!$A$3:$C$1226, 3, TRUE), "MISSING"), "")</f>
        <v/>
      </c>
      <c r="C204" s="128"/>
      <c r="D204" s="565"/>
      <c r="E204" s="407"/>
      <c r="F204" s="211"/>
      <c r="G204" s="211"/>
      <c r="H204" s="211"/>
      <c r="I204" s="211"/>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c r="AK204" s="211"/>
      <c r="AL204" s="211"/>
      <c r="AM204" s="211"/>
      <c r="AN204" s="211"/>
      <c r="AO204" s="211"/>
      <c r="AP204" s="211"/>
      <c r="AQ204" s="211"/>
    </row>
    <row r="205" spans="2:43" ht="12" customHeight="1">
      <c r="B205" s="128" t="str">
        <f>IF( LEN(D205) = 4, IFERROR( VLOOKUP( D205, Accounts!$A$3:$C$1226, 3, TRUE), "MISSING"), "")</f>
        <v/>
      </c>
      <c r="C205" s="128"/>
      <c r="D205" s="565"/>
      <c r="E205" s="407"/>
      <c r="F205" s="211"/>
      <c r="G205" s="211"/>
      <c r="H205" s="211"/>
      <c r="I205" s="211"/>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c r="AK205" s="211"/>
      <c r="AL205" s="211"/>
      <c r="AM205" s="211"/>
      <c r="AN205" s="211"/>
      <c r="AO205" s="211"/>
      <c r="AP205" s="211"/>
      <c r="AQ205" s="211"/>
    </row>
    <row r="206" spans="2:43" ht="12" customHeight="1">
      <c r="B206" s="128" t="str">
        <f>IF( LEN(D206) = 4, IFERROR( VLOOKUP( D206, Accounts!$A$3:$C$1226, 3, TRUE), "MISSING"), "")</f>
        <v/>
      </c>
      <c r="C206" s="128"/>
      <c r="D206" s="565"/>
      <c r="E206" s="407"/>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c r="AP206" s="211"/>
      <c r="AQ206" s="211"/>
    </row>
    <row r="207" spans="2:43" ht="12" customHeight="1">
      <c r="B207" s="128" t="str">
        <f>IF( LEN(D207) = 4, IFERROR( VLOOKUP( D207, Accounts!$A$3:$C$1226, 3, TRUE), "MISSING"), "")</f>
        <v/>
      </c>
      <c r="C207" s="128"/>
      <c r="D207" s="565"/>
      <c r="E207" s="407"/>
      <c r="F207" s="211"/>
      <c r="G207" s="211"/>
      <c r="H207" s="211"/>
      <c r="I207" s="211"/>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c r="AK207" s="211"/>
      <c r="AL207" s="211"/>
      <c r="AM207" s="211"/>
      <c r="AN207" s="211"/>
      <c r="AO207" s="211"/>
      <c r="AP207" s="211"/>
      <c r="AQ207" s="211"/>
    </row>
    <row r="208" spans="2:43" ht="12" customHeight="1">
      <c r="B208" s="128" t="str">
        <f>IF( LEN(D208) = 4, IFERROR( VLOOKUP( D208, Accounts!$A$3:$C$1226, 3, TRUE), "MISSING"), "")</f>
        <v/>
      </c>
      <c r="C208" s="128"/>
      <c r="D208" s="565"/>
      <c r="E208" s="407"/>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c r="AP208" s="211"/>
      <c r="AQ208" s="211"/>
    </row>
    <row r="209" spans="2:43" ht="12" customHeight="1">
      <c r="B209" s="128" t="str">
        <f>IF( LEN(D209) = 4, IFERROR( VLOOKUP( D209, Accounts!$A$3:$C$1226, 3, TRUE), "MISSING"), "")</f>
        <v/>
      </c>
      <c r="C209" s="128"/>
      <c r="D209" s="565"/>
      <c r="E209" s="407"/>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c r="AK209" s="211"/>
      <c r="AL209" s="211"/>
      <c r="AM209" s="211"/>
      <c r="AN209" s="211"/>
      <c r="AO209" s="211"/>
      <c r="AP209" s="211"/>
      <c r="AQ209" s="211"/>
    </row>
    <row r="210" spans="2:43" ht="12" customHeight="1">
      <c r="B210" s="128" t="str">
        <f>IF( LEN(D210) = 4, IFERROR( VLOOKUP( D210, Accounts!$A$3:$C$1226, 3, TRUE), "MISSING"), "")</f>
        <v/>
      </c>
      <c r="C210" s="128"/>
      <c r="D210" s="565"/>
      <c r="E210" s="407"/>
      <c r="F210" s="211"/>
      <c r="G210" s="211"/>
      <c r="H210" s="211"/>
      <c r="I210" s="211"/>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c r="AK210" s="211"/>
      <c r="AL210" s="211"/>
      <c r="AM210" s="211"/>
      <c r="AN210" s="211"/>
      <c r="AO210" s="211"/>
      <c r="AP210" s="211"/>
      <c r="AQ210" s="211"/>
    </row>
    <row r="211" spans="2:43" ht="12" customHeight="1">
      <c r="B211" s="128" t="str">
        <f>IF( LEN(D211) = 4, IFERROR( VLOOKUP( D211, Accounts!$A$3:$C$1226, 3, TRUE), "MISSING"), "")</f>
        <v/>
      </c>
      <c r="C211" s="128"/>
      <c r="D211" s="565"/>
      <c r="E211" s="407"/>
      <c r="F211" s="211"/>
      <c r="G211" s="211"/>
      <c r="H211" s="211"/>
      <c r="I211" s="211"/>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c r="AK211" s="211"/>
      <c r="AL211" s="211"/>
      <c r="AM211" s="211"/>
      <c r="AN211" s="211"/>
      <c r="AO211" s="211"/>
      <c r="AP211" s="211"/>
      <c r="AQ211" s="211"/>
    </row>
    <row r="212" spans="2:43" ht="12" customHeight="1">
      <c r="B212" s="128" t="str">
        <f>IF( LEN(D212) = 4, IFERROR( VLOOKUP( D212, Accounts!$A$3:$C$1226, 3, TRUE), "MISSING"), "")</f>
        <v/>
      </c>
      <c r="C212" s="128"/>
      <c r="D212" s="565"/>
      <c r="E212" s="407"/>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c r="AP212" s="211"/>
      <c r="AQ212" s="211"/>
    </row>
    <row r="213" spans="2:43" ht="12" customHeight="1">
      <c r="B213" s="128" t="str">
        <f>IF( LEN(D213) = 4, IFERROR( VLOOKUP( D213, Accounts!$A$3:$C$1226, 3, TRUE), "MISSING"), "")</f>
        <v/>
      </c>
      <c r="C213" s="128"/>
      <c r="D213" s="565"/>
      <c r="E213" s="407"/>
      <c r="F213" s="211"/>
      <c r="G213" s="211"/>
      <c r="H213" s="211"/>
      <c r="I213" s="211"/>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c r="AK213" s="211"/>
      <c r="AL213" s="211"/>
      <c r="AM213" s="211"/>
      <c r="AN213" s="211"/>
      <c r="AO213" s="211"/>
      <c r="AP213" s="211"/>
      <c r="AQ213" s="211"/>
    </row>
    <row r="214" spans="2:43" ht="12" customHeight="1">
      <c r="B214" s="128" t="str">
        <f>IF( LEN(D214) = 4, IFERROR( VLOOKUP( D214, Accounts!$A$3:$C$1226, 3, TRUE), "MISSING"), "")</f>
        <v/>
      </c>
      <c r="C214" s="128"/>
      <c r="D214" s="565"/>
      <c r="E214" s="407"/>
      <c r="F214" s="211"/>
      <c r="G214" s="211"/>
      <c r="H214" s="211"/>
      <c r="I214" s="211"/>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c r="AK214" s="211"/>
      <c r="AL214" s="211"/>
      <c r="AM214" s="211"/>
      <c r="AN214" s="211"/>
      <c r="AO214" s="211"/>
      <c r="AP214" s="211"/>
      <c r="AQ214" s="211"/>
    </row>
    <row r="215" spans="2:43" ht="12" customHeight="1">
      <c r="B215" s="128" t="str">
        <f>IF( LEN(D215) = 4, IFERROR( VLOOKUP( D215, Accounts!$A$3:$C$1226, 3, TRUE), "MISSING"), "")</f>
        <v/>
      </c>
      <c r="C215" s="128"/>
      <c r="D215" s="565"/>
      <c r="E215" s="407"/>
      <c r="F215" s="211"/>
      <c r="G215" s="211"/>
      <c r="H215" s="211"/>
      <c r="I215" s="211"/>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c r="AP215" s="211"/>
      <c r="AQ215" s="211"/>
    </row>
    <row r="216" spans="2:43" ht="12" customHeight="1">
      <c r="B216" s="128" t="str">
        <f>IF( LEN(D216) = 4, IFERROR( VLOOKUP( D216, Accounts!$A$3:$C$1226, 3, TRUE), "MISSING"), "")</f>
        <v/>
      </c>
      <c r="C216" s="128"/>
      <c r="D216" s="565"/>
      <c r="E216" s="407"/>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c r="AQ216" s="211"/>
    </row>
    <row r="217" spans="2:43" ht="12" customHeight="1">
      <c r="B217" s="128" t="str">
        <f>IF( LEN(D217) = 4, IFERROR( VLOOKUP( D217, Accounts!$A$3:$C$1226, 3, TRUE), "MISSING"), "")</f>
        <v/>
      </c>
      <c r="C217" s="128"/>
      <c r="D217" s="565"/>
      <c r="E217" s="407"/>
      <c r="F217" s="211"/>
      <c r="G217" s="211"/>
      <c r="H217" s="211"/>
      <c r="I217" s="211"/>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c r="AK217" s="211"/>
      <c r="AL217" s="211"/>
      <c r="AM217" s="211"/>
      <c r="AN217" s="211"/>
      <c r="AO217" s="211"/>
      <c r="AP217" s="211"/>
      <c r="AQ217" s="211"/>
    </row>
    <row r="218" spans="2:43" ht="12" customHeight="1">
      <c r="B218" s="128" t="str">
        <f>IF( LEN(D218) = 4, IFERROR( VLOOKUP( D218, Accounts!$A$3:$C$1226, 3, TRUE), "MISSING"), "")</f>
        <v/>
      </c>
      <c r="C218" s="128"/>
      <c r="D218" s="565"/>
      <c r="E218" s="407"/>
      <c r="F218" s="211"/>
      <c r="G218" s="211"/>
      <c r="H218" s="211"/>
      <c r="I218" s="211"/>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c r="AK218" s="211"/>
      <c r="AL218" s="211"/>
      <c r="AM218" s="211"/>
      <c r="AN218" s="211"/>
      <c r="AO218" s="211"/>
      <c r="AP218" s="211"/>
      <c r="AQ218" s="211"/>
    </row>
    <row r="219" spans="2:43" ht="12" customHeight="1">
      <c r="B219" s="128" t="str">
        <f>IF( LEN(D219) = 4, IFERROR( VLOOKUP( D219, Accounts!$A$3:$C$1226, 3, TRUE), "MISSING"), "")</f>
        <v/>
      </c>
      <c r="C219" s="128"/>
      <c r="D219" s="565"/>
      <c r="E219" s="407"/>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c r="AK219" s="211"/>
      <c r="AL219" s="211"/>
      <c r="AM219" s="211"/>
      <c r="AN219" s="211"/>
      <c r="AO219" s="211"/>
      <c r="AP219" s="211"/>
      <c r="AQ219" s="211"/>
    </row>
    <row r="220" spans="2:43" ht="12" customHeight="1">
      <c r="B220" s="128" t="str">
        <f>IF( LEN(D220) = 4, IFERROR( VLOOKUP( D220, Accounts!$A$3:$C$1226, 3, TRUE), "MISSING"), "")</f>
        <v/>
      </c>
      <c r="C220" s="128"/>
      <c r="D220" s="565"/>
      <c r="E220" s="407"/>
      <c r="F220" s="211"/>
      <c r="G220" s="211"/>
      <c r="H220" s="211"/>
      <c r="I220" s="211"/>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c r="AK220" s="211"/>
      <c r="AL220" s="211"/>
      <c r="AM220" s="211"/>
      <c r="AN220" s="211"/>
      <c r="AO220" s="211"/>
      <c r="AP220" s="211"/>
      <c r="AQ220" s="211"/>
    </row>
    <row r="221" spans="2:43" ht="12" customHeight="1">
      <c r="B221" s="128" t="str">
        <f>IF( LEN(D221) = 4, IFERROR( VLOOKUP( D221, Accounts!$A$3:$C$1226, 3, TRUE), "MISSING"), "")</f>
        <v/>
      </c>
      <c r="C221" s="128"/>
      <c r="D221" s="565"/>
      <c r="E221" s="407"/>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c r="AP221" s="211"/>
      <c r="AQ221" s="211"/>
    </row>
    <row r="222" spans="2:43" ht="12" customHeight="1">
      <c r="B222" s="128" t="str">
        <f>IF( LEN(D222) = 4, IFERROR( VLOOKUP( D222, Accounts!$A$3:$C$1226, 3, TRUE), "MISSING"), "")</f>
        <v/>
      </c>
      <c r="C222" s="128"/>
      <c r="D222" s="565"/>
      <c r="E222" s="407"/>
      <c r="F222" s="211"/>
      <c r="G222" s="211"/>
      <c r="H222" s="211"/>
      <c r="I222" s="211"/>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c r="AK222" s="211"/>
      <c r="AL222" s="211"/>
      <c r="AM222" s="211"/>
      <c r="AN222" s="211"/>
      <c r="AO222" s="211"/>
      <c r="AP222" s="211"/>
      <c r="AQ222" s="211"/>
    </row>
    <row r="223" spans="2:43" ht="12" customHeight="1">
      <c r="B223" s="128" t="str">
        <f>IF( LEN(D223) = 4, IFERROR( VLOOKUP( D223, Accounts!$A$3:$C$1226, 3, TRUE), "MISSING"), "")</f>
        <v/>
      </c>
      <c r="C223" s="128"/>
      <c r="D223" s="565"/>
      <c r="E223" s="407"/>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c r="AP223" s="211"/>
      <c r="AQ223" s="211"/>
    </row>
    <row r="224" spans="2:43" ht="12" customHeight="1">
      <c r="B224" s="128" t="str">
        <f>IF( LEN(D224) = 4, IFERROR( VLOOKUP( D224, Accounts!$A$3:$C$1226, 3, TRUE), "MISSING"), "")</f>
        <v/>
      </c>
      <c r="C224" s="128"/>
      <c r="D224" s="565"/>
      <c r="E224" s="407"/>
      <c r="F224" s="211"/>
      <c r="G224" s="211"/>
      <c r="H224" s="211"/>
      <c r="I224" s="211"/>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c r="AK224" s="211"/>
      <c r="AL224" s="211"/>
      <c r="AM224" s="211"/>
      <c r="AN224" s="211"/>
      <c r="AO224" s="211"/>
      <c r="AP224" s="211"/>
      <c r="AQ224" s="211"/>
    </row>
    <row r="225" spans="2:43" ht="12" customHeight="1">
      <c r="B225" s="128" t="str">
        <f>IF( LEN(D225) = 4, IFERROR( VLOOKUP( D225, Accounts!$A$3:$C$1226, 3, TRUE), "MISSING"), "")</f>
        <v/>
      </c>
      <c r="C225" s="128"/>
      <c r="D225" s="565"/>
      <c r="E225" s="407"/>
      <c r="F225" s="211"/>
      <c r="G225" s="211"/>
      <c r="H225" s="211"/>
      <c r="I225" s="211"/>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c r="AK225" s="211"/>
      <c r="AL225" s="211"/>
      <c r="AM225" s="211"/>
      <c r="AN225" s="211"/>
      <c r="AO225" s="211"/>
      <c r="AP225" s="211"/>
      <c r="AQ225" s="211"/>
    </row>
    <row r="226" spans="2:43" ht="12" customHeight="1">
      <c r="B226" s="128" t="str">
        <f>IF( LEN(D226) = 4, IFERROR( VLOOKUP( D226, Accounts!$A$3:$C$1226, 3, TRUE), "MISSING"), "")</f>
        <v/>
      </c>
      <c r="C226" s="128"/>
      <c r="D226" s="565"/>
      <c r="E226" s="407"/>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c r="AP226" s="211"/>
      <c r="AQ226" s="211"/>
    </row>
    <row r="227" spans="2:43" ht="12" customHeight="1">
      <c r="B227" s="128" t="str">
        <f>IF( LEN(D227) = 4, IFERROR( VLOOKUP( D227, Accounts!$A$3:$C$1226, 3, TRUE), "MISSING"), "")</f>
        <v/>
      </c>
      <c r="C227" s="128"/>
      <c r="D227" s="565"/>
      <c r="E227" s="407"/>
      <c r="F227" s="211"/>
      <c r="G227" s="211"/>
      <c r="H227" s="211"/>
      <c r="I227" s="211"/>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c r="AK227" s="211"/>
      <c r="AL227" s="211"/>
      <c r="AM227" s="211"/>
      <c r="AN227" s="211"/>
      <c r="AO227" s="211"/>
      <c r="AP227" s="211"/>
      <c r="AQ227" s="211"/>
    </row>
    <row r="228" spans="2:43" ht="12" customHeight="1">
      <c r="B228" s="128" t="str">
        <f>IF( LEN(D228) = 4, IFERROR( VLOOKUP( D228, Accounts!$A$3:$C$1226, 3, TRUE), "MISSING"), "")</f>
        <v/>
      </c>
      <c r="C228" s="128"/>
      <c r="D228" s="565"/>
      <c r="E228" s="407"/>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c r="AP228" s="211"/>
      <c r="AQ228" s="211"/>
    </row>
    <row r="229" spans="2:43" ht="12" customHeight="1">
      <c r="B229" s="128" t="str">
        <f>IF( LEN(D229) = 4, IFERROR( VLOOKUP( D229, Accounts!$A$3:$C$1226, 3, TRUE), "MISSING"), "")</f>
        <v/>
      </c>
      <c r="C229" s="128"/>
      <c r="D229" s="565"/>
      <c r="E229" s="407"/>
      <c r="F229" s="211"/>
      <c r="G229" s="211"/>
      <c r="H229" s="211"/>
      <c r="I229" s="211"/>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c r="AK229" s="211"/>
      <c r="AL229" s="211"/>
      <c r="AM229" s="211"/>
      <c r="AN229" s="211"/>
      <c r="AO229" s="211"/>
      <c r="AP229" s="211"/>
      <c r="AQ229" s="211"/>
    </row>
    <row r="230" spans="2:43" ht="12" customHeight="1">
      <c r="B230" s="128" t="str">
        <f>IF( LEN(D230) = 4, IFERROR( VLOOKUP( D230, Accounts!$A$3:$C$1226, 3, TRUE), "MISSING"), "")</f>
        <v/>
      </c>
      <c r="C230" s="128"/>
      <c r="D230" s="565"/>
      <c r="E230" s="407"/>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c r="AK230" s="211"/>
      <c r="AL230" s="211"/>
      <c r="AM230" s="211"/>
      <c r="AN230" s="211"/>
      <c r="AO230" s="211"/>
      <c r="AP230" s="211"/>
      <c r="AQ230" s="211"/>
    </row>
    <row r="231" spans="2:43" ht="12" customHeight="1">
      <c r="B231" s="128" t="str">
        <f>IF( LEN(D231) = 4, IFERROR( VLOOKUP( D231, Accounts!$A$3:$C$1226, 3, TRUE), "MISSING"), "")</f>
        <v/>
      </c>
      <c r="C231" s="128"/>
      <c r="D231" s="565"/>
      <c r="E231" s="407"/>
      <c r="F231" s="211"/>
      <c r="G231" s="211"/>
      <c r="H231" s="211"/>
      <c r="I231" s="211"/>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c r="AK231" s="211"/>
      <c r="AL231" s="211"/>
      <c r="AM231" s="211"/>
      <c r="AN231" s="211"/>
      <c r="AO231" s="211"/>
      <c r="AP231" s="211"/>
      <c r="AQ231" s="211"/>
    </row>
    <row r="232" spans="2:43" ht="12" customHeight="1">
      <c r="B232" s="128" t="str">
        <f>IF( LEN(D232) = 4, IFERROR( VLOOKUP( D232, Accounts!$A$3:$C$1226, 3, TRUE), "MISSING"), "")</f>
        <v/>
      </c>
      <c r="C232" s="128"/>
      <c r="D232" s="565"/>
      <c r="E232" s="407"/>
      <c r="F232" s="211"/>
      <c r="G232" s="211"/>
      <c r="H232" s="211"/>
      <c r="I232" s="211"/>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c r="AK232" s="211"/>
      <c r="AL232" s="211"/>
      <c r="AM232" s="211"/>
      <c r="AN232" s="211"/>
      <c r="AO232" s="211"/>
      <c r="AP232" s="211"/>
      <c r="AQ232" s="211"/>
    </row>
    <row r="233" spans="2:43" ht="12" customHeight="1">
      <c r="B233" s="128" t="str">
        <f>IF( LEN(D233) = 4, IFERROR( VLOOKUP( D233, Accounts!$A$3:$C$1226, 3, TRUE), "MISSING"), "")</f>
        <v/>
      </c>
      <c r="C233" s="128"/>
      <c r="D233" s="565"/>
      <c r="E233" s="407"/>
      <c r="F233" s="211"/>
      <c r="G233" s="211"/>
      <c r="H233" s="211"/>
      <c r="I233" s="211"/>
      <c r="J233" s="211"/>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c r="AK233" s="211"/>
      <c r="AL233" s="211"/>
      <c r="AM233" s="211"/>
      <c r="AN233" s="211"/>
      <c r="AO233" s="211"/>
      <c r="AP233" s="211"/>
      <c r="AQ233" s="211"/>
    </row>
    <row r="234" spans="2:43" ht="12" customHeight="1">
      <c r="B234" s="128" t="str">
        <f>IF( LEN(D234) = 4, IFERROR( VLOOKUP( D234, Accounts!$A$3:$C$1226, 3, TRUE), "MISSING"), "")</f>
        <v/>
      </c>
      <c r="C234" s="128"/>
      <c r="D234" s="565"/>
      <c r="E234" s="407"/>
      <c r="F234" s="211"/>
      <c r="G234" s="211"/>
      <c r="H234" s="211"/>
      <c r="I234" s="211"/>
      <c r="J234" s="211"/>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c r="AK234" s="211"/>
      <c r="AL234" s="211"/>
      <c r="AM234" s="211"/>
      <c r="AN234" s="211"/>
      <c r="AO234" s="211"/>
      <c r="AP234" s="211"/>
      <c r="AQ234" s="211"/>
    </row>
    <row r="235" spans="2:43" ht="12" customHeight="1">
      <c r="B235" s="128" t="str">
        <f>IF( LEN(D235) = 4, IFERROR( VLOOKUP( D235, Accounts!$A$3:$C$1226, 3, TRUE), "MISSING"), "")</f>
        <v/>
      </c>
      <c r="C235" s="128"/>
      <c r="D235" s="565"/>
      <c r="E235" s="407"/>
      <c r="F235" s="211"/>
      <c r="G235" s="211"/>
      <c r="H235" s="211"/>
      <c r="I235" s="211"/>
      <c r="J235" s="211"/>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c r="AK235" s="211"/>
      <c r="AL235" s="211"/>
      <c r="AM235" s="211"/>
      <c r="AN235" s="211"/>
      <c r="AO235" s="211"/>
      <c r="AP235" s="211"/>
      <c r="AQ235" s="211"/>
    </row>
    <row r="236" spans="2:43" ht="12" customHeight="1">
      <c r="B236" s="128" t="str">
        <f>IF( LEN(D236) = 4, IFERROR( VLOOKUP( D236, Accounts!$A$3:$C$1226, 3, TRUE), "MISSING"), "")</f>
        <v/>
      </c>
      <c r="C236" s="128"/>
      <c r="D236" s="565"/>
      <c r="E236" s="407"/>
      <c r="F236" s="211"/>
      <c r="G236" s="211"/>
      <c r="H236" s="211"/>
      <c r="I236" s="211"/>
      <c r="J236" s="211"/>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c r="AK236" s="211"/>
      <c r="AL236" s="211"/>
      <c r="AM236" s="211"/>
      <c r="AN236" s="211"/>
      <c r="AO236" s="211"/>
      <c r="AP236" s="211"/>
      <c r="AQ236" s="211"/>
    </row>
    <row r="237" spans="2:43" ht="12" customHeight="1">
      <c r="B237" s="128" t="str">
        <f>IF( LEN(D237) = 4, IFERROR( VLOOKUP( D237, Accounts!$A$3:$C$1226, 3, TRUE), "MISSING"), "")</f>
        <v/>
      </c>
      <c r="C237" s="128"/>
      <c r="D237" s="565"/>
      <c r="E237" s="407"/>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c r="AK237" s="211"/>
      <c r="AL237" s="211"/>
      <c r="AM237" s="211"/>
      <c r="AN237" s="211"/>
      <c r="AO237" s="211"/>
      <c r="AP237" s="211"/>
      <c r="AQ237" s="211"/>
    </row>
    <row r="238" spans="2:43" ht="12" customHeight="1">
      <c r="B238" s="128" t="str">
        <f>IF( LEN(D238) = 4, IFERROR( VLOOKUP( D238, Accounts!$A$3:$C$1226, 3, TRUE), "MISSING"), "")</f>
        <v/>
      </c>
      <c r="C238" s="128"/>
      <c r="D238" s="565"/>
      <c r="E238" s="407"/>
      <c r="F238" s="211"/>
      <c r="G238" s="211"/>
      <c r="H238" s="211"/>
      <c r="I238" s="211"/>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c r="AK238" s="211"/>
      <c r="AL238" s="211"/>
      <c r="AM238" s="211"/>
      <c r="AN238" s="211"/>
      <c r="AO238" s="211"/>
      <c r="AP238" s="211"/>
      <c r="AQ238" s="211"/>
    </row>
    <row r="239" spans="2:43" ht="12" customHeight="1">
      <c r="B239" s="128" t="str">
        <f>IF( LEN(D239) = 4, IFERROR( VLOOKUP( D239, Accounts!$A$3:$C$1226, 3, TRUE), "MISSING"), "")</f>
        <v/>
      </c>
      <c r="C239" s="128"/>
      <c r="D239" s="565"/>
      <c r="E239" s="407"/>
      <c r="F239" s="211"/>
      <c r="G239" s="211"/>
      <c r="H239" s="211"/>
      <c r="I239" s="211"/>
      <c r="J239" s="211"/>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c r="AK239" s="211"/>
      <c r="AL239" s="211"/>
      <c r="AM239" s="211"/>
      <c r="AN239" s="211"/>
      <c r="AO239" s="211"/>
      <c r="AP239" s="211"/>
      <c r="AQ239" s="211"/>
    </row>
    <row r="240" spans="2:43" ht="12" customHeight="1">
      <c r="B240" s="128" t="str">
        <f>IF( LEN(D240) = 4, IFERROR( VLOOKUP( D240, Accounts!$A$3:$C$1226, 3, TRUE), "MISSING"), "")</f>
        <v/>
      </c>
      <c r="C240" s="128"/>
      <c r="D240" s="565"/>
      <c r="E240" s="407"/>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c r="AK240" s="211"/>
      <c r="AL240" s="211"/>
      <c r="AM240" s="211"/>
      <c r="AN240" s="211"/>
      <c r="AO240" s="211"/>
      <c r="AP240" s="211"/>
      <c r="AQ240" s="211"/>
    </row>
    <row r="241" spans="2:43" ht="12" customHeight="1">
      <c r="B241" s="128" t="str">
        <f>IF( LEN(D241) = 4, IFERROR( VLOOKUP( D241, Accounts!$A$3:$C$1226, 3, TRUE), "MISSING"), "")</f>
        <v/>
      </c>
      <c r="C241" s="128"/>
      <c r="D241" s="565"/>
      <c r="E241" s="407"/>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c r="AK241" s="211"/>
      <c r="AL241" s="211"/>
      <c r="AM241" s="211"/>
      <c r="AN241" s="211"/>
      <c r="AO241" s="211"/>
      <c r="AP241" s="211"/>
      <c r="AQ241" s="211"/>
    </row>
    <row r="242" spans="2:43" ht="12" customHeight="1">
      <c r="B242" s="128" t="str">
        <f>IF( LEN(D242) = 4, IFERROR( VLOOKUP( D242, Accounts!$A$3:$C$1226, 3, TRUE), "MISSING"), "")</f>
        <v/>
      </c>
      <c r="C242" s="128"/>
      <c r="D242" s="565"/>
      <c r="E242" s="407"/>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c r="AK242" s="211"/>
      <c r="AL242" s="211"/>
      <c r="AM242" s="211"/>
      <c r="AN242" s="211"/>
      <c r="AO242" s="211"/>
      <c r="AP242" s="211"/>
      <c r="AQ242" s="211"/>
    </row>
    <row r="243" spans="2:43" ht="12" customHeight="1">
      <c r="B243" s="128" t="str">
        <f>IF( LEN(D243) = 4, IFERROR( VLOOKUP( D243, Accounts!$A$3:$C$1226, 3, TRUE), "MISSING"), "")</f>
        <v/>
      </c>
      <c r="C243" s="128"/>
      <c r="D243" s="565"/>
      <c r="E243" s="407"/>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c r="AK243" s="211"/>
      <c r="AL243" s="211"/>
      <c r="AM243" s="211"/>
      <c r="AN243" s="211"/>
      <c r="AO243" s="211"/>
      <c r="AP243" s="211"/>
      <c r="AQ243" s="211"/>
    </row>
    <row r="244" spans="2:43" ht="12" customHeight="1">
      <c r="B244" s="128" t="str">
        <f>IF( LEN(D244) = 4, IFERROR( VLOOKUP( D244, Accounts!$A$3:$C$1226, 3, TRUE), "MISSING"), "")</f>
        <v/>
      </c>
      <c r="C244" s="128"/>
      <c r="D244" s="565"/>
      <c r="E244" s="407"/>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c r="AK244" s="211"/>
      <c r="AL244" s="211"/>
      <c r="AM244" s="211"/>
      <c r="AN244" s="211"/>
      <c r="AO244" s="211"/>
      <c r="AP244" s="211"/>
      <c r="AQ244" s="211"/>
    </row>
    <row r="245" spans="2:43" ht="12" customHeight="1">
      <c r="B245" s="128" t="str">
        <f>IF( LEN(D245) = 4, IFERROR( VLOOKUP( D245, Accounts!$A$3:$C$1226, 3, TRUE), "MISSING"), "")</f>
        <v/>
      </c>
      <c r="C245" s="128"/>
      <c r="D245" s="565"/>
      <c r="E245" s="407"/>
      <c r="F245" s="211"/>
      <c r="G245" s="211"/>
      <c r="H245" s="211"/>
      <c r="I245" s="211"/>
      <c r="J245" s="211"/>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c r="AP245" s="211"/>
      <c r="AQ245" s="211"/>
    </row>
    <row r="246" spans="2:43" ht="12" customHeight="1">
      <c r="B246" s="128" t="str">
        <f>IF( LEN(D246) = 4, IFERROR( VLOOKUP( D246, Accounts!$A$3:$C$1226, 3, TRUE), "MISSING"), "")</f>
        <v/>
      </c>
      <c r="C246" s="128"/>
      <c r="D246" s="565"/>
      <c r="E246" s="407"/>
      <c r="F246" s="211"/>
      <c r="G246" s="211"/>
      <c r="H246" s="211"/>
      <c r="I246" s="211"/>
      <c r="J246" s="211"/>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c r="AK246" s="211"/>
      <c r="AL246" s="211"/>
      <c r="AM246" s="211"/>
      <c r="AN246" s="211"/>
      <c r="AO246" s="211"/>
      <c r="AP246" s="211"/>
      <c r="AQ246" s="211"/>
    </row>
    <row r="247" spans="2:43" ht="12" customHeight="1">
      <c r="B247" s="128" t="str">
        <f>IF( LEN(D247) = 4, IFERROR( VLOOKUP( D247, Accounts!$A$3:$C$1226, 3, TRUE), "MISSING"), "")</f>
        <v/>
      </c>
      <c r="C247" s="128"/>
      <c r="D247" s="565"/>
      <c r="E247" s="407"/>
      <c r="F247" s="211"/>
      <c r="G247" s="211"/>
      <c r="H247" s="211"/>
      <c r="I247" s="211"/>
      <c r="J247" s="211"/>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c r="AK247" s="211"/>
      <c r="AL247" s="211"/>
      <c r="AM247" s="211"/>
      <c r="AN247" s="211"/>
      <c r="AO247" s="211"/>
      <c r="AP247" s="211"/>
      <c r="AQ247" s="211"/>
    </row>
    <row r="248" spans="2:43" ht="12" customHeight="1">
      <c r="B248" s="128" t="str">
        <f>IF( LEN(D248) = 4, IFERROR( VLOOKUP( D248, Accounts!$A$3:$C$1226, 3, TRUE), "MISSING"), "")</f>
        <v/>
      </c>
      <c r="C248" s="128"/>
      <c r="D248" s="565"/>
      <c r="E248" s="407"/>
      <c r="F248" s="211"/>
      <c r="G248" s="211"/>
      <c r="H248" s="211"/>
      <c r="I248" s="211"/>
      <c r="J248" s="211"/>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c r="AK248" s="211"/>
      <c r="AL248" s="211"/>
      <c r="AM248" s="211"/>
      <c r="AN248" s="211"/>
      <c r="AO248" s="211"/>
      <c r="AP248" s="211"/>
      <c r="AQ248" s="211"/>
    </row>
    <row r="249" spans="2:43" ht="12" customHeight="1">
      <c r="B249" s="128" t="str">
        <f>IF( LEN(D249) = 4, IFERROR( VLOOKUP( D249, Accounts!$A$3:$C$1226, 3, TRUE), "MISSING"), "")</f>
        <v/>
      </c>
      <c r="C249" s="128"/>
      <c r="D249" s="565"/>
      <c r="E249" s="407"/>
      <c r="F249" s="211"/>
      <c r="G249" s="211"/>
      <c r="H249" s="211"/>
      <c r="I249" s="211"/>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c r="AK249" s="211"/>
      <c r="AL249" s="211"/>
      <c r="AM249" s="211"/>
      <c r="AN249" s="211"/>
      <c r="AO249" s="211"/>
      <c r="AP249" s="211"/>
      <c r="AQ249" s="211"/>
    </row>
    <row r="250" spans="2:43" ht="12" customHeight="1">
      <c r="B250" s="128" t="str">
        <f>IF( LEN(D250) = 4, IFERROR( VLOOKUP( D250, Accounts!$A$3:$C$1226, 3, TRUE), "MISSING"), "")</f>
        <v/>
      </c>
      <c r="C250" s="128"/>
      <c r="D250" s="565"/>
      <c r="E250" s="407"/>
      <c r="F250" s="211"/>
      <c r="G250" s="211"/>
      <c r="H250" s="211"/>
      <c r="I250" s="211"/>
      <c r="J250" s="211"/>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c r="AK250" s="211"/>
      <c r="AL250" s="211"/>
      <c r="AM250" s="211"/>
      <c r="AN250" s="211"/>
      <c r="AO250" s="211"/>
      <c r="AP250" s="211"/>
      <c r="AQ250" s="211"/>
    </row>
    <row r="251" spans="2:43" ht="12" customHeight="1">
      <c r="B251" s="128" t="str">
        <f>IF( LEN(D251) = 4, IFERROR( VLOOKUP( D251, Accounts!$A$3:$C$1226, 3, TRUE), "MISSING"), "")</f>
        <v/>
      </c>
      <c r="C251" s="128"/>
      <c r="D251" s="565"/>
      <c r="E251" s="407"/>
      <c r="F251" s="211"/>
      <c r="G251" s="211"/>
      <c r="H251" s="211"/>
      <c r="I251" s="211"/>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c r="AK251" s="211"/>
      <c r="AL251" s="211"/>
      <c r="AM251" s="211"/>
      <c r="AN251" s="211"/>
      <c r="AO251" s="211"/>
      <c r="AP251" s="211"/>
      <c r="AQ251" s="211"/>
    </row>
    <row r="252" spans="2:43" ht="12" customHeight="1">
      <c r="B252" s="128" t="str">
        <f>IF( LEN(D252) = 4, IFERROR( VLOOKUP( D252, Accounts!$A$3:$C$1226, 3, TRUE), "MISSING"), "")</f>
        <v/>
      </c>
      <c r="C252" s="128"/>
      <c r="D252" s="565"/>
      <c r="E252" s="407"/>
      <c r="F252" s="211"/>
      <c r="G252" s="211"/>
      <c r="H252" s="211"/>
      <c r="I252" s="211"/>
      <c r="J252" s="211"/>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c r="AK252" s="211"/>
      <c r="AL252" s="211"/>
      <c r="AM252" s="211"/>
      <c r="AN252" s="211"/>
      <c r="AO252" s="211"/>
      <c r="AP252" s="211"/>
      <c r="AQ252" s="211"/>
    </row>
    <row r="253" spans="2:43" ht="12" customHeight="1">
      <c r="B253" s="128" t="str">
        <f>IF( LEN(D253) = 4, IFERROR( VLOOKUP( D253, Accounts!$A$3:$C$1226, 3, TRUE), "MISSING"), "")</f>
        <v/>
      </c>
      <c r="C253" s="128"/>
      <c r="D253" s="565"/>
      <c r="E253" s="407"/>
      <c r="F253" s="211"/>
      <c r="G253" s="211"/>
      <c r="H253" s="211"/>
      <c r="I253" s="211"/>
      <c r="J253" s="211"/>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c r="AK253" s="211"/>
      <c r="AL253" s="211"/>
      <c r="AM253" s="211"/>
      <c r="AN253" s="211"/>
      <c r="AO253" s="211"/>
      <c r="AP253" s="211"/>
      <c r="AQ253" s="211"/>
    </row>
    <row r="254" spans="2:43" ht="12" customHeight="1">
      <c r="B254" s="128" t="str">
        <f>IF( LEN(D254) = 4, IFERROR( VLOOKUP( D254, Accounts!$A$3:$C$1226, 3, TRUE), "MISSING"), "")</f>
        <v/>
      </c>
      <c r="C254" s="128"/>
      <c r="D254" s="565"/>
      <c r="E254" s="407"/>
      <c r="F254" s="211"/>
      <c r="G254" s="211"/>
      <c r="H254" s="211"/>
      <c r="I254" s="211"/>
      <c r="J254" s="211"/>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c r="AK254" s="211"/>
      <c r="AL254" s="211"/>
      <c r="AM254" s="211"/>
      <c r="AN254" s="211"/>
      <c r="AO254" s="211"/>
      <c r="AP254" s="211"/>
      <c r="AQ254" s="211"/>
    </row>
    <row r="255" spans="2:43" ht="12" customHeight="1">
      <c r="B255" s="128" t="str">
        <f>IF( LEN(D255) = 4, IFERROR( VLOOKUP( D255, Accounts!$A$3:$C$1226, 3, TRUE), "MISSING"), "")</f>
        <v/>
      </c>
      <c r="C255" s="128"/>
      <c r="D255" s="565"/>
      <c r="E255" s="407"/>
      <c r="F255" s="211"/>
      <c r="G255" s="211"/>
      <c r="H255" s="211"/>
      <c r="I255" s="211"/>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c r="AK255" s="211"/>
      <c r="AL255" s="211"/>
      <c r="AM255" s="211"/>
      <c r="AN255" s="211"/>
      <c r="AO255" s="211"/>
      <c r="AP255" s="211"/>
      <c r="AQ255" s="211"/>
    </row>
    <row r="256" spans="2:43" ht="12" customHeight="1">
      <c r="B256" s="128" t="str">
        <f>IF( LEN(D256) = 4, IFERROR( VLOOKUP( D256, Accounts!$A$3:$C$1226, 3, TRUE), "MISSING"), "")</f>
        <v/>
      </c>
      <c r="C256" s="128"/>
      <c r="D256" s="565"/>
      <c r="E256" s="407"/>
      <c r="F256" s="211"/>
      <c r="G256" s="211"/>
      <c r="H256" s="211"/>
      <c r="I256" s="211"/>
      <c r="J256" s="211"/>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c r="AK256" s="211"/>
      <c r="AL256" s="211"/>
      <c r="AM256" s="211"/>
      <c r="AN256" s="211"/>
      <c r="AO256" s="211"/>
      <c r="AP256" s="211"/>
      <c r="AQ256" s="211"/>
    </row>
    <row r="257" spans="2:43" ht="12" customHeight="1">
      <c r="B257" s="128" t="str">
        <f>IF( LEN(D257) = 4, IFERROR( VLOOKUP( D257, Accounts!$A$3:$C$1226, 3, TRUE), "MISSING"), "")</f>
        <v/>
      </c>
      <c r="C257" s="128"/>
      <c r="D257" s="565"/>
      <c r="E257" s="407"/>
      <c r="F257" s="211"/>
      <c r="G257" s="211"/>
      <c r="H257" s="211"/>
      <c r="I257" s="211"/>
      <c r="J257" s="211"/>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c r="AK257" s="211"/>
      <c r="AL257" s="211"/>
      <c r="AM257" s="211"/>
      <c r="AN257" s="211"/>
      <c r="AO257" s="211"/>
      <c r="AP257" s="211"/>
      <c r="AQ257" s="211"/>
    </row>
    <row r="258" spans="2:43" ht="12" customHeight="1">
      <c r="B258" s="128" t="str">
        <f>IF( LEN(D258) = 4, IFERROR( VLOOKUP( D258, Accounts!$A$3:$C$1226, 3, TRUE), "MISSING"), "")</f>
        <v/>
      </c>
      <c r="C258" s="128"/>
      <c r="D258" s="565"/>
      <c r="E258" s="407"/>
      <c r="F258" s="211"/>
      <c r="G258" s="211"/>
      <c r="H258" s="211"/>
      <c r="I258" s="211"/>
      <c r="J258" s="211"/>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c r="AK258" s="211"/>
      <c r="AL258" s="211"/>
      <c r="AM258" s="211"/>
      <c r="AN258" s="211"/>
      <c r="AO258" s="211"/>
      <c r="AP258" s="211"/>
      <c r="AQ258" s="211"/>
    </row>
    <row r="259" spans="2:43" ht="12" customHeight="1">
      <c r="B259" s="128" t="str">
        <f>IF( LEN(D259) = 4, IFERROR( VLOOKUP( D259, Accounts!$A$3:$C$1226, 3, TRUE), "MISSING"), "")</f>
        <v/>
      </c>
      <c r="C259" s="128"/>
      <c r="D259" s="565"/>
      <c r="E259" s="407"/>
      <c r="F259" s="211"/>
      <c r="G259" s="211"/>
      <c r="H259" s="211"/>
      <c r="I259" s="211"/>
      <c r="J259" s="211"/>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c r="AK259" s="211"/>
      <c r="AL259" s="211"/>
      <c r="AM259" s="211"/>
      <c r="AN259" s="211"/>
      <c r="AO259" s="211"/>
      <c r="AP259" s="211"/>
      <c r="AQ259" s="211"/>
    </row>
    <row r="260" spans="2:43" ht="12" customHeight="1">
      <c r="B260" s="128" t="str">
        <f>IF( LEN(D260) = 4, IFERROR( VLOOKUP( D260, Accounts!$A$3:$C$1226, 3, TRUE), "MISSING"), "")</f>
        <v/>
      </c>
      <c r="C260" s="128"/>
      <c r="D260" s="565"/>
      <c r="E260" s="407"/>
      <c r="F260" s="211"/>
      <c r="G260" s="211"/>
      <c r="H260" s="211"/>
      <c r="I260" s="211"/>
      <c r="J260" s="211"/>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c r="AK260" s="211"/>
      <c r="AL260" s="211"/>
      <c r="AM260" s="211"/>
      <c r="AN260" s="211"/>
      <c r="AO260" s="211"/>
      <c r="AP260" s="211"/>
      <c r="AQ260" s="211"/>
    </row>
    <row r="261" spans="2:43" ht="12" customHeight="1">
      <c r="B261" s="128" t="str">
        <f>IF( LEN(D261) = 4, IFERROR( VLOOKUP( D261, Accounts!$A$3:$C$1226, 3, TRUE), "MISSING"), "")</f>
        <v/>
      </c>
      <c r="C261" s="128"/>
      <c r="D261" s="565"/>
      <c r="E261" s="407"/>
      <c r="F261" s="211"/>
      <c r="G261" s="211"/>
      <c r="H261" s="211"/>
      <c r="I261" s="211"/>
      <c r="J261" s="211"/>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c r="AK261" s="211"/>
      <c r="AL261" s="211"/>
      <c r="AM261" s="211"/>
      <c r="AN261" s="211"/>
      <c r="AO261" s="211"/>
      <c r="AP261" s="211"/>
      <c r="AQ261" s="211"/>
    </row>
    <row r="262" spans="2:43" ht="12" customHeight="1">
      <c r="B262" s="128" t="str">
        <f>IF( LEN(D262) = 4, IFERROR( VLOOKUP( D262, Accounts!$A$3:$C$1226, 3, TRUE), "MISSING"), "")</f>
        <v/>
      </c>
      <c r="C262" s="128"/>
      <c r="D262" s="565"/>
      <c r="E262" s="407"/>
      <c r="F262" s="211"/>
      <c r="G262" s="211"/>
      <c r="H262" s="211"/>
      <c r="I262" s="211"/>
      <c r="J262" s="211"/>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c r="AK262" s="211"/>
      <c r="AL262" s="211"/>
      <c r="AM262" s="211"/>
      <c r="AN262" s="211"/>
      <c r="AO262" s="211"/>
      <c r="AP262" s="211"/>
      <c r="AQ262" s="211"/>
    </row>
    <row r="263" spans="2:43" ht="12" customHeight="1">
      <c r="B263" s="128" t="str">
        <f>IF( LEN(D263) = 4, IFERROR( VLOOKUP( D263, Accounts!$A$3:$C$1226, 3, TRUE), "MISSING"), "")</f>
        <v/>
      </c>
      <c r="C263" s="128"/>
      <c r="D263" s="565"/>
      <c r="E263" s="407"/>
      <c r="F263" s="211"/>
      <c r="G263" s="211"/>
      <c r="H263" s="211"/>
      <c r="I263" s="211"/>
      <c r="J263" s="211"/>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c r="AK263" s="211"/>
      <c r="AL263" s="211"/>
      <c r="AM263" s="211"/>
      <c r="AN263" s="211"/>
      <c r="AO263" s="211"/>
      <c r="AP263" s="211"/>
      <c r="AQ263" s="211"/>
    </row>
    <row r="264" spans="2:43" ht="12" customHeight="1">
      <c r="B264" s="128" t="str">
        <f>IF( LEN(D264) = 4, IFERROR( VLOOKUP( D264, Accounts!$A$3:$C$1226, 3, TRUE), "MISSING"), "")</f>
        <v/>
      </c>
      <c r="C264" s="128"/>
      <c r="D264" s="565"/>
      <c r="E264" s="407"/>
      <c r="F264" s="211"/>
      <c r="G264" s="211"/>
      <c r="H264" s="211"/>
      <c r="I264" s="211"/>
      <c r="J264" s="211"/>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c r="AK264" s="211"/>
      <c r="AL264" s="211"/>
      <c r="AM264" s="211"/>
      <c r="AN264" s="211"/>
      <c r="AO264" s="211"/>
      <c r="AP264" s="211"/>
      <c r="AQ264" s="211"/>
    </row>
    <row r="265" spans="2:43" ht="12" customHeight="1">
      <c r="B265" s="128" t="str">
        <f>IF( LEN(D265) = 4, IFERROR( VLOOKUP( D265, Accounts!$A$3:$C$1226, 3, TRUE), "MISSING"), "")</f>
        <v/>
      </c>
      <c r="C265" s="128"/>
      <c r="D265" s="565"/>
      <c r="E265" s="407"/>
      <c r="F265" s="211"/>
      <c r="G265" s="211"/>
      <c r="H265" s="211"/>
      <c r="I265" s="211"/>
      <c r="J265" s="211"/>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c r="AK265" s="211"/>
      <c r="AL265" s="211"/>
      <c r="AM265" s="211"/>
      <c r="AN265" s="211"/>
      <c r="AO265" s="211"/>
      <c r="AP265" s="211"/>
      <c r="AQ265" s="211"/>
    </row>
    <row r="266" spans="2:43" ht="12" customHeight="1">
      <c r="B266" s="128" t="str">
        <f>IF( LEN(D266) = 4, IFERROR( VLOOKUP( D266, Accounts!$A$3:$C$1226, 3, TRUE), "MISSING"), "")</f>
        <v/>
      </c>
      <c r="C266" s="128"/>
      <c r="D266" s="565"/>
      <c r="E266" s="407"/>
      <c r="F266" s="211"/>
      <c r="G266" s="211"/>
      <c r="H266" s="211"/>
      <c r="I266" s="211"/>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c r="AK266" s="211"/>
      <c r="AL266" s="211"/>
      <c r="AM266" s="211"/>
      <c r="AN266" s="211"/>
      <c r="AO266" s="211"/>
      <c r="AP266" s="211"/>
      <c r="AQ266" s="211"/>
    </row>
    <row r="267" spans="2:43" ht="12" customHeight="1">
      <c r="B267" s="128" t="str">
        <f>IF( LEN(D267) = 4, IFERROR( VLOOKUP( D267, Accounts!$A$3:$C$1226, 3, TRUE), "MISSING"), "")</f>
        <v/>
      </c>
      <c r="C267" s="128"/>
      <c r="D267" s="565"/>
      <c r="E267" s="407"/>
      <c r="F267" s="211"/>
      <c r="G267" s="211"/>
      <c r="H267" s="211"/>
      <c r="I267" s="211"/>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c r="AK267" s="211"/>
      <c r="AL267" s="211"/>
      <c r="AM267" s="211"/>
      <c r="AN267" s="211"/>
      <c r="AO267" s="211"/>
      <c r="AP267" s="211"/>
      <c r="AQ267" s="211"/>
    </row>
    <row r="268" spans="2:43" ht="12" customHeight="1">
      <c r="B268" s="128" t="str">
        <f>IF( LEN(D268) = 4, IFERROR( VLOOKUP( D268, Accounts!$A$3:$C$1226, 3, TRUE), "MISSING"), "")</f>
        <v/>
      </c>
      <c r="C268" s="128"/>
      <c r="D268" s="565"/>
      <c r="E268" s="407"/>
      <c r="F268" s="211"/>
      <c r="G268" s="211"/>
      <c r="H268" s="211"/>
      <c r="I268" s="211"/>
      <c r="J268" s="211"/>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c r="AK268" s="211"/>
      <c r="AL268" s="211"/>
      <c r="AM268" s="211"/>
      <c r="AN268" s="211"/>
      <c r="AO268" s="211"/>
      <c r="AP268" s="211"/>
      <c r="AQ268" s="211"/>
    </row>
    <row r="269" spans="2:43" ht="12" customHeight="1">
      <c r="B269" s="128" t="str">
        <f>IF( LEN(D269) = 4, IFERROR( VLOOKUP( D269, Accounts!$A$3:$C$1226, 3, TRUE), "MISSING"), "")</f>
        <v/>
      </c>
      <c r="C269" s="128"/>
      <c r="D269" s="565"/>
      <c r="E269" s="407"/>
      <c r="F269" s="211"/>
      <c r="G269" s="211"/>
      <c r="H269" s="211"/>
      <c r="I269" s="211"/>
      <c r="J269" s="211"/>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c r="AK269" s="211"/>
      <c r="AL269" s="211"/>
      <c r="AM269" s="211"/>
      <c r="AN269" s="211"/>
      <c r="AO269" s="211"/>
      <c r="AP269" s="211"/>
      <c r="AQ269" s="211"/>
    </row>
    <row r="270" spans="2:43" ht="12" customHeight="1">
      <c r="B270" s="128" t="str">
        <f>IF( LEN(D270) = 4, IFERROR( VLOOKUP( D270, Accounts!$A$3:$C$1226, 3, TRUE), "MISSING"), "")</f>
        <v/>
      </c>
      <c r="C270" s="128"/>
      <c r="D270" s="565"/>
      <c r="E270" s="407"/>
      <c r="F270" s="211"/>
      <c r="G270" s="211"/>
      <c r="H270" s="211"/>
      <c r="I270" s="211"/>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c r="AK270" s="211"/>
      <c r="AL270" s="211"/>
      <c r="AM270" s="211"/>
      <c r="AN270" s="211"/>
      <c r="AO270" s="211"/>
      <c r="AP270" s="211"/>
      <c r="AQ270" s="211"/>
    </row>
    <row r="271" spans="2:43" ht="12" customHeight="1">
      <c r="B271" s="128" t="str">
        <f>IF( LEN(D271) = 4, IFERROR( VLOOKUP( D271, Accounts!$A$3:$C$1226, 3, TRUE), "MISSING"), "")</f>
        <v/>
      </c>
      <c r="C271" s="128"/>
      <c r="D271" s="565"/>
      <c r="E271" s="407"/>
      <c r="F271" s="211"/>
      <c r="G271" s="211"/>
      <c r="H271" s="211"/>
      <c r="I271" s="211"/>
      <c r="J271" s="211"/>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c r="AK271" s="211"/>
      <c r="AL271" s="211"/>
      <c r="AM271" s="211"/>
      <c r="AN271" s="211"/>
      <c r="AO271" s="211"/>
      <c r="AP271" s="211"/>
      <c r="AQ271" s="211"/>
    </row>
    <row r="272" spans="2:43" ht="12" customHeight="1">
      <c r="B272" s="128" t="str">
        <f>IF( LEN(D272) = 4, IFERROR( VLOOKUP( D272, Accounts!$A$3:$C$1226, 3, TRUE), "MISSING"), "")</f>
        <v/>
      </c>
      <c r="C272" s="128"/>
      <c r="D272" s="565"/>
      <c r="E272" s="407"/>
      <c r="F272" s="211"/>
      <c r="G272" s="211"/>
      <c r="H272" s="211"/>
      <c r="I272" s="211"/>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c r="AK272" s="211"/>
      <c r="AL272" s="211"/>
      <c r="AM272" s="211"/>
      <c r="AN272" s="211"/>
      <c r="AO272" s="211"/>
      <c r="AP272" s="211"/>
      <c r="AQ272" s="211"/>
    </row>
    <row r="273" spans="2:43" ht="12" customHeight="1">
      <c r="B273" s="128" t="str">
        <f>IF( LEN(D273) = 4, IFERROR( VLOOKUP( D273, Accounts!$A$3:$C$1226, 3, TRUE), "MISSING"), "")</f>
        <v/>
      </c>
      <c r="C273" s="128"/>
      <c r="D273" s="565"/>
      <c r="E273" s="407"/>
      <c r="F273" s="211"/>
      <c r="G273" s="211"/>
      <c r="H273" s="211"/>
      <c r="I273" s="211"/>
      <c r="J273" s="211"/>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c r="AK273" s="211"/>
      <c r="AL273" s="211"/>
      <c r="AM273" s="211"/>
      <c r="AN273" s="211"/>
      <c r="AO273" s="211"/>
      <c r="AP273" s="211"/>
      <c r="AQ273" s="211"/>
    </row>
    <row r="274" spans="2:43" ht="12" customHeight="1">
      <c r="B274" s="128" t="str">
        <f>IF( LEN(D274) = 4, IFERROR( VLOOKUP( D274, Accounts!$A$3:$C$1226, 3, TRUE), "MISSING"), "")</f>
        <v/>
      </c>
      <c r="C274" s="128"/>
      <c r="D274" s="565"/>
      <c r="E274" s="407"/>
      <c r="F274" s="211"/>
      <c r="G274" s="211"/>
      <c r="H274" s="211"/>
      <c r="I274" s="211"/>
      <c r="J274" s="211"/>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c r="AK274" s="211"/>
      <c r="AL274" s="211"/>
      <c r="AM274" s="211"/>
      <c r="AN274" s="211"/>
      <c r="AO274" s="211"/>
      <c r="AP274" s="211"/>
      <c r="AQ274" s="211"/>
    </row>
    <row r="275" spans="2:43" ht="12" customHeight="1">
      <c r="B275" s="128" t="str">
        <f>IF( LEN(D275) = 4, IFERROR( VLOOKUP( D275, Accounts!$A$3:$C$1226, 3, TRUE), "MISSING"), "")</f>
        <v/>
      </c>
      <c r="C275" s="128"/>
      <c r="D275" s="565"/>
      <c r="E275" s="407"/>
      <c r="F275" s="211"/>
      <c r="G275" s="211"/>
      <c r="H275" s="211"/>
      <c r="I275" s="211"/>
      <c r="J275" s="211"/>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c r="AK275" s="211"/>
      <c r="AL275" s="211"/>
      <c r="AM275" s="211"/>
      <c r="AN275" s="211"/>
      <c r="AO275" s="211"/>
      <c r="AP275" s="211"/>
      <c r="AQ275" s="211"/>
    </row>
    <row r="276" spans="2:43" ht="12" customHeight="1">
      <c r="B276" s="128" t="str">
        <f>IF( LEN(D276) = 4, IFERROR( VLOOKUP( D276, Accounts!$A$3:$C$1226, 3, TRUE), "MISSING"), "")</f>
        <v/>
      </c>
      <c r="C276" s="128"/>
      <c r="D276" s="565"/>
      <c r="E276" s="407"/>
      <c r="F276" s="211"/>
      <c r="G276" s="211"/>
      <c r="H276" s="211"/>
      <c r="I276" s="211"/>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c r="AK276" s="211"/>
      <c r="AL276" s="211"/>
      <c r="AM276" s="211"/>
      <c r="AN276" s="211"/>
      <c r="AO276" s="211"/>
      <c r="AP276" s="211"/>
      <c r="AQ276" s="211"/>
    </row>
    <row r="277" spans="2:43" ht="12" customHeight="1">
      <c r="B277" s="128" t="str">
        <f>IF( LEN(D277) = 4, IFERROR( VLOOKUP( D277, Accounts!$A$3:$C$1226, 3, TRUE), "MISSING"), "")</f>
        <v/>
      </c>
      <c r="C277" s="128"/>
      <c r="D277" s="565"/>
      <c r="E277" s="407"/>
      <c r="F277" s="211"/>
      <c r="G277" s="211"/>
      <c r="H277" s="211"/>
      <c r="I277" s="211"/>
      <c r="J277" s="211"/>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c r="AK277" s="211"/>
      <c r="AL277" s="211"/>
      <c r="AM277" s="211"/>
      <c r="AN277" s="211"/>
      <c r="AO277" s="211"/>
      <c r="AP277" s="211"/>
      <c r="AQ277" s="211"/>
    </row>
    <row r="278" spans="2:43" ht="12" customHeight="1">
      <c r="B278" s="128" t="str">
        <f>IF( LEN(D278) = 4, IFERROR( VLOOKUP( D278, Accounts!$A$3:$C$1226, 3, TRUE), "MISSING"), "")</f>
        <v/>
      </c>
      <c r="C278" s="128"/>
      <c r="D278" s="565"/>
      <c r="E278" s="407"/>
      <c r="F278" s="211"/>
      <c r="G278" s="211"/>
      <c r="H278" s="211"/>
      <c r="I278" s="211"/>
      <c r="J278" s="211"/>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c r="AK278" s="211"/>
      <c r="AL278" s="211"/>
      <c r="AM278" s="211"/>
      <c r="AN278" s="211"/>
      <c r="AO278" s="211"/>
      <c r="AP278" s="211"/>
      <c r="AQ278" s="211"/>
    </row>
    <row r="279" spans="2:43" ht="12" customHeight="1">
      <c r="B279" s="128" t="str">
        <f>IF( LEN(D279) = 4, IFERROR( VLOOKUP( D279, Accounts!$A$3:$C$1226, 3, TRUE), "MISSING"), "")</f>
        <v/>
      </c>
      <c r="C279" s="128"/>
      <c r="D279" s="565"/>
      <c r="E279" s="407"/>
      <c r="F279" s="211"/>
      <c r="G279" s="211"/>
      <c r="H279" s="211"/>
      <c r="I279" s="211"/>
      <c r="J279" s="211"/>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c r="AK279" s="211"/>
      <c r="AL279" s="211"/>
      <c r="AM279" s="211"/>
      <c r="AN279" s="211"/>
      <c r="AO279" s="211"/>
      <c r="AP279" s="211"/>
      <c r="AQ279" s="211"/>
    </row>
    <row r="280" spans="2:43" ht="12" customHeight="1">
      <c r="B280" s="128" t="str">
        <f>IF( LEN(D280) = 4, IFERROR( VLOOKUP( D280, Accounts!$A$3:$C$1226, 3, TRUE), "MISSING"), "")</f>
        <v/>
      </c>
      <c r="C280" s="128"/>
      <c r="D280" s="565"/>
      <c r="E280" s="407"/>
      <c r="F280" s="211"/>
      <c r="G280" s="211"/>
      <c r="H280" s="211"/>
      <c r="I280" s="211"/>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211"/>
      <c r="AL280" s="211"/>
      <c r="AM280" s="211"/>
      <c r="AN280" s="211"/>
      <c r="AO280" s="211"/>
      <c r="AP280" s="211"/>
      <c r="AQ280" s="211"/>
    </row>
    <row r="281" spans="2:43" ht="12" customHeight="1">
      <c r="B281" s="128" t="str">
        <f>IF( LEN(D281) = 4, IFERROR( VLOOKUP( D281, Accounts!$A$3:$C$1226, 3, TRUE), "MISSING"), "")</f>
        <v/>
      </c>
      <c r="C281" s="128"/>
      <c r="D281" s="565"/>
      <c r="E281" s="407"/>
      <c r="F281" s="211"/>
      <c r="G281" s="211"/>
      <c r="H281" s="211"/>
      <c r="I281" s="211"/>
      <c r="J281" s="211"/>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c r="AK281" s="211"/>
      <c r="AL281" s="211"/>
      <c r="AM281" s="211"/>
      <c r="AN281" s="211"/>
      <c r="AO281" s="211"/>
      <c r="AP281" s="211"/>
      <c r="AQ281" s="211"/>
    </row>
    <row r="282" spans="2:43" ht="12" customHeight="1">
      <c r="B282" s="128" t="str">
        <f>IF( LEN(D282) = 4, IFERROR( VLOOKUP( D282, Accounts!$A$3:$C$1226, 3, TRUE), "MISSING"), "")</f>
        <v/>
      </c>
      <c r="C282" s="128"/>
      <c r="D282" s="565"/>
      <c r="E282" s="407"/>
      <c r="F282" s="211"/>
      <c r="G282" s="211"/>
      <c r="H282" s="211"/>
      <c r="I282" s="211"/>
      <c r="J282" s="211"/>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c r="AK282" s="211"/>
      <c r="AL282" s="211"/>
      <c r="AM282" s="211"/>
      <c r="AN282" s="211"/>
      <c r="AO282" s="211"/>
      <c r="AP282" s="211"/>
      <c r="AQ282" s="211"/>
    </row>
    <row r="283" spans="2:43" ht="12" customHeight="1">
      <c r="B283" s="128" t="str">
        <f>IF( LEN(D283) = 4, IFERROR( VLOOKUP( D283, Accounts!$A$3:$C$1226, 3, TRUE), "MISSING"), "")</f>
        <v/>
      </c>
      <c r="C283" s="128"/>
      <c r="D283" s="565"/>
      <c r="E283" s="407"/>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c r="AK283" s="211"/>
      <c r="AL283" s="211"/>
      <c r="AM283" s="211"/>
      <c r="AN283" s="211"/>
      <c r="AO283" s="211"/>
      <c r="AP283" s="211"/>
      <c r="AQ283" s="211"/>
    </row>
    <row r="284" spans="2:43" ht="12" customHeight="1">
      <c r="B284" s="128" t="str">
        <f>IF( LEN(D284) = 4, IFERROR( VLOOKUP( D284, Accounts!$A$3:$C$1226, 3, TRUE), "MISSING"), "")</f>
        <v/>
      </c>
      <c r="C284" s="128"/>
      <c r="D284" s="565"/>
      <c r="E284" s="407"/>
      <c r="F284" s="211"/>
      <c r="G284" s="211"/>
      <c r="H284" s="211"/>
      <c r="I284" s="211"/>
      <c r="J284" s="211"/>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c r="AK284" s="211"/>
      <c r="AL284" s="211"/>
      <c r="AM284" s="211"/>
      <c r="AN284" s="211"/>
      <c r="AO284" s="211"/>
      <c r="AP284" s="211"/>
      <c r="AQ284" s="211"/>
    </row>
    <row r="285" spans="2:43" ht="12" customHeight="1">
      <c r="B285" s="128" t="str">
        <f>IF( LEN(D285) = 4, IFERROR( VLOOKUP( D285, Accounts!$A$3:$C$1226, 3, TRUE), "MISSING"), "")</f>
        <v/>
      </c>
      <c r="C285" s="128"/>
      <c r="D285" s="565"/>
      <c r="E285" s="407"/>
      <c r="F285" s="211"/>
      <c r="G285" s="211"/>
      <c r="H285" s="211"/>
      <c r="I285" s="211"/>
      <c r="J285" s="211"/>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c r="AK285" s="211"/>
      <c r="AL285" s="211"/>
      <c r="AM285" s="211"/>
      <c r="AN285" s="211"/>
      <c r="AO285" s="211"/>
      <c r="AP285" s="211"/>
      <c r="AQ285" s="211"/>
    </row>
    <row r="286" spans="2:43" ht="12" customHeight="1">
      <c r="B286" s="128" t="str">
        <f>IF( LEN(D286) = 4, IFERROR( VLOOKUP( D286, Accounts!$A$3:$C$1226, 3, TRUE), "MISSING"), "")</f>
        <v/>
      </c>
      <c r="C286" s="128"/>
      <c r="D286" s="565"/>
      <c r="E286" s="407"/>
      <c r="F286" s="211"/>
      <c r="G286" s="211"/>
      <c r="H286" s="211"/>
      <c r="I286" s="211"/>
      <c r="J286" s="211"/>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c r="AK286" s="211"/>
      <c r="AL286" s="211"/>
      <c r="AM286" s="211"/>
      <c r="AN286" s="211"/>
      <c r="AO286" s="211"/>
      <c r="AP286" s="211"/>
      <c r="AQ286" s="211"/>
    </row>
    <row r="287" spans="2:43" ht="12" customHeight="1">
      <c r="B287" s="128" t="str">
        <f>IF( LEN(D287) = 4, IFERROR( VLOOKUP( D287, Accounts!$A$3:$C$1226, 3, TRUE), "MISSING"), "")</f>
        <v/>
      </c>
      <c r="C287" s="128"/>
      <c r="D287" s="565"/>
      <c r="E287" s="407"/>
      <c r="F287" s="211"/>
      <c r="G287" s="211"/>
      <c r="H287" s="211"/>
      <c r="I287" s="211"/>
      <c r="J287" s="211"/>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c r="AK287" s="211"/>
      <c r="AL287" s="211"/>
      <c r="AM287" s="211"/>
      <c r="AN287" s="211"/>
      <c r="AO287" s="211"/>
      <c r="AP287" s="211"/>
      <c r="AQ287" s="211"/>
    </row>
    <row r="288" spans="2:43" ht="12" customHeight="1">
      <c r="B288" s="128" t="str">
        <f>IF( LEN(D288) = 4, IFERROR( VLOOKUP( D288, Accounts!$A$3:$C$1226, 3, TRUE), "MISSING"), "")</f>
        <v/>
      </c>
      <c r="C288" s="128"/>
      <c r="D288" s="565"/>
      <c r="E288" s="407"/>
      <c r="F288" s="211"/>
      <c r="G288" s="211"/>
      <c r="H288" s="211"/>
      <c r="I288" s="211"/>
      <c r="J288" s="211"/>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c r="AK288" s="211"/>
      <c r="AL288" s="211"/>
      <c r="AM288" s="211"/>
      <c r="AN288" s="211"/>
      <c r="AO288" s="211"/>
      <c r="AP288" s="211"/>
      <c r="AQ288" s="211"/>
    </row>
    <row r="289" spans="2:43" ht="12" customHeight="1">
      <c r="B289" s="128" t="str">
        <f>IF( LEN(D289) = 4, IFERROR( VLOOKUP( D289, Accounts!$A$3:$C$1226, 3, TRUE), "MISSING"), "")</f>
        <v/>
      </c>
      <c r="C289" s="128"/>
      <c r="D289" s="565"/>
      <c r="E289" s="407"/>
      <c r="F289" s="211"/>
      <c r="G289" s="211"/>
      <c r="H289" s="211"/>
      <c r="I289" s="211"/>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211"/>
      <c r="AL289" s="211"/>
      <c r="AM289" s="211"/>
      <c r="AN289" s="211"/>
      <c r="AO289" s="211"/>
      <c r="AP289" s="211"/>
      <c r="AQ289" s="211"/>
    </row>
    <row r="290" spans="2:43" ht="12" customHeight="1">
      <c r="B290" s="128" t="str">
        <f>IF( LEN(D290) = 4, IFERROR( VLOOKUP( D290, Accounts!$A$3:$C$1226, 3, TRUE), "MISSING"), "")</f>
        <v/>
      </c>
      <c r="C290" s="128"/>
      <c r="D290" s="565"/>
      <c r="E290" s="407"/>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c r="AP290" s="211"/>
      <c r="AQ290" s="211"/>
    </row>
    <row r="291" spans="2:43" ht="12" customHeight="1">
      <c r="B291" s="128" t="str">
        <f>IF( LEN(D291) = 4, IFERROR( VLOOKUP( D291, Accounts!$A$3:$C$1226, 3, TRUE), "MISSING"), "")</f>
        <v/>
      </c>
      <c r="C291" s="128"/>
      <c r="D291" s="565"/>
      <c r="E291" s="407"/>
      <c r="F291" s="211"/>
      <c r="G291" s="211"/>
      <c r="H291" s="211"/>
      <c r="I291" s="211"/>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c r="AK291" s="211"/>
      <c r="AL291" s="211"/>
      <c r="AM291" s="211"/>
      <c r="AN291" s="211"/>
      <c r="AO291" s="211"/>
      <c r="AP291" s="211"/>
      <c r="AQ291" s="211"/>
    </row>
    <row r="292" spans="2:43" ht="12" customHeight="1">
      <c r="B292" s="128" t="str">
        <f>IF( LEN(D292) = 4, IFERROR( VLOOKUP( D292, Accounts!$A$3:$C$1226, 3, TRUE), "MISSING"), "")</f>
        <v/>
      </c>
      <c r="C292" s="128"/>
      <c r="D292" s="565"/>
      <c r="E292" s="407"/>
      <c r="F292" s="211"/>
      <c r="G292" s="211"/>
      <c r="H292" s="211"/>
      <c r="I292" s="211"/>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c r="AK292" s="211"/>
      <c r="AL292" s="211"/>
      <c r="AM292" s="211"/>
      <c r="AN292" s="211"/>
      <c r="AO292" s="211"/>
      <c r="AP292" s="211"/>
      <c r="AQ292" s="211"/>
    </row>
    <row r="293" spans="2:43" ht="12" customHeight="1">
      <c r="B293" s="128" t="str">
        <f>IF( LEN(D293) = 4, IFERROR( VLOOKUP( D293, Accounts!$A$3:$C$1226, 3, TRUE), "MISSING"), "")</f>
        <v/>
      </c>
      <c r="C293" s="128"/>
      <c r="D293" s="565"/>
      <c r="E293" s="407"/>
      <c r="F293" s="211"/>
      <c r="G293" s="211"/>
      <c r="H293" s="211"/>
      <c r="I293" s="211"/>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c r="AK293" s="211"/>
      <c r="AL293" s="211"/>
      <c r="AM293" s="211"/>
      <c r="AN293" s="211"/>
      <c r="AO293" s="211"/>
      <c r="AP293" s="211"/>
      <c r="AQ293" s="211"/>
    </row>
    <row r="294" spans="2:43" ht="12" customHeight="1">
      <c r="B294" s="128" t="str">
        <f>IF( LEN(D294) = 4, IFERROR( VLOOKUP( D294, Accounts!$A$3:$C$1226, 3, TRUE), "MISSING"), "")</f>
        <v/>
      </c>
      <c r="C294" s="128"/>
      <c r="D294" s="565"/>
      <c r="E294" s="407"/>
      <c r="F294" s="211"/>
      <c r="G294" s="211"/>
      <c r="H294" s="211"/>
      <c r="I294" s="211"/>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c r="AK294" s="211"/>
      <c r="AL294" s="211"/>
      <c r="AM294" s="211"/>
      <c r="AN294" s="211"/>
      <c r="AO294" s="211"/>
      <c r="AP294" s="211"/>
      <c r="AQ294" s="211"/>
    </row>
    <row r="295" spans="2:43" ht="12" customHeight="1">
      <c r="B295" s="128" t="str">
        <f>IF( LEN(D295) = 4, IFERROR( VLOOKUP( D295, Accounts!$A$3:$C$1226, 3, TRUE), "MISSING"), "")</f>
        <v/>
      </c>
      <c r="C295" s="128"/>
      <c r="D295" s="565"/>
      <c r="E295" s="407"/>
      <c r="F295" s="211"/>
      <c r="G295" s="211"/>
      <c r="H295" s="211"/>
      <c r="I295" s="211"/>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c r="AK295" s="211"/>
      <c r="AL295" s="211"/>
      <c r="AM295" s="211"/>
      <c r="AN295" s="211"/>
      <c r="AO295" s="211"/>
      <c r="AP295" s="211"/>
      <c r="AQ295" s="211"/>
    </row>
    <row r="296" spans="2:43" ht="12" customHeight="1">
      <c r="B296" s="128" t="str">
        <f>IF( LEN(D296) = 4, IFERROR( VLOOKUP( D296, Accounts!$A$3:$C$1226, 3, TRUE), "MISSING"), "")</f>
        <v/>
      </c>
      <c r="C296" s="128"/>
      <c r="D296" s="565"/>
      <c r="E296" s="407"/>
      <c r="F296" s="211"/>
      <c r="G296" s="211"/>
      <c r="H296" s="211"/>
      <c r="I296" s="211"/>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c r="AK296" s="211"/>
      <c r="AL296" s="211"/>
      <c r="AM296" s="211"/>
      <c r="AN296" s="211"/>
      <c r="AO296" s="211"/>
      <c r="AP296" s="211"/>
      <c r="AQ296" s="211"/>
    </row>
    <row r="297" spans="2:43" ht="12" customHeight="1">
      <c r="B297" s="128" t="str">
        <f>IF( LEN(D297) = 4, IFERROR( VLOOKUP( D297, Accounts!$A$3:$C$1226, 3, TRUE), "MISSING"), "")</f>
        <v/>
      </c>
      <c r="C297" s="128"/>
      <c r="D297" s="565"/>
      <c r="E297" s="407"/>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c r="AQ297" s="211"/>
    </row>
    <row r="298" spans="2:43" ht="12" customHeight="1">
      <c r="B298" s="128" t="str">
        <f>IF( LEN(D298) = 4, IFERROR( VLOOKUP( D298, Accounts!$A$3:$C$1226, 3, TRUE), "MISSING"), "")</f>
        <v/>
      </c>
      <c r="C298" s="128"/>
      <c r="D298" s="565"/>
      <c r="E298" s="407"/>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c r="AP298" s="211"/>
      <c r="AQ298" s="211"/>
    </row>
    <row r="299" spans="2:43" ht="12" customHeight="1">
      <c r="B299" s="128" t="str">
        <f>IF( LEN(D299) = 4, IFERROR( VLOOKUP( D299, Accounts!$A$3:$C$1226, 3, TRUE), "MISSING"), "")</f>
        <v/>
      </c>
      <c r="C299" s="128"/>
      <c r="D299" s="565"/>
      <c r="E299" s="407"/>
      <c r="F299" s="211"/>
      <c r="G299" s="211"/>
      <c r="H299" s="211"/>
      <c r="I299" s="211"/>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c r="AK299" s="211"/>
      <c r="AL299" s="211"/>
      <c r="AM299" s="211"/>
      <c r="AN299" s="211"/>
      <c r="AO299" s="211"/>
      <c r="AP299" s="211"/>
      <c r="AQ299" s="211"/>
    </row>
    <row r="300" spans="2:43" ht="12" customHeight="1">
      <c r="B300" s="128" t="str">
        <f>IF( LEN(D300) = 4, IFERROR( VLOOKUP( D300, Accounts!$A$3:$C$1226, 3, TRUE), "MISSING"), "")</f>
        <v/>
      </c>
      <c r="C300" s="128"/>
      <c r="D300" s="565"/>
      <c r="E300" s="407"/>
      <c r="F300" s="211"/>
      <c r="G300" s="211"/>
      <c r="H300" s="211"/>
      <c r="I300" s="211"/>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c r="AK300" s="211"/>
      <c r="AL300" s="211"/>
      <c r="AM300" s="211"/>
      <c r="AN300" s="211"/>
      <c r="AO300" s="211"/>
      <c r="AP300" s="211"/>
      <c r="AQ300" s="211"/>
    </row>
    <row r="301" spans="2:43" ht="12" customHeight="1">
      <c r="B301" s="128" t="str">
        <f>IF( LEN(D301) = 4, IFERROR( VLOOKUP( D301, Accounts!$A$3:$C$1226, 3, TRUE), "MISSING"), "")</f>
        <v/>
      </c>
      <c r="C301" s="128"/>
      <c r="D301" s="565"/>
      <c r="E301" s="407"/>
      <c r="F301" s="211"/>
      <c r="G301" s="211"/>
      <c r="H301" s="211"/>
      <c r="I301" s="211"/>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c r="AK301" s="211"/>
      <c r="AL301" s="211"/>
      <c r="AM301" s="211"/>
      <c r="AN301" s="211"/>
      <c r="AO301" s="211"/>
      <c r="AP301" s="211"/>
      <c r="AQ301" s="211"/>
    </row>
    <row r="302" spans="2:43" ht="12" customHeight="1">
      <c r="B302" s="128" t="str">
        <f>IF( LEN(D302) = 4, IFERROR( VLOOKUP( D302, Accounts!$A$3:$C$1226, 3, TRUE), "MISSING"), "")</f>
        <v/>
      </c>
      <c r="C302" s="128"/>
      <c r="D302" s="565"/>
      <c r="E302" s="407"/>
      <c r="F302" s="211"/>
      <c r="G302" s="211"/>
      <c r="H302" s="211"/>
      <c r="I302" s="211"/>
      <c r="J302" s="211"/>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c r="AK302" s="211"/>
      <c r="AL302" s="211"/>
      <c r="AM302" s="211"/>
      <c r="AN302" s="211"/>
      <c r="AO302" s="211"/>
      <c r="AP302" s="211"/>
      <c r="AQ302" s="211"/>
    </row>
    <row r="303" spans="2:43" ht="12" customHeight="1">
      <c r="B303" s="128" t="str">
        <f>IF( LEN(D303) = 4, IFERROR( VLOOKUP( D303, Accounts!$A$3:$C$1226, 3, TRUE), "MISSING"), "")</f>
        <v/>
      </c>
      <c r="C303" s="128"/>
      <c r="D303" s="565"/>
      <c r="E303" s="407"/>
      <c r="F303" s="211"/>
      <c r="G303" s="211"/>
      <c r="H303" s="211"/>
      <c r="I303" s="211"/>
      <c r="J303" s="211"/>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c r="AK303" s="211"/>
      <c r="AL303" s="211"/>
      <c r="AM303" s="211"/>
      <c r="AN303" s="211"/>
      <c r="AO303" s="211"/>
      <c r="AP303" s="211"/>
      <c r="AQ303" s="211"/>
    </row>
    <row r="304" spans="2:43" ht="12" customHeight="1">
      <c r="B304" s="128" t="str">
        <f>IF( LEN(D304) = 4, IFERROR( VLOOKUP( D304, Accounts!$A$3:$C$1226, 3, TRUE), "MISSING"), "")</f>
        <v/>
      </c>
      <c r="C304" s="128"/>
      <c r="D304" s="565"/>
      <c r="E304" s="407"/>
      <c r="F304" s="211"/>
      <c r="G304" s="211"/>
      <c r="H304" s="211"/>
      <c r="I304" s="211"/>
      <c r="J304" s="211"/>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c r="AK304" s="211"/>
      <c r="AL304" s="211"/>
      <c r="AM304" s="211"/>
      <c r="AN304" s="211"/>
      <c r="AO304" s="211"/>
      <c r="AP304" s="211"/>
      <c r="AQ304" s="211"/>
    </row>
    <row r="305" spans="2:43" ht="12" customHeight="1">
      <c r="B305" s="128" t="str">
        <f>IF( LEN(D305) = 4, IFERROR( VLOOKUP( D305, Accounts!$A$3:$C$1226, 3, TRUE), "MISSING"), "")</f>
        <v/>
      </c>
      <c r="C305" s="128"/>
      <c r="D305" s="565"/>
      <c r="E305" s="407"/>
      <c r="F305" s="211"/>
      <c r="G305" s="211"/>
      <c r="H305" s="211"/>
      <c r="I305" s="211"/>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c r="AK305" s="211"/>
      <c r="AL305" s="211"/>
      <c r="AM305" s="211"/>
      <c r="AN305" s="211"/>
      <c r="AO305" s="211"/>
      <c r="AP305" s="211"/>
      <c r="AQ305" s="211"/>
    </row>
    <row r="306" spans="2:43" ht="12" customHeight="1">
      <c r="B306" s="128" t="str">
        <f>IF( LEN(D306) = 4, IFERROR( VLOOKUP( D306, Accounts!$A$3:$C$1226, 3, TRUE), "MISSING"), "")</f>
        <v/>
      </c>
      <c r="C306" s="128"/>
      <c r="D306" s="565"/>
      <c r="E306" s="407"/>
      <c r="F306" s="211"/>
      <c r="G306" s="211"/>
      <c r="H306" s="211"/>
      <c r="I306" s="211"/>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c r="AK306" s="211"/>
      <c r="AL306" s="211"/>
      <c r="AM306" s="211"/>
      <c r="AN306" s="211"/>
      <c r="AO306" s="211"/>
      <c r="AP306" s="211"/>
      <c r="AQ306" s="211"/>
    </row>
    <row r="307" spans="2:43" ht="12" customHeight="1">
      <c r="B307" s="128" t="str">
        <f>IF( LEN(D307) = 4, IFERROR( VLOOKUP( D307, Accounts!$A$3:$C$1226, 3, TRUE), "MISSING"), "")</f>
        <v/>
      </c>
      <c r="C307" s="128"/>
      <c r="D307" s="565"/>
      <c r="E307" s="407"/>
      <c r="F307" s="211"/>
      <c r="G307" s="211"/>
      <c r="H307" s="211"/>
      <c r="I307" s="211"/>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c r="AK307" s="211"/>
      <c r="AL307" s="211"/>
      <c r="AM307" s="211"/>
      <c r="AN307" s="211"/>
      <c r="AO307" s="211"/>
      <c r="AP307" s="211"/>
      <c r="AQ307" s="211"/>
    </row>
    <row r="308" spans="2:43" ht="12" customHeight="1">
      <c r="B308" s="128" t="str">
        <f>IF( LEN(D308) = 4, IFERROR( VLOOKUP( D308, Accounts!$A$3:$C$1226, 3, TRUE), "MISSING"), "")</f>
        <v/>
      </c>
      <c r="C308" s="128"/>
      <c r="D308" s="565"/>
      <c r="E308" s="407"/>
      <c r="F308" s="211"/>
      <c r="G308" s="211"/>
      <c r="H308" s="211"/>
      <c r="I308" s="211"/>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c r="AK308" s="211"/>
      <c r="AL308" s="211"/>
      <c r="AM308" s="211"/>
      <c r="AN308" s="211"/>
      <c r="AO308" s="211"/>
      <c r="AP308" s="211"/>
      <c r="AQ308" s="211"/>
    </row>
    <row r="309" spans="2:43" ht="12" customHeight="1">
      <c r="B309" s="128" t="str">
        <f>IF( LEN(D309) = 4, IFERROR( VLOOKUP( D309, Accounts!$A$3:$C$1226, 3, TRUE), "MISSING"), "")</f>
        <v/>
      </c>
      <c r="C309" s="128"/>
      <c r="D309" s="565"/>
      <c r="E309" s="407"/>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c r="AP309" s="211"/>
      <c r="AQ309" s="211"/>
    </row>
    <row r="310" spans="2:43" ht="12" customHeight="1">
      <c r="B310" s="128" t="str">
        <f>IF( LEN(D310) = 4, IFERROR( VLOOKUP( D310, Accounts!$A$3:$C$1226, 3, TRUE), "MISSING"), "")</f>
        <v/>
      </c>
      <c r="C310" s="128"/>
      <c r="D310" s="565"/>
      <c r="E310" s="407"/>
      <c r="F310" s="211"/>
      <c r="G310" s="211"/>
      <c r="H310" s="211"/>
      <c r="I310" s="211"/>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c r="AK310" s="211"/>
      <c r="AL310" s="211"/>
      <c r="AM310" s="211"/>
      <c r="AN310" s="211"/>
      <c r="AO310" s="211"/>
      <c r="AP310" s="211"/>
      <c r="AQ310" s="211"/>
    </row>
    <row r="311" spans="2:43" ht="12" customHeight="1">
      <c r="B311" s="128" t="str">
        <f>IF( LEN(D311) = 4, IFERROR( VLOOKUP( D311, Accounts!$A$3:$C$1226, 3, TRUE), "MISSING"), "")</f>
        <v/>
      </c>
      <c r="C311" s="128"/>
      <c r="D311" s="565"/>
      <c r="E311" s="407"/>
      <c r="F311" s="211"/>
      <c r="G311" s="211"/>
      <c r="H311" s="211"/>
      <c r="I311" s="211"/>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c r="AK311" s="211"/>
      <c r="AL311" s="211"/>
      <c r="AM311" s="211"/>
      <c r="AN311" s="211"/>
      <c r="AO311" s="211"/>
      <c r="AP311" s="211"/>
      <c r="AQ311" s="211"/>
    </row>
    <row r="312" spans="2:43" ht="12" customHeight="1">
      <c r="B312" s="128" t="str">
        <f>IF( LEN(D312) = 4, IFERROR( VLOOKUP( D312, Accounts!$A$3:$C$1226, 3, TRUE), "MISSING"), "")</f>
        <v/>
      </c>
      <c r="C312" s="128"/>
      <c r="D312" s="565"/>
      <c r="E312" s="407"/>
      <c r="F312" s="211"/>
      <c r="G312" s="211"/>
      <c r="H312" s="211"/>
      <c r="I312" s="211"/>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c r="AK312" s="211"/>
      <c r="AL312" s="211"/>
      <c r="AM312" s="211"/>
      <c r="AN312" s="211"/>
      <c r="AO312" s="211"/>
      <c r="AP312" s="211"/>
      <c r="AQ312" s="211"/>
    </row>
    <row r="313" spans="2:43" ht="12" customHeight="1">
      <c r="B313" s="128" t="str">
        <f>IF( LEN(D313) = 4, IFERROR( VLOOKUP( D313, Accounts!$A$3:$C$1226, 3, TRUE), "MISSING"), "")</f>
        <v/>
      </c>
      <c r="C313" s="128"/>
      <c r="D313" s="565"/>
      <c r="E313" s="407"/>
      <c r="F313" s="211"/>
      <c r="G313" s="211"/>
      <c r="H313" s="211"/>
      <c r="I313" s="211"/>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c r="AK313" s="211"/>
      <c r="AL313" s="211"/>
      <c r="AM313" s="211"/>
      <c r="AN313" s="211"/>
      <c r="AO313" s="211"/>
      <c r="AP313" s="211"/>
      <c r="AQ313" s="211"/>
    </row>
    <row r="314" spans="2:43" ht="12" customHeight="1">
      <c r="B314" s="128" t="str">
        <f>IF( LEN(D314) = 4, IFERROR( VLOOKUP( D314, Accounts!$A$3:$C$1226, 3, TRUE), "MISSING"), "")</f>
        <v/>
      </c>
      <c r="C314" s="128"/>
      <c r="D314" s="565"/>
      <c r="E314" s="407"/>
      <c r="F314" s="211"/>
      <c r="G314" s="211"/>
      <c r="H314" s="211"/>
      <c r="I314" s="211"/>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c r="AK314" s="211"/>
      <c r="AL314" s="211"/>
      <c r="AM314" s="211"/>
      <c r="AN314" s="211"/>
      <c r="AO314" s="211"/>
      <c r="AP314" s="211"/>
      <c r="AQ314" s="211"/>
    </row>
    <row r="315" spans="2:43" ht="12" customHeight="1">
      <c r="B315" s="128" t="str">
        <f>IF( LEN(D315) = 4, IFERROR( VLOOKUP( D315, Accounts!$A$3:$C$1226, 3, TRUE), "MISSING"), "")</f>
        <v/>
      </c>
      <c r="C315" s="128"/>
      <c r="D315" s="565"/>
      <c r="E315" s="407"/>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c r="AP315" s="211"/>
      <c r="AQ315" s="211"/>
    </row>
    <row r="316" spans="2:43" ht="12" customHeight="1">
      <c r="B316" s="128" t="str">
        <f>IF( LEN(D316) = 4, IFERROR( VLOOKUP( D316, Accounts!$A$3:$C$1226, 3, TRUE), "MISSING"), "")</f>
        <v/>
      </c>
      <c r="C316" s="128"/>
      <c r="D316" s="565"/>
      <c r="E316" s="407"/>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c r="AQ316" s="211"/>
    </row>
    <row r="317" spans="2:43" ht="12" customHeight="1">
      <c r="B317" s="128" t="str">
        <f>IF( LEN(D317) = 4, IFERROR( VLOOKUP( D317, Accounts!$A$3:$C$1226, 3, TRUE), "MISSING"), "")</f>
        <v/>
      </c>
      <c r="C317" s="128"/>
      <c r="D317" s="565"/>
      <c r="E317" s="407"/>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c r="AQ317" s="211"/>
    </row>
    <row r="318" spans="2:43" ht="12" customHeight="1">
      <c r="B318" s="128" t="str">
        <f>IF( LEN(D318) = 4, IFERROR( VLOOKUP( D318, Accounts!$A$3:$C$1226, 3, TRUE), "MISSING"), "")</f>
        <v/>
      </c>
      <c r="C318" s="128"/>
      <c r="D318" s="565"/>
      <c r="E318" s="407"/>
      <c r="F318" s="211"/>
      <c r="G318" s="211"/>
      <c r="H318" s="211"/>
      <c r="I318" s="211"/>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c r="AK318" s="211"/>
      <c r="AL318" s="211"/>
      <c r="AM318" s="211"/>
      <c r="AN318" s="211"/>
      <c r="AO318" s="211"/>
      <c r="AP318" s="211"/>
      <c r="AQ318" s="211"/>
    </row>
    <row r="319" spans="2:43" ht="12" customHeight="1">
      <c r="B319" s="128" t="str">
        <f>IF( LEN(D319) = 4, IFERROR( VLOOKUP( D319, Accounts!$A$3:$C$1226, 3, TRUE), "MISSING"), "")</f>
        <v/>
      </c>
      <c r="C319" s="128"/>
      <c r="D319" s="565"/>
      <c r="E319" s="407"/>
      <c r="F319" s="211"/>
      <c r="G319" s="211"/>
      <c r="H319" s="211"/>
      <c r="I319" s="211"/>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c r="AK319" s="211"/>
      <c r="AL319" s="211"/>
      <c r="AM319" s="211"/>
      <c r="AN319" s="211"/>
      <c r="AO319" s="211"/>
      <c r="AP319" s="211"/>
      <c r="AQ319" s="211"/>
    </row>
    <row r="320" spans="2:43" ht="12" customHeight="1">
      <c r="B320" s="128" t="str">
        <f>IF( LEN(D320) = 4, IFERROR( VLOOKUP( D320, Accounts!$A$3:$C$1226, 3, TRUE), "MISSING"), "")</f>
        <v/>
      </c>
      <c r="C320" s="128"/>
      <c r="D320" s="565"/>
      <c r="E320" s="407"/>
      <c r="F320" s="211"/>
      <c r="G320" s="211"/>
      <c r="H320" s="211"/>
      <c r="I320" s="211"/>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c r="AP320" s="211"/>
      <c r="AQ320" s="211"/>
    </row>
    <row r="321" spans="2:43" ht="12" customHeight="1">
      <c r="B321" s="128" t="str">
        <f>IF( LEN(D321) = 4, IFERROR( VLOOKUP( D321, Accounts!$A$3:$C$1226, 3, TRUE), "MISSING"), "")</f>
        <v/>
      </c>
      <c r="C321" s="128"/>
      <c r="D321" s="565"/>
      <c r="E321" s="407"/>
      <c r="F321" s="211"/>
      <c r="G321" s="211"/>
      <c r="H321" s="211"/>
      <c r="I321" s="211"/>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c r="AP321" s="211"/>
      <c r="AQ321" s="211"/>
    </row>
    <row r="322" spans="2:43" ht="12" customHeight="1">
      <c r="B322" s="128" t="str">
        <f>IF( LEN(D322) = 4, IFERROR( VLOOKUP( D322, Accounts!$A$3:$C$1226, 3, TRUE), "MISSING"), "")</f>
        <v/>
      </c>
      <c r="C322" s="128"/>
      <c r="D322" s="565"/>
      <c r="E322" s="407"/>
      <c r="F322" s="211"/>
      <c r="G322" s="211"/>
      <c r="H322" s="211"/>
      <c r="I322" s="211"/>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c r="AP322" s="211"/>
      <c r="AQ322" s="211"/>
    </row>
    <row r="323" spans="2:43" ht="12" customHeight="1">
      <c r="B323" s="128" t="str">
        <f>IF( LEN(D323) = 4, IFERROR( VLOOKUP( D323, Accounts!$A$3:$C$1226, 3, TRUE), "MISSING"), "")</f>
        <v/>
      </c>
      <c r="C323" s="128"/>
      <c r="D323" s="565"/>
      <c r="E323" s="407"/>
      <c r="F323" s="211"/>
      <c r="G323" s="211"/>
      <c r="H323" s="211"/>
      <c r="I323" s="211"/>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c r="AP323" s="211"/>
      <c r="AQ323" s="211"/>
    </row>
    <row r="324" spans="2:43" ht="12" customHeight="1">
      <c r="B324" s="128" t="str">
        <f>IF( LEN(D324) = 4, IFERROR( VLOOKUP( D324, Accounts!$A$3:$C$1226, 3, TRUE), "MISSING"), "")</f>
        <v/>
      </c>
      <c r="C324" s="128"/>
      <c r="D324" s="565"/>
      <c r="E324" s="407"/>
      <c r="F324" s="211"/>
      <c r="G324" s="211"/>
      <c r="H324" s="211"/>
      <c r="I324" s="211"/>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c r="AP324" s="211"/>
      <c r="AQ324" s="211"/>
    </row>
    <row r="325" spans="2:43" ht="12" customHeight="1">
      <c r="B325" s="128" t="str">
        <f>IF( LEN(D325) = 4, IFERROR( VLOOKUP( D325, Accounts!$A$3:$C$1226, 3, TRUE), "MISSING"), "")</f>
        <v/>
      </c>
      <c r="C325" s="128"/>
      <c r="D325" s="565"/>
      <c r="E325" s="407"/>
      <c r="F325" s="211"/>
      <c r="G325" s="211"/>
      <c r="H325" s="211"/>
      <c r="I325" s="211"/>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c r="AK325" s="211"/>
      <c r="AL325" s="211"/>
      <c r="AM325" s="211"/>
      <c r="AN325" s="211"/>
      <c r="AO325" s="211"/>
      <c r="AP325" s="211"/>
      <c r="AQ325" s="211"/>
    </row>
    <row r="326" spans="2:43" ht="12" customHeight="1">
      <c r="B326" s="128" t="str">
        <f>IF( LEN(D326) = 4, IFERROR( VLOOKUP( D326, Accounts!$A$3:$C$1226, 3, TRUE), "MISSING"), "")</f>
        <v/>
      </c>
      <c r="C326" s="128"/>
      <c r="D326" s="565"/>
      <c r="E326" s="407"/>
      <c r="F326" s="211"/>
      <c r="G326" s="211"/>
      <c r="H326" s="211"/>
      <c r="I326" s="211"/>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c r="AK326" s="211"/>
      <c r="AL326" s="211"/>
      <c r="AM326" s="211"/>
      <c r="AN326" s="211"/>
      <c r="AO326" s="211"/>
      <c r="AP326" s="211"/>
      <c r="AQ326" s="211"/>
    </row>
    <row r="327" spans="2:43" ht="12" customHeight="1">
      <c r="B327" s="128" t="str">
        <f>IF( LEN(D327) = 4, IFERROR( VLOOKUP( D327, Accounts!$A$3:$C$1226, 3, TRUE), "MISSING"), "")</f>
        <v/>
      </c>
      <c r="C327" s="128"/>
      <c r="D327" s="565"/>
      <c r="E327" s="407"/>
      <c r="F327" s="211"/>
      <c r="G327" s="211"/>
      <c r="H327" s="211"/>
      <c r="I327" s="211"/>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c r="AK327" s="211"/>
      <c r="AL327" s="211"/>
      <c r="AM327" s="211"/>
      <c r="AN327" s="211"/>
      <c r="AO327" s="211"/>
      <c r="AP327" s="211"/>
      <c r="AQ327" s="211"/>
    </row>
    <row r="328" spans="2:43" ht="12" customHeight="1">
      <c r="B328" s="128" t="str">
        <f>IF( LEN(D328) = 4, IFERROR( VLOOKUP( D328, Accounts!$A$3:$C$1226, 3, TRUE), "MISSING"), "")</f>
        <v/>
      </c>
      <c r="C328" s="128"/>
      <c r="D328" s="565"/>
      <c r="E328" s="407"/>
      <c r="F328" s="211"/>
      <c r="G328" s="211"/>
      <c r="H328" s="211"/>
      <c r="I328" s="211"/>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c r="AK328" s="211"/>
      <c r="AL328" s="211"/>
      <c r="AM328" s="211"/>
      <c r="AN328" s="211"/>
      <c r="AO328" s="211"/>
      <c r="AP328" s="211"/>
      <c r="AQ328" s="211"/>
    </row>
    <row r="329" spans="2:43" ht="12" customHeight="1">
      <c r="B329" s="128" t="str">
        <f>IF( LEN(D329) = 4, IFERROR( VLOOKUP( D329, Accounts!$A$3:$C$1226, 3, TRUE), "MISSING"), "")</f>
        <v/>
      </c>
      <c r="C329" s="128"/>
      <c r="D329" s="565"/>
      <c r="E329" s="407"/>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c r="AK329" s="211"/>
      <c r="AL329" s="211"/>
      <c r="AM329" s="211"/>
      <c r="AN329" s="211"/>
      <c r="AO329" s="211"/>
      <c r="AP329" s="211"/>
      <c r="AQ329" s="211"/>
    </row>
    <row r="330" spans="2:43" ht="12" customHeight="1">
      <c r="B330" s="128" t="str">
        <f>IF( LEN(D330) = 4, IFERROR( VLOOKUP( D330, Accounts!$A$3:$C$1226, 3, TRUE), "MISSING"), "")</f>
        <v/>
      </c>
      <c r="C330" s="128"/>
      <c r="D330" s="565"/>
      <c r="E330" s="407"/>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c r="AP330" s="211"/>
      <c r="AQ330" s="211"/>
    </row>
    <row r="331" spans="2:43" ht="12" customHeight="1">
      <c r="B331" s="128" t="str">
        <f>IF( LEN(D331) = 4, IFERROR( VLOOKUP( D331, Accounts!$A$3:$C$1226, 3, TRUE), "MISSING"), "")</f>
        <v/>
      </c>
      <c r="C331" s="128"/>
      <c r="D331" s="565"/>
      <c r="E331" s="407"/>
      <c r="F331" s="211"/>
      <c r="G331" s="211"/>
      <c r="H331" s="211"/>
      <c r="I331" s="211"/>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c r="AK331" s="211"/>
      <c r="AL331" s="211"/>
      <c r="AM331" s="211"/>
      <c r="AN331" s="211"/>
      <c r="AO331" s="211"/>
      <c r="AP331" s="211"/>
      <c r="AQ331" s="211"/>
    </row>
    <row r="332" spans="2:43" ht="12" customHeight="1">
      <c r="B332" s="128" t="str">
        <f>IF( LEN(D332) = 4, IFERROR( VLOOKUP( D332, Accounts!$A$3:$C$1226, 3, TRUE), "MISSING"), "")</f>
        <v/>
      </c>
      <c r="C332" s="128"/>
      <c r="D332" s="565"/>
      <c r="E332" s="407"/>
      <c r="F332" s="211"/>
      <c r="G332" s="211"/>
      <c r="H332" s="211"/>
      <c r="I332" s="211"/>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c r="AK332" s="211"/>
      <c r="AL332" s="211"/>
      <c r="AM332" s="211"/>
      <c r="AN332" s="211"/>
      <c r="AO332" s="211"/>
      <c r="AP332" s="211"/>
      <c r="AQ332" s="211"/>
    </row>
    <row r="333" spans="2:43" ht="12" customHeight="1">
      <c r="B333" s="128" t="str">
        <f>IF( LEN(D333) = 4, IFERROR( VLOOKUP( D333, Accounts!$A$3:$C$1226, 3, TRUE), "MISSING"), "")</f>
        <v/>
      </c>
      <c r="C333" s="128"/>
      <c r="D333" s="565"/>
      <c r="E333" s="407"/>
      <c r="F333" s="211"/>
      <c r="G333" s="211"/>
      <c r="H333" s="211"/>
      <c r="I333" s="211"/>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c r="AK333" s="211"/>
      <c r="AL333" s="211"/>
      <c r="AM333" s="211"/>
      <c r="AN333" s="211"/>
      <c r="AO333" s="211"/>
      <c r="AP333" s="211"/>
      <c r="AQ333" s="211"/>
    </row>
    <row r="334" spans="2:43" ht="12" customHeight="1">
      <c r="B334" s="128" t="str">
        <f>IF( LEN(D334) = 4, IFERROR( VLOOKUP( D334, Accounts!$A$3:$C$1226, 3, TRUE), "MISSING"), "")</f>
        <v/>
      </c>
      <c r="C334" s="128"/>
      <c r="D334" s="565"/>
      <c r="E334" s="407"/>
      <c r="F334" s="211"/>
      <c r="G334" s="211"/>
      <c r="H334" s="211"/>
      <c r="I334" s="211"/>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c r="AK334" s="211"/>
      <c r="AL334" s="211"/>
      <c r="AM334" s="211"/>
      <c r="AN334" s="211"/>
      <c r="AO334" s="211"/>
      <c r="AP334" s="211"/>
      <c r="AQ334" s="211"/>
    </row>
    <row r="335" spans="2:43" ht="12" customHeight="1">
      <c r="B335" s="128" t="str">
        <f>IF( LEN(D335) = 4, IFERROR( VLOOKUP( D335, Accounts!$A$3:$C$1226, 3, TRUE), "MISSING"), "")</f>
        <v/>
      </c>
      <c r="C335" s="128"/>
      <c r="D335" s="565"/>
      <c r="E335" s="407"/>
      <c r="F335" s="211"/>
      <c r="G335" s="211"/>
      <c r="H335" s="211"/>
      <c r="I335" s="211"/>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c r="AK335" s="211"/>
      <c r="AL335" s="211"/>
      <c r="AM335" s="211"/>
      <c r="AN335" s="211"/>
      <c r="AO335" s="211"/>
      <c r="AP335" s="211"/>
      <c r="AQ335" s="211"/>
    </row>
    <row r="336" spans="2:43" ht="12" customHeight="1">
      <c r="B336" s="128" t="str">
        <f>IF( LEN(D336) = 4, IFERROR( VLOOKUP( D336, Accounts!$A$3:$C$1226, 3, TRUE), "MISSING"), "")</f>
        <v/>
      </c>
      <c r="C336" s="128"/>
      <c r="D336" s="565"/>
      <c r="E336" s="407"/>
      <c r="F336" s="211"/>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c r="AK336" s="211"/>
      <c r="AL336" s="211"/>
      <c r="AM336" s="211"/>
      <c r="AN336" s="211"/>
      <c r="AO336" s="211"/>
      <c r="AP336" s="211"/>
      <c r="AQ336" s="211"/>
    </row>
    <row r="337" spans="2:43" ht="12" customHeight="1">
      <c r="B337" s="128" t="str">
        <f>IF( LEN(D337) = 4, IFERROR( VLOOKUP( D337, Accounts!$A$3:$C$1226, 3, TRUE), "MISSING"), "")</f>
        <v/>
      </c>
      <c r="C337" s="128"/>
      <c r="D337" s="565"/>
      <c r="E337" s="407"/>
      <c r="F337" s="211"/>
      <c r="G337" s="211"/>
      <c r="H337" s="211"/>
      <c r="I337" s="211"/>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211"/>
      <c r="AL337" s="211"/>
      <c r="AM337" s="211"/>
      <c r="AN337" s="211"/>
      <c r="AO337" s="211"/>
      <c r="AP337" s="211"/>
      <c r="AQ337" s="211"/>
    </row>
    <row r="338" spans="2:43" ht="12" customHeight="1">
      <c r="B338" s="128" t="str">
        <f>IF( LEN(D338) = 4, IFERROR( VLOOKUP( D338, Accounts!$A$3:$C$1226, 3, TRUE), "MISSING"), "")</f>
        <v/>
      </c>
      <c r="C338" s="128"/>
      <c r="D338" s="565"/>
      <c r="E338" s="407"/>
      <c r="F338" s="211"/>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c r="AQ338" s="211"/>
    </row>
    <row r="339" spans="2:43" ht="12" customHeight="1">
      <c r="B339" s="128" t="str">
        <f>IF( LEN(D339) = 4, IFERROR( VLOOKUP( D339, Accounts!$A$3:$C$1226, 3, TRUE), "MISSING"), "")</f>
        <v/>
      </c>
      <c r="C339" s="128"/>
      <c r="D339" s="565"/>
      <c r="E339" s="407"/>
      <c r="F339" s="211"/>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c r="AQ339" s="211"/>
    </row>
    <row r="340" spans="2:43" ht="12" customHeight="1">
      <c r="B340" s="128" t="str">
        <f>IF( LEN(D340) = 4, IFERROR( VLOOKUP( D340, Accounts!$A$3:$C$1226, 3, TRUE), "MISSING"), "")</f>
        <v/>
      </c>
      <c r="C340" s="128"/>
      <c r="D340" s="565"/>
      <c r="E340" s="407"/>
      <c r="F340" s="211"/>
      <c r="G340" s="211"/>
      <c r="H340" s="211"/>
      <c r="I340" s="211"/>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c r="AK340" s="211"/>
      <c r="AL340" s="211"/>
      <c r="AM340" s="211"/>
      <c r="AN340" s="211"/>
      <c r="AO340" s="211"/>
      <c r="AP340" s="211"/>
      <c r="AQ340" s="211"/>
    </row>
    <row r="341" spans="2:43" ht="12" customHeight="1">
      <c r="B341" s="128" t="str">
        <f>IF( LEN(D341) = 4, IFERROR( VLOOKUP( D341, Accounts!$A$3:$C$1226, 3, TRUE), "MISSING"), "")</f>
        <v/>
      </c>
      <c r="C341" s="128"/>
      <c r="D341" s="565"/>
      <c r="E341" s="407"/>
      <c r="F341" s="211"/>
      <c r="G341" s="211"/>
      <c r="H341" s="211"/>
      <c r="I341" s="211"/>
      <c r="J341" s="211"/>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c r="AK341" s="211"/>
      <c r="AL341" s="211"/>
      <c r="AM341" s="211"/>
      <c r="AN341" s="211"/>
      <c r="AO341" s="211"/>
      <c r="AP341" s="211"/>
      <c r="AQ341" s="211"/>
    </row>
    <row r="342" spans="2:43" ht="12" customHeight="1">
      <c r="B342" s="128" t="str">
        <f>IF( LEN(D342) = 4, IFERROR( VLOOKUP( D342, Accounts!$A$3:$C$1226, 3, TRUE), "MISSING"), "")</f>
        <v/>
      </c>
      <c r="C342" s="128"/>
      <c r="D342" s="565"/>
      <c r="E342" s="407"/>
      <c r="F342" s="211"/>
      <c r="G342" s="211"/>
      <c r="H342" s="211"/>
      <c r="I342" s="211"/>
      <c r="J342" s="211"/>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c r="AK342" s="211"/>
      <c r="AL342" s="211"/>
      <c r="AM342" s="211"/>
      <c r="AN342" s="211"/>
      <c r="AO342" s="211"/>
      <c r="AP342" s="211"/>
      <c r="AQ342" s="211"/>
    </row>
    <row r="343" spans="2:43" ht="12" customHeight="1">
      <c r="B343" s="128" t="str">
        <f>IF( LEN(D343) = 4, IFERROR( VLOOKUP( D343, Accounts!$A$3:$C$1226, 3, TRUE), "MISSING"), "")</f>
        <v/>
      </c>
      <c r="C343" s="128"/>
      <c r="D343" s="565"/>
      <c r="E343" s="407"/>
      <c r="F343" s="211"/>
      <c r="G343" s="211"/>
      <c r="H343" s="211"/>
      <c r="I343" s="211"/>
      <c r="J343" s="211"/>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c r="AK343" s="211"/>
      <c r="AL343" s="211"/>
      <c r="AM343" s="211"/>
      <c r="AN343" s="211"/>
      <c r="AO343" s="211"/>
      <c r="AP343" s="211"/>
      <c r="AQ343" s="211"/>
    </row>
    <row r="344" spans="2:43" ht="12" customHeight="1">
      <c r="B344" s="128" t="str">
        <f>IF( LEN(D344) = 4, IFERROR( VLOOKUP( D344, Accounts!$A$3:$C$1226, 3, TRUE), "MISSING"), "")</f>
        <v/>
      </c>
      <c r="C344" s="128"/>
      <c r="D344" s="565"/>
      <c r="E344" s="407"/>
      <c r="F344" s="211"/>
      <c r="G344" s="211"/>
      <c r="H344" s="211"/>
      <c r="I344" s="211"/>
      <c r="J344" s="211"/>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c r="AK344" s="211"/>
      <c r="AL344" s="211"/>
      <c r="AM344" s="211"/>
      <c r="AN344" s="211"/>
      <c r="AO344" s="211"/>
      <c r="AP344" s="211"/>
      <c r="AQ344" s="211"/>
    </row>
    <row r="345" spans="2:43" ht="12" customHeight="1">
      <c r="B345" s="128" t="str">
        <f>IF( LEN(D345) = 4, IFERROR( VLOOKUP( D345, Accounts!$A$3:$C$1226, 3, TRUE), "MISSING"), "")</f>
        <v/>
      </c>
      <c r="C345" s="128"/>
      <c r="D345" s="565"/>
      <c r="E345" s="407"/>
      <c r="F345" s="211"/>
      <c r="G345" s="211"/>
      <c r="H345" s="211"/>
      <c r="I345" s="211"/>
      <c r="J345" s="211"/>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c r="AK345" s="211"/>
      <c r="AL345" s="211"/>
      <c r="AM345" s="211"/>
      <c r="AN345" s="211"/>
      <c r="AO345" s="211"/>
      <c r="AP345" s="211"/>
      <c r="AQ345" s="211"/>
    </row>
    <row r="346" spans="2:43" ht="12" customHeight="1">
      <c r="B346" s="128" t="str">
        <f>IF( LEN(D346) = 4, IFERROR( VLOOKUP( D346, Accounts!$A$3:$C$1226, 3, TRUE), "MISSING"), "")</f>
        <v/>
      </c>
      <c r="C346" s="128"/>
      <c r="D346" s="565"/>
      <c r="E346" s="407"/>
      <c r="F346" s="211"/>
      <c r="G346" s="211"/>
      <c r="H346" s="211"/>
      <c r="I346" s="211"/>
      <c r="J346" s="211"/>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c r="AK346" s="211"/>
      <c r="AL346" s="211"/>
      <c r="AM346" s="211"/>
      <c r="AN346" s="211"/>
      <c r="AO346" s="211"/>
      <c r="AP346" s="211"/>
      <c r="AQ346" s="211"/>
    </row>
    <row r="347" spans="2:43" ht="12" customHeight="1">
      <c r="B347" s="128" t="str">
        <f>IF( LEN(D347) = 4, IFERROR( VLOOKUP( D347, Accounts!$A$3:$C$1226, 3, TRUE), "MISSING"), "")</f>
        <v/>
      </c>
      <c r="C347" s="128"/>
      <c r="D347" s="565"/>
      <c r="E347" s="407"/>
      <c r="F347" s="211"/>
      <c r="G347" s="211"/>
      <c r="H347" s="211"/>
      <c r="I347" s="211"/>
      <c r="J347" s="211"/>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c r="AK347" s="211"/>
      <c r="AL347" s="211"/>
      <c r="AM347" s="211"/>
      <c r="AN347" s="211"/>
      <c r="AO347" s="211"/>
      <c r="AP347" s="211"/>
      <c r="AQ347" s="211"/>
    </row>
    <row r="348" spans="2:43" ht="12" customHeight="1">
      <c r="B348" s="128" t="str">
        <f>IF( LEN(D348) = 4, IFERROR( VLOOKUP( D348, Accounts!$A$3:$C$1226, 3, TRUE), "MISSING"), "")</f>
        <v/>
      </c>
      <c r="C348" s="128"/>
      <c r="D348" s="565"/>
      <c r="E348" s="407"/>
      <c r="F348" s="211"/>
      <c r="G348" s="211"/>
      <c r="H348" s="211"/>
      <c r="I348" s="211"/>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c r="AK348" s="211"/>
      <c r="AL348" s="211"/>
      <c r="AM348" s="211"/>
      <c r="AN348" s="211"/>
      <c r="AO348" s="211"/>
      <c r="AP348" s="211"/>
      <c r="AQ348" s="211"/>
    </row>
    <row r="349" spans="2:43" ht="12" customHeight="1">
      <c r="B349" s="128" t="str">
        <f>IF( LEN(D349) = 4, IFERROR( VLOOKUP( D349, Accounts!$A$3:$C$1226, 3, TRUE), "MISSING"), "")</f>
        <v/>
      </c>
      <c r="C349" s="128"/>
      <c r="D349" s="565"/>
      <c r="E349" s="407"/>
      <c r="F349" s="211"/>
      <c r="G349" s="211"/>
      <c r="H349" s="211"/>
      <c r="I349" s="211"/>
      <c r="J349" s="211"/>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c r="AK349" s="211"/>
      <c r="AL349" s="211"/>
      <c r="AM349" s="211"/>
      <c r="AN349" s="211"/>
      <c r="AO349" s="211"/>
      <c r="AP349" s="211"/>
      <c r="AQ349" s="211"/>
    </row>
    <row r="350" spans="2:43" ht="12" customHeight="1">
      <c r="B350" s="128" t="str">
        <f>IF( LEN(D350) = 4, IFERROR( VLOOKUP( D350, Accounts!$A$3:$C$1226, 3, TRUE), "MISSING"), "")</f>
        <v/>
      </c>
      <c r="C350" s="128"/>
      <c r="D350" s="565"/>
      <c r="E350" s="407"/>
      <c r="F350" s="211"/>
      <c r="G350" s="211"/>
      <c r="H350" s="211"/>
      <c r="I350" s="211"/>
      <c r="J350" s="211"/>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c r="AK350" s="211"/>
      <c r="AL350" s="211"/>
      <c r="AM350" s="211"/>
      <c r="AN350" s="211"/>
      <c r="AO350" s="211"/>
      <c r="AP350" s="211"/>
      <c r="AQ350" s="211"/>
    </row>
    <row r="351" spans="2:43" ht="12" customHeight="1">
      <c r="B351" s="128" t="str">
        <f>IF( LEN(D351) = 4, IFERROR( VLOOKUP( D351, Accounts!$A$3:$C$1226, 3, TRUE), "MISSING"), "")</f>
        <v/>
      </c>
      <c r="C351" s="128"/>
      <c r="D351" s="565"/>
      <c r="E351" s="407"/>
      <c r="F351" s="211"/>
      <c r="G351" s="211"/>
      <c r="H351" s="211"/>
      <c r="I351" s="211"/>
      <c r="J351" s="211"/>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c r="AK351" s="211"/>
      <c r="AL351" s="211"/>
      <c r="AM351" s="211"/>
      <c r="AN351" s="211"/>
      <c r="AO351" s="211"/>
      <c r="AP351" s="211"/>
      <c r="AQ351" s="211"/>
    </row>
    <row r="352" spans="2:43" ht="12" customHeight="1">
      <c r="B352" s="128" t="str">
        <f>IF( LEN(D352) = 4, IFERROR( VLOOKUP( D352, Accounts!$A$3:$C$1226, 3, TRUE), "MISSING"), "")</f>
        <v/>
      </c>
      <c r="C352" s="128"/>
      <c r="D352" s="565"/>
      <c r="E352" s="407"/>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c r="AK352" s="211"/>
      <c r="AL352" s="211"/>
      <c r="AM352" s="211"/>
      <c r="AN352" s="211"/>
      <c r="AO352" s="211"/>
      <c r="AP352" s="211"/>
      <c r="AQ352" s="211"/>
    </row>
    <row r="353" spans="2:43" ht="12" customHeight="1">
      <c r="B353" s="128" t="str">
        <f>IF( LEN(D353) = 4, IFERROR( VLOOKUP( D353, Accounts!$A$3:$C$1226, 3, TRUE), "MISSING"), "")</f>
        <v/>
      </c>
      <c r="C353" s="128"/>
      <c r="D353" s="565"/>
      <c r="E353" s="407"/>
      <c r="F353" s="211"/>
      <c r="G353" s="211"/>
      <c r="H353" s="211"/>
      <c r="I353" s="211"/>
      <c r="J353" s="211"/>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c r="AK353" s="211"/>
      <c r="AL353" s="211"/>
      <c r="AM353" s="211"/>
      <c r="AN353" s="211"/>
      <c r="AO353" s="211"/>
      <c r="AP353" s="211"/>
      <c r="AQ353" s="211"/>
    </row>
    <row r="354" spans="2:43" ht="12" customHeight="1">
      <c r="B354" s="128" t="str">
        <f>IF( LEN(D354) = 4, IFERROR( VLOOKUP( D354, Accounts!$A$3:$C$1226, 3, TRUE), "MISSING"), "")</f>
        <v/>
      </c>
      <c r="C354" s="128"/>
      <c r="D354" s="565"/>
      <c r="E354" s="407"/>
      <c r="F354" s="211"/>
      <c r="G354" s="211"/>
      <c r="H354" s="211"/>
      <c r="I354" s="211"/>
      <c r="J354" s="211"/>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c r="AK354" s="211"/>
      <c r="AL354" s="211"/>
      <c r="AM354" s="211"/>
      <c r="AN354" s="211"/>
      <c r="AO354" s="211"/>
      <c r="AP354" s="211"/>
      <c r="AQ354" s="211"/>
    </row>
    <row r="355" spans="2:43" ht="12" customHeight="1">
      <c r="B355" s="128" t="str">
        <f>IF( LEN(D355) = 4, IFERROR( VLOOKUP( D355, Accounts!$A$3:$C$1226, 3, TRUE), "MISSING"), "")</f>
        <v/>
      </c>
      <c r="C355" s="128"/>
      <c r="D355" s="565"/>
      <c r="E355" s="407"/>
      <c r="F355" s="211"/>
      <c r="G355" s="211"/>
      <c r="H355" s="211"/>
      <c r="I355" s="211"/>
      <c r="J355" s="211"/>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c r="AK355" s="211"/>
      <c r="AL355" s="211"/>
      <c r="AM355" s="211"/>
      <c r="AN355" s="211"/>
      <c r="AO355" s="211"/>
      <c r="AP355" s="211"/>
      <c r="AQ355" s="211"/>
    </row>
    <row r="356" spans="2:43" ht="12" customHeight="1">
      <c r="B356" s="128" t="str">
        <f>IF( LEN(D356) = 4, IFERROR( VLOOKUP( D356, Accounts!$A$3:$C$1226, 3, TRUE), "MISSING"), "")</f>
        <v/>
      </c>
      <c r="C356" s="128"/>
      <c r="D356" s="565"/>
      <c r="E356" s="407"/>
      <c r="F356" s="211"/>
      <c r="G356" s="211"/>
      <c r="H356" s="211"/>
      <c r="I356" s="211"/>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c r="AK356" s="211"/>
      <c r="AL356" s="211"/>
      <c r="AM356" s="211"/>
      <c r="AN356" s="211"/>
      <c r="AO356" s="211"/>
      <c r="AP356" s="211"/>
      <c r="AQ356" s="211"/>
    </row>
    <row r="357" spans="2:43" ht="12" customHeight="1">
      <c r="B357" s="128" t="str">
        <f>IF( LEN(D357) = 4, IFERROR( VLOOKUP( D357, Accounts!$A$3:$C$1226, 3, TRUE), "MISSING"), "")</f>
        <v/>
      </c>
      <c r="C357" s="128"/>
      <c r="D357" s="565"/>
      <c r="E357" s="407"/>
      <c r="F357" s="211"/>
      <c r="G357" s="211"/>
      <c r="H357" s="211"/>
      <c r="I357" s="211"/>
      <c r="J357" s="211"/>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c r="AK357" s="211"/>
      <c r="AL357" s="211"/>
      <c r="AM357" s="211"/>
      <c r="AN357" s="211"/>
      <c r="AO357" s="211"/>
      <c r="AP357" s="211"/>
      <c r="AQ357" s="211"/>
    </row>
    <row r="358" spans="2:43" ht="12" customHeight="1">
      <c r="B358" s="128" t="str">
        <f>IF( LEN(D358) = 4, IFERROR( VLOOKUP( D358, Accounts!$A$3:$C$1226, 3, TRUE), "MISSING"), "")</f>
        <v/>
      </c>
      <c r="C358" s="128"/>
      <c r="D358" s="565"/>
      <c r="E358" s="407"/>
      <c r="F358" s="211"/>
      <c r="G358" s="211"/>
      <c r="H358" s="211"/>
      <c r="I358" s="211"/>
      <c r="J358" s="211"/>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c r="AG358" s="211"/>
      <c r="AH358" s="211"/>
      <c r="AI358" s="211"/>
      <c r="AJ358" s="211"/>
      <c r="AK358" s="211"/>
      <c r="AL358" s="211"/>
      <c r="AM358" s="211"/>
      <c r="AN358" s="211"/>
      <c r="AO358" s="211"/>
      <c r="AP358" s="211"/>
      <c r="AQ358" s="211"/>
    </row>
    <row r="359" spans="2:43" ht="12" customHeight="1">
      <c r="B359" s="128" t="str">
        <f>IF( LEN(D359) = 4, IFERROR( VLOOKUP( D359, Accounts!$A$3:$C$1226, 3, TRUE), "MISSING"), "")</f>
        <v/>
      </c>
      <c r="C359" s="128"/>
      <c r="D359" s="565"/>
      <c r="E359" s="407"/>
      <c r="F359" s="211"/>
      <c r="G359" s="211"/>
      <c r="H359" s="211"/>
      <c r="I359" s="211"/>
      <c r="J359" s="211"/>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c r="AG359" s="211"/>
      <c r="AH359" s="211"/>
      <c r="AI359" s="211"/>
      <c r="AJ359" s="211"/>
      <c r="AK359" s="211"/>
      <c r="AL359" s="211"/>
      <c r="AM359" s="211"/>
      <c r="AN359" s="211"/>
      <c r="AO359" s="211"/>
      <c r="AP359" s="211"/>
      <c r="AQ359" s="211"/>
    </row>
    <row r="360" spans="2:43" ht="12" customHeight="1">
      <c r="B360" s="128" t="str">
        <f>IF( LEN(D360) = 4, IFERROR( VLOOKUP( D360, Accounts!$A$3:$C$1226, 3, TRUE), "MISSING"), "")</f>
        <v/>
      </c>
      <c r="C360" s="128"/>
      <c r="D360" s="565"/>
      <c r="E360" s="407"/>
      <c r="F360" s="211"/>
      <c r="G360" s="211"/>
      <c r="H360" s="211"/>
      <c r="I360" s="211"/>
      <c r="J360" s="211"/>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c r="AG360" s="211"/>
      <c r="AH360" s="211"/>
      <c r="AI360" s="211"/>
      <c r="AJ360" s="211"/>
      <c r="AK360" s="211"/>
      <c r="AL360" s="211"/>
      <c r="AM360" s="211"/>
      <c r="AN360" s="211"/>
      <c r="AO360" s="211"/>
      <c r="AP360" s="211"/>
      <c r="AQ360" s="211"/>
    </row>
    <row r="361" spans="2:43" ht="12" customHeight="1">
      <c r="B361" s="128" t="str">
        <f>IF( LEN(D361) = 4, IFERROR( VLOOKUP( D361, Accounts!$A$3:$C$1226, 3, TRUE), "MISSING"), "")</f>
        <v/>
      </c>
      <c r="C361" s="128"/>
      <c r="D361" s="565"/>
      <c r="E361" s="407"/>
      <c r="F361" s="211"/>
      <c r="G361" s="211"/>
      <c r="H361" s="211"/>
      <c r="I361" s="211"/>
      <c r="J361" s="211"/>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c r="AG361" s="211"/>
      <c r="AH361" s="211"/>
      <c r="AI361" s="211"/>
      <c r="AJ361" s="211"/>
      <c r="AK361" s="211"/>
      <c r="AL361" s="211"/>
      <c r="AM361" s="211"/>
      <c r="AN361" s="211"/>
      <c r="AO361" s="211"/>
      <c r="AP361" s="211"/>
      <c r="AQ361" s="211"/>
    </row>
    <row r="362" spans="2:43" ht="12" customHeight="1">
      <c r="B362" s="128" t="str">
        <f>IF( LEN(D362) = 4, IFERROR( VLOOKUP( D362, Accounts!$A$3:$C$1226, 3, TRUE), "MISSING"), "")</f>
        <v/>
      </c>
      <c r="C362" s="128"/>
      <c r="D362" s="565"/>
      <c r="E362" s="407"/>
      <c r="F362" s="211"/>
      <c r="G362" s="211"/>
      <c r="H362" s="211"/>
      <c r="I362" s="211"/>
      <c r="J362" s="211"/>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c r="AG362" s="211"/>
      <c r="AH362" s="211"/>
      <c r="AI362" s="211"/>
      <c r="AJ362" s="211"/>
      <c r="AK362" s="211"/>
      <c r="AL362" s="211"/>
      <c r="AM362" s="211"/>
      <c r="AN362" s="211"/>
      <c r="AO362" s="211"/>
      <c r="AP362" s="211"/>
      <c r="AQ362" s="211"/>
    </row>
    <row r="363" spans="2:43" ht="12" customHeight="1">
      <c r="B363" s="128" t="str">
        <f>IF( LEN(D363) = 4, IFERROR( VLOOKUP( D363, Accounts!$A$3:$C$1226, 3, TRUE), "MISSING"), "")</f>
        <v/>
      </c>
      <c r="C363" s="128"/>
      <c r="D363" s="565"/>
      <c r="E363" s="407"/>
      <c r="F363" s="211"/>
      <c r="G363" s="211"/>
      <c r="H363" s="211"/>
      <c r="I363" s="211"/>
      <c r="J363" s="211"/>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c r="AG363" s="211"/>
      <c r="AH363" s="211"/>
      <c r="AI363" s="211"/>
      <c r="AJ363" s="211"/>
      <c r="AK363" s="211"/>
      <c r="AL363" s="211"/>
      <c r="AM363" s="211"/>
      <c r="AN363" s="211"/>
      <c r="AO363" s="211"/>
      <c r="AP363" s="211"/>
      <c r="AQ363" s="211"/>
    </row>
    <row r="364" spans="2:43" ht="12" customHeight="1">
      <c r="B364" s="128" t="str">
        <f>IF( LEN(D364) = 4, IFERROR( VLOOKUP( D364, Accounts!$A$3:$C$1226, 3, TRUE), "MISSING"), "")</f>
        <v/>
      </c>
      <c r="C364" s="128"/>
      <c r="D364" s="565"/>
      <c r="E364" s="407"/>
      <c r="F364" s="211"/>
      <c r="G364" s="211"/>
      <c r="H364" s="211"/>
      <c r="I364" s="211"/>
      <c r="J364" s="211"/>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c r="AG364" s="211"/>
      <c r="AH364" s="211"/>
      <c r="AI364" s="211"/>
      <c r="AJ364" s="211"/>
      <c r="AK364" s="211"/>
      <c r="AL364" s="211"/>
      <c r="AM364" s="211"/>
      <c r="AN364" s="211"/>
      <c r="AO364" s="211"/>
      <c r="AP364" s="211"/>
      <c r="AQ364" s="211"/>
    </row>
    <row r="365" spans="2:43" ht="12" customHeight="1">
      <c r="B365" s="128" t="str">
        <f>IF( LEN(D365) = 4, IFERROR( VLOOKUP( D365, Accounts!$A$3:$C$1226, 3, TRUE), "MISSING"), "")</f>
        <v/>
      </c>
      <c r="C365" s="128"/>
      <c r="D365" s="565"/>
      <c r="E365" s="407"/>
      <c r="F365" s="211"/>
      <c r="G365" s="211"/>
      <c r="H365" s="211"/>
      <c r="I365" s="211"/>
      <c r="J365" s="211"/>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c r="AK365" s="211"/>
      <c r="AL365" s="211"/>
      <c r="AM365" s="211"/>
      <c r="AN365" s="211"/>
      <c r="AO365" s="211"/>
      <c r="AP365" s="211"/>
      <c r="AQ365" s="211"/>
    </row>
    <row r="366" spans="2:43" ht="12" customHeight="1">
      <c r="B366" s="128" t="str">
        <f>IF( LEN(D366) = 4, IFERROR( VLOOKUP( D366, Accounts!$A$3:$C$1226, 3, TRUE), "MISSING"), "")</f>
        <v/>
      </c>
      <c r="C366" s="128"/>
      <c r="D366" s="565"/>
      <c r="E366" s="407"/>
      <c r="F366" s="211"/>
      <c r="G366" s="211"/>
      <c r="H366" s="211"/>
      <c r="I366" s="211"/>
      <c r="J366" s="211"/>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c r="AG366" s="211"/>
      <c r="AH366" s="211"/>
      <c r="AI366" s="211"/>
      <c r="AJ366" s="211"/>
      <c r="AK366" s="211"/>
      <c r="AL366" s="211"/>
      <c r="AM366" s="211"/>
      <c r="AN366" s="211"/>
      <c r="AO366" s="211"/>
      <c r="AP366" s="211"/>
      <c r="AQ366" s="211"/>
    </row>
    <row r="367" spans="2:43" ht="12" customHeight="1">
      <c r="B367" s="128" t="str">
        <f>IF( LEN(D367) = 4, IFERROR( VLOOKUP( D367, Accounts!$A$3:$C$1226, 3, TRUE), "MISSING"), "")</f>
        <v/>
      </c>
      <c r="C367" s="128"/>
      <c r="D367" s="565"/>
      <c r="E367" s="407"/>
      <c r="F367" s="211"/>
      <c r="G367" s="211"/>
      <c r="H367" s="211"/>
      <c r="I367" s="211"/>
      <c r="J367" s="211"/>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c r="AG367" s="211"/>
      <c r="AH367" s="211"/>
      <c r="AI367" s="211"/>
      <c r="AJ367" s="211"/>
      <c r="AK367" s="211"/>
      <c r="AL367" s="211"/>
      <c r="AM367" s="211"/>
      <c r="AN367" s="211"/>
      <c r="AO367" s="211"/>
      <c r="AP367" s="211"/>
      <c r="AQ367" s="211"/>
    </row>
    <row r="368" spans="2:43" ht="12" customHeight="1">
      <c r="B368" s="128" t="str">
        <f>IF( LEN(D368) = 4, IFERROR( VLOOKUP( D368, Accounts!$A$3:$C$1226, 3, TRUE), "MISSING"), "")</f>
        <v/>
      </c>
      <c r="C368" s="128"/>
      <c r="D368" s="565"/>
      <c r="E368" s="407"/>
      <c r="F368" s="211"/>
      <c r="G368" s="211"/>
      <c r="H368" s="211"/>
      <c r="I368" s="211"/>
      <c r="J368" s="211"/>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c r="AG368" s="211"/>
      <c r="AH368" s="211"/>
      <c r="AI368" s="211"/>
      <c r="AJ368" s="211"/>
      <c r="AK368" s="211"/>
      <c r="AL368" s="211"/>
      <c r="AM368" s="211"/>
      <c r="AN368" s="211"/>
      <c r="AO368" s="211"/>
      <c r="AP368" s="211"/>
      <c r="AQ368" s="211"/>
    </row>
    <row r="369" spans="2:43" ht="12" customHeight="1">
      <c r="B369" s="128" t="str">
        <f>IF( LEN(D369) = 4, IFERROR( VLOOKUP( D369, Accounts!$A$3:$C$1226, 3, TRUE), "MISSING"), "")</f>
        <v/>
      </c>
      <c r="C369" s="128"/>
      <c r="D369" s="565"/>
      <c r="E369" s="407"/>
      <c r="F369" s="211"/>
      <c r="G369" s="211"/>
      <c r="H369" s="211"/>
      <c r="I369" s="211"/>
      <c r="J369" s="211"/>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c r="AG369" s="211"/>
      <c r="AH369" s="211"/>
      <c r="AI369" s="211"/>
      <c r="AJ369" s="211"/>
      <c r="AK369" s="211"/>
      <c r="AL369" s="211"/>
      <c r="AM369" s="211"/>
      <c r="AN369" s="211"/>
      <c r="AO369" s="211"/>
      <c r="AP369" s="211"/>
      <c r="AQ369" s="211"/>
    </row>
    <row r="370" spans="2:43" ht="12" customHeight="1">
      <c r="B370" s="128" t="str">
        <f>IF( LEN(D370) = 4, IFERROR( VLOOKUP( D370, Accounts!$A$3:$C$1226, 3, TRUE), "MISSING"), "")</f>
        <v/>
      </c>
      <c r="C370" s="128"/>
      <c r="D370" s="565"/>
      <c r="E370" s="407"/>
      <c r="F370" s="211"/>
      <c r="G370" s="211"/>
      <c r="H370" s="211"/>
      <c r="I370" s="211"/>
      <c r="J370" s="211"/>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c r="AG370" s="211"/>
      <c r="AH370" s="211"/>
      <c r="AI370" s="211"/>
      <c r="AJ370" s="211"/>
      <c r="AK370" s="211"/>
      <c r="AL370" s="211"/>
      <c r="AM370" s="211"/>
      <c r="AN370" s="211"/>
      <c r="AO370" s="211"/>
      <c r="AP370" s="211"/>
      <c r="AQ370" s="211"/>
    </row>
    <row r="371" spans="2:43" ht="12" customHeight="1">
      <c r="B371" s="128" t="str">
        <f>IF( LEN(D371) = 4, IFERROR( VLOOKUP( D371, Accounts!$A$3:$C$1226, 3, TRUE), "MISSING"), "")</f>
        <v/>
      </c>
      <c r="C371" s="128"/>
      <c r="D371" s="565"/>
      <c r="E371" s="407"/>
      <c r="F371" s="211"/>
      <c r="G371" s="211"/>
      <c r="H371" s="211"/>
      <c r="I371" s="211"/>
      <c r="J371" s="211"/>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c r="AG371" s="211"/>
      <c r="AH371" s="211"/>
      <c r="AI371" s="211"/>
      <c r="AJ371" s="211"/>
      <c r="AK371" s="211"/>
      <c r="AL371" s="211"/>
      <c r="AM371" s="211"/>
      <c r="AN371" s="211"/>
      <c r="AO371" s="211"/>
      <c r="AP371" s="211"/>
      <c r="AQ371" s="211"/>
    </row>
    <row r="372" spans="2:43" ht="12" customHeight="1">
      <c r="B372" s="128" t="str">
        <f>IF( LEN(D372) = 4, IFERROR( VLOOKUP( D372, Accounts!$A$3:$C$1226, 3, TRUE), "MISSING"), "")</f>
        <v/>
      </c>
      <c r="C372" s="128"/>
      <c r="D372" s="565"/>
      <c r="E372" s="407"/>
      <c r="F372" s="211"/>
      <c r="G372" s="211"/>
      <c r="H372" s="211"/>
      <c r="I372" s="211"/>
      <c r="J372" s="211"/>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c r="AG372" s="211"/>
      <c r="AH372" s="211"/>
      <c r="AI372" s="211"/>
      <c r="AJ372" s="211"/>
      <c r="AK372" s="211"/>
      <c r="AL372" s="211"/>
      <c r="AM372" s="211"/>
      <c r="AN372" s="211"/>
      <c r="AO372" s="211"/>
      <c r="AP372" s="211"/>
      <c r="AQ372" s="211"/>
    </row>
    <row r="373" spans="2:43" ht="12" customHeight="1">
      <c r="B373" s="128" t="str">
        <f>IF( LEN(D373) = 4, IFERROR( VLOOKUP( D373, Accounts!$A$3:$C$1226, 3, TRUE), "MISSING"), "")</f>
        <v/>
      </c>
      <c r="C373" s="128"/>
      <c r="D373" s="565"/>
      <c r="E373" s="407"/>
      <c r="F373" s="211"/>
      <c r="G373" s="211"/>
      <c r="H373" s="211"/>
      <c r="I373" s="211"/>
      <c r="J373" s="211"/>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c r="AG373" s="211"/>
      <c r="AH373" s="211"/>
      <c r="AI373" s="211"/>
      <c r="AJ373" s="211"/>
      <c r="AK373" s="211"/>
      <c r="AL373" s="211"/>
      <c r="AM373" s="211"/>
      <c r="AN373" s="211"/>
      <c r="AO373" s="211"/>
      <c r="AP373" s="211"/>
      <c r="AQ373" s="211"/>
    </row>
    <row r="374" spans="2:43" ht="12" customHeight="1">
      <c r="B374" s="128" t="str">
        <f>IF( LEN(D374) = 4, IFERROR( VLOOKUP( D374, Accounts!$A$3:$C$1226, 3, TRUE), "MISSING"), "")</f>
        <v/>
      </c>
      <c r="C374" s="128"/>
      <c r="D374" s="565"/>
      <c r="E374" s="407"/>
      <c r="F374" s="211"/>
      <c r="G374" s="211"/>
      <c r="H374" s="211"/>
      <c r="I374" s="211"/>
      <c r="J374" s="211"/>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c r="AG374" s="211"/>
      <c r="AH374" s="211"/>
      <c r="AI374" s="211"/>
      <c r="AJ374" s="211"/>
      <c r="AK374" s="211"/>
      <c r="AL374" s="211"/>
      <c r="AM374" s="211"/>
      <c r="AN374" s="211"/>
      <c r="AO374" s="211"/>
      <c r="AP374" s="211"/>
      <c r="AQ374" s="211"/>
    </row>
    <row r="375" spans="2:43" ht="12" customHeight="1">
      <c r="B375" s="128" t="str">
        <f>IF( LEN(D375) = 4, IFERROR( VLOOKUP( D375, Accounts!$A$3:$C$1226, 3, TRUE), "MISSING"), "")</f>
        <v/>
      </c>
      <c r="C375" s="128"/>
      <c r="D375" s="565"/>
      <c r="E375" s="407"/>
      <c r="F375" s="211"/>
      <c r="G375" s="211"/>
      <c r="H375" s="211"/>
      <c r="I375" s="211"/>
      <c r="J375" s="211"/>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c r="AG375" s="211"/>
      <c r="AH375" s="211"/>
      <c r="AI375" s="211"/>
      <c r="AJ375" s="211"/>
      <c r="AK375" s="211"/>
      <c r="AL375" s="211"/>
      <c r="AM375" s="211"/>
      <c r="AN375" s="211"/>
      <c r="AO375" s="211"/>
      <c r="AP375" s="211"/>
      <c r="AQ375" s="211"/>
    </row>
    <row r="376" spans="2:43" ht="12" customHeight="1">
      <c r="B376" s="128" t="str">
        <f>IF( LEN(D376) = 4, IFERROR( VLOOKUP( D376, Accounts!$A$3:$C$1226, 3, TRUE), "MISSING"), "")</f>
        <v/>
      </c>
      <c r="C376" s="128"/>
      <c r="D376" s="565"/>
      <c r="E376" s="407"/>
      <c r="F376" s="211"/>
      <c r="G376" s="211"/>
      <c r="H376" s="211"/>
      <c r="I376" s="211"/>
      <c r="J376" s="211"/>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c r="AG376" s="211"/>
      <c r="AH376" s="211"/>
      <c r="AI376" s="211"/>
      <c r="AJ376" s="211"/>
      <c r="AK376" s="211"/>
      <c r="AL376" s="211"/>
      <c r="AM376" s="211"/>
      <c r="AN376" s="211"/>
      <c r="AO376" s="211"/>
      <c r="AP376" s="211"/>
      <c r="AQ376" s="211"/>
    </row>
    <row r="377" spans="2:43" ht="12" customHeight="1">
      <c r="B377" s="128" t="str">
        <f>IF( LEN(D377) = 4, IFERROR( VLOOKUP( D377, Accounts!$A$3:$C$1226, 3, TRUE), "MISSING"), "")</f>
        <v/>
      </c>
      <c r="C377" s="128"/>
      <c r="D377" s="565"/>
      <c r="E377" s="407"/>
      <c r="F377" s="211"/>
      <c r="G377" s="211"/>
      <c r="H377" s="211"/>
      <c r="I377" s="211"/>
      <c r="J377" s="211"/>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c r="AG377" s="211"/>
      <c r="AH377" s="211"/>
      <c r="AI377" s="211"/>
      <c r="AJ377" s="211"/>
      <c r="AK377" s="211"/>
      <c r="AL377" s="211"/>
      <c r="AM377" s="211"/>
      <c r="AN377" s="211"/>
      <c r="AO377" s="211"/>
      <c r="AP377" s="211"/>
      <c r="AQ377" s="211"/>
    </row>
    <row r="378" spans="2:43" ht="12" customHeight="1">
      <c r="B378" s="128" t="str">
        <f>IF( LEN(D378) = 4, IFERROR( VLOOKUP( D378, Accounts!$A$3:$C$1226, 3, TRUE), "MISSING"), "")</f>
        <v/>
      </c>
      <c r="C378" s="128"/>
      <c r="D378" s="565"/>
      <c r="E378" s="407"/>
      <c r="F378" s="211"/>
      <c r="G378" s="211"/>
      <c r="H378" s="211"/>
      <c r="I378" s="211"/>
      <c r="J378" s="211"/>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c r="AG378" s="211"/>
      <c r="AH378" s="211"/>
      <c r="AI378" s="211"/>
      <c r="AJ378" s="211"/>
      <c r="AK378" s="211"/>
      <c r="AL378" s="211"/>
      <c r="AM378" s="211"/>
      <c r="AN378" s="211"/>
      <c r="AO378" s="211"/>
      <c r="AP378" s="211"/>
      <c r="AQ378" s="211"/>
    </row>
    <row r="379" spans="2:43" ht="12" customHeight="1">
      <c r="B379" s="128" t="str">
        <f>IF( LEN(D379) = 4, IFERROR( VLOOKUP( D379, Accounts!$A$3:$C$1226, 3, TRUE), "MISSING"), "")</f>
        <v/>
      </c>
      <c r="C379" s="128"/>
      <c r="D379" s="565"/>
      <c r="E379" s="407"/>
      <c r="F379" s="211"/>
      <c r="G379" s="211"/>
      <c r="H379" s="211"/>
      <c r="I379" s="211"/>
      <c r="J379" s="211"/>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c r="AG379" s="211"/>
      <c r="AH379" s="211"/>
      <c r="AI379" s="211"/>
      <c r="AJ379" s="211"/>
      <c r="AK379" s="211"/>
      <c r="AL379" s="211"/>
      <c r="AM379" s="211"/>
      <c r="AN379" s="211"/>
      <c r="AO379" s="211"/>
      <c r="AP379" s="211"/>
      <c r="AQ379" s="211"/>
    </row>
    <row r="380" spans="2:43" ht="12" customHeight="1">
      <c r="B380" s="128" t="str">
        <f>IF( LEN(D380) = 4, IFERROR( VLOOKUP( D380, Accounts!$A$3:$C$1226, 3, TRUE), "MISSING"), "")</f>
        <v/>
      </c>
      <c r="C380" s="128"/>
      <c r="D380" s="565"/>
      <c r="E380" s="407"/>
      <c r="F380" s="211"/>
      <c r="G380" s="211"/>
      <c r="H380" s="211"/>
      <c r="I380" s="211"/>
      <c r="J380" s="211"/>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c r="AG380" s="211"/>
      <c r="AH380" s="211"/>
      <c r="AI380" s="211"/>
      <c r="AJ380" s="211"/>
      <c r="AK380" s="211"/>
      <c r="AL380" s="211"/>
      <c r="AM380" s="211"/>
      <c r="AN380" s="211"/>
      <c r="AO380" s="211"/>
      <c r="AP380" s="211"/>
      <c r="AQ380" s="211"/>
    </row>
    <row r="381" spans="2:43" ht="12" customHeight="1">
      <c r="B381" s="128" t="str">
        <f>IF( LEN(D381) = 4, IFERROR( VLOOKUP( D381, Accounts!$A$3:$C$1226, 3, TRUE), "MISSING"), "")</f>
        <v/>
      </c>
      <c r="C381" s="128"/>
      <c r="D381" s="565"/>
      <c r="E381" s="407"/>
      <c r="F381" s="211"/>
      <c r="G381" s="211"/>
      <c r="H381" s="211"/>
      <c r="I381" s="211"/>
      <c r="J381" s="211"/>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c r="AG381" s="211"/>
      <c r="AH381" s="211"/>
      <c r="AI381" s="211"/>
      <c r="AJ381" s="211"/>
      <c r="AK381" s="211"/>
      <c r="AL381" s="211"/>
      <c r="AM381" s="211"/>
      <c r="AN381" s="211"/>
      <c r="AO381" s="211"/>
      <c r="AP381" s="211"/>
      <c r="AQ381" s="211"/>
    </row>
    <row r="382" spans="2:43" ht="12" customHeight="1">
      <c r="B382" s="128" t="str">
        <f>IF( LEN(D382) = 4, IFERROR( VLOOKUP( D382, Accounts!$A$3:$C$1226, 3, TRUE), "MISSING"), "")</f>
        <v/>
      </c>
      <c r="C382" s="128"/>
      <c r="D382" s="565"/>
      <c r="E382" s="407"/>
      <c r="F382" s="211"/>
      <c r="G382" s="211"/>
      <c r="H382" s="211"/>
      <c r="I382" s="211"/>
      <c r="J382" s="211"/>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c r="AG382" s="211"/>
      <c r="AH382" s="211"/>
      <c r="AI382" s="211"/>
      <c r="AJ382" s="211"/>
      <c r="AK382" s="211"/>
      <c r="AL382" s="211"/>
      <c r="AM382" s="211"/>
      <c r="AN382" s="211"/>
      <c r="AO382" s="211"/>
      <c r="AP382" s="211"/>
      <c r="AQ382" s="211"/>
    </row>
    <row r="383" spans="2:43" ht="12" customHeight="1">
      <c r="B383" s="128" t="str">
        <f>IF( LEN(D383) = 4, IFERROR( VLOOKUP( D383, Accounts!$A$3:$C$1226, 3, TRUE), "MISSING"), "")</f>
        <v/>
      </c>
      <c r="C383" s="128"/>
      <c r="D383" s="565"/>
      <c r="E383" s="407"/>
      <c r="F383" s="211"/>
      <c r="G383" s="211"/>
      <c r="H383" s="211"/>
      <c r="I383" s="211"/>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211"/>
      <c r="AH383" s="211"/>
      <c r="AI383" s="211"/>
      <c r="AJ383" s="211"/>
      <c r="AK383" s="211"/>
      <c r="AL383" s="211"/>
      <c r="AM383" s="211"/>
      <c r="AN383" s="211"/>
      <c r="AO383" s="211"/>
      <c r="AP383" s="211"/>
      <c r="AQ383" s="211"/>
    </row>
    <row r="384" spans="2:43" ht="12" customHeight="1">
      <c r="B384" s="128" t="str">
        <f>IF( LEN(D384) = 4, IFERROR( VLOOKUP( D384, Accounts!$A$3:$C$1226, 3, TRUE), "MISSING"), "")</f>
        <v/>
      </c>
      <c r="C384" s="128"/>
      <c r="D384" s="565"/>
      <c r="E384" s="407"/>
      <c r="F384" s="211"/>
      <c r="G384" s="211"/>
      <c r="H384" s="211"/>
      <c r="I384" s="211"/>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211"/>
      <c r="AH384" s="211"/>
      <c r="AI384" s="211"/>
      <c r="AJ384" s="211"/>
      <c r="AK384" s="211"/>
      <c r="AL384" s="211"/>
      <c r="AM384" s="211"/>
      <c r="AN384" s="211"/>
      <c r="AO384" s="211"/>
      <c r="AP384" s="211"/>
      <c r="AQ384" s="211"/>
    </row>
    <row r="385" spans="2:43" ht="12" customHeight="1">
      <c r="B385" s="128" t="str">
        <f>IF( LEN(D385) = 4, IFERROR( VLOOKUP( D385, Accounts!$A$3:$C$1226, 3, TRUE), "MISSING"), "")</f>
        <v/>
      </c>
      <c r="C385" s="128"/>
      <c r="D385" s="565"/>
      <c r="E385" s="407"/>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c r="AK385" s="211"/>
      <c r="AL385" s="211"/>
      <c r="AM385" s="211"/>
      <c r="AN385" s="211"/>
      <c r="AO385" s="211"/>
      <c r="AP385" s="211"/>
      <c r="AQ385" s="211"/>
    </row>
    <row r="386" spans="2:43" ht="12" customHeight="1">
      <c r="B386" s="128" t="str">
        <f>IF( LEN(D386) = 4, IFERROR( VLOOKUP( D386, Accounts!$A$3:$C$1226, 3, TRUE), "MISSING"), "")</f>
        <v/>
      </c>
      <c r="C386" s="128"/>
      <c r="D386" s="565"/>
      <c r="E386" s="407"/>
      <c r="F386" s="211"/>
      <c r="G386" s="211"/>
      <c r="H386" s="211"/>
      <c r="I386" s="211"/>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211"/>
      <c r="AH386" s="211"/>
      <c r="AI386" s="211"/>
      <c r="AJ386" s="211"/>
      <c r="AK386" s="211"/>
      <c r="AL386" s="211"/>
      <c r="AM386" s="211"/>
      <c r="AN386" s="211"/>
      <c r="AO386" s="211"/>
      <c r="AP386" s="211"/>
      <c r="AQ386" s="211"/>
    </row>
    <row r="387" spans="2:43" ht="12" customHeight="1">
      <c r="B387" s="128" t="str">
        <f>IF( LEN(D387) = 4, IFERROR( VLOOKUP( D387, Accounts!$A$3:$C$1226, 3, TRUE), "MISSING"), "")</f>
        <v/>
      </c>
      <c r="C387" s="128"/>
      <c r="D387" s="565"/>
      <c r="E387" s="407"/>
      <c r="F387" s="211"/>
      <c r="G387" s="211"/>
      <c r="H387" s="211"/>
      <c r="I387" s="211"/>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211"/>
      <c r="AH387" s="211"/>
      <c r="AI387" s="211"/>
      <c r="AJ387" s="211"/>
      <c r="AK387" s="211"/>
      <c r="AL387" s="211"/>
      <c r="AM387" s="211"/>
      <c r="AN387" s="211"/>
      <c r="AO387" s="211"/>
      <c r="AP387" s="211"/>
      <c r="AQ387" s="211"/>
    </row>
    <row r="388" spans="2:43" ht="12" customHeight="1">
      <c r="B388" s="128" t="str">
        <f>IF( LEN(D388) = 4, IFERROR( VLOOKUP( D388, Accounts!$A$3:$C$1226, 3, TRUE), "MISSING"), "")</f>
        <v/>
      </c>
      <c r="C388" s="128"/>
      <c r="D388" s="565"/>
      <c r="E388" s="407"/>
      <c r="F388" s="211"/>
      <c r="G388" s="211"/>
      <c r="H388" s="211"/>
      <c r="I388" s="211"/>
      <c r="J388" s="211"/>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c r="AG388" s="211"/>
      <c r="AH388" s="211"/>
      <c r="AI388" s="211"/>
      <c r="AJ388" s="211"/>
      <c r="AK388" s="211"/>
      <c r="AL388" s="211"/>
      <c r="AM388" s="211"/>
      <c r="AN388" s="211"/>
      <c r="AO388" s="211"/>
      <c r="AP388" s="211"/>
      <c r="AQ388" s="211"/>
    </row>
    <row r="389" spans="2:43" ht="12" customHeight="1">
      <c r="B389" s="128" t="str">
        <f>IF( LEN(D389) = 4, IFERROR( VLOOKUP( D389, Accounts!$A$3:$C$1226, 3, TRUE), "MISSING"), "")</f>
        <v/>
      </c>
      <c r="C389" s="128"/>
      <c r="D389" s="565"/>
      <c r="E389" s="407"/>
      <c r="F389" s="211"/>
      <c r="G389" s="211"/>
      <c r="H389" s="211"/>
      <c r="I389" s="211"/>
      <c r="J389" s="211"/>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c r="AG389" s="211"/>
      <c r="AH389" s="211"/>
      <c r="AI389" s="211"/>
      <c r="AJ389" s="211"/>
      <c r="AK389" s="211"/>
      <c r="AL389" s="211"/>
      <c r="AM389" s="211"/>
      <c r="AN389" s="211"/>
      <c r="AO389" s="211"/>
      <c r="AP389" s="211"/>
      <c r="AQ389" s="211"/>
    </row>
    <row r="390" spans="2:43" ht="12" customHeight="1">
      <c r="B390" s="128" t="str">
        <f>IF( LEN(D390) = 4, IFERROR( VLOOKUP( D390, Accounts!$A$3:$C$1226, 3, TRUE), "MISSING"), "")</f>
        <v/>
      </c>
      <c r="C390" s="128"/>
      <c r="D390" s="565"/>
      <c r="E390" s="407"/>
      <c r="F390" s="211"/>
      <c r="G390" s="211"/>
      <c r="H390" s="211"/>
      <c r="I390" s="211"/>
      <c r="J390" s="211"/>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c r="AG390" s="211"/>
      <c r="AH390" s="211"/>
      <c r="AI390" s="211"/>
      <c r="AJ390" s="211"/>
      <c r="AK390" s="211"/>
      <c r="AL390" s="211"/>
      <c r="AM390" s="211"/>
      <c r="AN390" s="211"/>
      <c r="AO390" s="211"/>
      <c r="AP390" s="211"/>
      <c r="AQ390" s="211"/>
    </row>
    <row r="391" spans="2:43" ht="12" customHeight="1">
      <c r="B391" s="128" t="str">
        <f>IF( LEN(D391) = 4, IFERROR( VLOOKUP( D391, Accounts!$A$3:$C$1226, 3, TRUE), "MISSING"), "")</f>
        <v/>
      </c>
      <c r="C391" s="128"/>
      <c r="D391" s="565"/>
      <c r="E391" s="407"/>
      <c r="F391" s="211"/>
      <c r="G391" s="211"/>
      <c r="H391" s="211"/>
      <c r="I391" s="211"/>
      <c r="J391" s="211"/>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c r="AG391" s="211"/>
      <c r="AH391" s="211"/>
      <c r="AI391" s="211"/>
      <c r="AJ391" s="211"/>
      <c r="AK391" s="211"/>
      <c r="AL391" s="211"/>
      <c r="AM391" s="211"/>
      <c r="AN391" s="211"/>
      <c r="AO391" s="211"/>
      <c r="AP391" s="211"/>
      <c r="AQ391" s="211"/>
    </row>
    <row r="392" spans="2:43" ht="12" customHeight="1">
      <c r="B392" s="128" t="str">
        <f>IF( LEN(D392) = 4, IFERROR( VLOOKUP( D392, Accounts!$A$3:$C$1226, 3, TRUE), "MISSING"), "")</f>
        <v/>
      </c>
      <c r="C392" s="128"/>
      <c r="D392" s="565"/>
      <c r="E392" s="407"/>
      <c r="F392" s="211"/>
      <c r="G392" s="211"/>
      <c r="H392" s="211"/>
      <c r="I392" s="211"/>
      <c r="J392" s="211"/>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c r="AG392" s="211"/>
      <c r="AH392" s="211"/>
      <c r="AI392" s="211"/>
      <c r="AJ392" s="211"/>
      <c r="AK392" s="211"/>
      <c r="AL392" s="211"/>
      <c r="AM392" s="211"/>
      <c r="AN392" s="211"/>
      <c r="AO392" s="211"/>
      <c r="AP392" s="211"/>
      <c r="AQ392" s="211"/>
    </row>
    <row r="393" spans="2:43" ht="12" customHeight="1">
      <c r="B393" s="128" t="str">
        <f>IF( LEN(D393) = 4, IFERROR( VLOOKUP( D393, Accounts!$A$3:$C$1226, 3, TRUE), "MISSING"), "")</f>
        <v/>
      </c>
      <c r="C393" s="128"/>
      <c r="D393" s="565"/>
      <c r="E393" s="407"/>
      <c r="F393" s="211"/>
      <c r="G393" s="211"/>
      <c r="H393" s="211"/>
      <c r="I393" s="211"/>
      <c r="J393" s="211"/>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c r="AK393" s="211"/>
      <c r="AL393" s="211"/>
      <c r="AM393" s="211"/>
      <c r="AN393" s="211"/>
      <c r="AO393" s="211"/>
      <c r="AP393" s="211"/>
      <c r="AQ393" s="211"/>
    </row>
    <row r="394" spans="2:43" ht="12" customHeight="1">
      <c r="B394" s="128" t="str">
        <f>IF( LEN(D394) = 4, IFERROR( VLOOKUP( D394, Accounts!$A$3:$C$1226, 3, TRUE), "MISSING"), "")</f>
        <v/>
      </c>
      <c r="C394" s="128"/>
      <c r="D394" s="565"/>
      <c r="E394" s="407"/>
      <c r="F394" s="211"/>
      <c r="G394" s="211"/>
      <c r="H394" s="211"/>
      <c r="I394" s="211"/>
      <c r="J394" s="211"/>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c r="AG394" s="211"/>
      <c r="AH394" s="211"/>
      <c r="AI394" s="211"/>
      <c r="AJ394" s="211"/>
      <c r="AK394" s="211"/>
      <c r="AL394" s="211"/>
      <c r="AM394" s="211"/>
      <c r="AN394" s="211"/>
      <c r="AO394" s="211"/>
      <c r="AP394" s="211"/>
      <c r="AQ394" s="211"/>
    </row>
    <row r="395" spans="2:43" ht="12" customHeight="1">
      <c r="B395" s="128" t="str">
        <f>IF( LEN(D395) = 4, IFERROR( VLOOKUP( D395, Accounts!$A$3:$C$1226, 3, TRUE), "MISSING"), "")</f>
        <v/>
      </c>
      <c r="C395" s="128"/>
      <c r="D395" s="565"/>
      <c r="E395" s="407"/>
      <c r="F395" s="211"/>
      <c r="G395" s="211"/>
      <c r="H395" s="211"/>
      <c r="I395" s="211"/>
      <c r="J395" s="211"/>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c r="AG395" s="211"/>
      <c r="AH395" s="211"/>
      <c r="AI395" s="211"/>
      <c r="AJ395" s="211"/>
      <c r="AK395" s="211"/>
      <c r="AL395" s="211"/>
      <c r="AM395" s="211"/>
      <c r="AN395" s="211"/>
      <c r="AO395" s="211"/>
      <c r="AP395" s="211"/>
      <c r="AQ395" s="211"/>
    </row>
    <row r="396" spans="2:43" ht="12" customHeight="1">
      <c r="B396" s="128" t="str">
        <f>IF( LEN(D396) = 4, IFERROR( VLOOKUP( D396, Accounts!$A$3:$C$1226, 3, TRUE), "MISSING"), "")</f>
        <v/>
      </c>
      <c r="C396" s="128"/>
      <c r="D396" s="565"/>
      <c r="E396" s="407"/>
      <c r="F396" s="211"/>
      <c r="G396" s="211"/>
      <c r="H396" s="211"/>
      <c r="I396" s="211"/>
      <c r="J396" s="211"/>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c r="AG396" s="211"/>
      <c r="AH396" s="211"/>
      <c r="AI396" s="211"/>
      <c r="AJ396" s="211"/>
      <c r="AK396" s="211"/>
      <c r="AL396" s="211"/>
      <c r="AM396" s="211"/>
      <c r="AN396" s="211"/>
      <c r="AO396" s="211"/>
      <c r="AP396" s="211"/>
      <c r="AQ396" s="211"/>
    </row>
    <row r="397" spans="2:43" ht="12" customHeight="1">
      <c r="B397" s="128" t="str">
        <f>IF( LEN(D397) = 4, IFERROR( VLOOKUP( D397, Accounts!$A$3:$C$1226, 3, TRUE), "MISSING"), "")</f>
        <v/>
      </c>
      <c r="C397" s="128"/>
      <c r="D397" s="565"/>
      <c r="E397" s="407"/>
      <c r="F397" s="211"/>
      <c r="G397" s="211"/>
      <c r="H397" s="211"/>
      <c r="I397" s="211"/>
      <c r="J397" s="211"/>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c r="AK397" s="211"/>
      <c r="AL397" s="211"/>
      <c r="AM397" s="211"/>
      <c r="AN397" s="211"/>
      <c r="AO397" s="211"/>
      <c r="AP397" s="211"/>
      <c r="AQ397" s="211"/>
    </row>
    <row r="398" spans="2:43" ht="12" customHeight="1">
      <c r="B398" s="128" t="str">
        <f>IF( LEN(D398) = 4, IFERROR( VLOOKUP( D398, Accounts!$A$3:$C$1226, 3, TRUE), "MISSING"), "")</f>
        <v/>
      </c>
      <c r="C398" s="128"/>
      <c r="D398" s="565"/>
      <c r="E398" s="407"/>
      <c r="F398" s="211"/>
      <c r="G398" s="211"/>
      <c r="H398" s="211"/>
      <c r="I398" s="211"/>
      <c r="J398" s="211"/>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c r="AG398" s="211"/>
      <c r="AH398" s="211"/>
      <c r="AI398" s="211"/>
      <c r="AJ398" s="211"/>
      <c r="AK398" s="211"/>
      <c r="AL398" s="211"/>
      <c r="AM398" s="211"/>
      <c r="AN398" s="211"/>
      <c r="AO398" s="211"/>
      <c r="AP398" s="211"/>
      <c r="AQ398" s="211"/>
    </row>
    <row r="399" spans="2:43" ht="12" customHeight="1">
      <c r="B399" s="128" t="str">
        <f>IF( LEN(D399) = 4, IFERROR( VLOOKUP( D399, Accounts!$A$3:$C$1226, 3, TRUE), "MISSING"), "")</f>
        <v/>
      </c>
      <c r="C399" s="128"/>
      <c r="D399" s="565"/>
      <c r="E399" s="407"/>
      <c r="F399" s="211"/>
      <c r="G399" s="211"/>
      <c r="H399" s="211"/>
      <c r="I399" s="211"/>
      <c r="J399" s="211"/>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c r="AG399" s="211"/>
      <c r="AH399" s="211"/>
      <c r="AI399" s="211"/>
      <c r="AJ399" s="211"/>
      <c r="AK399" s="211"/>
      <c r="AL399" s="211"/>
      <c r="AM399" s="211"/>
      <c r="AN399" s="211"/>
      <c r="AO399" s="211"/>
      <c r="AP399" s="211"/>
      <c r="AQ399" s="211"/>
    </row>
    <row r="400" spans="2:43" ht="12" customHeight="1">
      <c r="B400" s="128" t="str">
        <f>IF( LEN(D400) = 4, IFERROR( VLOOKUP( D400, Accounts!$A$3:$C$1226, 3, TRUE), "MISSING"), "")</f>
        <v/>
      </c>
      <c r="C400" s="128"/>
      <c r="D400" s="565"/>
      <c r="E400" s="407"/>
      <c r="F400" s="211"/>
      <c r="G400" s="211"/>
      <c r="H400" s="211"/>
      <c r="I400" s="211"/>
      <c r="J400" s="211"/>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c r="AG400" s="211"/>
      <c r="AH400" s="211"/>
      <c r="AI400" s="211"/>
      <c r="AJ400" s="211"/>
      <c r="AK400" s="211"/>
      <c r="AL400" s="211"/>
      <c r="AM400" s="211"/>
      <c r="AN400" s="211"/>
      <c r="AO400" s="211"/>
      <c r="AP400" s="211"/>
      <c r="AQ400" s="211"/>
    </row>
    <row r="401" spans="2:43" ht="12" customHeight="1">
      <c r="B401" s="128" t="str">
        <f>IF( LEN(D401) = 4, IFERROR( VLOOKUP( D401, Accounts!$A$3:$C$1226, 3, TRUE), "MISSING"), "")</f>
        <v/>
      </c>
      <c r="C401" s="128"/>
      <c r="D401" s="565"/>
      <c r="E401" s="407"/>
      <c r="F401" s="211"/>
      <c r="G401" s="211"/>
      <c r="H401" s="211"/>
      <c r="I401" s="211"/>
      <c r="J401" s="211"/>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c r="AG401" s="211"/>
      <c r="AH401" s="211"/>
      <c r="AI401" s="211"/>
      <c r="AJ401" s="211"/>
      <c r="AK401" s="211"/>
      <c r="AL401" s="211"/>
      <c r="AM401" s="211"/>
      <c r="AN401" s="211"/>
      <c r="AO401" s="211"/>
      <c r="AP401" s="211"/>
      <c r="AQ401" s="211"/>
    </row>
    <row r="402" spans="2:43" ht="12" customHeight="1">
      <c r="B402" s="128" t="str">
        <f>IF( LEN(D402) = 4, IFERROR( VLOOKUP( D402, Accounts!$A$3:$C$1226, 3, TRUE), "MISSING"), "")</f>
        <v/>
      </c>
      <c r="C402" s="128"/>
      <c r="D402" s="565"/>
      <c r="E402" s="407"/>
      <c r="F402" s="211"/>
      <c r="G402" s="211"/>
      <c r="H402" s="211"/>
      <c r="I402" s="211"/>
      <c r="J402" s="211"/>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c r="AG402" s="211"/>
      <c r="AH402" s="211"/>
      <c r="AI402" s="211"/>
      <c r="AJ402" s="211"/>
      <c r="AK402" s="211"/>
      <c r="AL402" s="211"/>
      <c r="AM402" s="211"/>
      <c r="AN402" s="211"/>
      <c r="AO402" s="211"/>
      <c r="AP402" s="211"/>
      <c r="AQ402" s="211"/>
    </row>
    <row r="403" spans="2:43" ht="12" customHeight="1">
      <c r="B403" s="128" t="str">
        <f>IF( LEN(D403) = 4, IFERROR( VLOOKUP( D403, Accounts!$A$3:$C$1226, 3, TRUE), "MISSING"), "")</f>
        <v/>
      </c>
      <c r="C403" s="128"/>
      <c r="D403" s="565"/>
      <c r="E403" s="407"/>
      <c r="F403" s="211"/>
      <c r="G403" s="211"/>
      <c r="H403" s="211"/>
      <c r="I403" s="211"/>
      <c r="J403" s="211"/>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c r="AK403" s="211"/>
      <c r="AL403" s="211"/>
      <c r="AM403" s="211"/>
      <c r="AN403" s="211"/>
      <c r="AO403" s="211"/>
      <c r="AP403" s="211"/>
      <c r="AQ403" s="211"/>
    </row>
    <row r="404" spans="2:43" ht="12" customHeight="1">
      <c r="B404" s="128" t="str">
        <f>IF( LEN(D404) = 4, IFERROR( VLOOKUP( D404, Accounts!$A$3:$C$1226, 3, TRUE), "MISSING"), "")</f>
        <v/>
      </c>
      <c r="C404" s="128"/>
      <c r="D404" s="565"/>
      <c r="E404" s="407"/>
      <c r="F404" s="211"/>
      <c r="G404" s="211"/>
      <c r="H404" s="211"/>
      <c r="I404" s="211"/>
      <c r="J404" s="211"/>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c r="AG404" s="211"/>
      <c r="AH404" s="211"/>
      <c r="AI404" s="211"/>
      <c r="AJ404" s="211"/>
      <c r="AK404" s="211"/>
      <c r="AL404" s="211"/>
      <c r="AM404" s="211"/>
      <c r="AN404" s="211"/>
      <c r="AO404" s="211"/>
      <c r="AP404" s="211"/>
      <c r="AQ404" s="211"/>
    </row>
    <row r="405" spans="2:43" ht="12" customHeight="1">
      <c r="B405" s="128" t="str">
        <f>IF( LEN(D405) = 4, IFERROR( VLOOKUP( D405, Accounts!$A$3:$C$1226, 3, TRUE), "MISSING"), "")</f>
        <v/>
      </c>
      <c r="C405" s="128"/>
      <c r="D405" s="565"/>
      <c r="E405" s="407"/>
      <c r="F405" s="211"/>
      <c r="G405" s="211"/>
      <c r="H405" s="211"/>
      <c r="I405" s="211"/>
      <c r="J405" s="211"/>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c r="AG405" s="211"/>
      <c r="AH405" s="211"/>
      <c r="AI405" s="211"/>
      <c r="AJ405" s="211"/>
      <c r="AK405" s="211"/>
      <c r="AL405" s="211"/>
      <c r="AM405" s="211"/>
      <c r="AN405" s="211"/>
      <c r="AO405" s="211"/>
      <c r="AP405" s="211"/>
      <c r="AQ405" s="211"/>
    </row>
    <row r="406" spans="2:43" ht="12" customHeight="1">
      <c r="B406" s="128" t="str">
        <f>IF( LEN(D406) = 4, IFERROR( VLOOKUP( D406, Accounts!$A$3:$C$1226, 3, TRUE), "MISSING"), "")</f>
        <v/>
      </c>
      <c r="C406" s="128"/>
      <c r="D406" s="565"/>
      <c r="E406" s="407"/>
      <c r="F406" s="211"/>
      <c r="G406" s="211"/>
      <c r="H406" s="211"/>
      <c r="I406" s="211"/>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c r="AK406" s="211"/>
      <c r="AL406" s="211"/>
      <c r="AM406" s="211"/>
      <c r="AN406" s="211"/>
      <c r="AO406" s="211"/>
      <c r="AP406" s="211"/>
      <c r="AQ406" s="211"/>
    </row>
    <row r="407" spans="2:43" ht="12" customHeight="1">
      <c r="B407" s="128" t="str">
        <f>IF( LEN(D407) = 4, IFERROR( VLOOKUP( D407, Accounts!$A$3:$C$1226, 3, TRUE), "MISSING"), "")</f>
        <v/>
      </c>
      <c r="C407" s="128"/>
      <c r="D407" s="565"/>
      <c r="E407" s="407"/>
      <c r="F407" s="211"/>
      <c r="G407" s="211"/>
      <c r="H407" s="211"/>
      <c r="I407" s="211"/>
      <c r="J407" s="211"/>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c r="AG407" s="211"/>
      <c r="AH407" s="211"/>
      <c r="AI407" s="211"/>
      <c r="AJ407" s="211"/>
      <c r="AK407" s="211"/>
      <c r="AL407" s="211"/>
      <c r="AM407" s="211"/>
      <c r="AN407" s="211"/>
      <c r="AO407" s="211"/>
      <c r="AP407" s="211"/>
      <c r="AQ407" s="211"/>
    </row>
    <row r="408" spans="2:43" ht="12" customHeight="1">
      <c r="B408" s="128" t="str">
        <f>IF( LEN(D408) = 4, IFERROR( VLOOKUP( D408, Accounts!$A$3:$C$1226, 3, TRUE), "MISSING"), "")</f>
        <v/>
      </c>
      <c r="C408" s="128"/>
      <c r="D408" s="565"/>
      <c r="E408" s="407"/>
      <c r="F408" s="211"/>
      <c r="G408" s="211"/>
      <c r="H408" s="211"/>
      <c r="I408" s="211"/>
      <c r="J408" s="211"/>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c r="AG408" s="211"/>
      <c r="AH408" s="211"/>
      <c r="AI408" s="211"/>
      <c r="AJ408" s="211"/>
      <c r="AK408" s="211"/>
      <c r="AL408" s="211"/>
      <c r="AM408" s="211"/>
      <c r="AN408" s="211"/>
      <c r="AO408" s="211"/>
      <c r="AP408" s="211"/>
      <c r="AQ408" s="211"/>
    </row>
    <row r="409" spans="2:43" ht="12" customHeight="1">
      <c r="B409" s="128" t="str">
        <f>IF( LEN(D409) = 4, IFERROR( VLOOKUP( D409, Accounts!$A$3:$C$1226, 3, TRUE), "MISSING"), "")</f>
        <v/>
      </c>
      <c r="C409" s="128"/>
      <c r="D409" s="565"/>
      <c r="E409" s="407"/>
      <c r="F409" s="211"/>
      <c r="G409" s="211"/>
      <c r="H409" s="211"/>
      <c r="I409" s="211"/>
      <c r="J409" s="211"/>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c r="AK409" s="211"/>
      <c r="AL409" s="211"/>
      <c r="AM409" s="211"/>
      <c r="AN409" s="211"/>
      <c r="AO409" s="211"/>
      <c r="AP409" s="211"/>
      <c r="AQ409" s="211"/>
    </row>
    <row r="410" spans="2:43" ht="12" customHeight="1">
      <c r="B410" s="128" t="str">
        <f>IF( LEN(D410) = 4, IFERROR( VLOOKUP( D410, Accounts!$A$3:$C$1226, 3, TRUE), "MISSING"), "")</f>
        <v/>
      </c>
      <c r="C410" s="128"/>
      <c r="D410" s="565"/>
      <c r="E410" s="407"/>
      <c r="F410" s="211"/>
      <c r="G410" s="211"/>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c r="AP410" s="211"/>
      <c r="AQ410" s="211"/>
    </row>
    <row r="411" spans="2:43" ht="12" customHeight="1">
      <c r="B411" s="128" t="str">
        <f>IF( LEN(D411) = 4, IFERROR( VLOOKUP( D411, Accounts!$A$3:$C$1226, 3, TRUE), "MISSING"), "")</f>
        <v/>
      </c>
      <c r="C411" s="128"/>
      <c r="D411" s="565"/>
      <c r="E411" s="407"/>
      <c r="F411" s="211"/>
      <c r="G411" s="211"/>
      <c r="H411" s="211"/>
      <c r="I411" s="211"/>
      <c r="J411" s="211"/>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c r="AK411" s="211"/>
      <c r="AL411" s="211"/>
      <c r="AM411" s="211"/>
      <c r="AN411" s="211"/>
      <c r="AO411" s="211"/>
      <c r="AP411" s="211"/>
      <c r="AQ411" s="211"/>
    </row>
    <row r="412" spans="2:43" ht="12" customHeight="1">
      <c r="B412" s="128" t="str">
        <f>IF( LEN(D412) = 4, IFERROR( VLOOKUP( D412, Accounts!$A$3:$C$1226, 3, TRUE), "MISSING"), "")</f>
        <v/>
      </c>
      <c r="C412" s="128"/>
      <c r="D412" s="565"/>
      <c r="E412" s="407"/>
      <c r="F412" s="211"/>
      <c r="G412" s="211"/>
      <c r="H412" s="211"/>
      <c r="I412" s="211"/>
      <c r="J412" s="211"/>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c r="AK412" s="211"/>
      <c r="AL412" s="211"/>
      <c r="AM412" s="211"/>
      <c r="AN412" s="211"/>
      <c r="AO412" s="211"/>
      <c r="AP412" s="211"/>
      <c r="AQ412" s="211"/>
    </row>
    <row r="413" spans="2:43" ht="12" customHeight="1">
      <c r="B413" s="128" t="str">
        <f>IF( LEN(D413) = 4, IFERROR( VLOOKUP( D413, Accounts!$A$3:$C$1226, 3, TRUE), "MISSING"), "")</f>
        <v/>
      </c>
      <c r="C413" s="128"/>
      <c r="D413" s="565"/>
      <c r="E413" s="407"/>
      <c r="F413" s="211"/>
      <c r="G413" s="211"/>
      <c r="H413" s="211"/>
      <c r="I413" s="211"/>
      <c r="J413" s="211"/>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c r="AG413" s="211"/>
      <c r="AH413" s="211"/>
      <c r="AI413" s="211"/>
      <c r="AJ413" s="211"/>
      <c r="AK413" s="211"/>
      <c r="AL413" s="211"/>
      <c r="AM413" s="211"/>
      <c r="AN413" s="211"/>
      <c r="AO413" s="211"/>
      <c r="AP413" s="211"/>
      <c r="AQ413" s="211"/>
    </row>
    <row r="414" spans="2:43" ht="12" customHeight="1">
      <c r="B414" s="128" t="str">
        <f>IF( LEN(D414) = 4, IFERROR( VLOOKUP( D414, Accounts!$A$3:$C$1226, 3, TRUE), "MISSING"), "")</f>
        <v/>
      </c>
      <c r="C414" s="128"/>
      <c r="D414" s="565"/>
      <c r="E414" s="407"/>
      <c r="F414" s="211"/>
      <c r="G414" s="211"/>
      <c r="H414" s="211"/>
      <c r="I414" s="211"/>
      <c r="J414" s="211"/>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c r="AK414" s="211"/>
      <c r="AL414" s="211"/>
      <c r="AM414" s="211"/>
      <c r="AN414" s="211"/>
      <c r="AO414" s="211"/>
      <c r="AP414" s="211"/>
      <c r="AQ414" s="211"/>
    </row>
    <row r="415" spans="2:43" ht="12" customHeight="1">
      <c r="B415" s="128" t="str">
        <f>IF( LEN(D415) = 4, IFERROR( VLOOKUP( D415, Accounts!$A$3:$C$1226, 3, TRUE), "MISSING"), "")</f>
        <v/>
      </c>
      <c r="C415" s="128"/>
      <c r="D415" s="565"/>
      <c r="E415" s="407"/>
      <c r="F415" s="211"/>
      <c r="G415" s="211"/>
      <c r="H415" s="211"/>
      <c r="I415" s="211"/>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c r="AK415" s="211"/>
      <c r="AL415" s="211"/>
      <c r="AM415" s="211"/>
      <c r="AN415" s="211"/>
      <c r="AO415" s="211"/>
      <c r="AP415" s="211"/>
      <c r="AQ415" s="211"/>
    </row>
    <row r="416" spans="2:43" ht="12" customHeight="1">
      <c r="B416" s="128" t="str">
        <f>IF( LEN(D416) = 4, IFERROR( VLOOKUP( D416, Accounts!$A$3:$C$1226, 3, TRUE), "MISSING"), "")</f>
        <v/>
      </c>
      <c r="C416" s="128"/>
      <c r="D416" s="565"/>
      <c r="E416" s="407"/>
      <c r="F416" s="211"/>
      <c r="G416" s="211"/>
      <c r="H416" s="211"/>
      <c r="I416" s="211"/>
      <c r="J416" s="211"/>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c r="AG416" s="211"/>
      <c r="AH416" s="211"/>
      <c r="AI416" s="211"/>
      <c r="AJ416" s="211"/>
      <c r="AK416" s="211"/>
      <c r="AL416" s="211"/>
      <c r="AM416" s="211"/>
      <c r="AN416" s="211"/>
      <c r="AO416" s="211"/>
      <c r="AP416" s="211"/>
      <c r="AQ416" s="211"/>
    </row>
    <row r="417" spans="2:43" ht="12" customHeight="1">
      <c r="B417" s="128" t="str">
        <f>IF( LEN(D417) = 4, IFERROR( VLOOKUP( D417, Accounts!$A$3:$C$1226, 3, TRUE), "MISSING"), "")</f>
        <v/>
      </c>
      <c r="C417" s="128"/>
      <c r="D417" s="565"/>
      <c r="E417" s="407"/>
      <c r="F417" s="211"/>
      <c r="G417" s="211"/>
      <c r="H417" s="211"/>
      <c r="I417" s="211"/>
      <c r="J417" s="211"/>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c r="AG417" s="211"/>
      <c r="AH417" s="211"/>
      <c r="AI417" s="211"/>
      <c r="AJ417" s="211"/>
      <c r="AK417" s="211"/>
      <c r="AL417" s="211"/>
      <c r="AM417" s="211"/>
      <c r="AN417" s="211"/>
      <c r="AO417" s="211"/>
      <c r="AP417" s="211"/>
      <c r="AQ417" s="211"/>
    </row>
    <row r="418" spans="2:43" ht="12" customHeight="1">
      <c r="B418" s="128" t="str">
        <f>IF( LEN(D418) = 4, IFERROR( VLOOKUP( D418, Accounts!$A$3:$C$1226, 3, TRUE), "MISSING"), "")</f>
        <v/>
      </c>
      <c r="C418" s="128"/>
      <c r="D418" s="565"/>
      <c r="E418" s="407"/>
      <c r="F418" s="211"/>
      <c r="G418" s="211"/>
      <c r="H418" s="211"/>
      <c r="I418" s="211"/>
      <c r="J418" s="211"/>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c r="AG418" s="211"/>
      <c r="AH418" s="211"/>
      <c r="AI418" s="211"/>
      <c r="AJ418" s="211"/>
      <c r="AK418" s="211"/>
      <c r="AL418" s="211"/>
      <c r="AM418" s="211"/>
      <c r="AN418" s="211"/>
      <c r="AO418" s="211"/>
      <c r="AP418" s="211"/>
      <c r="AQ418" s="211"/>
    </row>
    <row r="419" spans="2:43" ht="12" customHeight="1">
      <c r="B419" s="128" t="str">
        <f>IF( LEN(D419) = 4, IFERROR( VLOOKUP( D419, Accounts!$A$3:$C$1226, 3, TRUE), "MISSING"), "")</f>
        <v/>
      </c>
      <c r="C419" s="128"/>
      <c r="D419" s="565"/>
      <c r="E419" s="407"/>
      <c r="F419" s="211"/>
      <c r="G419" s="211"/>
      <c r="H419" s="211"/>
      <c r="I419" s="211"/>
      <c r="J419" s="211"/>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c r="AG419" s="211"/>
      <c r="AH419" s="211"/>
      <c r="AI419" s="211"/>
      <c r="AJ419" s="211"/>
      <c r="AK419" s="211"/>
      <c r="AL419" s="211"/>
      <c r="AM419" s="211"/>
      <c r="AN419" s="211"/>
      <c r="AO419" s="211"/>
      <c r="AP419" s="211"/>
      <c r="AQ419" s="211"/>
    </row>
    <row r="420" spans="2:43" ht="12" customHeight="1">
      <c r="B420" s="128" t="str">
        <f>IF( LEN(D420) = 4, IFERROR( VLOOKUP( D420, Accounts!$A$3:$C$1226, 3, TRUE), "MISSING"), "")</f>
        <v/>
      </c>
      <c r="C420" s="128"/>
      <c r="D420" s="565"/>
      <c r="E420" s="407"/>
      <c r="F420" s="211"/>
      <c r="G420" s="211"/>
      <c r="H420" s="211"/>
      <c r="I420" s="211"/>
      <c r="J420" s="211"/>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c r="AG420" s="211"/>
      <c r="AH420" s="211"/>
      <c r="AI420" s="211"/>
      <c r="AJ420" s="211"/>
      <c r="AK420" s="211"/>
      <c r="AL420" s="211"/>
      <c r="AM420" s="211"/>
      <c r="AN420" s="211"/>
      <c r="AO420" s="211"/>
      <c r="AP420" s="211"/>
      <c r="AQ420" s="211"/>
    </row>
    <row r="421" spans="2:43" ht="12" customHeight="1">
      <c r="B421" s="128" t="str">
        <f>IF( LEN(D421) = 4, IFERROR( VLOOKUP( D421, Accounts!$A$3:$C$1226, 3, TRUE), "MISSING"), "")</f>
        <v/>
      </c>
      <c r="C421" s="128"/>
      <c r="D421" s="565"/>
      <c r="E421" s="407"/>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c r="AK421" s="211"/>
      <c r="AL421" s="211"/>
      <c r="AM421" s="211"/>
      <c r="AN421" s="211"/>
      <c r="AO421" s="211"/>
      <c r="AP421" s="211"/>
      <c r="AQ421" s="211"/>
    </row>
    <row r="422" spans="2:43" ht="12" customHeight="1">
      <c r="B422" s="128" t="str">
        <f>IF( LEN(D422) = 4, IFERROR( VLOOKUP( D422, Accounts!$A$3:$C$1226, 3, TRUE), "MISSING"), "")</f>
        <v/>
      </c>
      <c r="C422" s="128"/>
      <c r="D422" s="565"/>
      <c r="E422" s="407"/>
      <c r="F422" s="211"/>
      <c r="G422" s="211"/>
      <c r="H422" s="211"/>
      <c r="I422" s="211"/>
      <c r="J422" s="211"/>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c r="AK422" s="211"/>
      <c r="AL422" s="211"/>
      <c r="AM422" s="211"/>
      <c r="AN422" s="211"/>
      <c r="AO422" s="211"/>
      <c r="AP422" s="211"/>
      <c r="AQ422" s="211"/>
    </row>
    <row r="423" spans="2:43" ht="12" customHeight="1">
      <c r="B423" s="128" t="str">
        <f>IF( LEN(D423) = 4, IFERROR( VLOOKUP( D423, Accounts!$A$3:$C$1226, 3, TRUE), "MISSING"), "")</f>
        <v/>
      </c>
      <c r="C423" s="128"/>
      <c r="D423" s="565"/>
      <c r="E423" s="407"/>
      <c r="F423" s="211"/>
      <c r="G423" s="211"/>
      <c r="H423" s="211"/>
      <c r="I423" s="211"/>
      <c r="J423" s="211"/>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c r="AK423" s="211"/>
      <c r="AL423" s="211"/>
      <c r="AM423" s="211"/>
      <c r="AN423" s="211"/>
      <c r="AO423" s="211"/>
      <c r="AP423" s="211"/>
      <c r="AQ423" s="211"/>
    </row>
    <row r="424" spans="2:43" ht="12" customHeight="1">
      <c r="B424" s="128" t="str">
        <f>IF( LEN(D424) = 4, IFERROR( VLOOKUP( D424, Accounts!$A$3:$C$1226, 3, TRUE), "MISSING"), "")</f>
        <v/>
      </c>
      <c r="C424" s="128"/>
      <c r="D424" s="565"/>
      <c r="E424" s="407"/>
      <c r="F424" s="211"/>
      <c r="G424" s="211"/>
      <c r="H424" s="211"/>
      <c r="I424" s="211"/>
      <c r="J424" s="211"/>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c r="AG424" s="211"/>
      <c r="AH424" s="211"/>
      <c r="AI424" s="211"/>
      <c r="AJ424" s="211"/>
      <c r="AK424" s="211"/>
      <c r="AL424" s="211"/>
      <c r="AM424" s="211"/>
      <c r="AN424" s="211"/>
      <c r="AO424" s="211"/>
      <c r="AP424" s="211"/>
      <c r="AQ424" s="211"/>
    </row>
    <row r="425" spans="2:43" ht="12" customHeight="1">
      <c r="B425" s="128" t="str">
        <f>IF( LEN(D425) = 4, IFERROR( VLOOKUP( D425, Accounts!$A$3:$C$1226, 3, TRUE), "MISSING"), "")</f>
        <v/>
      </c>
      <c r="C425" s="128"/>
      <c r="D425" s="565"/>
      <c r="E425" s="407"/>
      <c r="F425" s="211"/>
      <c r="G425" s="211"/>
      <c r="H425" s="211"/>
      <c r="I425" s="211"/>
      <c r="J425" s="211"/>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c r="AG425" s="211"/>
      <c r="AH425" s="211"/>
      <c r="AI425" s="211"/>
      <c r="AJ425" s="211"/>
      <c r="AK425" s="211"/>
      <c r="AL425" s="211"/>
      <c r="AM425" s="211"/>
      <c r="AN425" s="211"/>
      <c r="AO425" s="211"/>
      <c r="AP425" s="211"/>
      <c r="AQ425" s="211"/>
    </row>
    <row r="426" spans="2:43" ht="12" customHeight="1">
      <c r="B426" s="128" t="str">
        <f>IF( LEN(D426) = 4, IFERROR( VLOOKUP( D426, Accounts!$A$3:$C$1226, 3, TRUE), "MISSING"), "")</f>
        <v/>
      </c>
      <c r="C426" s="128"/>
      <c r="D426" s="565"/>
      <c r="E426" s="407"/>
      <c r="F426" s="211"/>
      <c r="G426" s="211"/>
      <c r="H426" s="211"/>
      <c r="I426" s="211"/>
      <c r="J426" s="211"/>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c r="AG426" s="211"/>
      <c r="AH426" s="211"/>
      <c r="AI426" s="211"/>
      <c r="AJ426" s="211"/>
      <c r="AK426" s="211"/>
      <c r="AL426" s="211"/>
      <c r="AM426" s="211"/>
      <c r="AN426" s="211"/>
      <c r="AO426" s="211"/>
      <c r="AP426" s="211"/>
      <c r="AQ426" s="211"/>
    </row>
    <row r="427" spans="2:43" ht="12" customHeight="1">
      <c r="B427" s="128" t="str">
        <f>IF( LEN(D427) = 4, IFERROR( VLOOKUP( D427, Accounts!$A$3:$C$1226, 3, TRUE), "MISSING"), "")</f>
        <v/>
      </c>
      <c r="C427" s="128"/>
      <c r="D427" s="565"/>
      <c r="E427" s="407"/>
      <c r="F427" s="211"/>
      <c r="G427" s="211"/>
      <c r="H427" s="211"/>
      <c r="I427" s="211"/>
      <c r="J427" s="211"/>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c r="AG427" s="211"/>
      <c r="AH427" s="211"/>
      <c r="AI427" s="211"/>
      <c r="AJ427" s="211"/>
      <c r="AK427" s="211"/>
      <c r="AL427" s="211"/>
      <c r="AM427" s="211"/>
      <c r="AN427" s="211"/>
      <c r="AO427" s="211"/>
      <c r="AP427" s="211"/>
      <c r="AQ427" s="211"/>
    </row>
    <row r="428" spans="2:43" ht="12" customHeight="1">
      <c r="B428" s="128" t="str">
        <f>IF( LEN(D428) = 4, IFERROR( VLOOKUP( D428, Accounts!$A$3:$C$1226, 3, TRUE), "MISSING"), "")</f>
        <v/>
      </c>
      <c r="C428" s="128"/>
      <c r="D428" s="565"/>
      <c r="E428" s="407"/>
      <c r="F428" s="211"/>
      <c r="G428" s="211"/>
      <c r="H428" s="211"/>
      <c r="I428" s="211"/>
      <c r="J428" s="211"/>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c r="AG428" s="211"/>
      <c r="AH428" s="211"/>
      <c r="AI428" s="211"/>
      <c r="AJ428" s="211"/>
      <c r="AK428" s="211"/>
      <c r="AL428" s="211"/>
      <c r="AM428" s="211"/>
      <c r="AN428" s="211"/>
      <c r="AO428" s="211"/>
      <c r="AP428" s="211"/>
      <c r="AQ428" s="211"/>
    </row>
    <row r="429" spans="2:43" ht="12" customHeight="1">
      <c r="B429" s="128" t="str">
        <f>IF( LEN(D429) = 4, IFERROR( VLOOKUP( D429, Accounts!$A$3:$C$1226, 3, TRUE), "MISSING"), "")</f>
        <v/>
      </c>
      <c r="C429" s="128"/>
      <c r="D429" s="565"/>
      <c r="E429" s="407"/>
      <c r="F429" s="211"/>
      <c r="G429" s="211"/>
      <c r="H429" s="211"/>
      <c r="I429" s="211"/>
      <c r="J429" s="211"/>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c r="AG429" s="211"/>
      <c r="AH429" s="211"/>
      <c r="AI429" s="211"/>
      <c r="AJ429" s="211"/>
      <c r="AK429" s="211"/>
      <c r="AL429" s="211"/>
      <c r="AM429" s="211"/>
      <c r="AN429" s="211"/>
      <c r="AO429" s="211"/>
      <c r="AP429" s="211"/>
      <c r="AQ429" s="211"/>
    </row>
    <row r="430" spans="2:43" ht="12" customHeight="1">
      <c r="B430" s="128" t="str">
        <f>IF( LEN(D430) = 4, IFERROR( VLOOKUP( D430, Accounts!$A$3:$C$1226, 3, TRUE), "MISSING"), "")</f>
        <v/>
      </c>
      <c r="C430" s="128"/>
      <c r="D430" s="565"/>
      <c r="E430" s="407"/>
      <c r="F430" s="211"/>
      <c r="G430" s="211"/>
      <c r="H430" s="211"/>
      <c r="I430" s="211"/>
      <c r="J430" s="211"/>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c r="AG430" s="211"/>
      <c r="AH430" s="211"/>
      <c r="AI430" s="211"/>
      <c r="AJ430" s="211"/>
      <c r="AK430" s="211"/>
      <c r="AL430" s="211"/>
      <c r="AM430" s="211"/>
      <c r="AN430" s="211"/>
      <c r="AO430" s="211"/>
      <c r="AP430" s="211"/>
      <c r="AQ430" s="211"/>
    </row>
    <row r="431" spans="2:43" ht="12" customHeight="1">
      <c r="B431" s="128" t="str">
        <f>IF( LEN(D431) = 4, IFERROR( VLOOKUP( D431, Accounts!$A$3:$C$1226, 3, TRUE), "MISSING"), "")</f>
        <v/>
      </c>
      <c r="C431" s="128"/>
      <c r="D431" s="565"/>
      <c r="E431" s="407"/>
      <c r="F431" s="211"/>
      <c r="G431" s="211"/>
      <c r="H431" s="211"/>
      <c r="I431" s="211"/>
      <c r="J431" s="211"/>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c r="AG431" s="211"/>
      <c r="AH431" s="211"/>
      <c r="AI431" s="211"/>
      <c r="AJ431" s="211"/>
      <c r="AK431" s="211"/>
      <c r="AL431" s="211"/>
      <c r="AM431" s="211"/>
      <c r="AN431" s="211"/>
      <c r="AO431" s="211"/>
      <c r="AP431" s="211"/>
      <c r="AQ431" s="211"/>
    </row>
    <row r="432" spans="2:43" ht="12" customHeight="1">
      <c r="B432" s="128" t="str">
        <f>IF( LEN(D432) = 4, IFERROR( VLOOKUP( D432, Accounts!$A$3:$C$1226, 3, TRUE), "MISSING"), "")</f>
        <v/>
      </c>
      <c r="C432" s="128"/>
      <c r="D432" s="565"/>
      <c r="E432" s="407"/>
      <c r="F432" s="211"/>
      <c r="G432" s="211"/>
      <c r="H432" s="211"/>
      <c r="I432" s="211"/>
      <c r="J432" s="211"/>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c r="AG432" s="211"/>
      <c r="AH432" s="211"/>
      <c r="AI432" s="211"/>
      <c r="AJ432" s="211"/>
      <c r="AK432" s="211"/>
      <c r="AL432" s="211"/>
      <c r="AM432" s="211"/>
      <c r="AN432" s="211"/>
      <c r="AO432" s="211"/>
      <c r="AP432" s="211"/>
      <c r="AQ432" s="211"/>
    </row>
    <row r="433" spans="2:43" ht="12" customHeight="1">
      <c r="B433" s="128" t="str">
        <f>IF( LEN(D433) = 4, IFERROR( VLOOKUP( D433, Accounts!$A$3:$C$1226, 3, TRUE), "MISSING"), "")</f>
        <v/>
      </c>
      <c r="C433" s="128"/>
      <c r="D433" s="565"/>
      <c r="E433" s="407"/>
      <c r="F433" s="211"/>
      <c r="G433" s="211"/>
      <c r="H433" s="211"/>
      <c r="I433" s="211"/>
      <c r="J433" s="211"/>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c r="AK433" s="211"/>
      <c r="AL433" s="211"/>
      <c r="AM433" s="211"/>
      <c r="AN433" s="211"/>
      <c r="AO433" s="211"/>
      <c r="AP433" s="211"/>
      <c r="AQ433" s="211"/>
    </row>
    <row r="434" spans="2:43" ht="12" customHeight="1">
      <c r="B434" s="128" t="str">
        <f>IF( LEN(D434) = 4, IFERROR( VLOOKUP( D434, Accounts!$A$3:$C$1226, 3, TRUE), "MISSING"), "")</f>
        <v/>
      </c>
      <c r="C434" s="128"/>
      <c r="D434" s="565"/>
      <c r="E434" s="407"/>
      <c r="F434" s="211"/>
      <c r="G434" s="211"/>
      <c r="H434" s="211"/>
      <c r="I434" s="211"/>
      <c r="J434" s="211"/>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c r="AG434" s="211"/>
      <c r="AH434" s="211"/>
      <c r="AI434" s="211"/>
      <c r="AJ434" s="211"/>
      <c r="AK434" s="211"/>
      <c r="AL434" s="211"/>
      <c r="AM434" s="211"/>
      <c r="AN434" s="211"/>
      <c r="AO434" s="211"/>
      <c r="AP434" s="211"/>
      <c r="AQ434" s="211"/>
    </row>
    <row r="435" spans="2:43" ht="12" customHeight="1">
      <c r="B435" s="128" t="str">
        <f>IF( LEN(D435) = 4, IFERROR( VLOOKUP( D435, Accounts!$A$3:$C$1226, 3, TRUE), "MISSING"), "")</f>
        <v/>
      </c>
      <c r="C435" s="128"/>
      <c r="D435" s="565"/>
      <c r="E435" s="407"/>
      <c r="F435" s="211"/>
      <c r="G435" s="211"/>
      <c r="H435" s="211"/>
      <c r="I435" s="211"/>
      <c r="J435" s="211"/>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c r="AG435" s="211"/>
      <c r="AH435" s="211"/>
      <c r="AI435" s="211"/>
      <c r="AJ435" s="211"/>
      <c r="AK435" s="211"/>
      <c r="AL435" s="211"/>
      <c r="AM435" s="211"/>
      <c r="AN435" s="211"/>
      <c r="AO435" s="211"/>
      <c r="AP435" s="211"/>
      <c r="AQ435" s="211"/>
    </row>
    <row r="436" spans="2:43" ht="12" customHeight="1">
      <c r="B436" s="128" t="str">
        <f>IF( LEN(D436) = 4, IFERROR( VLOOKUP( D436, Accounts!$A$3:$C$1226, 3, TRUE), "MISSING"), "")</f>
        <v/>
      </c>
      <c r="C436" s="128"/>
      <c r="D436" s="565"/>
      <c r="E436" s="407"/>
      <c r="F436" s="211"/>
      <c r="G436" s="211"/>
      <c r="H436" s="211"/>
      <c r="I436" s="211"/>
      <c r="J436" s="211"/>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c r="AG436" s="211"/>
      <c r="AH436" s="211"/>
      <c r="AI436" s="211"/>
      <c r="AJ436" s="211"/>
      <c r="AK436" s="211"/>
      <c r="AL436" s="211"/>
      <c r="AM436" s="211"/>
      <c r="AN436" s="211"/>
      <c r="AO436" s="211"/>
      <c r="AP436" s="211"/>
      <c r="AQ436" s="211"/>
    </row>
    <row r="437" spans="2:43" ht="12" customHeight="1">
      <c r="B437" s="128" t="str">
        <f>IF( LEN(D437) = 4, IFERROR( VLOOKUP( D437, Accounts!$A$3:$C$1226, 3, TRUE), "MISSING"), "")</f>
        <v/>
      </c>
      <c r="C437" s="128"/>
      <c r="D437" s="565"/>
      <c r="E437" s="407"/>
      <c r="F437" s="211"/>
      <c r="G437" s="211"/>
      <c r="H437" s="211"/>
      <c r="I437" s="211"/>
      <c r="J437" s="211"/>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c r="AG437" s="211"/>
      <c r="AH437" s="211"/>
      <c r="AI437" s="211"/>
      <c r="AJ437" s="211"/>
      <c r="AK437" s="211"/>
      <c r="AL437" s="211"/>
      <c r="AM437" s="211"/>
      <c r="AN437" s="211"/>
      <c r="AO437" s="211"/>
      <c r="AP437" s="211"/>
      <c r="AQ437" s="211"/>
    </row>
    <row r="438" spans="2:43" ht="12" customHeight="1">
      <c r="B438" s="128" t="str">
        <f>IF( LEN(D438) = 4, IFERROR( VLOOKUP( D438, Accounts!$A$3:$C$1226, 3, TRUE), "MISSING"), "")</f>
        <v/>
      </c>
      <c r="C438" s="128"/>
      <c r="D438" s="565"/>
      <c r="E438" s="407"/>
      <c r="F438" s="211"/>
      <c r="G438" s="211"/>
      <c r="H438" s="211"/>
      <c r="I438" s="211"/>
      <c r="J438" s="211"/>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c r="AG438" s="211"/>
      <c r="AH438" s="211"/>
      <c r="AI438" s="211"/>
      <c r="AJ438" s="211"/>
      <c r="AK438" s="211"/>
      <c r="AL438" s="211"/>
      <c r="AM438" s="211"/>
      <c r="AN438" s="211"/>
      <c r="AO438" s="211"/>
      <c r="AP438" s="211"/>
      <c r="AQ438" s="211"/>
    </row>
    <row r="439" spans="2:43" ht="12" customHeight="1">
      <c r="B439" s="128" t="str">
        <f>IF( LEN(D439) = 4, IFERROR( VLOOKUP( D439, Accounts!$A$3:$C$1226, 3, TRUE), "MISSING"), "")</f>
        <v/>
      </c>
      <c r="C439" s="128"/>
      <c r="D439" s="565"/>
      <c r="E439" s="407"/>
      <c r="F439" s="211"/>
      <c r="G439" s="211"/>
      <c r="H439" s="211"/>
      <c r="I439" s="211"/>
      <c r="J439" s="211"/>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c r="AG439" s="211"/>
      <c r="AH439" s="211"/>
      <c r="AI439" s="211"/>
      <c r="AJ439" s="211"/>
      <c r="AK439" s="211"/>
      <c r="AL439" s="211"/>
      <c r="AM439" s="211"/>
      <c r="AN439" s="211"/>
      <c r="AO439" s="211"/>
      <c r="AP439" s="211"/>
      <c r="AQ439" s="211"/>
    </row>
    <row r="440" spans="2:43" ht="12" customHeight="1">
      <c r="B440" s="128" t="str">
        <f>IF( LEN(D440) = 4, IFERROR( VLOOKUP( D440, Accounts!$A$3:$C$1226, 3, TRUE), "MISSING"), "")</f>
        <v/>
      </c>
      <c r="C440" s="128"/>
      <c r="D440" s="565"/>
      <c r="E440" s="407"/>
      <c r="F440" s="211"/>
      <c r="G440" s="211"/>
      <c r="H440" s="211"/>
      <c r="I440" s="211"/>
      <c r="J440" s="211"/>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c r="AG440" s="211"/>
      <c r="AH440" s="211"/>
      <c r="AI440" s="211"/>
      <c r="AJ440" s="211"/>
      <c r="AK440" s="211"/>
      <c r="AL440" s="211"/>
      <c r="AM440" s="211"/>
      <c r="AN440" s="211"/>
      <c r="AO440" s="211"/>
      <c r="AP440" s="211"/>
      <c r="AQ440" s="211"/>
    </row>
    <row r="441" spans="2:43" ht="12" customHeight="1">
      <c r="B441" s="128" t="str">
        <f>IF( LEN(D441) = 4, IFERROR( VLOOKUP( D441, Accounts!$A$3:$C$1226, 3, TRUE), "MISSING"), "")</f>
        <v/>
      </c>
      <c r="C441" s="128"/>
      <c r="D441" s="565"/>
      <c r="E441" s="407"/>
      <c r="F441" s="211"/>
      <c r="G441" s="211"/>
      <c r="H441" s="211"/>
      <c r="I441" s="211"/>
      <c r="J441" s="211"/>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c r="AK441" s="211"/>
      <c r="AL441" s="211"/>
      <c r="AM441" s="211"/>
      <c r="AN441" s="211"/>
      <c r="AO441" s="211"/>
      <c r="AP441" s="211"/>
      <c r="AQ441" s="211"/>
    </row>
    <row r="442" spans="2:43" ht="12" customHeight="1">
      <c r="B442" s="128" t="str">
        <f>IF( LEN(D442) = 4, IFERROR( VLOOKUP( D442, Accounts!$A$3:$C$1226, 3, TRUE), "MISSING"), "")</f>
        <v/>
      </c>
      <c r="C442" s="128"/>
      <c r="D442" s="565"/>
      <c r="E442" s="407"/>
      <c r="F442" s="211"/>
      <c r="G442" s="211"/>
      <c r="H442" s="211"/>
      <c r="I442" s="211"/>
      <c r="J442" s="211"/>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c r="AG442" s="211"/>
      <c r="AH442" s="211"/>
      <c r="AI442" s="211"/>
      <c r="AJ442" s="211"/>
      <c r="AK442" s="211"/>
      <c r="AL442" s="211"/>
      <c r="AM442" s="211"/>
      <c r="AN442" s="211"/>
      <c r="AO442" s="211"/>
      <c r="AP442" s="211"/>
      <c r="AQ442" s="211"/>
    </row>
    <row r="443" spans="2:43" ht="12" customHeight="1">
      <c r="B443" s="128" t="str">
        <f>IF( LEN(D443) = 4, IFERROR( VLOOKUP( D443, Accounts!$A$3:$C$1226, 3, TRUE), "MISSING"), "")</f>
        <v/>
      </c>
      <c r="C443" s="128"/>
      <c r="D443" s="565"/>
      <c r="E443" s="407"/>
      <c r="F443" s="211"/>
      <c r="G443" s="211"/>
      <c r="H443" s="211"/>
      <c r="I443" s="211"/>
      <c r="J443" s="211"/>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c r="AK443" s="211"/>
      <c r="AL443" s="211"/>
      <c r="AM443" s="211"/>
      <c r="AN443" s="211"/>
      <c r="AO443" s="211"/>
      <c r="AP443" s="211"/>
      <c r="AQ443" s="211"/>
    </row>
    <row r="444" spans="2:43" ht="12" customHeight="1">
      <c r="B444" s="128" t="str">
        <f>IF( LEN(D444) = 4, IFERROR( VLOOKUP( D444, Accounts!$A$3:$C$1226, 3, TRUE), "MISSING"), "")</f>
        <v/>
      </c>
      <c r="C444" s="128"/>
      <c r="D444" s="565"/>
      <c r="E444" s="407"/>
      <c r="F444" s="211"/>
      <c r="G444" s="211"/>
      <c r="H444" s="211"/>
      <c r="I444" s="211"/>
      <c r="J444" s="211"/>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c r="AK444" s="211"/>
      <c r="AL444" s="211"/>
      <c r="AM444" s="211"/>
      <c r="AN444" s="211"/>
      <c r="AO444" s="211"/>
      <c r="AP444" s="211"/>
      <c r="AQ444" s="211"/>
    </row>
    <row r="445" spans="2:43" ht="12" customHeight="1">
      <c r="B445" s="128" t="str">
        <f>IF( LEN(D445) = 4, IFERROR( VLOOKUP( D445, Accounts!$A$3:$C$1226, 3, TRUE), "MISSING"), "")</f>
        <v/>
      </c>
      <c r="C445" s="128"/>
      <c r="D445" s="565"/>
      <c r="E445" s="407"/>
      <c r="F445" s="211"/>
      <c r="G445" s="211"/>
      <c r="H445" s="211"/>
      <c r="I445" s="211"/>
      <c r="J445" s="211"/>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c r="AG445" s="211"/>
      <c r="AH445" s="211"/>
      <c r="AI445" s="211"/>
      <c r="AJ445" s="211"/>
      <c r="AK445" s="211"/>
      <c r="AL445" s="211"/>
      <c r="AM445" s="211"/>
      <c r="AN445" s="211"/>
      <c r="AO445" s="211"/>
      <c r="AP445" s="211"/>
      <c r="AQ445" s="211"/>
    </row>
    <row r="446" spans="2:43" ht="12" customHeight="1">
      <c r="B446" s="128" t="str">
        <f>IF( LEN(D446) = 4, IFERROR( VLOOKUP( D446, Accounts!$A$3:$C$1226, 3, TRUE), "MISSING"), "")</f>
        <v/>
      </c>
      <c r="C446" s="128"/>
      <c r="D446" s="565"/>
      <c r="E446" s="407"/>
      <c r="F446" s="211"/>
      <c r="G446" s="211"/>
      <c r="H446" s="211"/>
      <c r="I446" s="211"/>
      <c r="J446" s="211"/>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c r="AG446" s="211"/>
      <c r="AH446" s="211"/>
      <c r="AI446" s="211"/>
      <c r="AJ446" s="211"/>
      <c r="AK446" s="211"/>
      <c r="AL446" s="211"/>
      <c r="AM446" s="211"/>
      <c r="AN446" s="211"/>
      <c r="AO446" s="211"/>
      <c r="AP446" s="211"/>
      <c r="AQ446" s="211"/>
    </row>
    <row r="447" spans="2:43" ht="12" customHeight="1">
      <c r="B447" s="128" t="str">
        <f>IF( LEN(D447) = 4, IFERROR( VLOOKUP( D447, Accounts!$A$3:$C$1226, 3, TRUE), "MISSING"), "")</f>
        <v/>
      </c>
      <c r="C447" s="128"/>
      <c r="D447" s="565"/>
      <c r="E447" s="407"/>
      <c r="F447" s="211"/>
      <c r="G447" s="211"/>
      <c r="H447" s="211"/>
      <c r="I447" s="211"/>
      <c r="J447" s="211"/>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c r="AG447" s="211"/>
      <c r="AH447" s="211"/>
      <c r="AI447" s="211"/>
      <c r="AJ447" s="211"/>
      <c r="AK447" s="211"/>
      <c r="AL447" s="211"/>
      <c r="AM447" s="211"/>
      <c r="AN447" s="211"/>
      <c r="AO447" s="211"/>
      <c r="AP447" s="211"/>
      <c r="AQ447" s="211"/>
    </row>
    <row r="448" spans="2:43" ht="12" customHeight="1">
      <c r="B448" s="128" t="str">
        <f>IF( LEN(D448) = 4, IFERROR( VLOOKUP( D448, Accounts!$A$3:$C$1226, 3, TRUE), "MISSING"), "")</f>
        <v/>
      </c>
      <c r="C448" s="128"/>
      <c r="D448" s="565"/>
      <c r="E448" s="407"/>
      <c r="F448" s="211"/>
      <c r="G448" s="211"/>
      <c r="H448" s="211"/>
      <c r="I448" s="211"/>
      <c r="J448" s="211"/>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c r="AG448" s="211"/>
      <c r="AH448" s="211"/>
      <c r="AI448" s="211"/>
      <c r="AJ448" s="211"/>
      <c r="AK448" s="211"/>
      <c r="AL448" s="211"/>
      <c r="AM448" s="211"/>
      <c r="AN448" s="211"/>
      <c r="AO448" s="211"/>
      <c r="AP448" s="211"/>
      <c r="AQ448" s="211"/>
    </row>
    <row r="449" spans="2:43" ht="12" customHeight="1">
      <c r="B449" s="128" t="str">
        <f>IF( LEN(D449) = 4, IFERROR( VLOOKUP( D449, Accounts!$A$3:$C$1226, 3, TRUE), "MISSING"), "")</f>
        <v/>
      </c>
      <c r="C449" s="128"/>
      <c r="D449" s="565"/>
      <c r="E449" s="407"/>
      <c r="F449" s="211"/>
      <c r="G449" s="211"/>
      <c r="H449" s="211"/>
      <c r="I449" s="211"/>
      <c r="J449" s="211"/>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c r="AG449" s="211"/>
      <c r="AH449" s="211"/>
      <c r="AI449" s="211"/>
      <c r="AJ449" s="211"/>
      <c r="AK449" s="211"/>
      <c r="AL449" s="211"/>
      <c r="AM449" s="211"/>
      <c r="AN449" s="211"/>
      <c r="AO449" s="211"/>
      <c r="AP449" s="211"/>
      <c r="AQ449" s="211"/>
    </row>
    <row r="450" spans="2:43" ht="12" customHeight="1">
      <c r="B450" s="128" t="str">
        <f>IF( LEN(D450) = 4, IFERROR( VLOOKUP( D450, Accounts!$A$3:$C$1226, 3, TRUE), "MISSING"), "")</f>
        <v/>
      </c>
      <c r="C450" s="128"/>
      <c r="D450" s="565"/>
      <c r="E450" s="407"/>
      <c r="F450" s="211"/>
      <c r="G450" s="211"/>
      <c r="H450" s="211"/>
      <c r="I450" s="211"/>
      <c r="J450" s="211"/>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c r="AG450" s="211"/>
      <c r="AH450" s="211"/>
      <c r="AI450" s="211"/>
      <c r="AJ450" s="211"/>
      <c r="AK450" s="211"/>
      <c r="AL450" s="211"/>
      <c r="AM450" s="211"/>
      <c r="AN450" s="211"/>
      <c r="AO450" s="211"/>
      <c r="AP450" s="211"/>
      <c r="AQ450" s="211"/>
    </row>
    <row r="451" spans="2:43" ht="12" customHeight="1">
      <c r="B451" s="128" t="str">
        <f>IF( LEN(D451) = 4, IFERROR( VLOOKUP( D451, Accounts!$A$3:$C$1226, 3, TRUE), "MISSING"), "")</f>
        <v/>
      </c>
      <c r="C451" s="128"/>
      <c r="D451" s="565"/>
      <c r="E451" s="407"/>
      <c r="F451" s="211"/>
      <c r="G451" s="211"/>
      <c r="H451" s="211"/>
      <c r="I451" s="211"/>
      <c r="J451" s="211"/>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c r="AG451" s="211"/>
      <c r="AH451" s="211"/>
      <c r="AI451" s="211"/>
      <c r="AJ451" s="211"/>
      <c r="AK451" s="211"/>
      <c r="AL451" s="211"/>
      <c r="AM451" s="211"/>
      <c r="AN451" s="211"/>
      <c r="AO451" s="211"/>
      <c r="AP451" s="211"/>
      <c r="AQ451" s="211"/>
    </row>
    <row r="452" spans="2:43" ht="12" customHeight="1">
      <c r="B452" s="128" t="str">
        <f>IF( LEN(D452) = 4, IFERROR( VLOOKUP( D452, Accounts!$A$3:$C$1226, 3, TRUE), "MISSING"), "")</f>
        <v/>
      </c>
      <c r="C452" s="128"/>
      <c r="D452" s="565"/>
      <c r="E452" s="407"/>
      <c r="F452" s="211"/>
      <c r="G452" s="211"/>
      <c r="H452" s="211"/>
      <c r="I452" s="211"/>
      <c r="J452" s="211"/>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c r="AK452" s="211"/>
      <c r="AL452" s="211"/>
      <c r="AM452" s="211"/>
      <c r="AN452" s="211"/>
      <c r="AO452" s="211"/>
      <c r="AP452" s="211"/>
      <c r="AQ452" s="211"/>
    </row>
    <row r="453" spans="2:43" ht="12" customHeight="1">
      <c r="B453" s="128" t="str">
        <f>IF( LEN(D453) = 4, IFERROR( VLOOKUP( D453, Accounts!$A$3:$C$1226, 3, TRUE), "MISSING"), "")</f>
        <v/>
      </c>
      <c r="C453" s="128"/>
      <c r="D453" s="565"/>
      <c r="E453" s="407"/>
      <c r="F453" s="211"/>
      <c r="G453" s="211"/>
      <c r="H453" s="211"/>
      <c r="I453" s="211"/>
      <c r="J453" s="211"/>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c r="AG453" s="211"/>
      <c r="AH453" s="211"/>
      <c r="AI453" s="211"/>
      <c r="AJ453" s="211"/>
      <c r="AK453" s="211"/>
      <c r="AL453" s="211"/>
      <c r="AM453" s="211"/>
      <c r="AN453" s="211"/>
      <c r="AO453" s="211"/>
      <c r="AP453" s="211"/>
      <c r="AQ453" s="211"/>
    </row>
    <row r="454" spans="2:43" ht="12" customHeight="1">
      <c r="B454" s="128" t="str">
        <f>IF( LEN(D454) = 4, IFERROR( VLOOKUP( D454, Accounts!$A$3:$C$1226, 3, TRUE), "MISSING"), "")</f>
        <v/>
      </c>
      <c r="C454" s="128"/>
      <c r="D454" s="565"/>
      <c r="E454" s="407"/>
      <c r="F454" s="211"/>
      <c r="G454" s="211"/>
      <c r="H454" s="211"/>
      <c r="I454" s="211"/>
      <c r="J454" s="211"/>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c r="AG454" s="211"/>
      <c r="AH454" s="211"/>
      <c r="AI454" s="211"/>
      <c r="AJ454" s="211"/>
      <c r="AK454" s="211"/>
      <c r="AL454" s="211"/>
      <c r="AM454" s="211"/>
      <c r="AN454" s="211"/>
      <c r="AO454" s="211"/>
      <c r="AP454" s="211"/>
      <c r="AQ454" s="211"/>
    </row>
    <row r="455" spans="2:43" ht="12" customHeight="1">
      <c r="B455" s="128" t="str">
        <f>IF( LEN(D455) = 4, IFERROR( VLOOKUP( D455, Accounts!$A$3:$C$1226, 3, TRUE), "MISSING"), "")</f>
        <v/>
      </c>
      <c r="C455" s="128"/>
      <c r="D455" s="565"/>
      <c r="E455" s="407"/>
      <c r="F455" s="211"/>
      <c r="G455" s="211"/>
      <c r="H455" s="211"/>
      <c r="I455" s="211"/>
      <c r="J455" s="211"/>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c r="AK455" s="211"/>
      <c r="AL455" s="211"/>
      <c r="AM455" s="211"/>
      <c r="AN455" s="211"/>
      <c r="AO455" s="211"/>
      <c r="AP455" s="211"/>
      <c r="AQ455" s="211"/>
    </row>
    <row r="456" spans="2:43" ht="12" customHeight="1">
      <c r="B456" s="128" t="str">
        <f>IF( LEN(D456) = 4, IFERROR( VLOOKUP( D456, Accounts!$A$3:$C$1226, 3, TRUE), "MISSING"), "")</f>
        <v/>
      </c>
      <c r="C456" s="128"/>
      <c r="D456" s="565"/>
      <c r="E456" s="407"/>
      <c r="F456" s="211"/>
      <c r="G456" s="211"/>
      <c r="H456" s="211"/>
      <c r="I456" s="211"/>
      <c r="J456" s="211"/>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c r="AG456" s="211"/>
      <c r="AH456" s="211"/>
      <c r="AI456" s="211"/>
      <c r="AJ456" s="211"/>
      <c r="AK456" s="211"/>
      <c r="AL456" s="211"/>
      <c r="AM456" s="211"/>
      <c r="AN456" s="211"/>
      <c r="AO456" s="211"/>
      <c r="AP456" s="211"/>
      <c r="AQ456" s="211"/>
    </row>
    <row r="457" spans="2:43" ht="12" customHeight="1">
      <c r="B457" s="128" t="str">
        <f>IF( LEN(D457) = 4, IFERROR( VLOOKUP( D457, Accounts!$A$3:$C$1226, 3, TRUE), "MISSING"), "")</f>
        <v/>
      </c>
      <c r="C457" s="128"/>
      <c r="D457" s="565"/>
      <c r="E457" s="407"/>
      <c r="F457" s="211"/>
      <c r="G457" s="211"/>
      <c r="H457" s="211"/>
      <c r="I457" s="211"/>
      <c r="J457" s="211"/>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c r="AG457" s="211"/>
      <c r="AH457" s="211"/>
      <c r="AI457" s="211"/>
      <c r="AJ457" s="211"/>
      <c r="AK457" s="211"/>
      <c r="AL457" s="211"/>
      <c r="AM457" s="211"/>
      <c r="AN457" s="211"/>
      <c r="AO457" s="211"/>
      <c r="AP457" s="211"/>
      <c r="AQ457" s="211"/>
    </row>
    <row r="458" spans="2:43" ht="12" customHeight="1">
      <c r="B458" s="128" t="str">
        <f>IF( LEN(D458) = 4, IFERROR( VLOOKUP( D458, Accounts!$A$3:$C$1226, 3, TRUE), "MISSING"), "")</f>
        <v/>
      </c>
      <c r="C458" s="128"/>
      <c r="D458" s="565"/>
      <c r="E458" s="407"/>
      <c r="F458" s="211"/>
      <c r="G458" s="211"/>
      <c r="H458" s="211"/>
      <c r="I458" s="211"/>
      <c r="J458" s="211"/>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c r="AG458" s="211"/>
      <c r="AH458" s="211"/>
      <c r="AI458" s="211"/>
      <c r="AJ458" s="211"/>
      <c r="AK458" s="211"/>
      <c r="AL458" s="211"/>
      <c r="AM458" s="211"/>
      <c r="AN458" s="211"/>
      <c r="AO458" s="211"/>
      <c r="AP458" s="211"/>
      <c r="AQ458" s="211"/>
    </row>
    <row r="459" spans="2:43" ht="12" customHeight="1">
      <c r="B459" s="128" t="str">
        <f>IF( LEN(D459) = 4, IFERROR( VLOOKUP( D459, Accounts!$A$3:$C$1226, 3, TRUE), "MISSING"), "")</f>
        <v/>
      </c>
      <c r="C459" s="128"/>
      <c r="D459" s="565"/>
      <c r="E459" s="407"/>
      <c r="F459" s="211"/>
      <c r="G459" s="211"/>
      <c r="H459" s="211"/>
      <c r="I459" s="211"/>
      <c r="J459" s="211"/>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c r="AG459" s="211"/>
      <c r="AH459" s="211"/>
      <c r="AI459" s="211"/>
      <c r="AJ459" s="211"/>
      <c r="AK459" s="211"/>
      <c r="AL459" s="211"/>
      <c r="AM459" s="211"/>
      <c r="AN459" s="211"/>
      <c r="AO459" s="211"/>
      <c r="AP459" s="211"/>
      <c r="AQ459" s="211"/>
    </row>
    <row r="460" spans="2:43" ht="12" customHeight="1">
      <c r="B460" s="128" t="str">
        <f>IF( LEN(D460) = 4, IFERROR( VLOOKUP( D460, Accounts!$A$3:$C$1226, 3, TRUE), "MISSING"), "")</f>
        <v/>
      </c>
      <c r="C460" s="128"/>
      <c r="D460" s="565"/>
      <c r="E460" s="407"/>
      <c r="F460" s="211"/>
      <c r="G460" s="211"/>
      <c r="H460" s="211"/>
      <c r="I460" s="211"/>
      <c r="J460" s="211"/>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c r="AG460" s="211"/>
      <c r="AH460" s="211"/>
      <c r="AI460" s="211"/>
      <c r="AJ460" s="211"/>
      <c r="AK460" s="211"/>
      <c r="AL460" s="211"/>
      <c r="AM460" s="211"/>
      <c r="AN460" s="211"/>
      <c r="AO460" s="211"/>
      <c r="AP460" s="211"/>
      <c r="AQ460" s="211"/>
    </row>
    <row r="461" spans="2:43" ht="12" customHeight="1">
      <c r="B461" s="128" t="str">
        <f>IF( LEN(D461) = 4, IFERROR( VLOOKUP( D461, Accounts!$A$3:$C$1226, 3, TRUE), "MISSING"), "")</f>
        <v/>
      </c>
      <c r="C461" s="128"/>
      <c r="D461" s="565"/>
      <c r="E461" s="407"/>
      <c r="F461" s="211"/>
      <c r="G461" s="211"/>
      <c r="H461" s="211"/>
      <c r="I461" s="211"/>
      <c r="J461" s="211"/>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c r="AG461" s="211"/>
      <c r="AH461" s="211"/>
      <c r="AI461" s="211"/>
      <c r="AJ461" s="211"/>
      <c r="AK461" s="211"/>
      <c r="AL461" s="211"/>
      <c r="AM461" s="211"/>
      <c r="AN461" s="211"/>
      <c r="AO461" s="211"/>
      <c r="AP461" s="211"/>
      <c r="AQ461" s="211"/>
    </row>
    <row r="462" spans="2:43" ht="12" customHeight="1">
      <c r="B462" s="128" t="str">
        <f>IF( LEN(D462) = 4, IFERROR( VLOOKUP( D462, Accounts!$A$3:$C$1226, 3, TRUE), "MISSING"), "")</f>
        <v/>
      </c>
      <c r="C462" s="128"/>
      <c r="D462" s="565"/>
      <c r="E462" s="407"/>
      <c r="F462" s="211"/>
      <c r="G462" s="211"/>
      <c r="H462" s="211"/>
      <c r="I462" s="211"/>
      <c r="J462" s="211"/>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c r="AG462" s="211"/>
      <c r="AH462" s="211"/>
      <c r="AI462" s="211"/>
      <c r="AJ462" s="211"/>
      <c r="AK462" s="211"/>
      <c r="AL462" s="211"/>
      <c r="AM462" s="211"/>
      <c r="AN462" s="211"/>
      <c r="AO462" s="211"/>
      <c r="AP462" s="211"/>
      <c r="AQ462" s="211"/>
    </row>
    <row r="463" spans="2:43" ht="12" customHeight="1">
      <c r="B463" s="128" t="str">
        <f>IF( LEN(D463) = 4, IFERROR( VLOOKUP( D463, Accounts!$A$3:$C$1226, 3, TRUE), "MISSING"), "")</f>
        <v/>
      </c>
      <c r="C463" s="128"/>
      <c r="D463" s="565"/>
      <c r="E463" s="407"/>
      <c r="F463" s="211"/>
      <c r="G463" s="211"/>
      <c r="H463" s="211"/>
      <c r="I463" s="211"/>
      <c r="J463" s="211"/>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c r="AG463" s="211"/>
      <c r="AH463" s="211"/>
      <c r="AI463" s="211"/>
      <c r="AJ463" s="211"/>
      <c r="AK463" s="211"/>
      <c r="AL463" s="211"/>
      <c r="AM463" s="211"/>
      <c r="AN463" s="211"/>
      <c r="AO463" s="211"/>
      <c r="AP463" s="211"/>
      <c r="AQ463" s="211"/>
    </row>
    <row r="464" spans="2:43" ht="12" customHeight="1">
      <c r="B464" s="128" t="str">
        <f>IF( LEN(D464) = 4, IFERROR( VLOOKUP( D464, Accounts!$A$3:$C$1226, 3, TRUE), "MISSING"), "")</f>
        <v/>
      </c>
      <c r="C464" s="128"/>
      <c r="D464" s="565"/>
      <c r="E464" s="407"/>
      <c r="F464" s="211"/>
      <c r="G464" s="211"/>
      <c r="H464" s="211"/>
      <c r="I464" s="211"/>
      <c r="J464" s="211"/>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c r="AG464" s="211"/>
      <c r="AH464" s="211"/>
      <c r="AI464" s="211"/>
      <c r="AJ464" s="211"/>
      <c r="AK464" s="211"/>
      <c r="AL464" s="211"/>
      <c r="AM464" s="211"/>
      <c r="AN464" s="211"/>
      <c r="AO464" s="211"/>
      <c r="AP464" s="211"/>
      <c r="AQ464" s="211"/>
    </row>
    <row r="465" spans="2:43" ht="12" customHeight="1">
      <c r="B465" s="128" t="str">
        <f>IF( LEN(D465) = 4, IFERROR( VLOOKUP( D465, Accounts!$A$3:$C$1226, 3, TRUE), "MISSING"), "")</f>
        <v/>
      </c>
      <c r="C465" s="128"/>
      <c r="D465" s="565"/>
      <c r="E465" s="407"/>
      <c r="F465" s="211"/>
      <c r="G465" s="211"/>
      <c r="H465" s="211"/>
      <c r="I465" s="211"/>
      <c r="J465" s="211"/>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c r="AG465" s="211"/>
      <c r="AH465" s="211"/>
      <c r="AI465" s="211"/>
      <c r="AJ465" s="211"/>
      <c r="AK465" s="211"/>
      <c r="AL465" s="211"/>
      <c r="AM465" s="211"/>
      <c r="AN465" s="211"/>
      <c r="AO465" s="211"/>
      <c r="AP465" s="211"/>
      <c r="AQ465" s="211"/>
    </row>
    <row r="466" spans="2:43" ht="12" customHeight="1">
      <c r="B466" s="128" t="str">
        <f>IF( LEN(D466) = 4, IFERROR( VLOOKUP( D466, Accounts!$A$3:$C$1226, 3, TRUE), "MISSING"), "")</f>
        <v/>
      </c>
      <c r="C466" s="128"/>
      <c r="D466" s="565"/>
      <c r="E466" s="407"/>
      <c r="F466" s="211"/>
      <c r="G466" s="211"/>
      <c r="H466" s="211"/>
      <c r="I466" s="211"/>
      <c r="J466" s="211"/>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c r="AG466" s="211"/>
      <c r="AH466" s="211"/>
      <c r="AI466" s="211"/>
      <c r="AJ466" s="211"/>
      <c r="AK466" s="211"/>
      <c r="AL466" s="211"/>
      <c r="AM466" s="211"/>
      <c r="AN466" s="211"/>
      <c r="AO466" s="211"/>
      <c r="AP466" s="211"/>
      <c r="AQ466" s="211"/>
    </row>
    <row r="467" spans="2:43" ht="12" customHeight="1">
      <c r="B467" s="128" t="str">
        <f>IF( LEN(D467) = 4, IFERROR( VLOOKUP( D467, Accounts!$A$3:$C$1226, 3, TRUE), "MISSING"), "")</f>
        <v/>
      </c>
      <c r="C467" s="128"/>
      <c r="D467" s="565"/>
      <c r="E467" s="407"/>
      <c r="F467" s="211"/>
      <c r="G467" s="211"/>
      <c r="H467" s="211"/>
      <c r="I467" s="211"/>
      <c r="J467" s="211"/>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c r="AG467" s="211"/>
      <c r="AH467" s="211"/>
      <c r="AI467" s="211"/>
      <c r="AJ467" s="211"/>
      <c r="AK467" s="211"/>
      <c r="AL467" s="211"/>
      <c r="AM467" s="211"/>
      <c r="AN467" s="211"/>
      <c r="AO467" s="211"/>
      <c r="AP467" s="211"/>
      <c r="AQ467" s="211"/>
    </row>
    <row r="468" spans="2:43" ht="12" customHeight="1">
      <c r="B468" s="128" t="str">
        <f>IF( LEN(D468) = 4, IFERROR( VLOOKUP( D468, Accounts!$A$3:$C$1226, 3, TRUE), "MISSING"), "")</f>
        <v/>
      </c>
      <c r="C468" s="128"/>
      <c r="D468" s="565"/>
      <c r="E468" s="407"/>
      <c r="F468" s="211"/>
      <c r="G468" s="211"/>
      <c r="H468" s="211"/>
      <c r="I468" s="211"/>
      <c r="J468" s="211"/>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c r="AG468" s="211"/>
      <c r="AH468" s="211"/>
      <c r="AI468" s="211"/>
      <c r="AJ468" s="211"/>
      <c r="AK468" s="211"/>
      <c r="AL468" s="211"/>
      <c r="AM468" s="211"/>
      <c r="AN468" s="211"/>
      <c r="AO468" s="211"/>
      <c r="AP468" s="211"/>
      <c r="AQ468" s="211"/>
    </row>
    <row r="469" spans="2:43" ht="12" customHeight="1">
      <c r="B469" s="128" t="str">
        <f>IF( LEN(D469) = 4, IFERROR( VLOOKUP( D469, Accounts!$A$3:$C$1226, 3, TRUE), "MISSING"), "")</f>
        <v/>
      </c>
      <c r="C469" s="128"/>
      <c r="D469" s="565"/>
      <c r="E469" s="407"/>
      <c r="F469" s="211"/>
      <c r="G469" s="211"/>
      <c r="H469" s="211"/>
      <c r="I469" s="211"/>
      <c r="J469" s="211"/>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c r="AK469" s="211"/>
      <c r="AL469" s="211"/>
      <c r="AM469" s="211"/>
      <c r="AN469" s="211"/>
      <c r="AO469" s="211"/>
      <c r="AP469" s="211"/>
      <c r="AQ469" s="211"/>
    </row>
    <row r="470" spans="2:43" ht="12" customHeight="1">
      <c r="B470" s="128" t="str">
        <f>IF( LEN(D470) = 4, IFERROR( VLOOKUP( D470, Accounts!$A$3:$C$1226, 3, TRUE), "MISSING"), "")</f>
        <v/>
      </c>
      <c r="C470" s="128"/>
      <c r="D470" s="565"/>
      <c r="E470" s="407"/>
      <c r="F470" s="211"/>
      <c r="G470" s="211"/>
      <c r="H470" s="211"/>
      <c r="I470" s="211"/>
      <c r="J470" s="211"/>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c r="AG470" s="211"/>
      <c r="AH470" s="211"/>
      <c r="AI470" s="211"/>
      <c r="AJ470" s="211"/>
      <c r="AK470" s="211"/>
      <c r="AL470" s="211"/>
      <c r="AM470" s="211"/>
      <c r="AN470" s="211"/>
      <c r="AO470" s="211"/>
      <c r="AP470" s="211"/>
      <c r="AQ470" s="211"/>
    </row>
    <row r="471" spans="2:43" ht="12" customHeight="1">
      <c r="B471" s="128" t="str">
        <f>IF( LEN(D471) = 4, IFERROR( VLOOKUP( D471, Accounts!$A$3:$C$1226, 3, TRUE), "MISSING"), "")</f>
        <v/>
      </c>
      <c r="C471" s="128"/>
      <c r="D471" s="565"/>
      <c r="E471" s="407"/>
      <c r="F471" s="211"/>
      <c r="G471" s="211"/>
      <c r="H471" s="211"/>
      <c r="I471" s="211"/>
      <c r="J471" s="211"/>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c r="AG471" s="211"/>
      <c r="AH471" s="211"/>
      <c r="AI471" s="211"/>
      <c r="AJ471" s="211"/>
      <c r="AK471" s="211"/>
      <c r="AL471" s="211"/>
      <c r="AM471" s="211"/>
      <c r="AN471" s="211"/>
      <c r="AO471" s="211"/>
      <c r="AP471" s="211"/>
      <c r="AQ471" s="211"/>
    </row>
    <row r="472" spans="2:43" ht="12" customHeight="1">
      <c r="B472" s="128" t="str">
        <f>IF( LEN(D472) = 4, IFERROR( VLOOKUP( D472, Accounts!$A$3:$C$1226, 3, TRUE), "MISSING"), "")</f>
        <v/>
      </c>
      <c r="C472" s="128"/>
      <c r="D472" s="565"/>
      <c r="E472" s="407"/>
      <c r="F472" s="211"/>
      <c r="G472" s="211"/>
      <c r="H472" s="211"/>
      <c r="I472" s="211"/>
      <c r="J472" s="211"/>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c r="AG472" s="211"/>
      <c r="AH472" s="211"/>
      <c r="AI472" s="211"/>
      <c r="AJ472" s="211"/>
      <c r="AK472" s="211"/>
      <c r="AL472" s="211"/>
      <c r="AM472" s="211"/>
      <c r="AN472" s="211"/>
      <c r="AO472" s="211"/>
      <c r="AP472" s="211"/>
      <c r="AQ472" s="211"/>
    </row>
    <row r="473" spans="2:43" ht="12" customHeight="1">
      <c r="B473" s="128" t="str">
        <f>IF( LEN(D473) = 4, IFERROR( VLOOKUP( D473, Accounts!$A$3:$C$1226, 3, TRUE), "MISSING"), "")</f>
        <v/>
      </c>
      <c r="C473" s="128"/>
      <c r="D473" s="565"/>
      <c r="E473" s="407"/>
      <c r="F473" s="211"/>
      <c r="G473" s="211"/>
      <c r="H473" s="211"/>
      <c r="I473" s="211"/>
      <c r="J473" s="211"/>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c r="AG473" s="211"/>
      <c r="AH473" s="211"/>
      <c r="AI473" s="211"/>
      <c r="AJ473" s="211"/>
      <c r="AK473" s="211"/>
      <c r="AL473" s="211"/>
      <c r="AM473" s="211"/>
      <c r="AN473" s="211"/>
      <c r="AO473" s="211"/>
      <c r="AP473" s="211"/>
      <c r="AQ473" s="211"/>
    </row>
    <row r="474" spans="2:43" ht="12" customHeight="1">
      <c r="B474" s="128" t="str">
        <f>IF( LEN(D474) = 4, IFERROR( VLOOKUP( D474, Accounts!$A$3:$C$1226, 3, TRUE), "MISSING"), "")</f>
        <v/>
      </c>
      <c r="C474" s="128"/>
      <c r="D474" s="565"/>
      <c r="E474" s="407"/>
      <c r="F474" s="211"/>
      <c r="G474" s="211"/>
      <c r="H474" s="211"/>
      <c r="I474" s="211"/>
      <c r="J474" s="211"/>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c r="AG474" s="211"/>
      <c r="AH474" s="211"/>
      <c r="AI474" s="211"/>
      <c r="AJ474" s="211"/>
      <c r="AK474" s="211"/>
      <c r="AL474" s="211"/>
      <c r="AM474" s="211"/>
      <c r="AN474" s="211"/>
      <c r="AO474" s="211"/>
      <c r="AP474" s="211"/>
      <c r="AQ474" s="211"/>
    </row>
    <row r="475" spans="2:43" ht="12" customHeight="1">
      <c r="B475" s="128" t="str">
        <f>IF( LEN(D475) = 4, IFERROR( VLOOKUP( D475, Accounts!$A$3:$C$1226, 3, TRUE), "MISSING"), "")</f>
        <v/>
      </c>
      <c r="C475" s="128"/>
      <c r="D475" s="565"/>
      <c r="E475" s="407"/>
      <c r="F475" s="211"/>
      <c r="G475" s="211"/>
      <c r="H475" s="211"/>
      <c r="I475" s="211"/>
      <c r="J475" s="211"/>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c r="AG475" s="211"/>
      <c r="AH475" s="211"/>
      <c r="AI475" s="211"/>
      <c r="AJ475" s="211"/>
      <c r="AK475" s="211"/>
      <c r="AL475" s="211"/>
      <c r="AM475" s="211"/>
      <c r="AN475" s="211"/>
      <c r="AO475" s="211"/>
      <c r="AP475" s="211"/>
      <c r="AQ475" s="211"/>
    </row>
    <row r="476" spans="2:43" ht="12" customHeight="1">
      <c r="B476" s="128" t="str">
        <f>IF( LEN(D476) = 4, IFERROR( VLOOKUP( D476, Accounts!$A$3:$C$1226, 3, TRUE), "MISSING"), "")</f>
        <v/>
      </c>
      <c r="C476" s="128"/>
      <c r="D476" s="565"/>
      <c r="E476" s="407"/>
      <c r="F476" s="211"/>
      <c r="G476" s="211"/>
      <c r="H476" s="211"/>
      <c r="I476" s="211"/>
      <c r="J476" s="211"/>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c r="AG476" s="211"/>
      <c r="AH476" s="211"/>
      <c r="AI476" s="211"/>
      <c r="AJ476" s="211"/>
      <c r="AK476" s="211"/>
      <c r="AL476" s="211"/>
      <c r="AM476" s="211"/>
      <c r="AN476" s="211"/>
      <c r="AO476" s="211"/>
      <c r="AP476" s="211"/>
      <c r="AQ476" s="211"/>
    </row>
    <row r="477" spans="2:43" ht="12" customHeight="1">
      <c r="B477" s="128" t="str">
        <f>IF( LEN(D477) = 4, IFERROR( VLOOKUP( D477, Accounts!$A$3:$C$1226, 3, TRUE), "MISSING"), "")</f>
        <v/>
      </c>
      <c r="C477" s="128"/>
      <c r="D477" s="565"/>
      <c r="E477" s="407"/>
      <c r="F477" s="211"/>
      <c r="G477" s="211"/>
      <c r="H477" s="211"/>
      <c r="I477" s="211"/>
      <c r="J477" s="211"/>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c r="AG477" s="211"/>
      <c r="AH477" s="211"/>
      <c r="AI477" s="211"/>
      <c r="AJ477" s="211"/>
      <c r="AK477" s="211"/>
      <c r="AL477" s="211"/>
      <c r="AM477" s="211"/>
      <c r="AN477" s="211"/>
      <c r="AO477" s="211"/>
      <c r="AP477" s="211"/>
      <c r="AQ477" s="211"/>
    </row>
    <row r="478" spans="2:43" ht="12" customHeight="1">
      <c r="B478" s="128" t="str">
        <f>IF( LEN(D478) = 4, IFERROR( VLOOKUP( D478, Accounts!$A$3:$C$1226, 3, TRUE), "MISSING"), "")</f>
        <v/>
      </c>
      <c r="C478" s="128"/>
      <c r="D478" s="565"/>
      <c r="E478" s="407"/>
      <c r="F478" s="211"/>
      <c r="G478" s="211"/>
      <c r="H478" s="211"/>
      <c r="I478" s="211"/>
      <c r="J478" s="211"/>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c r="AG478" s="211"/>
      <c r="AH478" s="211"/>
      <c r="AI478" s="211"/>
      <c r="AJ478" s="211"/>
      <c r="AK478" s="211"/>
      <c r="AL478" s="211"/>
      <c r="AM478" s="211"/>
      <c r="AN478" s="211"/>
      <c r="AO478" s="211"/>
      <c r="AP478" s="211"/>
      <c r="AQ478" s="211"/>
    </row>
    <row r="479" spans="2:43" ht="12" customHeight="1">
      <c r="B479" s="128" t="str">
        <f>IF( LEN(D479) = 4, IFERROR( VLOOKUP( D479, Accounts!$A$3:$C$1226, 3, TRUE), "MISSING"), "")</f>
        <v/>
      </c>
      <c r="C479" s="128"/>
      <c r="D479" s="565"/>
      <c r="E479" s="407"/>
      <c r="F479" s="211"/>
      <c r="G479" s="211"/>
      <c r="H479" s="211"/>
      <c r="I479" s="211"/>
      <c r="J479" s="211"/>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c r="AG479" s="211"/>
      <c r="AH479" s="211"/>
      <c r="AI479" s="211"/>
      <c r="AJ479" s="211"/>
      <c r="AK479" s="211"/>
      <c r="AL479" s="211"/>
      <c r="AM479" s="211"/>
      <c r="AN479" s="211"/>
      <c r="AO479" s="211"/>
      <c r="AP479" s="211"/>
      <c r="AQ479" s="211"/>
    </row>
    <row r="480" spans="2:43" ht="12" customHeight="1">
      <c r="B480" s="128" t="str">
        <f>IF( LEN(D480) = 4, IFERROR( VLOOKUP( D480, Accounts!$A$3:$C$1226, 3, TRUE), "MISSING"), "")</f>
        <v/>
      </c>
      <c r="C480" s="128"/>
      <c r="D480" s="565"/>
      <c r="E480" s="407"/>
      <c r="F480" s="211"/>
      <c r="G480" s="211"/>
      <c r="H480" s="211"/>
      <c r="I480" s="211"/>
      <c r="J480" s="211"/>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c r="AG480" s="211"/>
      <c r="AH480" s="211"/>
      <c r="AI480" s="211"/>
      <c r="AJ480" s="211"/>
      <c r="AK480" s="211"/>
      <c r="AL480" s="211"/>
      <c r="AM480" s="211"/>
      <c r="AN480" s="211"/>
      <c r="AO480" s="211"/>
      <c r="AP480" s="211"/>
      <c r="AQ480" s="211"/>
    </row>
    <row r="481" spans="2:43" ht="12" customHeight="1">
      <c r="B481" s="128" t="str">
        <f>IF( LEN(D481) = 4, IFERROR( VLOOKUP( D481, Accounts!$A$3:$C$1226, 3, TRUE), "MISSING"), "")</f>
        <v/>
      </c>
      <c r="C481" s="128"/>
      <c r="D481" s="565"/>
      <c r="E481" s="407"/>
      <c r="F481" s="211"/>
      <c r="G481" s="211"/>
      <c r="H481" s="211"/>
      <c r="I481" s="211"/>
      <c r="J481" s="211"/>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c r="AG481" s="211"/>
      <c r="AH481" s="211"/>
      <c r="AI481" s="211"/>
      <c r="AJ481" s="211"/>
      <c r="AK481" s="211"/>
      <c r="AL481" s="211"/>
      <c r="AM481" s="211"/>
      <c r="AN481" s="211"/>
      <c r="AO481" s="211"/>
      <c r="AP481" s="211"/>
      <c r="AQ481" s="211"/>
    </row>
    <row r="482" spans="2:43" ht="12" customHeight="1">
      <c r="B482" s="128" t="str">
        <f>IF( LEN(D482) = 4, IFERROR( VLOOKUP( D482, Accounts!$A$3:$C$1226, 3, TRUE), "MISSING"), "")</f>
        <v/>
      </c>
      <c r="C482" s="128"/>
      <c r="D482" s="565"/>
      <c r="E482" s="407"/>
      <c r="F482" s="211"/>
      <c r="G482" s="211"/>
      <c r="H482" s="211"/>
      <c r="I482" s="211"/>
      <c r="J482" s="211"/>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c r="AG482" s="211"/>
      <c r="AH482" s="211"/>
      <c r="AI482" s="211"/>
      <c r="AJ482" s="211"/>
      <c r="AK482" s="211"/>
      <c r="AL482" s="211"/>
      <c r="AM482" s="211"/>
      <c r="AN482" s="211"/>
      <c r="AO482" s="211"/>
      <c r="AP482" s="211"/>
      <c r="AQ482" s="211"/>
    </row>
    <row r="483" spans="2:43" ht="12" customHeight="1">
      <c r="B483" s="128" t="str">
        <f>IF( LEN(D483) = 4, IFERROR( VLOOKUP( D483, Accounts!$A$3:$C$1226, 3, TRUE), "MISSING"), "")</f>
        <v/>
      </c>
      <c r="C483" s="128"/>
      <c r="D483" s="565"/>
      <c r="E483" s="407"/>
      <c r="F483" s="211"/>
      <c r="G483" s="211"/>
      <c r="H483" s="211"/>
      <c r="I483" s="211"/>
      <c r="J483" s="211"/>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c r="AK483" s="211"/>
      <c r="AL483" s="211"/>
      <c r="AM483" s="211"/>
      <c r="AN483" s="211"/>
      <c r="AO483" s="211"/>
      <c r="AP483" s="211"/>
      <c r="AQ483" s="211"/>
    </row>
    <row r="484" spans="2:43" ht="12" customHeight="1">
      <c r="B484" s="128" t="str">
        <f>IF( LEN(D484) = 4, IFERROR( VLOOKUP( D484, Accounts!$A$3:$C$1226, 3, TRUE), "MISSING"), "")</f>
        <v/>
      </c>
      <c r="C484" s="128"/>
      <c r="D484" s="565"/>
      <c r="E484" s="407"/>
      <c r="F484" s="211"/>
      <c r="G484" s="211"/>
      <c r="H484" s="211"/>
      <c r="I484" s="211"/>
      <c r="J484" s="211"/>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c r="AG484" s="211"/>
      <c r="AH484" s="211"/>
      <c r="AI484" s="211"/>
      <c r="AJ484" s="211"/>
      <c r="AK484" s="211"/>
      <c r="AL484" s="211"/>
      <c r="AM484" s="211"/>
      <c r="AN484" s="211"/>
      <c r="AO484" s="211"/>
      <c r="AP484" s="211"/>
      <c r="AQ484" s="211"/>
    </row>
    <row r="485" spans="2:43" ht="12" customHeight="1">
      <c r="B485" s="128" t="str">
        <f>IF( LEN(D485) = 4, IFERROR( VLOOKUP( D485, Accounts!$A$3:$C$1226, 3, TRUE), "MISSING"), "")</f>
        <v/>
      </c>
      <c r="C485" s="128"/>
      <c r="D485" s="565"/>
      <c r="E485" s="407"/>
      <c r="F485" s="211"/>
      <c r="G485" s="211"/>
      <c r="H485" s="211"/>
      <c r="I485" s="211"/>
      <c r="J485" s="211"/>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c r="AG485" s="211"/>
      <c r="AH485" s="211"/>
      <c r="AI485" s="211"/>
      <c r="AJ485" s="211"/>
      <c r="AK485" s="211"/>
      <c r="AL485" s="211"/>
      <c r="AM485" s="211"/>
      <c r="AN485" s="211"/>
      <c r="AO485" s="211"/>
      <c r="AP485" s="211"/>
      <c r="AQ485" s="211"/>
    </row>
    <row r="486" spans="2:43" ht="12" customHeight="1">
      <c r="B486" s="128" t="str">
        <f>IF( LEN(D486) = 4, IFERROR( VLOOKUP( D486, Accounts!$A$3:$C$1226, 3, TRUE), "MISSING"), "")</f>
        <v/>
      </c>
      <c r="C486" s="128"/>
      <c r="D486" s="565"/>
      <c r="E486" s="407"/>
      <c r="F486" s="211"/>
      <c r="G486" s="211"/>
      <c r="H486" s="211"/>
      <c r="I486" s="211"/>
      <c r="J486" s="211"/>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c r="AG486" s="211"/>
      <c r="AH486" s="211"/>
      <c r="AI486" s="211"/>
      <c r="AJ486" s="211"/>
      <c r="AK486" s="211"/>
      <c r="AL486" s="211"/>
      <c r="AM486" s="211"/>
      <c r="AN486" s="211"/>
      <c r="AO486" s="211"/>
      <c r="AP486" s="211"/>
      <c r="AQ486" s="211"/>
    </row>
    <row r="487" spans="2:43" ht="12" customHeight="1">
      <c r="B487" s="128" t="str">
        <f>IF( LEN(D487) = 4, IFERROR( VLOOKUP( D487, Accounts!$A$3:$C$1226, 3, TRUE), "MISSING"), "")</f>
        <v/>
      </c>
      <c r="C487" s="128"/>
      <c r="D487" s="565"/>
      <c r="E487" s="407"/>
      <c r="F487" s="211"/>
      <c r="G487" s="211"/>
      <c r="H487" s="211"/>
      <c r="I487" s="211"/>
      <c r="J487" s="211"/>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c r="AG487" s="211"/>
      <c r="AH487" s="211"/>
      <c r="AI487" s="211"/>
      <c r="AJ487" s="211"/>
      <c r="AK487" s="211"/>
      <c r="AL487" s="211"/>
      <c r="AM487" s="211"/>
      <c r="AN487" s="211"/>
      <c r="AO487" s="211"/>
      <c r="AP487" s="211"/>
      <c r="AQ487" s="211"/>
    </row>
    <row r="488" spans="2:43" ht="12" customHeight="1">
      <c r="B488" s="128" t="str">
        <f>IF( LEN(D488) = 4, IFERROR( VLOOKUP( D488, Accounts!$A$3:$C$1226, 3, TRUE), "MISSING"), "")</f>
        <v/>
      </c>
      <c r="C488" s="128"/>
      <c r="D488" s="565"/>
      <c r="E488" s="407"/>
      <c r="F488" s="211"/>
      <c r="G488" s="211"/>
      <c r="H488" s="211"/>
      <c r="I488" s="211"/>
      <c r="J488" s="211"/>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c r="AG488" s="211"/>
      <c r="AH488" s="211"/>
      <c r="AI488" s="211"/>
      <c r="AJ488" s="211"/>
      <c r="AK488" s="211"/>
      <c r="AL488" s="211"/>
      <c r="AM488" s="211"/>
      <c r="AN488" s="211"/>
      <c r="AO488" s="211"/>
      <c r="AP488" s="211"/>
      <c r="AQ488" s="211"/>
    </row>
    <row r="489" spans="2:43" ht="12" customHeight="1">
      <c r="B489" s="128" t="str">
        <f>IF( LEN(D489) = 4, IFERROR( VLOOKUP( D489, Accounts!$A$3:$C$1226, 3, TRUE), "MISSING"), "")</f>
        <v/>
      </c>
      <c r="C489" s="128"/>
      <c r="D489" s="565"/>
      <c r="E489" s="407"/>
      <c r="F489" s="211"/>
      <c r="G489" s="211"/>
      <c r="H489" s="211"/>
      <c r="I489" s="211"/>
      <c r="J489" s="211"/>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c r="AG489" s="211"/>
      <c r="AH489" s="211"/>
      <c r="AI489" s="211"/>
      <c r="AJ489" s="211"/>
      <c r="AK489" s="211"/>
      <c r="AL489" s="211"/>
      <c r="AM489" s="211"/>
      <c r="AN489" s="211"/>
      <c r="AO489" s="211"/>
      <c r="AP489" s="211"/>
      <c r="AQ489" s="211"/>
    </row>
    <row r="490" spans="2:43" ht="12" customHeight="1">
      <c r="B490" s="128" t="str">
        <f>IF( LEN(D490) = 4, IFERROR( VLOOKUP( D490, Accounts!$A$3:$C$1226, 3, TRUE), "MISSING"), "")</f>
        <v/>
      </c>
      <c r="C490" s="128"/>
      <c r="D490" s="565"/>
      <c r="E490" s="407"/>
      <c r="F490" s="211"/>
      <c r="G490" s="211"/>
      <c r="H490" s="211"/>
      <c r="I490" s="211"/>
      <c r="J490" s="211"/>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c r="AK490" s="211"/>
      <c r="AL490" s="211"/>
      <c r="AM490" s="211"/>
      <c r="AN490" s="211"/>
      <c r="AO490" s="211"/>
      <c r="AP490" s="211"/>
      <c r="AQ490" s="211"/>
    </row>
    <row r="491" spans="2:43" ht="12" customHeight="1">
      <c r="B491" s="128" t="str">
        <f>IF( LEN(D491) = 4, IFERROR( VLOOKUP( D491, Accounts!$A$3:$C$1226, 3, TRUE), "MISSING"), "")</f>
        <v/>
      </c>
      <c r="C491" s="128"/>
      <c r="D491" s="565"/>
      <c r="E491" s="407"/>
      <c r="F491" s="211"/>
      <c r="G491" s="211"/>
      <c r="H491" s="211"/>
      <c r="I491" s="211"/>
      <c r="J491" s="211"/>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c r="AG491" s="211"/>
      <c r="AH491" s="211"/>
      <c r="AI491" s="211"/>
      <c r="AJ491" s="211"/>
      <c r="AK491" s="211"/>
      <c r="AL491" s="211"/>
      <c r="AM491" s="211"/>
      <c r="AN491" s="211"/>
      <c r="AO491" s="211"/>
      <c r="AP491" s="211"/>
      <c r="AQ491" s="211"/>
    </row>
    <row r="492" spans="2:43" ht="12" customHeight="1">
      <c r="B492" s="128" t="str">
        <f>IF( LEN(D492) = 4, IFERROR( VLOOKUP( D492, Accounts!$A$3:$C$1226, 3, TRUE), "MISSING"), "")</f>
        <v/>
      </c>
      <c r="C492" s="128"/>
      <c r="D492" s="565"/>
      <c r="E492" s="407"/>
      <c r="F492" s="211"/>
      <c r="G492" s="211"/>
      <c r="H492" s="211"/>
      <c r="I492" s="211"/>
      <c r="J492" s="211"/>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c r="AG492" s="211"/>
      <c r="AH492" s="211"/>
      <c r="AI492" s="211"/>
      <c r="AJ492" s="211"/>
      <c r="AK492" s="211"/>
      <c r="AL492" s="211"/>
      <c r="AM492" s="211"/>
      <c r="AN492" s="211"/>
      <c r="AO492" s="211"/>
      <c r="AP492" s="211"/>
      <c r="AQ492" s="211"/>
    </row>
    <row r="493" spans="2:43" ht="12" customHeight="1">
      <c r="B493" s="128" t="str">
        <f>IF( LEN(D493) = 4, IFERROR( VLOOKUP( D493, Accounts!$A$3:$C$1226, 3, TRUE), "MISSING"), "")</f>
        <v/>
      </c>
      <c r="C493" s="128"/>
      <c r="D493" s="565"/>
      <c r="E493" s="407"/>
      <c r="F493" s="211"/>
      <c r="G493" s="211"/>
      <c r="H493" s="211"/>
      <c r="I493" s="211"/>
      <c r="J493" s="211"/>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c r="AG493" s="211"/>
      <c r="AH493" s="211"/>
      <c r="AI493" s="211"/>
      <c r="AJ493" s="211"/>
      <c r="AK493" s="211"/>
      <c r="AL493" s="211"/>
      <c r="AM493" s="211"/>
      <c r="AN493" s="211"/>
      <c r="AO493" s="211"/>
      <c r="AP493" s="211"/>
      <c r="AQ493" s="211"/>
    </row>
    <row r="494" spans="2:43" ht="12" customHeight="1">
      <c r="B494" s="128" t="str">
        <f>IF( LEN(D494) = 4, IFERROR( VLOOKUP( D494, Accounts!$A$3:$C$1226, 3, TRUE), "MISSING"), "")</f>
        <v/>
      </c>
      <c r="C494" s="128"/>
      <c r="D494" s="565"/>
      <c r="E494" s="407"/>
      <c r="F494" s="211"/>
      <c r="G494" s="211"/>
      <c r="H494" s="211"/>
      <c r="I494" s="211"/>
      <c r="J494" s="211"/>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c r="AG494" s="211"/>
      <c r="AH494" s="211"/>
      <c r="AI494" s="211"/>
      <c r="AJ494" s="211"/>
      <c r="AK494" s="211"/>
      <c r="AL494" s="211"/>
      <c r="AM494" s="211"/>
      <c r="AN494" s="211"/>
      <c r="AO494" s="211"/>
      <c r="AP494" s="211"/>
      <c r="AQ494" s="211"/>
    </row>
    <row r="495" spans="2:43" ht="12" customHeight="1">
      <c r="B495" s="128" t="str">
        <f>IF( LEN(D495) = 4, IFERROR( VLOOKUP( D495, Accounts!$A$3:$C$1226, 3, TRUE), "MISSING"), "")</f>
        <v/>
      </c>
      <c r="C495" s="128"/>
      <c r="D495" s="565"/>
      <c r="E495" s="407"/>
      <c r="F495" s="211"/>
      <c r="G495" s="211"/>
      <c r="H495" s="211"/>
      <c r="I495" s="211"/>
      <c r="J495" s="211"/>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c r="AG495" s="211"/>
      <c r="AH495" s="211"/>
      <c r="AI495" s="211"/>
      <c r="AJ495" s="211"/>
      <c r="AK495" s="211"/>
      <c r="AL495" s="211"/>
      <c r="AM495" s="211"/>
      <c r="AN495" s="211"/>
      <c r="AO495" s="211"/>
      <c r="AP495" s="211"/>
      <c r="AQ495" s="211"/>
    </row>
    <row r="496" spans="2:43" ht="12" customHeight="1">
      <c r="B496" s="128" t="str">
        <f>IF( LEN(D496) = 4, IFERROR( VLOOKUP( D496, Accounts!$A$3:$C$1226, 3, TRUE), "MISSING"), "")</f>
        <v/>
      </c>
      <c r="C496" s="128"/>
      <c r="D496" s="565"/>
      <c r="E496" s="407"/>
      <c r="F496" s="211"/>
      <c r="G496" s="211"/>
      <c r="H496" s="211"/>
      <c r="I496" s="211"/>
      <c r="J496" s="211"/>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c r="AG496" s="211"/>
      <c r="AH496" s="211"/>
      <c r="AI496" s="211"/>
      <c r="AJ496" s="211"/>
      <c r="AK496" s="211"/>
      <c r="AL496" s="211"/>
      <c r="AM496" s="211"/>
      <c r="AN496" s="211"/>
      <c r="AO496" s="211"/>
      <c r="AP496" s="211"/>
      <c r="AQ496" s="211"/>
    </row>
    <row r="497" spans="2:43" ht="12" customHeight="1">
      <c r="B497" s="128" t="str">
        <f>IF( LEN(D497) = 4, IFERROR( VLOOKUP( D497, Accounts!$A$3:$C$1226, 3, TRUE), "MISSING"), "")</f>
        <v/>
      </c>
      <c r="C497" s="128"/>
      <c r="D497" s="565"/>
      <c r="E497" s="407"/>
      <c r="F497" s="211"/>
      <c r="G497" s="211"/>
      <c r="H497" s="211"/>
      <c r="I497" s="211"/>
      <c r="J497" s="211"/>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c r="AG497" s="211"/>
      <c r="AH497" s="211"/>
      <c r="AI497" s="211"/>
      <c r="AJ497" s="211"/>
      <c r="AK497" s="211"/>
      <c r="AL497" s="211"/>
      <c r="AM497" s="211"/>
      <c r="AN497" s="211"/>
      <c r="AO497" s="211"/>
      <c r="AP497" s="211"/>
      <c r="AQ497" s="211"/>
    </row>
    <row r="498" spans="2:43" ht="12" customHeight="1">
      <c r="B498" s="128" t="str">
        <f>IF( LEN(D498) = 4, IFERROR( VLOOKUP( D498, Accounts!$A$3:$C$1226, 3, TRUE), "MISSING"), "")</f>
        <v/>
      </c>
      <c r="C498" s="128"/>
      <c r="D498" s="565"/>
      <c r="E498" s="407"/>
      <c r="F498" s="211"/>
      <c r="G498" s="211"/>
      <c r="H498" s="211"/>
      <c r="I498" s="211"/>
      <c r="J498" s="211"/>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c r="AG498" s="211"/>
      <c r="AH498" s="211"/>
      <c r="AI498" s="211"/>
      <c r="AJ498" s="211"/>
      <c r="AK498" s="211"/>
      <c r="AL498" s="211"/>
      <c r="AM498" s="211"/>
      <c r="AN498" s="211"/>
      <c r="AO498" s="211"/>
      <c r="AP498" s="211"/>
      <c r="AQ498" s="211"/>
    </row>
    <row r="499" spans="2:43" ht="12" customHeight="1">
      <c r="B499" s="128" t="str">
        <f>IF( LEN(D499) = 4, IFERROR( VLOOKUP( D499, Accounts!$A$3:$C$1226, 3, TRUE), "MISSING"), "")</f>
        <v/>
      </c>
      <c r="C499" s="128"/>
      <c r="D499" s="565"/>
      <c r="E499" s="407"/>
      <c r="F499" s="211"/>
      <c r="G499" s="211"/>
      <c r="H499" s="211"/>
      <c r="I499" s="211"/>
      <c r="J499" s="211"/>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c r="AG499" s="211"/>
      <c r="AH499" s="211"/>
      <c r="AI499" s="211"/>
      <c r="AJ499" s="211"/>
      <c r="AK499" s="211"/>
      <c r="AL499" s="211"/>
      <c r="AM499" s="211"/>
      <c r="AN499" s="211"/>
      <c r="AO499" s="211"/>
      <c r="AP499" s="211"/>
      <c r="AQ499" s="211"/>
    </row>
    <row r="500" spans="2:43" ht="12" customHeight="1">
      <c r="B500" s="128" t="str">
        <f>IF( LEN(D500) = 4, IFERROR( VLOOKUP( D500, Accounts!$A$3:$C$1226, 3, TRUE), "MISSING"), "")</f>
        <v/>
      </c>
      <c r="C500" s="128"/>
      <c r="D500" s="565"/>
      <c r="E500" s="407"/>
      <c r="F500" s="211"/>
      <c r="G500" s="211"/>
      <c r="H500" s="211"/>
      <c r="I500" s="211"/>
      <c r="J500" s="211"/>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c r="AG500" s="211"/>
      <c r="AH500" s="211"/>
      <c r="AI500" s="211"/>
      <c r="AJ500" s="211"/>
      <c r="AK500" s="211"/>
      <c r="AL500" s="211"/>
      <c r="AM500" s="211"/>
      <c r="AN500" s="211"/>
      <c r="AO500" s="211"/>
      <c r="AP500" s="211"/>
      <c r="AQ500" s="211"/>
    </row>
    <row r="501" spans="2:43" ht="12" customHeight="1">
      <c r="B501" s="128"/>
      <c r="C501" s="128"/>
      <c r="D501" s="565"/>
      <c r="E501" s="407"/>
      <c r="F501" s="211"/>
      <c r="G501" s="211"/>
      <c r="H501" s="211"/>
      <c r="I501" s="211"/>
      <c r="J501" s="211"/>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c r="AG501" s="211"/>
      <c r="AH501" s="211"/>
      <c r="AI501" s="211"/>
      <c r="AJ501" s="211"/>
      <c r="AK501" s="211"/>
      <c r="AL501" s="211"/>
      <c r="AM501" s="211"/>
      <c r="AN501" s="211"/>
      <c r="AO501" s="211"/>
      <c r="AP501" s="211"/>
      <c r="AQ501" s="211"/>
    </row>
    <row r="502" spans="2:43" ht="12" customHeight="1">
      <c r="B502" s="128"/>
      <c r="C502" s="128"/>
      <c r="D502" s="565"/>
      <c r="E502" s="407"/>
      <c r="F502" s="211"/>
      <c r="G502" s="211"/>
      <c r="H502" s="211"/>
      <c r="I502" s="211"/>
      <c r="J502" s="211"/>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c r="AG502" s="211"/>
      <c r="AH502" s="211"/>
      <c r="AI502" s="211"/>
      <c r="AJ502" s="211"/>
      <c r="AK502" s="211"/>
      <c r="AL502" s="211"/>
      <c r="AM502" s="211"/>
      <c r="AN502" s="211"/>
      <c r="AO502" s="211"/>
      <c r="AP502" s="211"/>
      <c r="AQ502" s="211"/>
    </row>
    <row r="503" spans="2:43" ht="12" customHeight="1">
      <c r="B503" s="128"/>
      <c r="C503" s="128"/>
      <c r="D503" s="565"/>
      <c r="E503" s="407"/>
      <c r="F503" s="211"/>
      <c r="G503" s="211"/>
      <c r="H503" s="211"/>
      <c r="I503" s="211"/>
      <c r="J503" s="211"/>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c r="AK503" s="211"/>
      <c r="AL503" s="211"/>
      <c r="AM503" s="211"/>
      <c r="AN503" s="211"/>
      <c r="AO503" s="211"/>
      <c r="AP503" s="211"/>
      <c r="AQ503" s="211"/>
    </row>
    <row r="504" spans="2:43" ht="12" customHeight="1">
      <c r="B504" s="128"/>
      <c r="C504" s="128"/>
      <c r="D504" s="565"/>
      <c r="E504" s="407"/>
      <c r="F504" s="211"/>
      <c r="G504" s="211"/>
      <c r="H504" s="211"/>
      <c r="I504" s="211"/>
      <c r="J504" s="211"/>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c r="AG504" s="211"/>
      <c r="AH504" s="211"/>
      <c r="AI504" s="211"/>
      <c r="AJ504" s="211"/>
      <c r="AK504" s="211"/>
      <c r="AL504" s="211"/>
      <c r="AM504" s="211"/>
      <c r="AN504" s="211"/>
      <c r="AO504" s="211"/>
      <c r="AP504" s="211"/>
      <c r="AQ504" s="211"/>
    </row>
    <row r="505" spans="2:43" ht="12" customHeight="1">
      <c r="B505" s="128"/>
      <c r="C505" s="128"/>
      <c r="D505" s="565"/>
      <c r="E505" s="407"/>
      <c r="F505" s="211"/>
      <c r="G505" s="211"/>
      <c r="H505" s="211"/>
      <c r="I505" s="211"/>
      <c r="J505" s="211"/>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c r="AG505" s="211"/>
      <c r="AH505" s="211"/>
      <c r="AI505" s="211"/>
      <c r="AJ505" s="211"/>
      <c r="AK505" s="211"/>
      <c r="AL505" s="211"/>
      <c r="AM505" s="211"/>
      <c r="AN505" s="211"/>
      <c r="AO505" s="211"/>
      <c r="AP505" s="211"/>
      <c r="AQ505" s="211"/>
    </row>
    <row r="506" spans="2:43" ht="12" customHeight="1">
      <c r="B506" s="128"/>
      <c r="C506" s="128"/>
      <c r="D506" s="565"/>
      <c r="E506" s="407"/>
      <c r="F506" s="211"/>
      <c r="G506" s="211"/>
      <c r="H506" s="211"/>
      <c r="I506" s="211"/>
      <c r="J506" s="211"/>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c r="AG506" s="211"/>
      <c r="AH506" s="211"/>
      <c r="AI506" s="211"/>
      <c r="AJ506" s="211"/>
      <c r="AK506" s="211"/>
      <c r="AL506" s="211"/>
      <c r="AM506" s="211"/>
      <c r="AN506" s="211"/>
      <c r="AO506" s="211"/>
      <c r="AP506" s="211"/>
      <c r="AQ506" s="211"/>
    </row>
    <row r="507" spans="2:43" ht="12" customHeight="1">
      <c r="B507" s="128"/>
      <c r="C507" s="128"/>
      <c r="D507" s="565"/>
      <c r="E507" s="407"/>
      <c r="F507" s="211"/>
      <c r="G507" s="211"/>
      <c r="H507" s="211"/>
      <c r="I507" s="211"/>
      <c r="J507" s="211"/>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c r="AG507" s="211"/>
      <c r="AH507" s="211"/>
      <c r="AI507" s="211"/>
      <c r="AJ507" s="211"/>
      <c r="AK507" s="211"/>
      <c r="AL507" s="211"/>
      <c r="AM507" s="211"/>
      <c r="AN507" s="211"/>
      <c r="AO507" s="211"/>
      <c r="AP507" s="211"/>
      <c r="AQ507" s="211"/>
    </row>
    <row r="508" spans="2:43" ht="12" customHeight="1">
      <c r="B508" s="128"/>
      <c r="C508" s="128"/>
      <c r="D508" s="565"/>
      <c r="E508" s="407"/>
      <c r="F508" s="211"/>
      <c r="G508" s="211"/>
      <c r="H508" s="211"/>
      <c r="I508" s="211"/>
      <c r="J508" s="211"/>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c r="AG508" s="211"/>
      <c r="AH508" s="211"/>
      <c r="AI508" s="211"/>
      <c r="AJ508" s="211"/>
      <c r="AK508" s="211"/>
      <c r="AL508" s="211"/>
      <c r="AM508" s="211"/>
      <c r="AN508" s="211"/>
      <c r="AO508" s="211"/>
      <c r="AP508" s="211"/>
      <c r="AQ508" s="211"/>
    </row>
    <row r="509" spans="2:43" ht="12" customHeight="1">
      <c r="B509" s="128"/>
      <c r="C509" s="128"/>
      <c r="D509" s="565"/>
      <c r="E509" s="407"/>
      <c r="F509" s="211"/>
      <c r="G509" s="211"/>
      <c r="H509" s="211"/>
      <c r="I509" s="211"/>
      <c r="J509" s="211"/>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c r="AG509" s="211"/>
      <c r="AH509" s="211"/>
      <c r="AI509" s="211"/>
      <c r="AJ509" s="211"/>
      <c r="AK509" s="211"/>
      <c r="AL509" s="211"/>
      <c r="AM509" s="211"/>
      <c r="AN509" s="211"/>
      <c r="AO509" s="211"/>
      <c r="AP509" s="211"/>
      <c r="AQ509" s="211"/>
    </row>
    <row r="510" spans="2:43" ht="12" customHeight="1">
      <c r="B510" s="128"/>
      <c r="C510" s="128"/>
      <c r="D510" s="565"/>
      <c r="E510" s="407"/>
      <c r="F510" s="211"/>
      <c r="G510" s="211"/>
      <c r="H510" s="211"/>
      <c r="I510" s="211"/>
      <c r="J510" s="211"/>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c r="AG510" s="211"/>
      <c r="AH510" s="211"/>
      <c r="AI510" s="211"/>
      <c r="AJ510" s="211"/>
      <c r="AK510" s="211"/>
      <c r="AL510" s="211"/>
      <c r="AM510" s="211"/>
      <c r="AN510" s="211"/>
      <c r="AO510" s="211"/>
      <c r="AP510" s="211"/>
      <c r="AQ510" s="211"/>
    </row>
    <row r="511" spans="2:43" ht="12" customHeight="1">
      <c r="B511" s="128"/>
      <c r="C511" s="128"/>
      <c r="D511" s="565"/>
      <c r="E511" s="407"/>
      <c r="F511" s="211"/>
      <c r="G511" s="211"/>
      <c r="H511" s="211"/>
      <c r="I511" s="211"/>
      <c r="J511" s="211"/>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c r="AG511" s="211"/>
      <c r="AH511" s="211"/>
      <c r="AI511" s="211"/>
      <c r="AJ511" s="211"/>
      <c r="AK511" s="211"/>
      <c r="AL511" s="211"/>
      <c r="AM511" s="211"/>
      <c r="AN511" s="211"/>
      <c r="AO511" s="211"/>
      <c r="AP511" s="211"/>
      <c r="AQ511" s="211"/>
    </row>
    <row r="512" spans="2:43" ht="12" customHeight="1">
      <c r="B512" s="128"/>
      <c r="C512" s="128"/>
      <c r="D512" s="565"/>
      <c r="E512" s="407"/>
      <c r="F512" s="211"/>
      <c r="G512" s="211"/>
      <c r="H512" s="211"/>
      <c r="I512" s="211"/>
      <c r="J512" s="211"/>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c r="AG512" s="211"/>
      <c r="AH512" s="211"/>
      <c r="AI512" s="211"/>
      <c r="AJ512" s="211"/>
      <c r="AK512" s="211"/>
      <c r="AL512" s="211"/>
      <c r="AM512" s="211"/>
      <c r="AN512" s="211"/>
      <c r="AO512" s="211"/>
      <c r="AP512" s="211"/>
      <c r="AQ512" s="211"/>
    </row>
    <row r="513" spans="2:43" ht="12" customHeight="1">
      <c r="B513" s="128"/>
      <c r="C513" s="128"/>
      <c r="D513" s="565"/>
      <c r="E513" s="407"/>
      <c r="F513" s="211"/>
      <c r="G513" s="211"/>
      <c r="H513" s="211"/>
      <c r="I513" s="211"/>
      <c r="J513" s="211"/>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c r="AG513" s="211"/>
      <c r="AH513" s="211"/>
      <c r="AI513" s="211"/>
      <c r="AJ513" s="211"/>
      <c r="AK513" s="211"/>
      <c r="AL513" s="211"/>
      <c r="AM513" s="211"/>
      <c r="AN513" s="211"/>
      <c r="AO513" s="211"/>
      <c r="AP513" s="211"/>
      <c r="AQ513" s="211"/>
    </row>
    <row r="514" spans="2:43" ht="12" customHeight="1">
      <c r="B514" s="128"/>
      <c r="C514" s="128"/>
      <c r="D514" s="565"/>
      <c r="E514" s="407"/>
      <c r="F514" s="211"/>
      <c r="G514" s="211"/>
      <c r="H514" s="211"/>
      <c r="I514" s="211"/>
      <c r="J514" s="211"/>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c r="AG514" s="211"/>
      <c r="AH514" s="211"/>
      <c r="AI514" s="211"/>
      <c r="AJ514" s="211"/>
      <c r="AK514" s="211"/>
      <c r="AL514" s="211"/>
      <c r="AM514" s="211"/>
      <c r="AN514" s="211"/>
      <c r="AO514" s="211"/>
      <c r="AP514" s="211"/>
      <c r="AQ514" s="211"/>
    </row>
    <row r="515" spans="2:43" ht="12" customHeight="1">
      <c r="B515" s="128"/>
      <c r="C515" s="128"/>
      <c r="D515" s="565"/>
      <c r="E515" s="407"/>
      <c r="F515" s="211"/>
      <c r="G515" s="211"/>
      <c r="H515" s="211"/>
      <c r="I515" s="211"/>
      <c r="J515" s="211"/>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c r="AG515" s="211"/>
      <c r="AH515" s="211"/>
      <c r="AI515" s="211"/>
      <c r="AJ515" s="211"/>
      <c r="AK515" s="211"/>
      <c r="AL515" s="211"/>
      <c r="AM515" s="211"/>
      <c r="AN515" s="211"/>
      <c r="AO515" s="211"/>
      <c r="AP515" s="211"/>
      <c r="AQ515" s="211"/>
    </row>
    <row r="516" spans="2:43" ht="12" customHeight="1">
      <c r="B516" s="128"/>
      <c r="C516" s="128"/>
      <c r="D516" s="565"/>
      <c r="E516" s="407"/>
      <c r="F516" s="211"/>
      <c r="G516" s="211"/>
      <c r="H516" s="211"/>
      <c r="I516" s="211"/>
      <c r="J516" s="211"/>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c r="AG516" s="211"/>
      <c r="AH516" s="211"/>
      <c r="AI516" s="211"/>
      <c r="AJ516" s="211"/>
      <c r="AK516" s="211"/>
      <c r="AL516" s="211"/>
      <c r="AM516" s="211"/>
      <c r="AN516" s="211"/>
      <c r="AO516" s="211"/>
      <c r="AP516" s="211"/>
      <c r="AQ516" s="211"/>
    </row>
    <row r="517" spans="2:43" ht="12" customHeight="1">
      <c r="B517" s="128"/>
      <c r="C517" s="128"/>
      <c r="D517" s="565"/>
      <c r="E517" s="407"/>
      <c r="F517" s="211"/>
      <c r="G517" s="211"/>
      <c r="H517" s="211"/>
      <c r="I517" s="211"/>
      <c r="J517" s="211"/>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c r="AG517" s="211"/>
      <c r="AH517" s="211"/>
      <c r="AI517" s="211"/>
      <c r="AJ517" s="211"/>
      <c r="AK517" s="211"/>
      <c r="AL517" s="211"/>
      <c r="AM517" s="211"/>
      <c r="AN517" s="211"/>
      <c r="AO517" s="211"/>
      <c r="AP517" s="211"/>
      <c r="AQ517" s="211"/>
    </row>
    <row r="518" spans="2:43" ht="12" customHeight="1">
      <c r="B518" s="128"/>
      <c r="C518" s="128"/>
      <c r="D518" s="565"/>
      <c r="E518" s="407"/>
      <c r="F518" s="211"/>
      <c r="G518" s="211"/>
      <c r="H518" s="211"/>
      <c r="I518" s="211"/>
      <c r="J518" s="211"/>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c r="AG518" s="211"/>
      <c r="AH518" s="211"/>
      <c r="AI518" s="211"/>
      <c r="AJ518" s="211"/>
      <c r="AK518" s="211"/>
      <c r="AL518" s="211"/>
      <c r="AM518" s="211"/>
      <c r="AN518" s="211"/>
      <c r="AO518" s="211"/>
      <c r="AP518" s="211"/>
      <c r="AQ518" s="211"/>
    </row>
    <row r="519" spans="2:43" ht="12" customHeight="1">
      <c r="B519" s="128"/>
      <c r="C519" s="128"/>
      <c r="D519" s="565"/>
      <c r="E519" s="407"/>
      <c r="F519" s="211"/>
      <c r="G519" s="211"/>
      <c r="H519" s="211"/>
      <c r="I519" s="211"/>
      <c r="J519" s="211"/>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c r="AG519" s="211"/>
      <c r="AH519" s="211"/>
      <c r="AI519" s="211"/>
      <c r="AJ519" s="211"/>
      <c r="AK519" s="211"/>
      <c r="AL519" s="211"/>
      <c r="AM519" s="211"/>
      <c r="AN519" s="211"/>
      <c r="AO519" s="211"/>
      <c r="AP519" s="211"/>
      <c r="AQ519" s="211"/>
    </row>
    <row r="520" spans="2:43" ht="12" customHeight="1">
      <c r="B520" s="128"/>
      <c r="C520" s="128"/>
      <c r="D520" s="565"/>
      <c r="E520" s="407"/>
      <c r="F520" s="211"/>
      <c r="G520" s="211"/>
      <c r="H520" s="211"/>
      <c r="I520" s="211"/>
      <c r="J520" s="211"/>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c r="AG520" s="211"/>
      <c r="AH520" s="211"/>
      <c r="AI520" s="211"/>
      <c r="AJ520" s="211"/>
      <c r="AK520" s="211"/>
      <c r="AL520" s="211"/>
      <c r="AM520" s="211"/>
      <c r="AN520" s="211"/>
      <c r="AO520" s="211"/>
      <c r="AP520" s="211"/>
      <c r="AQ520" s="211"/>
    </row>
    <row r="521" spans="2:43" ht="12" customHeight="1">
      <c r="B521" s="128"/>
      <c r="C521" s="128"/>
      <c r="D521" s="565"/>
      <c r="E521" s="407"/>
      <c r="F521" s="211"/>
      <c r="G521" s="211"/>
      <c r="H521" s="211"/>
      <c r="I521" s="211"/>
      <c r="J521" s="211"/>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c r="AG521" s="211"/>
      <c r="AH521" s="211"/>
      <c r="AI521" s="211"/>
      <c r="AJ521" s="211"/>
      <c r="AK521" s="211"/>
      <c r="AL521" s="211"/>
      <c r="AM521" s="211"/>
      <c r="AN521" s="211"/>
      <c r="AO521" s="211"/>
      <c r="AP521" s="211"/>
      <c r="AQ521" s="211"/>
    </row>
    <row r="522" spans="2:43" ht="12" customHeight="1">
      <c r="B522" s="128"/>
      <c r="C522" s="128"/>
      <c r="D522" s="565"/>
      <c r="E522" s="407"/>
      <c r="F522" s="211"/>
      <c r="G522" s="211"/>
      <c r="H522" s="211"/>
      <c r="I522" s="211"/>
      <c r="J522" s="211"/>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c r="AG522" s="211"/>
      <c r="AH522" s="211"/>
      <c r="AI522" s="211"/>
      <c r="AJ522" s="211"/>
      <c r="AK522" s="211"/>
      <c r="AL522" s="211"/>
      <c r="AM522" s="211"/>
      <c r="AN522" s="211"/>
      <c r="AO522" s="211"/>
      <c r="AP522" s="211"/>
      <c r="AQ522" s="211"/>
    </row>
    <row r="523" spans="2:43" ht="12" customHeight="1">
      <c r="B523" s="128"/>
      <c r="C523" s="128"/>
      <c r="D523" s="565"/>
      <c r="E523" s="407"/>
      <c r="F523" s="211"/>
      <c r="G523" s="211"/>
      <c r="H523" s="211"/>
      <c r="I523" s="211"/>
      <c r="J523" s="211"/>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c r="AG523" s="211"/>
      <c r="AH523" s="211"/>
      <c r="AI523" s="211"/>
      <c r="AJ523" s="211"/>
      <c r="AK523" s="211"/>
      <c r="AL523" s="211"/>
      <c r="AM523" s="211"/>
      <c r="AN523" s="211"/>
      <c r="AO523" s="211"/>
      <c r="AP523" s="211"/>
      <c r="AQ523" s="211"/>
    </row>
    <row r="524" spans="2:43" ht="12" customHeight="1">
      <c r="B524" s="128"/>
      <c r="C524" s="128"/>
      <c r="D524" s="565"/>
      <c r="E524" s="407"/>
      <c r="F524" s="211"/>
      <c r="G524" s="211"/>
      <c r="H524" s="211"/>
      <c r="I524" s="211"/>
      <c r="J524" s="211"/>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c r="AG524" s="211"/>
      <c r="AH524" s="211"/>
      <c r="AI524" s="211"/>
      <c r="AJ524" s="211"/>
      <c r="AK524" s="211"/>
      <c r="AL524" s="211"/>
      <c r="AM524" s="211"/>
      <c r="AN524" s="211"/>
      <c r="AO524" s="211"/>
      <c r="AP524" s="211"/>
      <c r="AQ524" s="211"/>
    </row>
    <row r="525" spans="2:43" ht="12" customHeight="1">
      <c r="B525" s="128"/>
      <c r="C525" s="128"/>
      <c r="D525" s="565"/>
      <c r="E525" s="407"/>
      <c r="F525" s="211"/>
      <c r="G525" s="211"/>
      <c r="H525" s="211"/>
      <c r="I525" s="211"/>
      <c r="J525" s="211"/>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c r="AG525" s="211"/>
      <c r="AH525" s="211"/>
      <c r="AI525" s="211"/>
      <c r="AJ525" s="211"/>
      <c r="AK525" s="211"/>
      <c r="AL525" s="211"/>
      <c r="AM525" s="211"/>
      <c r="AN525" s="211"/>
      <c r="AO525" s="211"/>
      <c r="AP525" s="211"/>
      <c r="AQ525" s="211"/>
    </row>
    <row r="526" spans="2:43" ht="12" customHeight="1">
      <c r="B526" s="128"/>
      <c r="C526" s="128"/>
      <c r="D526" s="565"/>
      <c r="E526" s="407"/>
      <c r="F526" s="211"/>
      <c r="G526" s="211"/>
      <c r="H526" s="211"/>
      <c r="I526" s="211"/>
      <c r="J526" s="211"/>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c r="AG526" s="211"/>
      <c r="AH526" s="211"/>
      <c r="AI526" s="211"/>
      <c r="AJ526" s="211"/>
      <c r="AK526" s="211"/>
      <c r="AL526" s="211"/>
      <c r="AM526" s="211"/>
      <c r="AN526" s="211"/>
      <c r="AO526" s="211"/>
      <c r="AP526" s="211"/>
      <c r="AQ526" s="211"/>
    </row>
    <row r="527" spans="2:43" ht="12" customHeight="1">
      <c r="B527" s="128"/>
      <c r="C527" s="128"/>
      <c r="D527" s="565"/>
      <c r="E527" s="407"/>
      <c r="F527" s="211"/>
      <c r="G527" s="211"/>
      <c r="H527" s="211"/>
      <c r="I527" s="211"/>
      <c r="J527" s="211"/>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c r="AG527" s="211"/>
      <c r="AH527" s="211"/>
      <c r="AI527" s="211"/>
      <c r="AJ527" s="211"/>
      <c r="AK527" s="211"/>
      <c r="AL527" s="211"/>
      <c r="AM527" s="211"/>
      <c r="AN527" s="211"/>
      <c r="AO527" s="211"/>
      <c r="AP527" s="211"/>
      <c r="AQ527" s="211"/>
    </row>
    <row r="528" spans="2:43" ht="12" customHeight="1">
      <c r="B528" s="128"/>
      <c r="C528" s="128"/>
      <c r="D528" s="565"/>
      <c r="E528" s="407"/>
      <c r="F528" s="211"/>
      <c r="G528" s="211"/>
      <c r="H528" s="211"/>
      <c r="I528" s="211"/>
      <c r="J528" s="211"/>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c r="AG528" s="211"/>
      <c r="AH528" s="211"/>
      <c r="AI528" s="211"/>
      <c r="AJ528" s="211"/>
      <c r="AK528" s="211"/>
      <c r="AL528" s="211"/>
      <c r="AM528" s="211"/>
      <c r="AN528" s="211"/>
      <c r="AO528" s="211"/>
      <c r="AP528" s="211"/>
      <c r="AQ528" s="211"/>
    </row>
    <row r="529" spans="2:43" ht="12" customHeight="1">
      <c r="B529" s="128"/>
      <c r="C529" s="128"/>
      <c r="D529" s="565"/>
      <c r="E529" s="407"/>
      <c r="F529" s="211"/>
      <c r="G529" s="211"/>
      <c r="H529" s="211"/>
      <c r="I529" s="211"/>
      <c r="J529" s="211"/>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c r="AG529" s="211"/>
      <c r="AH529" s="211"/>
      <c r="AI529" s="211"/>
      <c r="AJ529" s="211"/>
      <c r="AK529" s="211"/>
      <c r="AL529" s="211"/>
      <c r="AM529" s="211"/>
      <c r="AN529" s="211"/>
      <c r="AO529" s="211"/>
      <c r="AP529" s="211"/>
      <c r="AQ529" s="211"/>
    </row>
    <row r="530" spans="2:43" ht="12" customHeight="1">
      <c r="B530" s="128"/>
      <c r="C530" s="128"/>
      <c r="D530" s="565"/>
      <c r="E530" s="407"/>
      <c r="F530" s="211"/>
      <c r="G530" s="211"/>
      <c r="H530" s="211"/>
      <c r="I530" s="211"/>
      <c r="J530" s="211"/>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c r="AG530" s="211"/>
      <c r="AH530" s="211"/>
      <c r="AI530" s="211"/>
      <c r="AJ530" s="211"/>
      <c r="AK530" s="211"/>
      <c r="AL530" s="211"/>
      <c r="AM530" s="211"/>
      <c r="AN530" s="211"/>
      <c r="AO530" s="211"/>
      <c r="AP530" s="211"/>
      <c r="AQ530" s="211"/>
    </row>
    <row r="531" spans="2:43" ht="12" customHeight="1">
      <c r="B531" s="128"/>
      <c r="C531" s="128"/>
      <c r="D531" s="565"/>
      <c r="E531" s="407"/>
      <c r="F531" s="211"/>
      <c r="G531" s="211"/>
      <c r="H531" s="211"/>
      <c r="I531" s="211"/>
      <c r="J531" s="211"/>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c r="AG531" s="211"/>
      <c r="AH531" s="211"/>
      <c r="AI531" s="211"/>
      <c r="AJ531" s="211"/>
      <c r="AK531" s="211"/>
      <c r="AL531" s="211"/>
      <c r="AM531" s="211"/>
      <c r="AN531" s="211"/>
      <c r="AO531" s="211"/>
      <c r="AP531" s="211"/>
      <c r="AQ531" s="211"/>
    </row>
    <row r="532" spans="2:43" ht="12" customHeight="1">
      <c r="B532" s="128"/>
      <c r="C532" s="128"/>
      <c r="D532" s="565"/>
      <c r="E532" s="407"/>
      <c r="F532" s="211"/>
      <c r="G532" s="211"/>
      <c r="H532" s="211"/>
      <c r="I532" s="211"/>
      <c r="J532" s="211"/>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c r="AG532" s="211"/>
      <c r="AH532" s="211"/>
      <c r="AI532" s="211"/>
      <c r="AJ532" s="211"/>
      <c r="AK532" s="211"/>
      <c r="AL532" s="211"/>
      <c r="AM532" s="211"/>
      <c r="AN532" s="211"/>
      <c r="AO532" s="211"/>
      <c r="AP532" s="211"/>
      <c r="AQ532" s="211"/>
    </row>
    <row r="533" spans="2:43" ht="12" customHeight="1">
      <c r="B533" s="128"/>
      <c r="C533" s="128"/>
      <c r="D533" s="565"/>
      <c r="E533" s="407"/>
      <c r="F533" s="211"/>
      <c r="G533" s="211"/>
      <c r="H533" s="211"/>
      <c r="I533" s="211"/>
      <c r="J533" s="211"/>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c r="AG533" s="211"/>
      <c r="AH533" s="211"/>
      <c r="AI533" s="211"/>
      <c r="AJ533" s="211"/>
      <c r="AK533" s="211"/>
      <c r="AL533" s="211"/>
      <c r="AM533" s="211"/>
      <c r="AN533" s="211"/>
      <c r="AO533" s="211"/>
      <c r="AP533" s="211"/>
      <c r="AQ533" s="211"/>
    </row>
    <row r="534" spans="2:43" ht="12" customHeight="1">
      <c r="B534" s="128"/>
      <c r="C534" s="128"/>
      <c r="D534" s="565"/>
      <c r="E534" s="407"/>
      <c r="F534" s="211"/>
      <c r="G534" s="211"/>
      <c r="H534" s="211"/>
      <c r="I534" s="211"/>
      <c r="J534" s="211"/>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c r="AG534" s="211"/>
      <c r="AH534" s="211"/>
      <c r="AI534" s="211"/>
      <c r="AJ534" s="211"/>
      <c r="AK534" s="211"/>
      <c r="AL534" s="211"/>
      <c r="AM534" s="211"/>
      <c r="AN534" s="211"/>
      <c r="AO534" s="211"/>
      <c r="AP534" s="211"/>
      <c r="AQ534" s="211"/>
    </row>
    <row r="535" spans="2:43" ht="12" customHeight="1">
      <c r="B535" s="128"/>
      <c r="C535" s="128"/>
      <c r="D535" s="565"/>
      <c r="E535" s="407"/>
      <c r="F535" s="211"/>
      <c r="G535" s="211"/>
      <c r="H535" s="211"/>
      <c r="I535" s="211"/>
      <c r="J535" s="211"/>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c r="AG535" s="211"/>
      <c r="AH535" s="211"/>
      <c r="AI535" s="211"/>
      <c r="AJ535" s="211"/>
      <c r="AK535" s="211"/>
      <c r="AL535" s="211"/>
      <c r="AM535" s="211"/>
      <c r="AN535" s="211"/>
      <c r="AO535" s="211"/>
      <c r="AP535" s="211"/>
      <c r="AQ535" s="211"/>
    </row>
    <row r="536" spans="2:43" ht="12" customHeight="1">
      <c r="B536" s="128"/>
      <c r="C536" s="128"/>
      <c r="D536" s="565"/>
      <c r="E536" s="407"/>
      <c r="F536" s="211"/>
      <c r="G536" s="211"/>
      <c r="H536" s="211"/>
      <c r="I536" s="211"/>
      <c r="J536" s="211"/>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c r="AG536" s="211"/>
      <c r="AH536" s="211"/>
      <c r="AI536" s="211"/>
      <c r="AJ536" s="211"/>
      <c r="AK536" s="211"/>
      <c r="AL536" s="211"/>
      <c r="AM536" s="211"/>
      <c r="AN536" s="211"/>
      <c r="AO536" s="211"/>
      <c r="AP536" s="211"/>
      <c r="AQ536" s="211"/>
    </row>
    <row r="537" spans="2:43" ht="12" customHeight="1">
      <c r="B537" s="128"/>
      <c r="C537" s="128"/>
      <c r="D537" s="565"/>
      <c r="E537" s="407"/>
      <c r="F537" s="211"/>
      <c r="G537" s="211"/>
      <c r="H537" s="211"/>
      <c r="I537" s="211"/>
      <c r="J537" s="211"/>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c r="AG537" s="211"/>
      <c r="AH537" s="211"/>
      <c r="AI537" s="211"/>
      <c r="AJ537" s="211"/>
      <c r="AK537" s="211"/>
      <c r="AL537" s="211"/>
      <c r="AM537" s="211"/>
      <c r="AN537" s="211"/>
      <c r="AO537" s="211"/>
      <c r="AP537" s="211"/>
      <c r="AQ537" s="211"/>
    </row>
    <row r="538" spans="2:43" ht="12" customHeight="1">
      <c r="B538" s="128"/>
      <c r="C538" s="128"/>
      <c r="D538" s="565"/>
      <c r="E538" s="407"/>
      <c r="F538" s="211"/>
      <c r="G538" s="211"/>
      <c r="H538" s="211"/>
      <c r="I538" s="211"/>
      <c r="J538" s="211"/>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c r="AG538" s="211"/>
      <c r="AH538" s="211"/>
      <c r="AI538" s="211"/>
      <c r="AJ538" s="211"/>
      <c r="AK538" s="211"/>
      <c r="AL538" s="211"/>
      <c r="AM538" s="211"/>
      <c r="AN538" s="211"/>
      <c r="AO538" s="211"/>
      <c r="AP538" s="211"/>
      <c r="AQ538" s="211"/>
    </row>
    <row r="539" spans="2:43" ht="12" customHeight="1">
      <c r="B539" s="128"/>
      <c r="C539" s="128"/>
      <c r="D539" s="565"/>
      <c r="E539" s="407"/>
      <c r="F539" s="211"/>
      <c r="G539" s="211"/>
      <c r="H539" s="211"/>
      <c r="I539" s="211"/>
      <c r="J539" s="211"/>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c r="AG539" s="211"/>
      <c r="AH539" s="211"/>
      <c r="AI539" s="211"/>
      <c r="AJ539" s="211"/>
      <c r="AK539" s="211"/>
      <c r="AL539" s="211"/>
      <c r="AM539" s="211"/>
      <c r="AN539" s="211"/>
      <c r="AO539" s="211"/>
      <c r="AP539" s="211"/>
      <c r="AQ539" s="211"/>
    </row>
    <row r="540" spans="2:43" ht="12" customHeight="1">
      <c r="B540" s="128"/>
      <c r="C540" s="128"/>
      <c r="D540" s="565"/>
      <c r="E540" s="407"/>
      <c r="F540" s="211"/>
      <c r="G540" s="211"/>
      <c r="H540" s="211"/>
      <c r="I540" s="211"/>
      <c r="J540" s="211"/>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c r="AG540" s="211"/>
      <c r="AH540" s="211"/>
      <c r="AI540" s="211"/>
      <c r="AJ540" s="211"/>
      <c r="AK540" s="211"/>
      <c r="AL540" s="211"/>
      <c r="AM540" s="211"/>
      <c r="AN540" s="211"/>
      <c r="AO540" s="211"/>
      <c r="AP540" s="211"/>
      <c r="AQ540" s="211"/>
    </row>
    <row r="541" spans="2:43" ht="12" customHeight="1">
      <c r="B541" s="128"/>
      <c r="C541" s="128"/>
      <c r="D541" s="565"/>
      <c r="E541" s="407"/>
      <c r="F541" s="211"/>
      <c r="G541" s="211"/>
      <c r="H541" s="211"/>
      <c r="I541" s="211"/>
      <c r="J541" s="211"/>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c r="AG541" s="211"/>
      <c r="AH541" s="211"/>
      <c r="AI541" s="211"/>
      <c r="AJ541" s="211"/>
      <c r="AK541" s="211"/>
      <c r="AL541" s="211"/>
      <c r="AM541" s="211"/>
      <c r="AN541" s="211"/>
      <c r="AO541" s="211"/>
      <c r="AP541" s="211"/>
      <c r="AQ541" s="211"/>
    </row>
    <row r="542" spans="2:43" ht="12" customHeight="1">
      <c r="B542" s="128"/>
      <c r="C542" s="128"/>
      <c r="D542" s="565"/>
      <c r="E542" s="407"/>
      <c r="F542" s="211"/>
      <c r="G542" s="211"/>
      <c r="H542" s="211"/>
      <c r="I542" s="211"/>
      <c r="J542" s="211"/>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c r="AG542" s="211"/>
      <c r="AH542" s="211"/>
      <c r="AI542" s="211"/>
      <c r="AJ542" s="211"/>
      <c r="AK542" s="211"/>
      <c r="AL542" s="211"/>
      <c r="AM542" s="211"/>
      <c r="AN542" s="211"/>
      <c r="AO542" s="211"/>
      <c r="AP542" s="211"/>
      <c r="AQ542" s="211"/>
    </row>
    <row r="543" spans="2:43" ht="12" customHeight="1">
      <c r="B543" s="128"/>
      <c r="C543" s="128"/>
      <c r="D543" s="565"/>
      <c r="E543" s="407"/>
      <c r="F543" s="211"/>
      <c r="G543" s="211"/>
      <c r="H543" s="211"/>
      <c r="I543" s="211"/>
      <c r="J543" s="211"/>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c r="AG543" s="211"/>
      <c r="AH543" s="211"/>
      <c r="AI543" s="211"/>
      <c r="AJ543" s="211"/>
      <c r="AK543" s="211"/>
      <c r="AL543" s="211"/>
      <c r="AM543" s="211"/>
      <c r="AN543" s="211"/>
      <c r="AO543" s="211"/>
      <c r="AP543" s="211"/>
      <c r="AQ543" s="211"/>
    </row>
    <row r="544" spans="2:43" ht="12" customHeight="1">
      <c r="B544" s="128"/>
      <c r="C544" s="128"/>
      <c r="D544" s="565"/>
      <c r="E544" s="407"/>
      <c r="F544" s="211"/>
      <c r="G544" s="211"/>
      <c r="H544" s="211"/>
      <c r="I544" s="211"/>
      <c r="J544" s="211"/>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c r="AG544" s="211"/>
      <c r="AH544" s="211"/>
      <c r="AI544" s="211"/>
      <c r="AJ544" s="211"/>
      <c r="AK544" s="211"/>
      <c r="AL544" s="211"/>
      <c r="AM544" s="211"/>
      <c r="AN544" s="211"/>
      <c r="AO544" s="211"/>
      <c r="AP544" s="211"/>
      <c r="AQ544" s="211"/>
    </row>
    <row r="545" spans="2:43" ht="12" customHeight="1">
      <c r="B545" s="128"/>
      <c r="C545" s="128"/>
      <c r="D545" s="565"/>
      <c r="E545" s="407"/>
      <c r="F545" s="211"/>
      <c r="G545" s="211"/>
      <c r="H545" s="211"/>
      <c r="I545" s="211"/>
      <c r="J545" s="211"/>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c r="AG545" s="211"/>
      <c r="AH545" s="211"/>
      <c r="AI545" s="211"/>
      <c r="AJ545" s="211"/>
      <c r="AK545" s="211"/>
      <c r="AL545" s="211"/>
      <c r="AM545" s="211"/>
      <c r="AN545" s="211"/>
      <c r="AO545" s="211"/>
      <c r="AP545" s="211"/>
      <c r="AQ545" s="211"/>
    </row>
    <row r="546" spans="2:43" ht="12" customHeight="1">
      <c r="B546" s="128"/>
      <c r="C546" s="128"/>
      <c r="D546" s="565"/>
      <c r="E546" s="407"/>
      <c r="F546" s="211"/>
      <c r="G546" s="211"/>
      <c r="H546" s="211"/>
      <c r="I546" s="211"/>
      <c r="J546" s="211"/>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c r="AG546" s="211"/>
      <c r="AH546" s="211"/>
      <c r="AI546" s="211"/>
      <c r="AJ546" s="211"/>
      <c r="AK546" s="211"/>
      <c r="AL546" s="211"/>
      <c r="AM546" s="211"/>
      <c r="AN546" s="211"/>
      <c r="AO546" s="211"/>
      <c r="AP546" s="211"/>
      <c r="AQ546" s="211"/>
    </row>
    <row r="547" spans="2:43" ht="12" customHeight="1">
      <c r="B547" s="128"/>
      <c r="C547" s="128"/>
      <c r="D547" s="565"/>
      <c r="E547" s="407"/>
      <c r="F547" s="211"/>
      <c r="G547" s="211"/>
      <c r="H547" s="211"/>
      <c r="I547" s="211"/>
      <c r="J547" s="211"/>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c r="AG547" s="211"/>
      <c r="AH547" s="211"/>
      <c r="AI547" s="211"/>
      <c r="AJ547" s="211"/>
      <c r="AK547" s="211"/>
      <c r="AL547" s="211"/>
      <c r="AM547" s="211"/>
      <c r="AN547" s="211"/>
      <c r="AO547" s="211"/>
      <c r="AP547" s="211"/>
      <c r="AQ547" s="211"/>
    </row>
    <row r="548" spans="2:43" ht="12" customHeight="1">
      <c r="B548" s="128"/>
      <c r="C548" s="128"/>
      <c r="D548" s="565"/>
      <c r="E548" s="407"/>
      <c r="F548" s="211"/>
      <c r="G548" s="211"/>
      <c r="H548" s="211"/>
      <c r="I548" s="211"/>
      <c r="J548" s="211"/>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c r="AG548" s="211"/>
      <c r="AH548" s="211"/>
      <c r="AI548" s="211"/>
      <c r="AJ548" s="211"/>
      <c r="AK548" s="211"/>
      <c r="AL548" s="211"/>
      <c r="AM548" s="211"/>
      <c r="AN548" s="211"/>
      <c r="AO548" s="211"/>
      <c r="AP548" s="211"/>
      <c r="AQ548" s="211"/>
    </row>
    <row r="549" spans="2:43" ht="12" customHeight="1">
      <c r="B549" s="128"/>
      <c r="C549" s="128"/>
      <c r="D549" s="565"/>
      <c r="E549" s="407"/>
      <c r="F549" s="211"/>
      <c r="G549" s="211"/>
      <c r="H549" s="211"/>
      <c r="I549" s="211"/>
      <c r="J549" s="211"/>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c r="AG549" s="211"/>
      <c r="AH549" s="211"/>
      <c r="AI549" s="211"/>
      <c r="AJ549" s="211"/>
      <c r="AK549" s="211"/>
      <c r="AL549" s="211"/>
      <c r="AM549" s="211"/>
      <c r="AN549" s="211"/>
      <c r="AO549" s="211"/>
      <c r="AP549" s="211"/>
      <c r="AQ549" s="211"/>
    </row>
    <row r="550" spans="2:43" ht="12" customHeight="1">
      <c r="B550" s="128"/>
      <c r="C550" s="128"/>
      <c r="D550" s="565"/>
      <c r="E550" s="407"/>
      <c r="F550" s="211"/>
      <c r="G550" s="211"/>
      <c r="H550" s="211"/>
      <c r="I550" s="211"/>
      <c r="J550" s="211"/>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c r="AG550" s="211"/>
      <c r="AH550" s="211"/>
      <c r="AI550" s="211"/>
      <c r="AJ550" s="211"/>
      <c r="AK550" s="211"/>
      <c r="AL550" s="211"/>
      <c r="AM550" s="211"/>
      <c r="AN550" s="211"/>
      <c r="AO550" s="211"/>
      <c r="AP550" s="211"/>
      <c r="AQ550" s="211"/>
    </row>
    <row r="551" spans="2:43" ht="12" customHeight="1">
      <c r="B551" s="128"/>
      <c r="C551" s="128"/>
      <c r="D551" s="565"/>
      <c r="E551" s="407"/>
      <c r="F551" s="211"/>
      <c r="G551" s="211"/>
      <c r="H551" s="211"/>
      <c r="I551" s="211"/>
      <c r="J551" s="211"/>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c r="AG551" s="211"/>
      <c r="AH551" s="211"/>
      <c r="AI551" s="211"/>
      <c r="AJ551" s="211"/>
      <c r="AK551" s="211"/>
      <c r="AL551" s="211"/>
      <c r="AM551" s="211"/>
      <c r="AN551" s="211"/>
      <c r="AO551" s="211"/>
      <c r="AP551" s="211"/>
      <c r="AQ551" s="211"/>
    </row>
    <row r="552" spans="2:43" ht="12" customHeight="1">
      <c r="B552" s="128"/>
      <c r="C552" s="128"/>
      <c r="D552" s="565"/>
      <c r="E552" s="407"/>
      <c r="F552" s="211"/>
      <c r="G552" s="211"/>
      <c r="H552" s="211"/>
      <c r="I552" s="211"/>
      <c r="J552" s="211"/>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c r="AG552" s="211"/>
      <c r="AH552" s="211"/>
      <c r="AI552" s="211"/>
      <c r="AJ552" s="211"/>
      <c r="AK552" s="211"/>
      <c r="AL552" s="211"/>
      <c r="AM552" s="211"/>
      <c r="AN552" s="211"/>
      <c r="AO552" s="211"/>
      <c r="AP552" s="211"/>
      <c r="AQ552" s="211"/>
    </row>
    <row r="553" spans="2:43" ht="12" customHeight="1">
      <c r="B553" s="128"/>
      <c r="C553" s="128"/>
      <c r="D553" s="565"/>
      <c r="E553" s="407"/>
      <c r="F553" s="211"/>
      <c r="G553" s="211"/>
      <c r="H553" s="211"/>
      <c r="I553" s="211"/>
      <c r="J553" s="211"/>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c r="AG553" s="211"/>
      <c r="AH553" s="211"/>
      <c r="AI553" s="211"/>
      <c r="AJ553" s="211"/>
      <c r="AK553" s="211"/>
      <c r="AL553" s="211"/>
      <c r="AM553" s="211"/>
      <c r="AN553" s="211"/>
      <c r="AO553" s="211"/>
      <c r="AP553" s="211"/>
      <c r="AQ553" s="211"/>
    </row>
    <row r="554" spans="2:43" ht="12" customHeight="1">
      <c r="B554" s="128"/>
      <c r="C554" s="128"/>
      <c r="D554" s="565"/>
      <c r="E554" s="407"/>
      <c r="F554" s="211"/>
      <c r="G554" s="211"/>
      <c r="H554" s="211"/>
      <c r="I554" s="211"/>
      <c r="J554" s="211"/>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c r="AG554" s="211"/>
      <c r="AH554" s="211"/>
      <c r="AI554" s="211"/>
      <c r="AJ554" s="211"/>
      <c r="AK554" s="211"/>
      <c r="AL554" s="211"/>
      <c r="AM554" s="211"/>
      <c r="AN554" s="211"/>
      <c r="AO554" s="211"/>
      <c r="AP554" s="211"/>
      <c r="AQ554" s="211"/>
    </row>
    <row r="555" spans="2:43" ht="12" customHeight="1">
      <c r="B555" s="128"/>
      <c r="C555" s="128"/>
      <c r="D555" s="565"/>
      <c r="E555" s="407"/>
      <c r="F555" s="211"/>
      <c r="G555" s="211"/>
      <c r="H555" s="211"/>
      <c r="I555" s="211"/>
      <c r="J555" s="211"/>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c r="AG555" s="211"/>
      <c r="AH555" s="211"/>
      <c r="AI555" s="211"/>
      <c r="AJ555" s="211"/>
      <c r="AK555" s="211"/>
      <c r="AL555" s="211"/>
      <c r="AM555" s="211"/>
      <c r="AN555" s="211"/>
      <c r="AO555" s="211"/>
      <c r="AP555" s="211"/>
      <c r="AQ555" s="211"/>
    </row>
    <row r="556" spans="2:43" ht="12" customHeight="1">
      <c r="B556" s="128"/>
      <c r="C556" s="128"/>
      <c r="D556" s="565"/>
      <c r="E556" s="407"/>
      <c r="F556" s="211"/>
      <c r="G556" s="211"/>
      <c r="H556" s="211"/>
      <c r="I556" s="211"/>
      <c r="J556" s="211"/>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c r="AG556" s="211"/>
      <c r="AH556" s="211"/>
      <c r="AI556" s="211"/>
      <c r="AJ556" s="211"/>
      <c r="AK556" s="211"/>
      <c r="AL556" s="211"/>
      <c r="AM556" s="211"/>
      <c r="AN556" s="211"/>
      <c r="AO556" s="211"/>
      <c r="AP556" s="211"/>
      <c r="AQ556" s="211"/>
    </row>
    <row r="557" spans="2:43" ht="12" customHeight="1">
      <c r="B557" s="128"/>
      <c r="C557" s="128"/>
      <c r="D557" s="565"/>
      <c r="E557" s="407"/>
      <c r="F557" s="211"/>
      <c r="G557" s="211"/>
      <c r="H557" s="211"/>
      <c r="I557" s="211"/>
      <c r="J557" s="211"/>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c r="AG557" s="211"/>
      <c r="AH557" s="211"/>
      <c r="AI557" s="211"/>
      <c r="AJ557" s="211"/>
      <c r="AK557" s="211"/>
      <c r="AL557" s="211"/>
      <c r="AM557" s="211"/>
      <c r="AN557" s="211"/>
      <c r="AO557" s="211"/>
      <c r="AP557" s="211"/>
      <c r="AQ557" s="211"/>
    </row>
    <row r="558" spans="2:43" ht="12" customHeight="1">
      <c r="B558" s="128"/>
      <c r="C558" s="128"/>
      <c r="D558" s="565"/>
      <c r="E558" s="407"/>
      <c r="F558" s="211"/>
      <c r="G558" s="211"/>
      <c r="H558" s="211"/>
      <c r="I558" s="211"/>
      <c r="J558" s="211"/>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c r="AG558" s="211"/>
      <c r="AH558" s="211"/>
      <c r="AI558" s="211"/>
      <c r="AJ558" s="211"/>
      <c r="AK558" s="211"/>
      <c r="AL558" s="211"/>
      <c r="AM558" s="211"/>
      <c r="AN558" s="211"/>
      <c r="AO558" s="211"/>
      <c r="AP558" s="211"/>
      <c r="AQ558" s="211"/>
    </row>
    <row r="559" spans="2:43" ht="12" customHeight="1">
      <c r="B559" s="128"/>
      <c r="C559" s="128"/>
      <c r="D559" s="565"/>
      <c r="E559" s="407"/>
      <c r="F559" s="211"/>
      <c r="G559" s="211"/>
      <c r="H559" s="211"/>
      <c r="I559" s="211"/>
      <c r="J559" s="211"/>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c r="AG559" s="211"/>
      <c r="AH559" s="211"/>
      <c r="AI559" s="211"/>
      <c r="AJ559" s="211"/>
      <c r="AK559" s="211"/>
      <c r="AL559" s="211"/>
      <c r="AM559" s="211"/>
      <c r="AN559" s="211"/>
      <c r="AO559" s="211"/>
      <c r="AP559" s="211"/>
      <c r="AQ559" s="211"/>
    </row>
    <row r="560" spans="2:43" ht="12" customHeight="1">
      <c r="B560" s="128"/>
      <c r="C560" s="128"/>
      <c r="D560" s="565"/>
      <c r="E560" s="407"/>
      <c r="F560" s="211"/>
      <c r="G560" s="211"/>
      <c r="H560" s="211"/>
      <c r="I560" s="211"/>
      <c r="J560" s="211"/>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c r="AG560" s="211"/>
      <c r="AH560" s="211"/>
      <c r="AI560" s="211"/>
      <c r="AJ560" s="211"/>
      <c r="AK560" s="211"/>
      <c r="AL560" s="211"/>
      <c r="AM560" s="211"/>
      <c r="AN560" s="211"/>
      <c r="AO560" s="211"/>
      <c r="AP560" s="211"/>
      <c r="AQ560" s="211"/>
    </row>
    <row r="561" spans="2:43" ht="12" customHeight="1">
      <c r="B561" s="128"/>
      <c r="C561" s="128"/>
      <c r="D561" s="565"/>
      <c r="E561" s="407"/>
      <c r="F561" s="211"/>
      <c r="G561" s="211"/>
      <c r="H561" s="211"/>
      <c r="I561" s="211"/>
      <c r="J561" s="211"/>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c r="AG561" s="211"/>
      <c r="AH561" s="211"/>
      <c r="AI561" s="211"/>
      <c r="AJ561" s="211"/>
      <c r="AK561" s="211"/>
      <c r="AL561" s="211"/>
      <c r="AM561" s="211"/>
      <c r="AN561" s="211"/>
      <c r="AO561" s="211"/>
      <c r="AP561" s="211"/>
      <c r="AQ561" s="211"/>
    </row>
    <row r="562" spans="2:43" ht="12" customHeight="1">
      <c r="B562" s="128"/>
      <c r="C562" s="128"/>
      <c r="D562" s="565"/>
      <c r="E562" s="407"/>
      <c r="F562" s="211"/>
      <c r="G562" s="211"/>
      <c r="H562" s="211"/>
      <c r="I562" s="211"/>
      <c r="J562" s="211"/>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c r="AG562" s="211"/>
      <c r="AH562" s="211"/>
      <c r="AI562" s="211"/>
      <c r="AJ562" s="211"/>
      <c r="AK562" s="211"/>
      <c r="AL562" s="211"/>
      <c r="AM562" s="211"/>
      <c r="AN562" s="211"/>
      <c r="AO562" s="211"/>
      <c r="AP562" s="211"/>
      <c r="AQ562" s="211"/>
    </row>
    <row r="563" spans="2:43" ht="12" customHeight="1">
      <c r="B563" s="128"/>
      <c r="C563" s="128"/>
      <c r="D563" s="565"/>
      <c r="E563" s="407"/>
      <c r="F563" s="211"/>
      <c r="G563" s="211"/>
      <c r="H563" s="211"/>
      <c r="I563" s="211"/>
      <c r="J563" s="211"/>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c r="AG563" s="211"/>
      <c r="AH563" s="211"/>
      <c r="AI563" s="211"/>
      <c r="AJ563" s="211"/>
      <c r="AK563" s="211"/>
      <c r="AL563" s="211"/>
      <c r="AM563" s="211"/>
      <c r="AN563" s="211"/>
      <c r="AO563" s="211"/>
      <c r="AP563" s="211"/>
      <c r="AQ563" s="211"/>
    </row>
    <row r="564" spans="2:43" ht="12" customHeight="1">
      <c r="B564" s="128"/>
      <c r="C564" s="128"/>
      <c r="D564" s="565"/>
      <c r="E564" s="407"/>
      <c r="F564" s="211"/>
      <c r="G564" s="211"/>
      <c r="H564" s="211"/>
      <c r="I564" s="211"/>
      <c r="J564" s="211"/>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c r="AG564" s="211"/>
      <c r="AH564" s="211"/>
      <c r="AI564" s="211"/>
      <c r="AJ564" s="211"/>
      <c r="AK564" s="211"/>
      <c r="AL564" s="211"/>
      <c r="AM564" s="211"/>
      <c r="AN564" s="211"/>
      <c r="AO564" s="211"/>
      <c r="AP564" s="211"/>
      <c r="AQ564" s="211"/>
    </row>
    <row r="565" spans="2:43" ht="12" customHeight="1">
      <c r="B565" s="128"/>
      <c r="C565" s="128"/>
      <c r="D565" s="565"/>
      <c r="E565" s="407"/>
      <c r="F565" s="211"/>
      <c r="G565" s="211"/>
      <c r="H565" s="211"/>
      <c r="I565" s="211"/>
      <c r="J565" s="211"/>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c r="AG565" s="211"/>
      <c r="AH565" s="211"/>
      <c r="AI565" s="211"/>
      <c r="AJ565" s="211"/>
      <c r="AK565" s="211"/>
      <c r="AL565" s="211"/>
      <c r="AM565" s="211"/>
      <c r="AN565" s="211"/>
      <c r="AO565" s="211"/>
      <c r="AP565" s="211"/>
      <c r="AQ565" s="211"/>
    </row>
    <row r="566" spans="2:43" ht="12" customHeight="1">
      <c r="B566" s="128"/>
      <c r="C566" s="128"/>
      <c r="D566" s="565"/>
      <c r="E566" s="407"/>
      <c r="F566" s="211"/>
      <c r="G566" s="211"/>
      <c r="H566" s="211"/>
      <c r="I566" s="211"/>
      <c r="J566" s="211"/>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c r="AG566" s="211"/>
      <c r="AH566" s="211"/>
      <c r="AI566" s="211"/>
      <c r="AJ566" s="211"/>
      <c r="AK566" s="211"/>
      <c r="AL566" s="211"/>
      <c r="AM566" s="211"/>
      <c r="AN566" s="211"/>
      <c r="AO566" s="211"/>
      <c r="AP566" s="211"/>
      <c r="AQ566" s="211"/>
    </row>
    <row r="567" spans="2:43" ht="12" customHeight="1">
      <c r="B567" s="128"/>
      <c r="C567" s="128"/>
      <c r="D567" s="565"/>
      <c r="E567" s="407"/>
      <c r="F567" s="211"/>
      <c r="G567" s="211"/>
      <c r="H567" s="211"/>
      <c r="I567" s="211"/>
      <c r="J567" s="211"/>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c r="AG567" s="211"/>
      <c r="AH567" s="211"/>
      <c r="AI567" s="211"/>
      <c r="AJ567" s="211"/>
      <c r="AK567" s="211"/>
      <c r="AL567" s="211"/>
      <c r="AM567" s="211"/>
      <c r="AN567" s="211"/>
      <c r="AO567" s="211"/>
      <c r="AP567" s="211"/>
      <c r="AQ567" s="211"/>
    </row>
    <row r="568" spans="2:43" ht="12" customHeight="1">
      <c r="B568" s="128"/>
      <c r="C568" s="128"/>
      <c r="D568" s="565"/>
      <c r="E568" s="407"/>
      <c r="F568" s="211"/>
      <c r="G568" s="211"/>
      <c r="H568" s="211"/>
      <c r="I568" s="211"/>
      <c r="J568" s="211"/>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c r="AG568" s="211"/>
      <c r="AH568" s="211"/>
      <c r="AI568" s="211"/>
      <c r="AJ568" s="211"/>
      <c r="AK568" s="211"/>
      <c r="AL568" s="211"/>
      <c r="AM568" s="211"/>
      <c r="AN568" s="211"/>
      <c r="AO568" s="211"/>
      <c r="AP568" s="211"/>
      <c r="AQ568" s="211"/>
    </row>
    <row r="569" spans="2:43" ht="12" customHeight="1">
      <c r="B569" s="128"/>
      <c r="C569" s="128"/>
      <c r="D569" s="565"/>
      <c r="E569" s="407"/>
      <c r="F569" s="211"/>
      <c r="G569" s="211"/>
      <c r="H569" s="211"/>
      <c r="I569" s="211"/>
      <c r="J569" s="211"/>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c r="AG569" s="211"/>
      <c r="AH569" s="211"/>
      <c r="AI569" s="211"/>
      <c r="AJ569" s="211"/>
      <c r="AK569" s="211"/>
      <c r="AL569" s="211"/>
      <c r="AM569" s="211"/>
      <c r="AN569" s="211"/>
      <c r="AO569" s="211"/>
      <c r="AP569" s="211"/>
      <c r="AQ569" s="211"/>
    </row>
    <row r="570" spans="2:43" ht="12" customHeight="1">
      <c r="B570" s="128"/>
      <c r="C570" s="128"/>
      <c r="D570" s="565"/>
      <c r="E570" s="407"/>
      <c r="F570" s="211"/>
      <c r="G570" s="211"/>
      <c r="H570" s="211"/>
      <c r="I570" s="211"/>
      <c r="J570" s="211"/>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c r="AG570" s="211"/>
      <c r="AH570" s="211"/>
      <c r="AI570" s="211"/>
      <c r="AJ570" s="211"/>
      <c r="AK570" s="211"/>
      <c r="AL570" s="211"/>
      <c r="AM570" s="211"/>
      <c r="AN570" s="211"/>
      <c r="AO570" s="211"/>
      <c r="AP570" s="211"/>
      <c r="AQ570" s="211"/>
    </row>
    <row r="571" spans="2:43" ht="12" customHeight="1">
      <c r="B571" s="128"/>
      <c r="C571" s="128"/>
      <c r="D571" s="565"/>
      <c r="E571" s="407"/>
      <c r="F571" s="211"/>
      <c r="G571" s="211"/>
      <c r="H571" s="211"/>
      <c r="I571" s="211"/>
      <c r="J571" s="211"/>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c r="AK571" s="211"/>
      <c r="AL571" s="211"/>
      <c r="AM571" s="211"/>
      <c r="AN571" s="211"/>
      <c r="AO571" s="211"/>
      <c r="AP571" s="211"/>
      <c r="AQ571" s="211"/>
    </row>
    <row r="572" spans="2:43" ht="12" customHeight="1">
      <c r="B572" s="128"/>
      <c r="C572" s="128"/>
      <c r="D572" s="565"/>
      <c r="E572" s="407"/>
      <c r="F572" s="211"/>
      <c r="G572" s="211"/>
      <c r="H572" s="211"/>
      <c r="I572" s="211"/>
      <c r="J572" s="211"/>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c r="AG572" s="211"/>
      <c r="AH572" s="211"/>
      <c r="AI572" s="211"/>
      <c r="AJ572" s="211"/>
      <c r="AK572" s="211"/>
      <c r="AL572" s="211"/>
      <c r="AM572" s="211"/>
      <c r="AN572" s="211"/>
      <c r="AO572" s="211"/>
      <c r="AP572" s="211"/>
      <c r="AQ572" s="211"/>
    </row>
    <row r="573" spans="2:43" ht="12" customHeight="1">
      <c r="B573" s="128"/>
      <c r="C573" s="128"/>
      <c r="D573" s="565"/>
      <c r="E573" s="407"/>
      <c r="F573" s="211"/>
      <c r="G573" s="211"/>
      <c r="H573" s="211"/>
      <c r="I573" s="211"/>
      <c r="J573" s="211"/>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c r="AG573" s="211"/>
      <c r="AH573" s="211"/>
      <c r="AI573" s="211"/>
      <c r="AJ573" s="211"/>
      <c r="AK573" s="211"/>
      <c r="AL573" s="211"/>
      <c r="AM573" s="211"/>
      <c r="AN573" s="211"/>
      <c r="AO573" s="211"/>
      <c r="AP573" s="211"/>
      <c r="AQ573" s="211"/>
    </row>
    <row r="574" spans="2:43" ht="12" customHeight="1">
      <c r="B574" s="128"/>
      <c r="C574" s="128"/>
      <c r="D574" s="565"/>
      <c r="E574" s="407"/>
      <c r="F574" s="211"/>
      <c r="G574" s="211"/>
      <c r="H574" s="211"/>
      <c r="I574" s="211"/>
      <c r="J574" s="211"/>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c r="AG574" s="211"/>
      <c r="AH574" s="211"/>
      <c r="AI574" s="211"/>
      <c r="AJ574" s="211"/>
      <c r="AK574" s="211"/>
      <c r="AL574" s="211"/>
      <c r="AM574" s="211"/>
      <c r="AN574" s="211"/>
      <c r="AO574" s="211"/>
      <c r="AP574" s="211"/>
      <c r="AQ574" s="211"/>
    </row>
    <row r="575" spans="2:43" ht="12" customHeight="1">
      <c r="B575" s="128"/>
      <c r="C575" s="128"/>
      <c r="D575" s="565"/>
      <c r="E575" s="407"/>
      <c r="F575" s="211"/>
      <c r="G575" s="211"/>
      <c r="H575" s="211"/>
      <c r="I575" s="211"/>
      <c r="J575" s="211"/>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c r="AG575" s="211"/>
      <c r="AH575" s="211"/>
      <c r="AI575" s="211"/>
      <c r="AJ575" s="211"/>
      <c r="AK575" s="211"/>
      <c r="AL575" s="211"/>
      <c r="AM575" s="211"/>
      <c r="AN575" s="211"/>
      <c r="AO575" s="211"/>
      <c r="AP575" s="211"/>
      <c r="AQ575" s="211"/>
    </row>
    <row r="576" spans="2:43" ht="12" customHeight="1">
      <c r="B576" s="128"/>
      <c r="C576" s="128"/>
      <c r="D576" s="565"/>
      <c r="E576" s="407"/>
      <c r="F576" s="211"/>
      <c r="G576" s="211"/>
      <c r="H576" s="211"/>
      <c r="I576" s="211"/>
      <c r="J576" s="211"/>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c r="AG576" s="211"/>
      <c r="AH576" s="211"/>
      <c r="AI576" s="211"/>
      <c r="AJ576" s="211"/>
      <c r="AK576" s="211"/>
      <c r="AL576" s="211"/>
      <c r="AM576" s="211"/>
      <c r="AN576" s="211"/>
      <c r="AO576" s="211"/>
      <c r="AP576" s="211"/>
      <c r="AQ576" s="211"/>
    </row>
    <row r="577" spans="2:43" ht="12" customHeight="1">
      <c r="B577" s="128"/>
      <c r="C577" s="128"/>
      <c r="D577" s="565"/>
      <c r="E577" s="407"/>
      <c r="F577" s="211"/>
      <c r="G577" s="211"/>
      <c r="H577" s="211"/>
      <c r="I577" s="211"/>
      <c r="J577" s="211"/>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c r="AG577" s="211"/>
      <c r="AH577" s="211"/>
      <c r="AI577" s="211"/>
      <c r="AJ577" s="211"/>
      <c r="AK577" s="211"/>
      <c r="AL577" s="211"/>
      <c r="AM577" s="211"/>
      <c r="AN577" s="211"/>
      <c r="AO577" s="211"/>
      <c r="AP577" s="211"/>
      <c r="AQ577" s="211"/>
    </row>
    <row r="578" spans="2:43" ht="12" customHeight="1">
      <c r="B578" s="128"/>
      <c r="C578" s="128"/>
      <c r="D578" s="565"/>
      <c r="E578" s="407"/>
      <c r="F578" s="211"/>
      <c r="G578" s="211"/>
      <c r="H578" s="211"/>
      <c r="I578" s="211"/>
      <c r="J578" s="211"/>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c r="AG578" s="211"/>
      <c r="AH578" s="211"/>
      <c r="AI578" s="211"/>
      <c r="AJ578" s="211"/>
      <c r="AK578" s="211"/>
      <c r="AL578" s="211"/>
      <c r="AM578" s="211"/>
      <c r="AN578" s="211"/>
      <c r="AO578" s="211"/>
      <c r="AP578" s="211"/>
      <c r="AQ578" s="211"/>
    </row>
    <row r="579" spans="2:43" ht="12" customHeight="1">
      <c r="B579" s="128"/>
      <c r="C579" s="128"/>
      <c r="D579" s="565"/>
      <c r="E579" s="407"/>
      <c r="F579" s="211"/>
      <c r="G579" s="211"/>
      <c r="H579" s="211"/>
      <c r="I579" s="211"/>
      <c r="J579" s="211"/>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c r="AG579" s="211"/>
      <c r="AH579" s="211"/>
      <c r="AI579" s="211"/>
      <c r="AJ579" s="211"/>
      <c r="AK579" s="211"/>
      <c r="AL579" s="211"/>
      <c r="AM579" s="211"/>
      <c r="AN579" s="211"/>
      <c r="AO579" s="211"/>
      <c r="AP579" s="211"/>
      <c r="AQ579" s="211"/>
    </row>
    <row r="580" spans="2:43" ht="12" customHeight="1">
      <c r="B580" s="128"/>
      <c r="C580" s="128"/>
      <c r="D580" s="565"/>
      <c r="E580" s="407"/>
      <c r="F580" s="211"/>
      <c r="G580" s="211"/>
      <c r="H580" s="211"/>
      <c r="I580" s="211"/>
      <c r="J580" s="211"/>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c r="AG580" s="211"/>
      <c r="AH580" s="211"/>
      <c r="AI580" s="211"/>
      <c r="AJ580" s="211"/>
      <c r="AK580" s="211"/>
      <c r="AL580" s="211"/>
      <c r="AM580" s="211"/>
      <c r="AN580" s="211"/>
      <c r="AO580" s="211"/>
      <c r="AP580" s="211"/>
      <c r="AQ580" s="211"/>
    </row>
    <row r="581" spans="2:43" ht="12" customHeight="1">
      <c r="B581" s="128"/>
      <c r="C581" s="128"/>
      <c r="D581" s="565"/>
      <c r="E581" s="407"/>
      <c r="F581" s="211"/>
      <c r="G581" s="211"/>
      <c r="H581" s="211"/>
      <c r="I581" s="211"/>
      <c r="J581" s="211"/>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c r="AG581" s="211"/>
      <c r="AH581" s="211"/>
      <c r="AI581" s="211"/>
      <c r="AJ581" s="211"/>
      <c r="AK581" s="211"/>
      <c r="AL581" s="211"/>
      <c r="AM581" s="211"/>
      <c r="AN581" s="211"/>
      <c r="AO581" s="211"/>
      <c r="AP581" s="211"/>
      <c r="AQ581" s="211"/>
    </row>
    <row r="582" spans="2:43" ht="12" customHeight="1">
      <c r="B582" s="128"/>
      <c r="C582" s="128"/>
      <c r="D582" s="565"/>
      <c r="E582" s="407"/>
      <c r="F582" s="211"/>
      <c r="G582" s="211"/>
      <c r="H582" s="211"/>
      <c r="I582" s="211"/>
      <c r="J582" s="211"/>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c r="AG582" s="211"/>
      <c r="AH582" s="211"/>
      <c r="AI582" s="211"/>
      <c r="AJ582" s="211"/>
      <c r="AK582" s="211"/>
      <c r="AL582" s="211"/>
      <c r="AM582" s="211"/>
      <c r="AN582" s="211"/>
      <c r="AO582" s="211"/>
      <c r="AP582" s="211"/>
      <c r="AQ582" s="211"/>
    </row>
    <row r="583" spans="2:43" ht="12" customHeight="1">
      <c r="B583" s="128"/>
      <c r="C583" s="128"/>
      <c r="D583" s="565"/>
      <c r="E583" s="407"/>
      <c r="F583" s="211"/>
      <c r="G583" s="211"/>
      <c r="H583" s="211"/>
      <c r="I583" s="211"/>
      <c r="J583" s="211"/>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c r="AG583" s="211"/>
      <c r="AH583" s="211"/>
      <c r="AI583" s="211"/>
      <c r="AJ583" s="211"/>
      <c r="AK583" s="211"/>
      <c r="AL583" s="211"/>
      <c r="AM583" s="211"/>
      <c r="AN583" s="211"/>
      <c r="AO583" s="211"/>
      <c r="AP583" s="211"/>
      <c r="AQ583" s="211"/>
    </row>
    <row r="584" spans="2:43" ht="12" customHeight="1">
      <c r="B584" s="128"/>
      <c r="C584" s="128"/>
      <c r="D584" s="565"/>
      <c r="E584" s="407"/>
      <c r="F584" s="211"/>
      <c r="G584" s="211"/>
      <c r="H584" s="211"/>
      <c r="I584" s="211"/>
      <c r="J584" s="211"/>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c r="AG584" s="211"/>
      <c r="AH584" s="211"/>
      <c r="AI584" s="211"/>
      <c r="AJ584" s="211"/>
      <c r="AK584" s="211"/>
      <c r="AL584" s="211"/>
      <c r="AM584" s="211"/>
      <c r="AN584" s="211"/>
      <c r="AO584" s="211"/>
      <c r="AP584" s="211"/>
      <c r="AQ584" s="211"/>
    </row>
    <row r="585" spans="2:43" ht="12" customHeight="1">
      <c r="B585" s="128"/>
      <c r="C585" s="128"/>
      <c r="D585" s="565"/>
      <c r="E585" s="407"/>
      <c r="F585" s="211"/>
      <c r="G585" s="211"/>
      <c r="H585" s="211"/>
      <c r="I585" s="211"/>
      <c r="J585" s="211"/>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c r="AG585" s="211"/>
      <c r="AH585" s="211"/>
      <c r="AI585" s="211"/>
      <c r="AJ585" s="211"/>
      <c r="AK585" s="211"/>
      <c r="AL585" s="211"/>
      <c r="AM585" s="211"/>
      <c r="AN585" s="211"/>
      <c r="AO585" s="211"/>
      <c r="AP585" s="211"/>
      <c r="AQ585" s="211"/>
    </row>
    <row r="586" spans="2:43" ht="12" customHeight="1">
      <c r="B586" s="128"/>
      <c r="C586" s="128"/>
      <c r="D586" s="565"/>
      <c r="E586" s="407"/>
      <c r="F586" s="211"/>
      <c r="G586" s="211"/>
      <c r="H586" s="211"/>
      <c r="I586" s="211"/>
      <c r="J586" s="211"/>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c r="AG586" s="211"/>
      <c r="AH586" s="211"/>
      <c r="AI586" s="211"/>
      <c r="AJ586" s="211"/>
      <c r="AK586" s="211"/>
      <c r="AL586" s="211"/>
      <c r="AM586" s="211"/>
      <c r="AN586" s="211"/>
      <c r="AO586" s="211"/>
      <c r="AP586" s="211"/>
      <c r="AQ586" s="211"/>
    </row>
    <row r="587" spans="2:43" ht="12" customHeight="1">
      <c r="B587" s="128"/>
      <c r="C587" s="128"/>
      <c r="D587" s="565"/>
      <c r="E587" s="407"/>
      <c r="F587" s="211"/>
      <c r="G587" s="211"/>
      <c r="H587" s="211"/>
      <c r="I587" s="211"/>
      <c r="J587" s="211"/>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c r="AG587" s="211"/>
      <c r="AH587" s="211"/>
      <c r="AI587" s="211"/>
      <c r="AJ587" s="211"/>
      <c r="AK587" s="211"/>
      <c r="AL587" s="211"/>
      <c r="AM587" s="211"/>
      <c r="AN587" s="211"/>
      <c r="AO587" s="211"/>
      <c r="AP587" s="211"/>
      <c r="AQ587" s="211"/>
    </row>
    <row r="588" spans="2:43" ht="12" customHeight="1">
      <c r="B588" s="128"/>
      <c r="C588" s="128"/>
      <c r="D588" s="565"/>
      <c r="E588" s="407"/>
      <c r="F588" s="211"/>
      <c r="G588" s="211"/>
      <c r="H588" s="211"/>
      <c r="I588" s="211"/>
      <c r="J588" s="211"/>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c r="AG588" s="211"/>
      <c r="AH588" s="211"/>
      <c r="AI588" s="211"/>
      <c r="AJ588" s="211"/>
      <c r="AK588" s="211"/>
      <c r="AL588" s="211"/>
      <c r="AM588" s="211"/>
      <c r="AN588" s="211"/>
      <c r="AO588" s="211"/>
      <c r="AP588" s="211"/>
      <c r="AQ588" s="211"/>
    </row>
    <row r="589" spans="2:43" ht="12" customHeight="1">
      <c r="B589" s="128"/>
      <c r="C589" s="128"/>
      <c r="D589" s="565"/>
      <c r="E589" s="407"/>
      <c r="F589" s="211"/>
      <c r="G589" s="211"/>
      <c r="H589" s="211"/>
      <c r="I589" s="211"/>
      <c r="J589" s="211"/>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c r="AG589" s="211"/>
      <c r="AH589" s="211"/>
      <c r="AI589" s="211"/>
      <c r="AJ589" s="211"/>
      <c r="AK589" s="211"/>
      <c r="AL589" s="211"/>
      <c r="AM589" s="211"/>
      <c r="AN589" s="211"/>
      <c r="AO589" s="211"/>
      <c r="AP589" s="211"/>
      <c r="AQ589" s="211"/>
    </row>
    <row r="590" spans="2:43" ht="12" customHeight="1">
      <c r="B590" s="128"/>
      <c r="C590" s="128"/>
      <c r="D590" s="565"/>
      <c r="E590" s="407"/>
      <c r="F590" s="211"/>
      <c r="G590" s="211"/>
      <c r="H590" s="211"/>
      <c r="I590" s="211"/>
      <c r="J590" s="211"/>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c r="AG590" s="211"/>
      <c r="AH590" s="211"/>
      <c r="AI590" s="211"/>
      <c r="AJ590" s="211"/>
      <c r="AK590" s="211"/>
      <c r="AL590" s="211"/>
      <c r="AM590" s="211"/>
      <c r="AN590" s="211"/>
      <c r="AO590" s="211"/>
      <c r="AP590" s="211"/>
      <c r="AQ590" s="211"/>
    </row>
    <row r="591" spans="2:43" ht="12" customHeight="1">
      <c r="B591" s="128"/>
      <c r="C591" s="128"/>
      <c r="D591" s="565"/>
      <c r="E591" s="407"/>
      <c r="F591" s="211"/>
      <c r="G591" s="211"/>
      <c r="H591" s="211"/>
      <c r="I591" s="211"/>
      <c r="J591" s="211"/>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c r="AG591" s="211"/>
      <c r="AH591" s="211"/>
      <c r="AI591" s="211"/>
      <c r="AJ591" s="211"/>
      <c r="AK591" s="211"/>
      <c r="AL591" s="211"/>
      <c r="AM591" s="211"/>
      <c r="AN591" s="211"/>
      <c r="AO591" s="211"/>
      <c r="AP591" s="211"/>
      <c r="AQ591" s="211"/>
    </row>
    <row r="592" spans="2:43" ht="12" customHeight="1">
      <c r="B592" s="128"/>
      <c r="C592" s="128"/>
      <c r="D592" s="565"/>
      <c r="E592" s="407"/>
      <c r="F592" s="211"/>
      <c r="G592" s="211"/>
      <c r="H592" s="211"/>
      <c r="I592" s="211"/>
      <c r="J592" s="211"/>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c r="AG592" s="211"/>
      <c r="AH592" s="211"/>
      <c r="AI592" s="211"/>
      <c r="AJ592" s="211"/>
      <c r="AK592" s="211"/>
      <c r="AL592" s="211"/>
      <c r="AM592" s="211"/>
      <c r="AN592" s="211"/>
      <c r="AO592" s="211"/>
      <c r="AP592" s="211"/>
      <c r="AQ592" s="211"/>
    </row>
    <row r="593" spans="2:43" ht="12" customHeight="1">
      <c r="B593" s="128"/>
      <c r="C593" s="128"/>
      <c r="D593" s="565"/>
      <c r="E593" s="407"/>
      <c r="F593" s="211"/>
      <c r="G593" s="211"/>
      <c r="H593" s="211"/>
      <c r="I593" s="211"/>
      <c r="J593" s="211"/>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c r="AG593" s="211"/>
      <c r="AH593" s="211"/>
      <c r="AI593" s="211"/>
      <c r="AJ593" s="211"/>
      <c r="AK593" s="211"/>
      <c r="AL593" s="211"/>
      <c r="AM593" s="211"/>
      <c r="AN593" s="211"/>
      <c r="AO593" s="211"/>
      <c r="AP593" s="211"/>
      <c r="AQ593" s="211"/>
    </row>
    <row r="594" spans="2:43" ht="12" customHeight="1">
      <c r="B594" s="128"/>
      <c r="C594" s="128"/>
      <c r="D594" s="565"/>
      <c r="E594" s="407"/>
      <c r="F594" s="211"/>
      <c r="G594" s="211"/>
      <c r="H594" s="211"/>
      <c r="I594" s="211"/>
      <c r="J594" s="211"/>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c r="AG594" s="211"/>
      <c r="AH594" s="211"/>
      <c r="AI594" s="211"/>
      <c r="AJ594" s="211"/>
      <c r="AK594" s="211"/>
      <c r="AL594" s="211"/>
      <c r="AM594" s="211"/>
      <c r="AN594" s="211"/>
      <c r="AO594" s="211"/>
      <c r="AP594" s="211"/>
      <c r="AQ594" s="211"/>
    </row>
    <row r="595" spans="2:43" ht="12" customHeight="1">
      <c r="B595" s="128"/>
      <c r="C595" s="128"/>
      <c r="D595" s="565"/>
      <c r="E595" s="407"/>
      <c r="F595" s="211"/>
      <c r="G595" s="211"/>
      <c r="H595" s="211"/>
      <c r="I595" s="211"/>
      <c r="J595" s="211"/>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c r="AG595" s="211"/>
      <c r="AH595" s="211"/>
      <c r="AI595" s="211"/>
      <c r="AJ595" s="211"/>
      <c r="AK595" s="211"/>
      <c r="AL595" s="211"/>
      <c r="AM595" s="211"/>
      <c r="AN595" s="211"/>
      <c r="AO595" s="211"/>
      <c r="AP595" s="211"/>
      <c r="AQ595" s="211"/>
    </row>
    <row r="596" spans="2:43" ht="12" customHeight="1">
      <c r="B596" s="128"/>
      <c r="C596" s="128"/>
      <c r="D596" s="565"/>
      <c r="E596" s="407"/>
      <c r="F596" s="211"/>
      <c r="G596" s="211"/>
      <c r="H596" s="211"/>
      <c r="I596" s="211"/>
      <c r="J596" s="211"/>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c r="AK596" s="211"/>
      <c r="AL596" s="211"/>
      <c r="AM596" s="211"/>
      <c r="AN596" s="211"/>
      <c r="AO596" s="211"/>
      <c r="AP596" s="211"/>
      <c r="AQ596" s="211"/>
    </row>
    <row r="597" spans="2:43" ht="12" customHeight="1">
      <c r="B597" s="128"/>
      <c r="C597" s="128"/>
      <c r="D597" s="565"/>
      <c r="E597" s="407"/>
      <c r="F597" s="211"/>
      <c r="G597" s="211"/>
      <c r="H597" s="211"/>
      <c r="I597" s="211"/>
      <c r="J597" s="211"/>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c r="AG597" s="211"/>
      <c r="AH597" s="211"/>
      <c r="AI597" s="211"/>
      <c r="AJ597" s="211"/>
      <c r="AK597" s="211"/>
      <c r="AL597" s="211"/>
      <c r="AM597" s="211"/>
      <c r="AN597" s="211"/>
      <c r="AO597" s="211"/>
      <c r="AP597" s="211"/>
      <c r="AQ597" s="211"/>
    </row>
    <row r="598" spans="2:43" ht="12" customHeight="1">
      <c r="B598" s="128"/>
      <c r="C598" s="128"/>
      <c r="D598" s="565"/>
      <c r="E598" s="407"/>
      <c r="F598" s="211"/>
      <c r="G598" s="211"/>
      <c r="H598" s="211"/>
      <c r="I598" s="211"/>
      <c r="J598" s="211"/>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c r="AG598" s="211"/>
      <c r="AH598" s="211"/>
      <c r="AI598" s="211"/>
      <c r="AJ598" s="211"/>
      <c r="AK598" s="211"/>
      <c r="AL598" s="211"/>
      <c r="AM598" s="211"/>
      <c r="AN598" s="211"/>
      <c r="AO598" s="211"/>
      <c r="AP598" s="211"/>
      <c r="AQ598" s="211"/>
    </row>
    <row r="599" spans="2:43" ht="12" customHeight="1">
      <c r="B599" s="128"/>
      <c r="C599" s="128"/>
      <c r="D599" s="565"/>
      <c r="E599" s="407"/>
      <c r="F599" s="211"/>
      <c r="G599" s="211"/>
      <c r="H599" s="211"/>
      <c r="I599" s="211"/>
      <c r="J599" s="211"/>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c r="AG599" s="211"/>
      <c r="AH599" s="211"/>
      <c r="AI599" s="211"/>
      <c r="AJ599" s="211"/>
      <c r="AK599" s="211"/>
      <c r="AL599" s="211"/>
      <c r="AM599" s="211"/>
      <c r="AN599" s="211"/>
      <c r="AO599" s="211"/>
      <c r="AP599" s="211"/>
      <c r="AQ599" s="211"/>
    </row>
    <row r="600" spans="2:43" ht="12" customHeight="1">
      <c r="B600" s="128"/>
      <c r="C600" s="128"/>
      <c r="D600" s="565"/>
      <c r="E600" s="407"/>
      <c r="F600" s="211"/>
      <c r="G600" s="211"/>
      <c r="H600" s="211"/>
      <c r="I600" s="211"/>
      <c r="J600" s="211"/>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c r="AG600" s="211"/>
      <c r="AH600" s="211"/>
      <c r="AI600" s="211"/>
      <c r="AJ600" s="211"/>
      <c r="AK600" s="211"/>
      <c r="AL600" s="211"/>
      <c r="AM600" s="211"/>
      <c r="AN600" s="211"/>
      <c r="AO600" s="211"/>
      <c r="AP600" s="211"/>
      <c r="AQ600" s="211"/>
    </row>
    <row r="601" spans="2:43" ht="12" customHeight="1">
      <c r="B601" s="128"/>
      <c r="C601" s="128"/>
      <c r="D601" s="565"/>
      <c r="E601" s="407"/>
      <c r="F601" s="211"/>
      <c r="G601" s="211"/>
      <c r="H601" s="211"/>
      <c r="I601" s="211"/>
      <c r="J601" s="211"/>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c r="AG601" s="211"/>
      <c r="AH601" s="211"/>
      <c r="AI601" s="211"/>
      <c r="AJ601" s="211"/>
      <c r="AK601" s="211"/>
      <c r="AL601" s="211"/>
      <c r="AM601" s="211"/>
      <c r="AN601" s="211"/>
      <c r="AO601" s="211"/>
      <c r="AP601" s="211"/>
      <c r="AQ601" s="211"/>
    </row>
    <row r="602" spans="2:43" ht="12" customHeight="1">
      <c r="B602" s="128"/>
      <c r="C602" s="128"/>
      <c r="D602" s="565"/>
      <c r="E602" s="407"/>
      <c r="F602" s="211"/>
      <c r="G602" s="211"/>
      <c r="H602" s="211"/>
      <c r="I602" s="211"/>
      <c r="J602" s="211"/>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c r="AG602" s="211"/>
      <c r="AH602" s="211"/>
      <c r="AI602" s="211"/>
      <c r="AJ602" s="211"/>
      <c r="AK602" s="211"/>
      <c r="AL602" s="211"/>
      <c r="AM602" s="211"/>
      <c r="AN602" s="211"/>
      <c r="AO602" s="211"/>
      <c r="AP602" s="211"/>
      <c r="AQ602" s="211"/>
    </row>
    <row r="603" spans="2:43" ht="12" customHeight="1">
      <c r="B603" s="128"/>
      <c r="C603" s="128"/>
      <c r="D603" s="565"/>
      <c r="E603" s="407"/>
      <c r="F603" s="211"/>
      <c r="G603" s="211"/>
      <c r="H603" s="211"/>
      <c r="I603" s="211"/>
      <c r="J603" s="211"/>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c r="AG603" s="211"/>
      <c r="AH603" s="211"/>
      <c r="AI603" s="211"/>
      <c r="AJ603" s="211"/>
      <c r="AK603" s="211"/>
      <c r="AL603" s="211"/>
      <c r="AM603" s="211"/>
      <c r="AN603" s="211"/>
      <c r="AO603" s="211"/>
      <c r="AP603" s="211"/>
      <c r="AQ603" s="211"/>
    </row>
    <row r="604" spans="2:43" ht="12" customHeight="1">
      <c r="B604" s="128"/>
      <c r="C604" s="128"/>
      <c r="D604" s="565"/>
      <c r="E604" s="407"/>
      <c r="F604" s="211"/>
      <c r="G604" s="211"/>
      <c r="H604" s="211"/>
      <c r="I604" s="211"/>
      <c r="J604" s="211"/>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c r="AG604" s="211"/>
      <c r="AH604" s="211"/>
      <c r="AI604" s="211"/>
      <c r="AJ604" s="211"/>
      <c r="AK604" s="211"/>
      <c r="AL604" s="211"/>
      <c r="AM604" s="211"/>
      <c r="AN604" s="211"/>
      <c r="AO604" s="211"/>
      <c r="AP604" s="211"/>
      <c r="AQ604" s="211"/>
    </row>
    <row r="605" spans="2:43" ht="12" customHeight="1">
      <c r="B605" s="128"/>
      <c r="C605" s="128"/>
      <c r="D605" s="565"/>
      <c r="E605" s="407"/>
      <c r="F605" s="211"/>
      <c r="G605" s="211"/>
      <c r="H605" s="211"/>
      <c r="I605" s="211"/>
      <c r="J605" s="211"/>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c r="AG605" s="211"/>
      <c r="AH605" s="211"/>
      <c r="AI605" s="211"/>
      <c r="AJ605" s="211"/>
      <c r="AK605" s="211"/>
      <c r="AL605" s="211"/>
      <c r="AM605" s="211"/>
      <c r="AN605" s="211"/>
      <c r="AO605" s="211"/>
      <c r="AP605" s="211"/>
      <c r="AQ605" s="211"/>
    </row>
    <row r="606" spans="2:43" ht="12" customHeight="1">
      <c r="B606" s="128"/>
      <c r="C606" s="128"/>
      <c r="D606" s="565"/>
      <c r="E606" s="407"/>
      <c r="F606" s="211"/>
      <c r="G606" s="211"/>
      <c r="H606" s="211"/>
      <c r="I606" s="211"/>
      <c r="J606" s="211"/>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c r="AG606" s="211"/>
      <c r="AH606" s="211"/>
      <c r="AI606" s="211"/>
      <c r="AJ606" s="211"/>
      <c r="AK606" s="211"/>
      <c r="AL606" s="211"/>
      <c r="AM606" s="211"/>
      <c r="AN606" s="211"/>
      <c r="AO606" s="211"/>
      <c r="AP606" s="211"/>
      <c r="AQ606" s="211"/>
    </row>
    <row r="607" spans="2:43" ht="12" customHeight="1">
      <c r="B607" s="128"/>
      <c r="C607" s="128"/>
      <c r="D607" s="565"/>
      <c r="E607" s="407"/>
      <c r="F607" s="211"/>
      <c r="G607" s="211"/>
      <c r="H607" s="211"/>
      <c r="I607" s="211"/>
      <c r="J607" s="211"/>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c r="AG607" s="211"/>
      <c r="AH607" s="211"/>
      <c r="AI607" s="211"/>
      <c r="AJ607" s="211"/>
      <c r="AK607" s="211"/>
      <c r="AL607" s="211"/>
      <c r="AM607" s="211"/>
      <c r="AN607" s="211"/>
      <c r="AO607" s="211"/>
      <c r="AP607" s="211"/>
      <c r="AQ607" s="211"/>
    </row>
    <row r="608" spans="2:43" ht="12" customHeight="1">
      <c r="B608" s="128"/>
      <c r="C608" s="128"/>
      <c r="D608" s="565"/>
      <c r="E608" s="407"/>
      <c r="F608" s="211"/>
      <c r="G608" s="211"/>
      <c r="H608" s="211"/>
      <c r="I608" s="211"/>
      <c r="J608" s="211"/>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c r="AG608" s="211"/>
      <c r="AH608" s="211"/>
      <c r="AI608" s="211"/>
      <c r="AJ608" s="211"/>
      <c r="AK608" s="211"/>
      <c r="AL608" s="211"/>
      <c r="AM608" s="211"/>
      <c r="AN608" s="211"/>
      <c r="AO608" s="211"/>
      <c r="AP608" s="211"/>
      <c r="AQ608" s="211"/>
    </row>
    <row r="609" spans="2:43" ht="12" customHeight="1">
      <c r="B609" s="128"/>
      <c r="C609" s="128"/>
      <c r="D609" s="565"/>
      <c r="E609" s="407"/>
      <c r="F609" s="211"/>
      <c r="G609" s="211"/>
      <c r="H609" s="211"/>
      <c r="I609" s="211"/>
      <c r="J609" s="211"/>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c r="AG609" s="211"/>
      <c r="AH609" s="211"/>
      <c r="AI609" s="211"/>
      <c r="AJ609" s="211"/>
      <c r="AK609" s="211"/>
      <c r="AL609" s="211"/>
      <c r="AM609" s="211"/>
      <c r="AN609" s="211"/>
      <c r="AO609" s="211"/>
      <c r="AP609" s="211"/>
      <c r="AQ609" s="211"/>
    </row>
    <row r="610" spans="2:43" ht="12" customHeight="1">
      <c r="B610" s="128"/>
      <c r="C610" s="128"/>
      <c r="D610" s="565"/>
      <c r="E610" s="407"/>
      <c r="F610" s="211"/>
      <c r="G610" s="211"/>
      <c r="H610" s="211"/>
      <c r="I610" s="211"/>
      <c r="J610" s="211"/>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c r="AK610" s="211"/>
      <c r="AL610" s="211"/>
      <c r="AM610" s="211"/>
      <c r="AN610" s="211"/>
      <c r="AO610" s="211"/>
      <c r="AP610" s="211"/>
      <c r="AQ610" s="211"/>
    </row>
    <row r="611" spans="2:43" ht="12" customHeight="1">
      <c r="B611" s="128"/>
      <c r="C611" s="128"/>
      <c r="D611" s="565"/>
      <c r="E611" s="407"/>
      <c r="F611" s="211"/>
      <c r="G611" s="211"/>
      <c r="H611" s="211"/>
      <c r="I611" s="211"/>
      <c r="J611" s="211"/>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c r="AK611" s="211"/>
      <c r="AL611" s="211"/>
      <c r="AM611" s="211"/>
      <c r="AN611" s="211"/>
      <c r="AO611" s="211"/>
      <c r="AP611" s="211"/>
      <c r="AQ611" s="211"/>
    </row>
    <row r="612" spans="2:43" ht="12" customHeight="1">
      <c r="B612" s="128"/>
      <c r="C612" s="128"/>
      <c r="D612" s="565"/>
      <c r="E612" s="407"/>
      <c r="F612" s="211"/>
      <c r="G612" s="211"/>
      <c r="H612" s="211"/>
      <c r="I612" s="211"/>
      <c r="J612" s="211"/>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c r="AG612" s="211"/>
      <c r="AH612" s="211"/>
      <c r="AI612" s="211"/>
      <c r="AJ612" s="211"/>
      <c r="AK612" s="211"/>
      <c r="AL612" s="211"/>
      <c r="AM612" s="211"/>
      <c r="AN612" s="211"/>
      <c r="AO612" s="211"/>
      <c r="AP612" s="211"/>
      <c r="AQ612" s="211"/>
    </row>
    <row r="613" spans="2:43" ht="12" customHeight="1">
      <c r="B613" s="128"/>
      <c r="C613" s="128"/>
      <c r="D613" s="565"/>
      <c r="E613" s="407"/>
      <c r="F613" s="211"/>
      <c r="G613" s="211"/>
      <c r="H613" s="211"/>
      <c r="I613" s="211"/>
      <c r="J613" s="211"/>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c r="AG613" s="211"/>
      <c r="AH613" s="211"/>
      <c r="AI613" s="211"/>
      <c r="AJ613" s="211"/>
      <c r="AK613" s="211"/>
      <c r="AL613" s="211"/>
      <c r="AM613" s="211"/>
      <c r="AN613" s="211"/>
      <c r="AO613" s="211"/>
      <c r="AP613" s="211"/>
      <c r="AQ613" s="211"/>
    </row>
    <row r="614" spans="2:43" ht="12" customHeight="1">
      <c r="B614" s="128"/>
      <c r="C614" s="128"/>
      <c r="D614" s="565"/>
      <c r="E614" s="407"/>
      <c r="F614" s="211"/>
      <c r="G614" s="211"/>
      <c r="H614" s="211"/>
      <c r="I614" s="211"/>
      <c r="J614" s="211"/>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c r="AG614" s="211"/>
      <c r="AH614" s="211"/>
      <c r="AI614" s="211"/>
      <c r="AJ614" s="211"/>
      <c r="AK614" s="211"/>
      <c r="AL614" s="211"/>
      <c r="AM614" s="211"/>
      <c r="AN614" s="211"/>
      <c r="AO614" s="211"/>
      <c r="AP614" s="211"/>
      <c r="AQ614" s="211"/>
    </row>
    <row r="615" spans="2:43" ht="12" customHeight="1">
      <c r="B615" s="128"/>
      <c r="C615" s="128"/>
      <c r="D615" s="565"/>
      <c r="E615" s="407"/>
      <c r="F615" s="211"/>
      <c r="G615" s="211"/>
      <c r="H615" s="211"/>
      <c r="I615" s="211"/>
      <c r="J615" s="211"/>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c r="AG615" s="211"/>
      <c r="AH615" s="211"/>
      <c r="AI615" s="211"/>
      <c r="AJ615" s="211"/>
      <c r="AK615" s="211"/>
      <c r="AL615" s="211"/>
      <c r="AM615" s="211"/>
      <c r="AN615" s="211"/>
      <c r="AO615" s="211"/>
      <c r="AP615" s="211"/>
      <c r="AQ615" s="211"/>
    </row>
    <row r="616" spans="2:43" ht="12" customHeight="1">
      <c r="B616" s="128"/>
      <c r="C616" s="128"/>
      <c r="D616" s="565"/>
      <c r="E616" s="407"/>
      <c r="F616" s="211"/>
      <c r="G616" s="211"/>
      <c r="H616" s="211"/>
      <c r="I616" s="211"/>
      <c r="J616" s="211"/>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c r="AG616" s="211"/>
      <c r="AH616" s="211"/>
      <c r="AI616" s="211"/>
      <c r="AJ616" s="211"/>
      <c r="AK616" s="211"/>
      <c r="AL616" s="211"/>
      <c r="AM616" s="211"/>
      <c r="AN616" s="211"/>
      <c r="AO616" s="211"/>
      <c r="AP616" s="211"/>
      <c r="AQ616" s="211"/>
    </row>
    <row r="617" spans="2:43" ht="12" customHeight="1">
      <c r="B617" s="128"/>
      <c r="C617" s="128"/>
      <c r="D617" s="565"/>
      <c r="E617" s="407"/>
      <c r="F617" s="211"/>
      <c r="G617" s="211"/>
      <c r="H617" s="211"/>
      <c r="I617" s="211"/>
      <c r="J617" s="211"/>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c r="AG617" s="211"/>
      <c r="AH617" s="211"/>
      <c r="AI617" s="211"/>
      <c r="AJ617" s="211"/>
      <c r="AK617" s="211"/>
      <c r="AL617" s="211"/>
      <c r="AM617" s="211"/>
      <c r="AN617" s="211"/>
      <c r="AO617" s="211"/>
      <c r="AP617" s="211"/>
      <c r="AQ617" s="211"/>
    </row>
    <row r="618" spans="2:43" ht="12" customHeight="1">
      <c r="B618" s="128"/>
      <c r="C618" s="128"/>
      <c r="D618" s="565"/>
      <c r="E618" s="407"/>
      <c r="F618" s="211"/>
      <c r="G618" s="211"/>
      <c r="H618" s="211"/>
      <c r="I618" s="211"/>
      <c r="J618" s="211"/>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c r="AG618" s="211"/>
      <c r="AH618" s="211"/>
      <c r="AI618" s="211"/>
      <c r="AJ618" s="211"/>
      <c r="AK618" s="211"/>
      <c r="AL618" s="211"/>
      <c r="AM618" s="211"/>
      <c r="AN618" s="211"/>
      <c r="AO618" s="211"/>
      <c r="AP618" s="211"/>
      <c r="AQ618" s="211"/>
    </row>
    <row r="619" spans="2:43" ht="12" customHeight="1">
      <c r="B619" s="128"/>
      <c r="C619" s="128"/>
      <c r="D619" s="565"/>
      <c r="E619" s="407"/>
      <c r="F619" s="211"/>
      <c r="G619" s="211"/>
      <c r="H619" s="211"/>
      <c r="I619" s="211"/>
      <c r="J619" s="211"/>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c r="AG619" s="211"/>
      <c r="AH619" s="211"/>
      <c r="AI619" s="211"/>
      <c r="AJ619" s="211"/>
      <c r="AK619" s="211"/>
      <c r="AL619" s="211"/>
      <c r="AM619" s="211"/>
      <c r="AN619" s="211"/>
      <c r="AO619" s="211"/>
      <c r="AP619" s="211"/>
      <c r="AQ619" s="211"/>
    </row>
    <row r="620" spans="2:43" ht="12" customHeight="1">
      <c r="B620" s="128"/>
      <c r="C620" s="128"/>
      <c r="D620" s="565"/>
      <c r="E620" s="407"/>
      <c r="F620" s="211"/>
      <c r="G620" s="211"/>
      <c r="H620" s="211"/>
      <c r="I620" s="211"/>
      <c r="J620" s="211"/>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c r="AG620" s="211"/>
      <c r="AH620" s="211"/>
      <c r="AI620" s="211"/>
      <c r="AJ620" s="211"/>
      <c r="AK620" s="211"/>
      <c r="AL620" s="211"/>
      <c r="AM620" s="211"/>
      <c r="AN620" s="211"/>
      <c r="AO620" s="211"/>
      <c r="AP620" s="211"/>
      <c r="AQ620" s="211"/>
    </row>
    <row r="621" spans="2:43" ht="12" customHeight="1">
      <c r="B621" s="128"/>
      <c r="C621" s="128"/>
      <c r="D621" s="565"/>
      <c r="E621" s="407"/>
      <c r="F621" s="211"/>
      <c r="G621" s="211"/>
      <c r="H621" s="211"/>
      <c r="I621" s="211"/>
      <c r="J621" s="211"/>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c r="AG621" s="211"/>
      <c r="AH621" s="211"/>
      <c r="AI621" s="211"/>
      <c r="AJ621" s="211"/>
      <c r="AK621" s="211"/>
      <c r="AL621" s="211"/>
      <c r="AM621" s="211"/>
      <c r="AN621" s="211"/>
      <c r="AO621" s="211"/>
      <c r="AP621" s="211"/>
      <c r="AQ621" s="211"/>
    </row>
    <row r="622" spans="2:43" ht="12" customHeight="1">
      <c r="B622" s="128"/>
      <c r="C622" s="128"/>
      <c r="D622" s="565"/>
      <c r="E622" s="407"/>
      <c r="F622" s="211"/>
      <c r="G622" s="211"/>
      <c r="H622" s="211"/>
      <c r="I622" s="211"/>
      <c r="J622" s="211"/>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c r="AG622" s="211"/>
      <c r="AH622" s="211"/>
      <c r="AI622" s="211"/>
      <c r="AJ622" s="211"/>
      <c r="AK622" s="211"/>
      <c r="AL622" s="211"/>
      <c r="AM622" s="211"/>
      <c r="AN622" s="211"/>
      <c r="AO622" s="211"/>
      <c r="AP622" s="211"/>
      <c r="AQ622" s="211"/>
    </row>
    <row r="623" spans="2:43" ht="12" customHeight="1">
      <c r="B623" s="128"/>
      <c r="C623" s="128"/>
      <c r="D623" s="565"/>
      <c r="E623" s="407"/>
      <c r="F623" s="211"/>
      <c r="G623" s="211"/>
      <c r="H623" s="211"/>
      <c r="I623" s="211"/>
      <c r="J623" s="211"/>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c r="AG623" s="211"/>
      <c r="AH623" s="211"/>
      <c r="AI623" s="211"/>
      <c r="AJ623" s="211"/>
      <c r="AK623" s="211"/>
      <c r="AL623" s="211"/>
      <c r="AM623" s="211"/>
      <c r="AN623" s="211"/>
      <c r="AO623" s="211"/>
      <c r="AP623" s="211"/>
      <c r="AQ623" s="211"/>
    </row>
    <row r="624" spans="2:43" ht="12" customHeight="1">
      <c r="B624" s="128"/>
      <c r="C624" s="128"/>
      <c r="D624" s="565"/>
      <c r="E624" s="407"/>
      <c r="F624" s="211"/>
      <c r="G624" s="211"/>
      <c r="H624" s="211"/>
      <c r="I624" s="211"/>
      <c r="J624" s="211"/>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c r="AG624" s="211"/>
      <c r="AH624" s="211"/>
      <c r="AI624" s="211"/>
      <c r="AJ624" s="211"/>
      <c r="AK624" s="211"/>
      <c r="AL624" s="211"/>
      <c r="AM624" s="211"/>
      <c r="AN624" s="211"/>
      <c r="AO624" s="211"/>
      <c r="AP624" s="211"/>
      <c r="AQ624" s="211"/>
    </row>
    <row r="625" spans="2:43" ht="12" customHeight="1">
      <c r="B625" s="128"/>
      <c r="C625" s="468"/>
      <c r="D625" s="565"/>
      <c r="E625" s="407"/>
      <c r="F625" s="211"/>
      <c r="G625" s="211"/>
      <c r="H625" s="211"/>
      <c r="I625" s="211"/>
      <c r="J625" s="211"/>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c r="AG625" s="211"/>
      <c r="AH625" s="211"/>
      <c r="AI625" s="211"/>
      <c r="AJ625" s="211"/>
      <c r="AK625" s="211"/>
      <c r="AL625" s="211"/>
      <c r="AM625" s="211"/>
      <c r="AN625" s="211"/>
      <c r="AO625" s="211"/>
      <c r="AP625" s="211"/>
      <c r="AQ625" s="211"/>
    </row>
    <row r="626" spans="2:43" ht="12" customHeight="1">
      <c r="B626" s="128"/>
      <c r="C626" s="468"/>
      <c r="D626" s="565"/>
      <c r="E626" s="407"/>
      <c r="F626" s="211"/>
      <c r="G626" s="211"/>
      <c r="H626" s="211"/>
      <c r="I626" s="211"/>
      <c r="J626" s="211"/>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c r="AG626" s="211"/>
      <c r="AH626" s="211"/>
      <c r="AI626" s="211"/>
      <c r="AJ626" s="211"/>
      <c r="AK626" s="211"/>
      <c r="AL626" s="211"/>
      <c r="AM626" s="211"/>
      <c r="AN626" s="211"/>
      <c r="AO626" s="211"/>
      <c r="AP626" s="211"/>
      <c r="AQ626" s="211"/>
    </row>
    <row r="627" spans="2:43" ht="12" customHeight="1">
      <c r="B627" s="128"/>
      <c r="C627" s="468"/>
      <c r="D627" s="565"/>
      <c r="E627" s="407"/>
      <c r="F627" s="211"/>
      <c r="G627" s="211"/>
      <c r="H627" s="211"/>
      <c r="I627" s="211"/>
      <c r="J627" s="211"/>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c r="AG627" s="211"/>
      <c r="AH627" s="211"/>
      <c r="AI627" s="211"/>
      <c r="AJ627" s="211"/>
      <c r="AK627" s="211"/>
      <c r="AL627" s="211"/>
      <c r="AM627" s="211"/>
      <c r="AN627" s="211"/>
      <c r="AO627" s="211"/>
      <c r="AP627" s="211"/>
      <c r="AQ627" s="211"/>
    </row>
    <row r="628" spans="2:43" ht="12" customHeight="1">
      <c r="B628" s="128"/>
      <c r="C628" s="468"/>
      <c r="D628" s="565"/>
      <c r="E628" s="407"/>
      <c r="F628" s="211"/>
      <c r="G628" s="211"/>
      <c r="H628" s="211"/>
      <c r="I628" s="211"/>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211"/>
      <c r="AH628" s="211"/>
      <c r="AI628" s="211"/>
      <c r="AJ628" s="211"/>
      <c r="AK628" s="211"/>
      <c r="AL628" s="211"/>
      <c r="AM628" s="211"/>
      <c r="AN628" s="211"/>
      <c r="AO628" s="211"/>
      <c r="AP628" s="211"/>
      <c r="AQ628" s="211"/>
    </row>
    <row r="629" spans="2:43" ht="12" customHeight="1">
      <c r="B629" s="128"/>
      <c r="C629" s="468"/>
      <c r="D629" s="565"/>
      <c r="E629" s="407"/>
      <c r="F629" s="211"/>
      <c r="G629" s="211"/>
      <c r="H629" s="211"/>
      <c r="I629" s="211"/>
      <c r="J629" s="211"/>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c r="AG629" s="211"/>
      <c r="AH629" s="211"/>
      <c r="AI629" s="211"/>
      <c r="AJ629" s="211"/>
      <c r="AK629" s="211"/>
      <c r="AL629" s="211"/>
      <c r="AM629" s="211"/>
      <c r="AN629" s="211"/>
      <c r="AO629" s="211"/>
      <c r="AP629" s="211"/>
      <c r="AQ629" s="211"/>
    </row>
    <row r="630" spans="2:43" ht="12" customHeight="1">
      <c r="B630" s="128"/>
      <c r="C630" s="468"/>
      <c r="D630" s="565"/>
      <c r="E630" s="407"/>
      <c r="F630" s="211"/>
      <c r="G630" s="211"/>
      <c r="H630" s="211"/>
      <c r="I630" s="211"/>
      <c r="J630" s="211"/>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c r="AG630" s="211"/>
      <c r="AH630" s="211"/>
      <c r="AI630" s="211"/>
      <c r="AJ630" s="211"/>
      <c r="AK630" s="211"/>
      <c r="AL630" s="211"/>
      <c r="AM630" s="211"/>
      <c r="AN630" s="211"/>
      <c r="AO630" s="211"/>
      <c r="AP630" s="211"/>
      <c r="AQ630" s="211"/>
    </row>
    <row r="631" spans="2:43" ht="12" customHeight="1">
      <c r="B631" s="128"/>
      <c r="C631" s="468"/>
      <c r="D631" s="565"/>
      <c r="E631" s="407"/>
      <c r="F631" s="211"/>
      <c r="G631" s="211"/>
      <c r="H631" s="211"/>
      <c r="I631" s="211"/>
      <c r="J631" s="211"/>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c r="AG631" s="211"/>
      <c r="AH631" s="211"/>
      <c r="AI631" s="211"/>
      <c r="AJ631" s="211"/>
      <c r="AK631" s="211"/>
      <c r="AL631" s="211"/>
      <c r="AM631" s="211"/>
      <c r="AN631" s="211"/>
      <c r="AO631" s="211"/>
      <c r="AP631" s="211"/>
      <c r="AQ631" s="211"/>
    </row>
    <row r="632" spans="2:43" ht="12" customHeight="1">
      <c r="B632" s="128"/>
      <c r="C632" s="468"/>
      <c r="D632" s="565"/>
      <c r="E632" s="407"/>
      <c r="F632" s="211"/>
      <c r="G632" s="211"/>
      <c r="H632" s="211"/>
      <c r="I632" s="211"/>
      <c r="J632" s="211"/>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c r="AG632" s="211"/>
      <c r="AH632" s="211"/>
      <c r="AI632" s="211"/>
      <c r="AJ632" s="211"/>
      <c r="AK632" s="211"/>
      <c r="AL632" s="211"/>
      <c r="AM632" s="211"/>
      <c r="AN632" s="211"/>
      <c r="AO632" s="211"/>
      <c r="AP632" s="211"/>
      <c r="AQ632" s="211"/>
    </row>
    <row r="633" spans="2:43" ht="12" customHeight="1">
      <c r="B633" s="128"/>
      <c r="C633" s="468"/>
      <c r="D633" s="565"/>
      <c r="E633" s="407"/>
      <c r="F633" s="211"/>
      <c r="G633" s="211"/>
      <c r="H633" s="211"/>
      <c r="I633" s="211"/>
      <c r="J633" s="211"/>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c r="AG633" s="211"/>
      <c r="AH633" s="211"/>
      <c r="AI633" s="211"/>
      <c r="AJ633" s="211"/>
      <c r="AK633" s="211"/>
      <c r="AL633" s="211"/>
      <c r="AM633" s="211"/>
      <c r="AN633" s="211"/>
      <c r="AO633" s="211"/>
      <c r="AP633" s="211"/>
      <c r="AQ633" s="211"/>
    </row>
    <row r="634" spans="2:43" ht="12" customHeight="1">
      <c r="B634" s="128"/>
      <c r="C634" s="468"/>
      <c r="D634" s="565"/>
      <c r="E634" s="407"/>
      <c r="F634" s="211"/>
      <c r="G634" s="211"/>
      <c r="H634" s="211"/>
      <c r="I634" s="211"/>
      <c r="J634" s="211"/>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c r="AG634" s="211"/>
      <c r="AH634" s="211"/>
      <c r="AI634" s="211"/>
      <c r="AJ634" s="211"/>
      <c r="AK634" s="211"/>
      <c r="AL634" s="211"/>
      <c r="AM634" s="211"/>
      <c r="AN634" s="211"/>
      <c r="AO634" s="211"/>
      <c r="AP634" s="211"/>
      <c r="AQ634" s="211"/>
    </row>
    <row r="635" spans="2:43" ht="12" customHeight="1">
      <c r="B635" s="128"/>
      <c r="C635" s="468"/>
      <c r="D635" s="565"/>
      <c r="E635" s="407"/>
      <c r="F635" s="211"/>
      <c r="G635" s="211"/>
      <c r="H635" s="211"/>
      <c r="I635" s="211"/>
      <c r="J635" s="211"/>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c r="AG635" s="211"/>
      <c r="AH635" s="211"/>
      <c r="AI635" s="211"/>
      <c r="AJ635" s="211"/>
      <c r="AK635" s="211"/>
      <c r="AL635" s="211"/>
      <c r="AM635" s="211"/>
      <c r="AN635" s="211"/>
      <c r="AO635" s="211"/>
      <c r="AP635" s="211"/>
      <c r="AQ635" s="211"/>
    </row>
    <row r="636" spans="2:43" ht="12" customHeight="1">
      <c r="B636" s="128"/>
      <c r="C636" s="468"/>
      <c r="D636" s="565"/>
      <c r="E636" s="407"/>
      <c r="F636" s="211"/>
      <c r="G636" s="211"/>
      <c r="H636" s="211"/>
      <c r="I636" s="211"/>
      <c r="J636" s="211"/>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c r="AG636" s="211"/>
      <c r="AH636" s="211"/>
      <c r="AI636" s="211"/>
      <c r="AJ636" s="211"/>
      <c r="AK636" s="211"/>
      <c r="AL636" s="211"/>
      <c r="AM636" s="211"/>
      <c r="AN636" s="211"/>
      <c r="AO636" s="211"/>
      <c r="AP636" s="211"/>
      <c r="AQ636" s="211"/>
    </row>
    <row r="637" spans="2:43" ht="12" customHeight="1">
      <c r="B637" s="128"/>
      <c r="C637" s="468"/>
      <c r="D637" s="565"/>
      <c r="E637" s="407"/>
      <c r="F637" s="211"/>
      <c r="G637" s="211"/>
      <c r="H637" s="211"/>
      <c r="I637" s="211"/>
      <c r="J637" s="211"/>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c r="AG637" s="211"/>
      <c r="AH637" s="211"/>
      <c r="AI637" s="211"/>
      <c r="AJ637" s="211"/>
      <c r="AK637" s="211"/>
      <c r="AL637" s="211"/>
      <c r="AM637" s="211"/>
      <c r="AN637" s="211"/>
      <c r="AO637" s="211"/>
      <c r="AP637" s="211"/>
      <c r="AQ637" s="211"/>
    </row>
    <row r="638" spans="2:43" ht="12" customHeight="1">
      <c r="B638" s="128"/>
      <c r="C638" s="468"/>
      <c r="D638" s="565"/>
      <c r="E638" s="407"/>
      <c r="F638" s="211"/>
      <c r="G638" s="211"/>
      <c r="H638" s="211"/>
      <c r="I638" s="211"/>
      <c r="J638" s="211"/>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c r="AG638" s="211"/>
      <c r="AH638" s="211"/>
      <c r="AI638" s="211"/>
      <c r="AJ638" s="211"/>
      <c r="AK638" s="211"/>
      <c r="AL638" s="211"/>
      <c r="AM638" s="211"/>
      <c r="AN638" s="211"/>
      <c r="AO638" s="211"/>
      <c r="AP638" s="211"/>
      <c r="AQ638" s="211"/>
    </row>
    <row r="639" spans="2:43" ht="12" customHeight="1">
      <c r="B639" s="128"/>
      <c r="C639" s="468"/>
      <c r="D639" s="565"/>
      <c r="E639" s="407"/>
      <c r="F639" s="211"/>
      <c r="G639" s="211"/>
      <c r="H639" s="211"/>
      <c r="I639" s="211"/>
      <c r="J639" s="211"/>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c r="AG639" s="211"/>
      <c r="AH639" s="211"/>
      <c r="AI639" s="211"/>
      <c r="AJ639" s="211"/>
      <c r="AK639" s="211"/>
      <c r="AL639" s="211"/>
      <c r="AM639" s="211"/>
      <c r="AN639" s="211"/>
      <c r="AO639" s="211"/>
      <c r="AP639" s="211"/>
      <c r="AQ639" s="211"/>
    </row>
    <row r="640" spans="2:43" ht="12" customHeight="1">
      <c r="B640" s="128"/>
      <c r="C640" s="468"/>
      <c r="D640" s="565"/>
      <c r="E640" s="407"/>
      <c r="F640" s="211"/>
      <c r="G640" s="211"/>
      <c r="H640" s="211"/>
      <c r="I640" s="211"/>
      <c r="J640" s="211"/>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c r="AG640" s="211"/>
      <c r="AH640" s="211"/>
      <c r="AI640" s="211"/>
      <c r="AJ640" s="211"/>
      <c r="AK640" s="211"/>
      <c r="AL640" s="211"/>
      <c r="AM640" s="211"/>
      <c r="AN640" s="211"/>
      <c r="AO640" s="211"/>
      <c r="AP640" s="211"/>
      <c r="AQ640" s="211"/>
    </row>
    <row r="641" spans="2:43" ht="12" customHeight="1">
      <c r="B641" s="128"/>
      <c r="C641" s="468"/>
      <c r="D641" s="565"/>
      <c r="E641" s="407"/>
      <c r="F641" s="211"/>
      <c r="G641" s="211"/>
      <c r="H641" s="211"/>
      <c r="I641" s="211"/>
      <c r="J641" s="211"/>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c r="AG641" s="211"/>
      <c r="AH641" s="211"/>
      <c r="AI641" s="211"/>
      <c r="AJ641" s="211"/>
      <c r="AK641" s="211"/>
      <c r="AL641" s="211"/>
      <c r="AM641" s="211"/>
      <c r="AN641" s="211"/>
      <c r="AO641" s="211"/>
      <c r="AP641" s="211"/>
      <c r="AQ641" s="211"/>
    </row>
    <row r="642" spans="2:43" ht="12" customHeight="1">
      <c r="B642" s="128"/>
      <c r="C642" s="468"/>
      <c r="D642" s="565"/>
      <c r="E642" s="407"/>
      <c r="F642" s="211"/>
      <c r="G642" s="211"/>
      <c r="H642" s="211"/>
      <c r="I642" s="211"/>
      <c r="J642" s="211"/>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c r="AG642" s="211"/>
      <c r="AH642" s="211"/>
      <c r="AI642" s="211"/>
      <c r="AJ642" s="211"/>
      <c r="AK642" s="211"/>
      <c r="AL642" s="211"/>
      <c r="AM642" s="211"/>
      <c r="AN642" s="211"/>
      <c r="AO642" s="211"/>
      <c r="AP642" s="211"/>
      <c r="AQ642" s="211"/>
    </row>
    <row r="643" spans="2:43" ht="12" customHeight="1">
      <c r="B643" s="128"/>
      <c r="C643" s="468"/>
      <c r="D643" s="565"/>
      <c r="E643" s="407"/>
      <c r="F643" s="211"/>
      <c r="G643" s="211"/>
      <c r="H643" s="211"/>
      <c r="I643" s="211"/>
      <c r="J643" s="211"/>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c r="AG643" s="211"/>
      <c r="AH643" s="211"/>
      <c r="AI643" s="211"/>
      <c r="AJ643" s="211"/>
      <c r="AK643" s="211"/>
      <c r="AL643" s="211"/>
      <c r="AM643" s="211"/>
      <c r="AN643" s="211"/>
      <c r="AO643" s="211"/>
      <c r="AP643" s="211"/>
      <c r="AQ643" s="211"/>
    </row>
    <row r="644" spans="2:43" ht="12" customHeight="1">
      <c r="B644" s="128"/>
      <c r="C644" s="468"/>
      <c r="D644" s="565"/>
      <c r="E644" s="407"/>
      <c r="F644" s="211"/>
      <c r="G644" s="211"/>
      <c r="H644" s="211"/>
      <c r="I644" s="211"/>
      <c r="J644" s="211"/>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c r="AG644" s="211"/>
      <c r="AH644" s="211"/>
      <c r="AI644" s="211"/>
      <c r="AJ644" s="211"/>
      <c r="AK644" s="211"/>
      <c r="AL644" s="211"/>
      <c r="AM644" s="211"/>
      <c r="AN644" s="211"/>
      <c r="AO644" s="211"/>
      <c r="AP644" s="211"/>
      <c r="AQ644" s="211"/>
    </row>
    <row r="645" spans="2:43" ht="12" customHeight="1">
      <c r="B645" s="128"/>
      <c r="C645" s="468"/>
      <c r="D645" s="565"/>
      <c r="E645" s="407"/>
      <c r="F645" s="211"/>
      <c r="G645" s="211"/>
      <c r="H645" s="211"/>
      <c r="I645" s="211"/>
      <c r="J645" s="211"/>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c r="AG645" s="211"/>
      <c r="AH645" s="211"/>
      <c r="AI645" s="211"/>
      <c r="AJ645" s="211"/>
      <c r="AK645" s="211"/>
      <c r="AL645" s="211"/>
      <c r="AM645" s="211"/>
      <c r="AN645" s="211"/>
      <c r="AO645" s="211"/>
      <c r="AP645" s="211"/>
      <c r="AQ645" s="211"/>
    </row>
    <row r="646" spans="2:43" ht="12" customHeight="1">
      <c r="B646" s="128"/>
      <c r="C646" s="468"/>
      <c r="D646" s="565"/>
      <c r="E646" s="407"/>
      <c r="F646" s="211"/>
      <c r="G646" s="211"/>
      <c r="H646" s="211"/>
      <c r="I646" s="211"/>
      <c r="J646" s="211"/>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c r="AG646" s="211"/>
      <c r="AH646" s="211"/>
      <c r="AI646" s="211"/>
      <c r="AJ646" s="211"/>
      <c r="AK646" s="211"/>
      <c r="AL646" s="211"/>
      <c r="AM646" s="211"/>
      <c r="AN646" s="211"/>
      <c r="AO646" s="211"/>
      <c r="AP646" s="211"/>
      <c r="AQ646" s="211"/>
    </row>
    <row r="647" spans="2:43" ht="12" customHeight="1">
      <c r="B647" s="128"/>
      <c r="C647" s="468"/>
      <c r="D647" s="565"/>
      <c r="E647" s="407"/>
      <c r="F647" s="211"/>
      <c r="G647" s="211"/>
      <c r="H647" s="211"/>
      <c r="I647" s="211"/>
      <c r="J647" s="211"/>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c r="AG647" s="211"/>
      <c r="AH647" s="211"/>
      <c r="AI647" s="211"/>
      <c r="AJ647" s="211"/>
      <c r="AK647" s="211"/>
      <c r="AL647" s="211"/>
      <c r="AM647" s="211"/>
      <c r="AN647" s="211"/>
      <c r="AO647" s="211"/>
      <c r="AP647" s="211"/>
      <c r="AQ647" s="211"/>
    </row>
    <row r="648" spans="2:43" ht="12" customHeight="1">
      <c r="B648" s="128"/>
      <c r="C648" s="468"/>
      <c r="D648" s="565"/>
      <c r="E648" s="407"/>
      <c r="F648" s="211"/>
      <c r="G648" s="211"/>
      <c r="H648" s="211"/>
      <c r="I648" s="211"/>
      <c r="J648" s="211"/>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c r="AG648" s="211"/>
      <c r="AH648" s="211"/>
      <c r="AI648" s="211"/>
      <c r="AJ648" s="211"/>
      <c r="AK648" s="211"/>
      <c r="AL648" s="211"/>
      <c r="AM648" s="211"/>
      <c r="AN648" s="211"/>
      <c r="AO648" s="211"/>
      <c r="AP648" s="211"/>
      <c r="AQ648" s="211"/>
    </row>
    <row r="649" spans="2:43" ht="12" customHeight="1">
      <c r="B649" s="128"/>
      <c r="C649" s="468"/>
      <c r="D649" s="565"/>
      <c r="E649" s="407"/>
      <c r="F649" s="211"/>
      <c r="G649" s="211"/>
      <c r="H649" s="211"/>
      <c r="I649" s="211"/>
      <c r="J649" s="211"/>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c r="AG649" s="211"/>
      <c r="AH649" s="211"/>
      <c r="AI649" s="211"/>
      <c r="AJ649" s="211"/>
      <c r="AK649" s="211"/>
      <c r="AL649" s="211"/>
      <c r="AM649" s="211"/>
      <c r="AN649" s="211"/>
      <c r="AO649" s="211"/>
      <c r="AP649" s="211"/>
      <c r="AQ649" s="211"/>
    </row>
    <row r="650" spans="2:43" ht="12" customHeight="1">
      <c r="B650" s="128"/>
      <c r="C650" s="468"/>
      <c r="D650" s="565"/>
      <c r="E650" s="407"/>
      <c r="F650" s="211"/>
      <c r="G650" s="211"/>
      <c r="H650" s="211"/>
      <c r="I650" s="211"/>
      <c r="J650" s="211"/>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c r="AG650" s="211"/>
      <c r="AH650" s="211"/>
      <c r="AI650" s="211"/>
      <c r="AJ650" s="211"/>
      <c r="AK650" s="211"/>
      <c r="AL650" s="211"/>
      <c r="AM650" s="211"/>
      <c r="AN650" s="211"/>
      <c r="AO650" s="211"/>
      <c r="AP650" s="211"/>
      <c r="AQ650" s="211"/>
    </row>
    <row r="651" spans="2:43" ht="12" customHeight="1">
      <c r="B651" s="128"/>
      <c r="C651" s="468"/>
      <c r="D651" s="565"/>
      <c r="E651" s="407"/>
      <c r="F651" s="211"/>
      <c r="G651" s="211"/>
      <c r="H651" s="211"/>
      <c r="I651" s="211"/>
      <c r="J651" s="211"/>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c r="AG651" s="211"/>
      <c r="AH651" s="211"/>
      <c r="AI651" s="211"/>
      <c r="AJ651" s="211"/>
      <c r="AK651" s="211"/>
      <c r="AL651" s="211"/>
      <c r="AM651" s="211"/>
      <c r="AN651" s="211"/>
      <c r="AO651" s="211"/>
      <c r="AP651" s="211"/>
      <c r="AQ651" s="211"/>
    </row>
    <row r="652" spans="2:43" ht="12" customHeight="1">
      <c r="B652" s="128"/>
      <c r="C652" s="468"/>
      <c r="D652" s="565"/>
      <c r="E652" s="407"/>
      <c r="F652" s="211"/>
      <c r="G652" s="211"/>
      <c r="H652" s="211"/>
      <c r="I652" s="211"/>
      <c r="J652" s="211"/>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c r="AG652" s="211"/>
      <c r="AH652" s="211"/>
      <c r="AI652" s="211"/>
      <c r="AJ652" s="211"/>
      <c r="AK652" s="211"/>
      <c r="AL652" s="211"/>
      <c r="AM652" s="211"/>
      <c r="AN652" s="211"/>
      <c r="AO652" s="211"/>
      <c r="AP652" s="211"/>
      <c r="AQ652" s="211"/>
    </row>
    <row r="653" spans="2:43" ht="12" customHeight="1">
      <c r="B653" s="128"/>
      <c r="C653" s="468"/>
      <c r="D653" s="565"/>
      <c r="E653" s="407"/>
      <c r="F653" s="211"/>
      <c r="G653" s="211"/>
      <c r="H653" s="211"/>
      <c r="I653" s="211"/>
      <c r="J653" s="211"/>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c r="AG653" s="211"/>
      <c r="AH653" s="211"/>
      <c r="AI653" s="211"/>
      <c r="AJ653" s="211"/>
      <c r="AK653" s="211"/>
      <c r="AL653" s="211"/>
      <c r="AM653" s="211"/>
      <c r="AN653" s="211"/>
      <c r="AO653" s="211"/>
      <c r="AP653" s="211"/>
      <c r="AQ653" s="211"/>
    </row>
    <row r="654" spans="2:43" ht="12" customHeight="1">
      <c r="B654" s="128"/>
      <c r="C654" s="468"/>
      <c r="D654" s="565"/>
      <c r="E654" s="407"/>
      <c r="F654" s="211"/>
      <c r="G654" s="211"/>
      <c r="H654" s="211"/>
      <c r="I654" s="211"/>
      <c r="J654" s="211"/>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c r="AG654" s="211"/>
      <c r="AH654" s="211"/>
      <c r="AI654" s="211"/>
      <c r="AJ654" s="211"/>
      <c r="AK654" s="211"/>
      <c r="AL654" s="211"/>
      <c r="AM654" s="211"/>
      <c r="AN654" s="211"/>
      <c r="AO654" s="211"/>
      <c r="AP654" s="211"/>
      <c r="AQ654" s="211"/>
    </row>
    <row r="655" spans="2:43" ht="12" customHeight="1">
      <c r="B655" s="128"/>
      <c r="C655" s="468"/>
      <c r="D655" s="565"/>
      <c r="E655" s="407"/>
      <c r="F655" s="211"/>
      <c r="G655" s="211"/>
      <c r="H655" s="211"/>
      <c r="I655" s="211"/>
      <c r="J655" s="211"/>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c r="AG655" s="211"/>
      <c r="AH655" s="211"/>
      <c r="AI655" s="211"/>
      <c r="AJ655" s="211"/>
      <c r="AK655" s="211"/>
      <c r="AL655" s="211"/>
      <c r="AM655" s="211"/>
      <c r="AN655" s="211"/>
      <c r="AO655" s="211"/>
      <c r="AP655" s="211"/>
      <c r="AQ655" s="211"/>
    </row>
    <row r="656" spans="2:43" ht="12" customHeight="1">
      <c r="B656" s="128"/>
      <c r="C656" s="468"/>
      <c r="D656" s="565"/>
      <c r="E656" s="407"/>
      <c r="F656" s="211"/>
      <c r="G656" s="211"/>
      <c r="H656" s="211"/>
      <c r="I656" s="211"/>
      <c r="J656" s="211"/>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c r="AG656" s="211"/>
      <c r="AH656" s="211"/>
      <c r="AI656" s="211"/>
      <c r="AJ656" s="211"/>
      <c r="AK656" s="211"/>
      <c r="AL656" s="211"/>
      <c r="AM656" s="211"/>
      <c r="AN656" s="211"/>
      <c r="AO656" s="211"/>
      <c r="AP656" s="211"/>
      <c r="AQ656" s="211"/>
    </row>
    <row r="657" spans="2:43" ht="12" customHeight="1">
      <c r="B657" s="128"/>
      <c r="C657" s="468"/>
      <c r="D657" s="565"/>
      <c r="E657" s="407"/>
      <c r="F657" s="211"/>
      <c r="G657" s="211"/>
      <c r="H657" s="211"/>
      <c r="I657" s="211"/>
      <c r="J657" s="211"/>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c r="AG657" s="211"/>
      <c r="AH657" s="211"/>
      <c r="AI657" s="211"/>
      <c r="AJ657" s="211"/>
      <c r="AK657" s="211"/>
      <c r="AL657" s="211"/>
      <c r="AM657" s="211"/>
      <c r="AN657" s="211"/>
      <c r="AO657" s="211"/>
      <c r="AP657" s="211"/>
      <c r="AQ657" s="211"/>
    </row>
    <row r="658" spans="2:43" ht="12" customHeight="1">
      <c r="B658" s="128"/>
      <c r="C658" s="468"/>
      <c r="D658" s="565"/>
      <c r="E658" s="407"/>
      <c r="F658" s="211"/>
      <c r="G658" s="211"/>
      <c r="H658" s="211"/>
      <c r="I658" s="211"/>
      <c r="J658" s="211"/>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c r="AG658" s="211"/>
      <c r="AH658" s="211"/>
      <c r="AI658" s="211"/>
      <c r="AJ658" s="211"/>
      <c r="AK658" s="211"/>
      <c r="AL658" s="211"/>
      <c r="AM658" s="211"/>
      <c r="AN658" s="211"/>
      <c r="AO658" s="211"/>
      <c r="AP658" s="211"/>
      <c r="AQ658" s="211"/>
    </row>
    <row r="659" spans="2:43" ht="12" customHeight="1">
      <c r="B659" s="128"/>
      <c r="C659" s="468"/>
      <c r="D659" s="565"/>
      <c r="E659" s="407"/>
      <c r="F659" s="211"/>
      <c r="G659" s="211"/>
      <c r="H659" s="211"/>
      <c r="I659" s="211"/>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211"/>
      <c r="AH659" s="211"/>
      <c r="AI659" s="211"/>
      <c r="AJ659" s="211"/>
      <c r="AK659" s="211"/>
      <c r="AL659" s="211"/>
      <c r="AM659" s="211"/>
      <c r="AN659" s="211"/>
      <c r="AO659" s="211"/>
      <c r="AP659" s="211"/>
      <c r="AQ659" s="211"/>
    </row>
    <row r="660" spans="2:43" ht="12" customHeight="1">
      <c r="B660" s="128"/>
      <c r="C660" s="468"/>
      <c r="D660" s="565"/>
      <c r="E660" s="407"/>
      <c r="F660" s="211"/>
      <c r="G660" s="211"/>
      <c r="H660" s="211"/>
      <c r="I660" s="211"/>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211"/>
      <c r="AH660" s="211"/>
      <c r="AI660" s="211"/>
      <c r="AJ660" s="211"/>
      <c r="AK660" s="211"/>
      <c r="AL660" s="211"/>
      <c r="AM660" s="211"/>
      <c r="AN660" s="211"/>
      <c r="AO660" s="211"/>
      <c r="AP660" s="211"/>
      <c r="AQ660" s="211"/>
    </row>
    <row r="661" spans="2:43" ht="12" customHeight="1">
      <c r="B661" s="128"/>
      <c r="C661" s="468"/>
      <c r="D661" s="565"/>
      <c r="E661" s="407"/>
      <c r="F661" s="211"/>
      <c r="G661" s="211"/>
      <c r="H661" s="211"/>
      <c r="I661" s="211"/>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211"/>
      <c r="AH661" s="211"/>
      <c r="AI661" s="211"/>
      <c r="AJ661" s="211"/>
      <c r="AK661" s="211"/>
      <c r="AL661" s="211"/>
      <c r="AM661" s="211"/>
      <c r="AN661" s="211"/>
      <c r="AO661" s="211"/>
      <c r="AP661" s="211"/>
      <c r="AQ661" s="211"/>
    </row>
    <row r="662" spans="2:43" ht="12" customHeight="1">
      <c r="B662" s="468"/>
      <c r="C662" s="468"/>
      <c r="D662" s="565"/>
      <c r="E662" s="407"/>
      <c r="F662" s="211"/>
      <c r="G662" s="211"/>
      <c r="H662" s="211"/>
      <c r="I662" s="211"/>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211"/>
      <c r="AH662" s="211"/>
      <c r="AI662" s="211"/>
      <c r="AJ662" s="211"/>
      <c r="AK662" s="211"/>
      <c r="AL662" s="211"/>
      <c r="AM662" s="211"/>
      <c r="AN662" s="211"/>
      <c r="AO662" s="211"/>
      <c r="AP662" s="211"/>
      <c r="AQ662" s="211"/>
    </row>
    <row r="663" spans="2:43" ht="12" customHeight="1">
      <c r="B663" s="468"/>
      <c r="C663" s="468"/>
      <c r="D663" s="565"/>
      <c r="E663" s="407"/>
      <c r="F663" s="211"/>
      <c r="G663" s="211"/>
      <c r="H663" s="211"/>
      <c r="I663" s="211"/>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211"/>
      <c r="AH663" s="211"/>
      <c r="AI663" s="211"/>
      <c r="AJ663" s="211"/>
      <c r="AK663" s="211"/>
      <c r="AL663" s="211"/>
      <c r="AM663" s="211"/>
      <c r="AN663" s="211"/>
      <c r="AO663" s="211"/>
      <c r="AP663" s="211"/>
      <c r="AQ663" s="211"/>
    </row>
    <row r="664" spans="2:43" ht="12" customHeight="1">
      <c r="B664" s="468"/>
      <c r="C664" s="468"/>
      <c r="D664" s="565"/>
      <c r="E664" s="407"/>
      <c r="F664" s="211"/>
      <c r="G664" s="211"/>
      <c r="H664" s="211"/>
      <c r="I664" s="211"/>
      <c r="J664" s="211"/>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c r="AK664" s="211"/>
      <c r="AL664" s="211"/>
      <c r="AM664" s="211"/>
      <c r="AN664" s="211"/>
      <c r="AO664" s="211"/>
      <c r="AP664" s="211"/>
      <c r="AQ664" s="211"/>
    </row>
    <row r="665" spans="2:43" ht="12" customHeight="1">
      <c r="B665" s="468"/>
      <c r="C665" s="468"/>
      <c r="D665" s="565"/>
      <c r="E665" s="407"/>
      <c r="F665" s="211"/>
      <c r="G665" s="211"/>
      <c r="H665" s="211"/>
      <c r="I665" s="211"/>
      <c r="J665" s="211"/>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c r="AG665" s="211"/>
      <c r="AH665" s="211"/>
      <c r="AI665" s="211"/>
      <c r="AJ665" s="211"/>
      <c r="AK665" s="211"/>
      <c r="AL665" s="211"/>
      <c r="AM665" s="211"/>
      <c r="AN665" s="211"/>
      <c r="AO665" s="211"/>
      <c r="AP665" s="211"/>
      <c r="AQ665" s="211"/>
    </row>
    <row r="666" spans="2:43" ht="12" customHeight="1">
      <c r="B666" s="468"/>
      <c r="C666" s="468"/>
      <c r="D666" s="565"/>
      <c r="E666" s="407"/>
      <c r="F666" s="211"/>
      <c r="G666" s="211"/>
      <c r="H666" s="211"/>
      <c r="I666" s="211"/>
      <c r="J666" s="211"/>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c r="AG666" s="211"/>
      <c r="AH666" s="211"/>
      <c r="AI666" s="211"/>
      <c r="AJ666" s="211"/>
      <c r="AK666" s="211"/>
      <c r="AL666" s="211"/>
      <c r="AM666" s="211"/>
      <c r="AN666" s="211"/>
      <c r="AO666" s="211"/>
      <c r="AP666" s="211"/>
      <c r="AQ666" s="211"/>
    </row>
    <row r="667" spans="2:43" ht="12" customHeight="1">
      <c r="B667" s="468"/>
      <c r="C667" s="468"/>
      <c r="D667" s="565"/>
      <c r="E667" s="407"/>
      <c r="F667" s="211"/>
      <c r="G667" s="211"/>
      <c r="H667" s="211"/>
      <c r="I667" s="211"/>
      <c r="J667" s="211"/>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c r="AG667" s="211"/>
      <c r="AH667" s="211"/>
      <c r="AI667" s="211"/>
      <c r="AJ667" s="211"/>
      <c r="AK667" s="211"/>
      <c r="AL667" s="211"/>
      <c r="AM667" s="211"/>
      <c r="AN667" s="211"/>
      <c r="AO667" s="211"/>
      <c r="AP667" s="211"/>
      <c r="AQ667" s="211"/>
    </row>
    <row r="668" spans="2:43" ht="12" customHeight="1">
      <c r="B668" s="468"/>
      <c r="C668" s="468"/>
      <c r="D668" s="565"/>
      <c r="E668" s="407"/>
      <c r="F668" s="211"/>
      <c r="G668" s="211"/>
      <c r="H668" s="211"/>
      <c r="I668" s="211"/>
      <c r="J668" s="211"/>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c r="AG668" s="211"/>
      <c r="AH668" s="211"/>
      <c r="AI668" s="211"/>
      <c r="AJ668" s="211"/>
      <c r="AK668" s="211"/>
      <c r="AL668" s="211"/>
      <c r="AM668" s="211"/>
      <c r="AN668" s="211"/>
      <c r="AO668" s="211"/>
      <c r="AP668" s="211"/>
      <c r="AQ668" s="211"/>
    </row>
    <row r="669" spans="2:43" ht="12" customHeight="1">
      <c r="B669" s="468"/>
      <c r="C669" s="468"/>
      <c r="D669" s="565"/>
      <c r="E669" s="407"/>
      <c r="F669" s="211"/>
      <c r="G669" s="211"/>
      <c r="H669" s="211"/>
      <c r="I669" s="211"/>
      <c r="J669" s="211"/>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c r="AG669" s="211"/>
      <c r="AH669" s="211"/>
      <c r="AI669" s="211"/>
      <c r="AJ669" s="211"/>
      <c r="AK669" s="211"/>
      <c r="AL669" s="211"/>
      <c r="AM669" s="211"/>
      <c r="AN669" s="211"/>
      <c r="AO669" s="211"/>
      <c r="AP669" s="211"/>
      <c r="AQ669" s="211"/>
    </row>
    <row r="670" spans="2:43" ht="12" customHeight="1">
      <c r="B670" s="468"/>
      <c r="C670" s="468"/>
      <c r="D670" s="565"/>
      <c r="E670" s="407"/>
      <c r="F670" s="211"/>
      <c r="G670" s="211"/>
      <c r="H670" s="211"/>
      <c r="I670" s="211"/>
      <c r="J670" s="211"/>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c r="AG670" s="211"/>
      <c r="AH670" s="211"/>
      <c r="AI670" s="211"/>
      <c r="AJ670" s="211"/>
      <c r="AK670" s="211"/>
      <c r="AL670" s="211"/>
      <c r="AM670" s="211"/>
      <c r="AN670" s="211"/>
      <c r="AO670" s="211"/>
      <c r="AP670" s="211"/>
      <c r="AQ670" s="211"/>
    </row>
    <row r="671" spans="2:43" ht="12" customHeight="1">
      <c r="B671" s="468"/>
      <c r="C671" s="468"/>
      <c r="D671" s="565"/>
      <c r="E671" s="407"/>
      <c r="F671" s="211"/>
      <c r="G671" s="211"/>
      <c r="H671" s="211"/>
      <c r="I671" s="211"/>
      <c r="J671" s="211"/>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c r="AG671" s="211"/>
      <c r="AH671" s="211"/>
      <c r="AI671" s="211"/>
      <c r="AJ671" s="211"/>
      <c r="AK671" s="211"/>
      <c r="AL671" s="211"/>
      <c r="AM671" s="211"/>
      <c r="AN671" s="211"/>
      <c r="AO671" s="211"/>
      <c r="AP671" s="211"/>
      <c r="AQ671" s="211"/>
    </row>
    <row r="672" spans="2:43" ht="12" customHeight="1">
      <c r="B672" s="468"/>
      <c r="C672" s="468"/>
      <c r="D672" s="565"/>
      <c r="E672" s="407"/>
      <c r="F672" s="211"/>
      <c r="G672" s="211"/>
      <c r="H672" s="211"/>
      <c r="I672" s="211"/>
      <c r="J672" s="211"/>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c r="AG672" s="211"/>
      <c r="AH672" s="211"/>
      <c r="AI672" s="211"/>
      <c r="AJ672" s="211"/>
      <c r="AK672" s="211"/>
      <c r="AL672" s="211"/>
      <c r="AM672" s="211"/>
      <c r="AN672" s="211"/>
      <c r="AO672" s="211"/>
      <c r="AP672" s="211"/>
      <c r="AQ672" s="211"/>
    </row>
    <row r="673" spans="2:43" ht="12" customHeight="1">
      <c r="B673" s="468"/>
      <c r="C673" s="468"/>
      <c r="D673" s="565"/>
      <c r="E673" s="407"/>
      <c r="F673" s="211"/>
      <c r="G673" s="211"/>
      <c r="H673" s="211"/>
      <c r="I673" s="211"/>
      <c r="J673" s="211"/>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c r="AG673" s="211"/>
      <c r="AH673" s="211"/>
      <c r="AI673" s="211"/>
      <c r="AJ673" s="211"/>
      <c r="AK673" s="211"/>
      <c r="AL673" s="211"/>
      <c r="AM673" s="211"/>
      <c r="AN673" s="211"/>
      <c r="AO673" s="211"/>
      <c r="AP673" s="211"/>
      <c r="AQ673" s="211"/>
    </row>
    <row r="674" spans="2:43" ht="12" customHeight="1">
      <c r="B674" s="468"/>
      <c r="C674" s="468"/>
      <c r="D674" s="565"/>
      <c r="E674" s="407"/>
      <c r="F674" s="211"/>
      <c r="G674" s="211"/>
      <c r="H674" s="211"/>
      <c r="I674" s="211"/>
      <c r="J674" s="211"/>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c r="AG674" s="211"/>
      <c r="AH674" s="211"/>
      <c r="AI674" s="211"/>
      <c r="AJ674" s="211"/>
      <c r="AK674" s="211"/>
      <c r="AL674" s="211"/>
      <c r="AM674" s="211"/>
      <c r="AN674" s="211"/>
      <c r="AO674" s="211"/>
      <c r="AP674" s="211"/>
      <c r="AQ674" s="211"/>
    </row>
    <row r="675" spans="2:43" ht="12" customHeight="1">
      <c r="B675" s="468"/>
      <c r="C675" s="468"/>
      <c r="D675" s="565"/>
      <c r="E675" s="407"/>
      <c r="F675" s="211"/>
      <c r="G675" s="211"/>
      <c r="H675" s="211"/>
      <c r="I675" s="211"/>
      <c r="J675" s="211"/>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c r="AG675" s="211"/>
      <c r="AH675" s="211"/>
      <c r="AI675" s="211"/>
      <c r="AJ675" s="211"/>
      <c r="AK675" s="211"/>
      <c r="AL675" s="211"/>
      <c r="AM675" s="211"/>
      <c r="AN675" s="211"/>
      <c r="AO675" s="211"/>
      <c r="AP675" s="211"/>
      <c r="AQ675" s="211"/>
    </row>
    <row r="676" spans="2:43" ht="12" customHeight="1">
      <c r="B676" s="468"/>
      <c r="C676" s="468"/>
      <c r="D676" s="565"/>
      <c r="E676" s="407"/>
      <c r="F676" s="211"/>
      <c r="G676" s="211"/>
      <c r="H676" s="211"/>
      <c r="I676" s="211"/>
      <c r="J676" s="211"/>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c r="AG676" s="211"/>
      <c r="AH676" s="211"/>
      <c r="AI676" s="211"/>
      <c r="AJ676" s="211"/>
      <c r="AK676" s="211"/>
      <c r="AL676" s="211"/>
      <c r="AM676" s="211"/>
      <c r="AN676" s="211"/>
      <c r="AO676" s="211"/>
      <c r="AP676" s="211"/>
      <c r="AQ676" s="211"/>
    </row>
    <row r="677" spans="2:43" ht="12" customHeight="1">
      <c r="B677" s="468"/>
      <c r="C677" s="468"/>
      <c r="D677" s="565"/>
      <c r="E677" s="407"/>
      <c r="F677" s="211"/>
      <c r="G677" s="211"/>
      <c r="H677" s="211"/>
      <c r="I677" s="211"/>
      <c r="J677" s="211"/>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c r="AG677" s="211"/>
      <c r="AH677" s="211"/>
      <c r="AI677" s="211"/>
      <c r="AJ677" s="211"/>
      <c r="AK677" s="211"/>
      <c r="AL677" s="211"/>
      <c r="AM677" s="211"/>
      <c r="AN677" s="211"/>
      <c r="AO677" s="211"/>
      <c r="AP677" s="211"/>
      <c r="AQ677" s="211"/>
    </row>
    <row r="678" spans="2:43" ht="12" customHeight="1">
      <c r="B678" s="468"/>
      <c r="C678" s="468"/>
      <c r="D678" s="565"/>
      <c r="E678" s="407"/>
      <c r="F678" s="211"/>
      <c r="G678" s="211"/>
      <c r="H678" s="211"/>
      <c r="I678" s="211"/>
      <c r="J678" s="211"/>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c r="AG678" s="211"/>
      <c r="AH678" s="211"/>
      <c r="AI678" s="211"/>
      <c r="AJ678" s="211"/>
      <c r="AK678" s="211"/>
      <c r="AL678" s="211"/>
      <c r="AM678" s="211"/>
      <c r="AN678" s="211"/>
      <c r="AO678" s="211"/>
      <c r="AP678" s="211"/>
      <c r="AQ678" s="211"/>
    </row>
    <row r="679" spans="2:43" ht="12" customHeight="1">
      <c r="B679" s="468"/>
      <c r="C679" s="468"/>
      <c r="D679" s="565"/>
      <c r="E679" s="407"/>
      <c r="F679" s="211"/>
      <c r="G679" s="211"/>
      <c r="H679" s="211"/>
      <c r="I679" s="211"/>
      <c r="J679" s="211"/>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c r="AG679" s="211"/>
      <c r="AH679" s="211"/>
      <c r="AI679" s="211"/>
      <c r="AJ679" s="211"/>
      <c r="AK679" s="211"/>
      <c r="AL679" s="211"/>
      <c r="AM679" s="211"/>
      <c r="AN679" s="211"/>
      <c r="AO679" s="211"/>
      <c r="AP679" s="211"/>
      <c r="AQ679" s="211"/>
    </row>
    <row r="680" spans="2:43" ht="12" customHeight="1">
      <c r="B680" s="468"/>
      <c r="C680" s="468"/>
      <c r="D680" s="565"/>
      <c r="E680" s="407"/>
      <c r="F680" s="211"/>
      <c r="G680" s="211"/>
      <c r="H680" s="211"/>
      <c r="I680" s="211"/>
      <c r="J680" s="211"/>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c r="AG680" s="211"/>
      <c r="AH680" s="211"/>
      <c r="AI680" s="211"/>
      <c r="AJ680" s="211"/>
      <c r="AK680" s="211"/>
      <c r="AL680" s="211"/>
      <c r="AM680" s="211"/>
      <c r="AN680" s="211"/>
      <c r="AO680" s="211"/>
      <c r="AP680" s="211"/>
      <c r="AQ680" s="211"/>
    </row>
    <row r="681" spans="2:43" ht="12" customHeight="1">
      <c r="B681" s="468"/>
      <c r="C681" s="468"/>
      <c r="D681" s="565"/>
      <c r="E681" s="407"/>
      <c r="F681" s="211"/>
      <c r="G681" s="211"/>
      <c r="H681" s="211"/>
      <c r="I681" s="211"/>
      <c r="J681" s="211"/>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c r="AG681" s="211"/>
      <c r="AH681" s="211"/>
      <c r="AI681" s="211"/>
      <c r="AJ681" s="211"/>
      <c r="AK681" s="211"/>
      <c r="AL681" s="211"/>
      <c r="AM681" s="211"/>
      <c r="AN681" s="211"/>
      <c r="AO681" s="211"/>
      <c r="AP681" s="211"/>
      <c r="AQ681" s="211"/>
    </row>
    <row r="682" spans="2:43" ht="12" customHeight="1">
      <c r="B682" s="468"/>
      <c r="C682" s="468"/>
      <c r="D682" s="565"/>
      <c r="E682" s="407"/>
      <c r="F682" s="211"/>
      <c r="G682" s="211"/>
      <c r="H682" s="211"/>
      <c r="I682" s="211"/>
      <c r="J682" s="211"/>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c r="AG682" s="211"/>
      <c r="AH682" s="211"/>
      <c r="AI682" s="211"/>
      <c r="AJ682" s="211"/>
      <c r="AK682" s="211"/>
      <c r="AL682" s="211"/>
      <c r="AM682" s="211"/>
      <c r="AN682" s="211"/>
      <c r="AO682" s="211"/>
      <c r="AP682" s="211"/>
      <c r="AQ682" s="211"/>
    </row>
    <row r="683" spans="2:43" ht="12" customHeight="1">
      <c r="B683" s="468"/>
      <c r="C683" s="468"/>
      <c r="D683" s="565"/>
      <c r="E683" s="407"/>
      <c r="F683" s="211"/>
      <c r="G683" s="211"/>
      <c r="H683" s="211"/>
      <c r="I683" s="211"/>
      <c r="J683" s="211"/>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c r="AG683" s="211"/>
      <c r="AH683" s="211"/>
      <c r="AI683" s="211"/>
      <c r="AJ683" s="211"/>
      <c r="AK683" s="211"/>
      <c r="AL683" s="211"/>
      <c r="AM683" s="211"/>
      <c r="AN683" s="211"/>
      <c r="AO683" s="211"/>
      <c r="AP683" s="211"/>
      <c r="AQ683" s="211"/>
    </row>
    <row r="684" spans="2:43" ht="12" customHeight="1">
      <c r="B684" s="468"/>
      <c r="C684" s="468"/>
      <c r="D684" s="565"/>
      <c r="E684" s="407"/>
      <c r="F684" s="211"/>
      <c r="G684" s="211"/>
      <c r="H684" s="211"/>
      <c r="I684" s="211"/>
      <c r="J684" s="211"/>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c r="AG684" s="211"/>
      <c r="AH684" s="211"/>
      <c r="AI684" s="211"/>
      <c r="AJ684" s="211"/>
      <c r="AK684" s="211"/>
      <c r="AL684" s="211"/>
      <c r="AM684" s="211"/>
      <c r="AN684" s="211"/>
      <c r="AO684" s="211"/>
      <c r="AP684" s="211"/>
      <c r="AQ684" s="211"/>
    </row>
    <row r="685" spans="2:43" ht="12" customHeight="1">
      <c r="B685" s="468"/>
      <c r="C685" s="468"/>
      <c r="D685" s="565"/>
      <c r="E685" s="407"/>
      <c r="F685" s="211"/>
      <c r="G685" s="211"/>
      <c r="H685" s="211"/>
      <c r="I685" s="211"/>
      <c r="J685" s="211"/>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c r="AG685" s="211"/>
      <c r="AH685" s="211"/>
      <c r="AI685" s="211"/>
      <c r="AJ685" s="211"/>
      <c r="AK685" s="211"/>
      <c r="AL685" s="211"/>
      <c r="AM685" s="211"/>
      <c r="AN685" s="211"/>
      <c r="AO685" s="211"/>
      <c r="AP685" s="211"/>
      <c r="AQ685" s="211"/>
    </row>
    <row r="686" spans="2:43" ht="12" customHeight="1">
      <c r="B686" s="468"/>
      <c r="C686" s="468"/>
      <c r="D686" s="565"/>
      <c r="E686" s="407"/>
      <c r="F686" s="211"/>
      <c r="G686" s="211"/>
      <c r="H686" s="211"/>
      <c r="I686" s="211"/>
      <c r="J686" s="211"/>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c r="AG686" s="211"/>
      <c r="AH686" s="211"/>
      <c r="AI686" s="211"/>
      <c r="AJ686" s="211"/>
      <c r="AK686" s="211"/>
      <c r="AL686" s="211"/>
      <c r="AM686" s="211"/>
      <c r="AN686" s="211"/>
      <c r="AO686" s="211"/>
      <c r="AP686" s="211"/>
      <c r="AQ686" s="211"/>
    </row>
    <row r="687" spans="2:43" ht="12" customHeight="1">
      <c r="B687" s="468"/>
      <c r="C687" s="468"/>
      <c r="D687" s="565"/>
      <c r="E687" s="407"/>
      <c r="F687" s="211"/>
      <c r="G687" s="211"/>
      <c r="H687" s="211"/>
      <c r="I687" s="211"/>
      <c r="J687" s="211"/>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c r="AG687" s="211"/>
      <c r="AH687" s="211"/>
      <c r="AI687" s="211"/>
      <c r="AJ687" s="211"/>
      <c r="AK687" s="211"/>
      <c r="AL687" s="211"/>
      <c r="AM687" s="211"/>
      <c r="AN687" s="211"/>
      <c r="AO687" s="211"/>
      <c r="AP687" s="211"/>
      <c r="AQ687" s="211"/>
    </row>
    <row r="688" spans="2:43" ht="12" customHeight="1">
      <c r="B688" s="468"/>
      <c r="C688" s="468"/>
      <c r="D688" s="565"/>
      <c r="E688" s="407"/>
      <c r="F688" s="211"/>
      <c r="G688" s="211"/>
      <c r="H688" s="211"/>
      <c r="I688" s="211"/>
      <c r="J688" s="211"/>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c r="AG688" s="211"/>
      <c r="AH688" s="211"/>
      <c r="AI688" s="211"/>
      <c r="AJ688" s="211"/>
      <c r="AK688" s="211"/>
      <c r="AL688" s="211"/>
      <c r="AM688" s="211"/>
      <c r="AN688" s="211"/>
      <c r="AO688" s="211"/>
      <c r="AP688" s="211"/>
      <c r="AQ688" s="211"/>
    </row>
    <row r="689" spans="2:43" ht="12" customHeight="1">
      <c r="B689" s="468"/>
      <c r="C689" s="468"/>
      <c r="D689" s="565"/>
      <c r="E689" s="407"/>
      <c r="F689" s="211"/>
      <c r="G689" s="211"/>
      <c r="H689" s="211"/>
      <c r="I689" s="211"/>
      <c r="J689" s="211"/>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c r="AG689" s="211"/>
      <c r="AH689" s="211"/>
      <c r="AI689" s="211"/>
      <c r="AJ689" s="211"/>
      <c r="AK689" s="211"/>
      <c r="AL689" s="211"/>
      <c r="AM689" s="211"/>
      <c r="AN689" s="211"/>
      <c r="AO689" s="211"/>
      <c r="AP689" s="211"/>
      <c r="AQ689" s="211"/>
    </row>
    <row r="690" spans="2:43" ht="12" customHeight="1">
      <c r="B690" s="468"/>
      <c r="C690" s="468"/>
      <c r="D690" s="565"/>
      <c r="E690" s="407"/>
      <c r="F690" s="211"/>
      <c r="G690" s="211"/>
      <c r="H690" s="211"/>
      <c r="I690" s="211"/>
      <c r="J690" s="211"/>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c r="AG690" s="211"/>
      <c r="AH690" s="211"/>
      <c r="AI690" s="211"/>
      <c r="AJ690" s="211"/>
      <c r="AK690" s="211"/>
      <c r="AL690" s="211"/>
      <c r="AM690" s="211"/>
      <c r="AN690" s="211"/>
      <c r="AO690" s="211"/>
      <c r="AP690" s="211"/>
      <c r="AQ690" s="211"/>
    </row>
    <row r="691" spans="2:43" ht="12" customHeight="1">
      <c r="B691" s="468"/>
      <c r="C691" s="468"/>
      <c r="D691" s="565"/>
      <c r="E691" s="407"/>
      <c r="F691" s="211"/>
      <c r="G691" s="211"/>
      <c r="H691" s="211"/>
      <c r="I691" s="211"/>
      <c r="J691" s="211"/>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c r="AG691" s="211"/>
      <c r="AH691" s="211"/>
      <c r="AI691" s="211"/>
      <c r="AJ691" s="211"/>
      <c r="AK691" s="211"/>
      <c r="AL691" s="211"/>
      <c r="AM691" s="211"/>
      <c r="AN691" s="211"/>
      <c r="AO691" s="211"/>
      <c r="AP691" s="211"/>
      <c r="AQ691" s="211"/>
    </row>
    <row r="692" spans="2:43" ht="12" customHeight="1">
      <c r="B692" s="468"/>
      <c r="C692" s="468"/>
      <c r="D692" s="565"/>
      <c r="E692" s="407"/>
      <c r="F692" s="211"/>
      <c r="G692" s="211"/>
      <c r="H692" s="211"/>
      <c r="I692" s="211"/>
      <c r="J692" s="211"/>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c r="AK692" s="211"/>
      <c r="AL692" s="211"/>
      <c r="AM692" s="211"/>
      <c r="AN692" s="211"/>
      <c r="AO692" s="211"/>
      <c r="AP692" s="211"/>
      <c r="AQ692" s="211"/>
    </row>
    <row r="693" spans="2:43" ht="12" customHeight="1">
      <c r="B693" s="468"/>
      <c r="C693" s="468"/>
      <c r="D693" s="565"/>
      <c r="E693" s="407"/>
      <c r="F693" s="211"/>
      <c r="G693" s="211"/>
      <c r="H693" s="211"/>
      <c r="I693" s="211"/>
      <c r="J693" s="211"/>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c r="AG693" s="211"/>
      <c r="AH693" s="211"/>
      <c r="AI693" s="211"/>
      <c r="AJ693" s="211"/>
      <c r="AK693" s="211"/>
      <c r="AL693" s="211"/>
      <c r="AM693" s="211"/>
      <c r="AN693" s="211"/>
      <c r="AO693" s="211"/>
      <c r="AP693" s="211"/>
      <c r="AQ693" s="211"/>
    </row>
    <row r="694" spans="2:43" ht="12" customHeight="1">
      <c r="B694" s="468"/>
      <c r="C694" s="468"/>
      <c r="D694" s="565"/>
      <c r="E694" s="407"/>
      <c r="F694" s="211"/>
      <c r="G694" s="211"/>
      <c r="H694" s="211"/>
      <c r="I694" s="211"/>
      <c r="J694" s="211"/>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c r="AG694" s="211"/>
      <c r="AH694" s="211"/>
      <c r="AI694" s="211"/>
      <c r="AJ694" s="211"/>
      <c r="AK694" s="211"/>
      <c r="AL694" s="211"/>
      <c r="AM694" s="211"/>
      <c r="AN694" s="211"/>
      <c r="AO694" s="211"/>
      <c r="AP694" s="211"/>
      <c r="AQ694" s="211"/>
    </row>
    <row r="695" spans="2:43" ht="12" customHeight="1">
      <c r="B695" s="468"/>
      <c r="C695" s="468"/>
      <c r="D695" s="565"/>
      <c r="E695" s="407"/>
      <c r="F695" s="211"/>
      <c r="G695" s="211"/>
      <c r="H695" s="211"/>
      <c r="I695" s="211"/>
      <c r="J695" s="211"/>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c r="AG695" s="211"/>
      <c r="AH695" s="211"/>
      <c r="AI695" s="211"/>
      <c r="AJ695" s="211"/>
      <c r="AK695" s="211"/>
      <c r="AL695" s="211"/>
      <c r="AM695" s="211"/>
      <c r="AN695" s="211"/>
      <c r="AO695" s="211"/>
      <c r="AP695" s="211"/>
      <c r="AQ695" s="211"/>
    </row>
    <row r="696" spans="2:43" ht="12" customHeight="1">
      <c r="B696" s="468"/>
      <c r="C696" s="468"/>
      <c r="D696" s="565"/>
      <c r="E696" s="407"/>
      <c r="F696" s="211"/>
      <c r="G696" s="211"/>
      <c r="H696" s="211"/>
      <c r="I696" s="211"/>
      <c r="J696" s="211"/>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c r="AG696" s="211"/>
      <c r="AH696" s="211"/>
      <c r="AI696" s="211"/>
      <c r="AJ696" s="211"/>
      <c r="AK696" s="211"/>
      <c r="AL696" s="211"/>
      <c r="AM696" s="211"/>
      <c r="AN696" s="211"/>
      <c r="AO696" s="211"/>
      <c r="AP696" s="211"/>
      <c r="AQ696" s="211"/>
    </row>
    <row r="697" spans="2:43" ht="12" customHeight="1">
      <c r="B697" s="468"/>
      <c r="C697" s="468"/>
      <c r="D697" s="565"/>
      <c r="E697" s="407"/>
      <c r="F697" s="211"/>
      <c r="G697" s="211"/>
      <c r="H697" s="211"/>
      <c r="I697" s="211"/>
      <c r="J697" s="211"/>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c r="AG697" s="211"/>
      <c r="AH697" s="211"/>
      <c r="AI697" s="211"/>
      <c r="AJ697" s="211"/>
      <c r="AK697" s="211"/>
      <c r="AL697" s="211"/>
      <c r="AM697" s="211"/>
      <c r="AN697" s="211"/>
      <c r="AO697" s="211"/>
      <c r="AP697" s="211"/>
      <c r="AQ697" s="211"/>
    </row>
    <row r="698" spans="2:43" ht="12" customHeight="1">
      <c r="B698" s="468"/>
      <c r="C698" s="468"/>
      <c r="D698" s="565"/>
      <c r="E698" s="407"/>
      <c r="F698" s="211"/>
      <c r="G698" s="211"/>
      <c r="H698" s="211"/>
      <c r="I698" s="211"/>
      <c r="J698" s="211"/>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c r="AG698" s="211"/>
      <c r="AH698" s="211"/>
      <c r="AI698" s="211"/>
      <c r="AJ698" s="211"/>
      <c r="AK698" s="211"/>
      <c r="AL698" s="211"/>
      <c r="AM698" s="211"/>
      <c r="AN698" s="211"/>
      <c r="AO698" s="211"/>
      <c r="AP698" s="211"/>
      <c r="AQ698" s="211"/>
    </row>
    <row r="699" spans="2:43" ht="12" customHeight="1">
      <c r="B699" s="468"/>
      <c r="C699" s="468"/>
      <c r="D699" s="565"/>
      <c r="E699" s="407"/>
      <c r="F699" s="211"/>
      <c r="G699" s="211"/>
      <c r="H699" s="211"/>
      <c r="I699" s="211"/>
      <c r="J699" s="211"/>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c r="AG699" s="211"/>
      <c r="AH699" s="211"/>
      <c r="AI699" s="211"/>
      <c r="AJ699" s="211"/>
      <c r="AK699" s="211"/>
      <c r="AL699" s="211"/>
      <c r="AM699" s="211"/>
      <c r="AN699" s="211"/>
      <c r="AO699" s="211"/>
      <c r="AP699" s="211"/>
      <c r="AQ699" s="211"/>
    </row>
    <row r="700" spans="2:43" ht="12" customHeight="1">
      <c r="B700" s="468"/>
      <c r="C700" s="468"/>
      <c r="D700" s="565"/>
      <c r="E700" s="407"/>
      <c r="F700" s="211"/>
      <c r="G700" s="211"/>
      <c r="H700" s="211"/>
      <c r="I700" s="211"/>
      <c r="J700" s="211"/>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c r="AG700" s="211"/>
      <c r="AH700" s="211"/>
      <c r="AI700" s="211"/>
      <c r="AJ700" s="211"/>
      <c r="AK700" s="211"/>
      <c r="AL700" s="211"/>
      <c r="AM700" s="211"/>
      <c r="AN700" s="211"/>
      <c r="AO700" s="211"/>
      <c r="AP700" s="211"/>
      <c r="AQ700" s="211"/>
    </row>
    <row r="701" spans="2:43" ht="12" customHeight="1">
      <c r="B701" s="468"/>
      <c r="C701" s="468"/>
      <c r="D701" s="565"/>
      <c r="E701" s="407"/>
      <c r="F701" s="211"/>
      <c r="G701" s="211"/>
      <c r="H701" s="211"/>
      <c r="I701" s="211"/>
      <c r="J701" s="211"/>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c r="AG701" s="211"/>
      <c r="AH701" s="211"/>
      <c r="AI701" s="211"/>
      <c r="AJ701" s="211"/>
      <c r="AK701" s="211"/>
      <c r="AL701" s="211"/>
      <c r="AM701" s="211"/>
      <c r="AN701" s="211"/>
      <c r="AO701" s="211"/>
      <c r="AP701" s="211"/>
      <c r="AQ701" s="211"/>
    </row>
    <row r="702" spans="2:43" ht="12" customHeight="1">
      <c r="B702" s="468"/>
      <c r="C702" s="468"/>
      <c r="D702" s="565"/>
      <c r="E702" s="407"/>
      <c r="F702" s="211"/>
      <c r="G702" s="211"/>
      <c r="H702" s="211"/>
      <c r="I702" s="211"/>
      <c r="J702" s="211"/>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c r="AG702" s="211"/>
      <c r="AH702" s="211"/>
      <c r="AI702" s="211"/>
      <c r="AJ702" s="211"/>
      <c r="AK702" s="211"/>
      <c r="AL702" s="211"/>
      <c r="AM702" s="211"/>
      <c r="AN702" s="211"/>
      <c r="AO702" s="211"/>
      <c r="AP702" s="211"/>
      <c r="AQ702" s="211"/>
    </row>
    <row r="703" spans="2:43" ht="12" customHeight="1">
      <c r="B703" s="468"/>
      <c r="C703" s="468"/>
      <c r="D703" s="565"/>
      <c r="E703" s="407"/>
      <c r="F703" s="211"/>
      <c r="G703" s="211"/>
      <c r="H703" s="211"/>
      <c r="I703" s="211"/>
      <c r="J703" s="211"/>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c r="AG703" s="211"/>
      <c r="AH703" s="211"/>
      <c r="AI703" s="211"/>
      <c r="AJ703" s="211"/>
      <c r="AK703" s="211"/>
      <c r="AL703" s="211"/>
      <c r="AM703" s="211"/>
      <c r="AN703" s="211"/>
      <c r="AO703" s="211"/>
      <c r="AP703" s="211"/>
      <c r="AQ703" s="211"/>
    </row>
    <row r="704" spans="2:43" ht="12" customHeight="1">
      <c r="B704" s="468"/>
      <c r="C704" s="468"/>
      <c r="D704" s="565"/>
      <c r="E704" s="407"/>
      <c r="F704" s="211"/>
      <c r="G704" s="211"/>
      <c r="H704" s="211"/>
      <c r="I704" s="211"/>
      <c r="J704" s="211"/>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c r="AG704" s="211"/>
      <c r="AH704" s="211"/>
      <c r="AI704" s="211"/>
      <c r="AJ704" s="211"/>
      <c r="AK704" s="211"/>
      <c r="AL704" s="211"/>
      <c r="AM704" s="211"/>
      <c r="AN704" s="211"/>
      <c r="AO704" s="211"/>
      <c r="AP704" s="211"/>
      <c r="AQ704" s="211"/>
    </row>
    <row r="705" spans="2:43" ht="12" customHeight="1">
      <c r="B705" s="468"/>
      <c r="C705" s="468"/>
      <c r="D705" s="565"/>
      <c r="E705" s="407"/>
      <c r="F705" s="211"/>
      <c r="G705" s="211"/>
      <c r="H705" s="211"/>
      <c r="I705" s="211"/>
      <c r="J705" s="211"/>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c r="AG705" s="211"/>
      <c r="AH705" s="211"/>
      <c r="AI705" s="211"/>
      <c r="AJ705" s="211"/>
      <c r="AK705" s="211"/>
      <c r="AL705" s="211"/>
      <c r="AM705" s="211"/>
      <c r="AN705" s="211"/>
      <c r="AO705" s="211"/>
      <c r="AP705" s="211"/>
      <c r="AQ705" s="211"/>
    </row>
    <row r="706" spans="2:43" ht="12" customHeight="1">
      <c r="B706" s="468"/>
      <c r="C706" s="468"/>
      <c r="D706" s="565"/>
      <c r="E706" s="407"/>
      <c r="F706" s="211"/>
      <c r="G706" s="211"/>
      <c r="H706" s="211"/>
      <c r="I706" s="211"/>
      <c r="J706" s="211"/>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c r="AG706" s="211"/>
      <c r="AH706" s="211"/>
      <c r="AI706" s="211"/>
      <c r="AJ706" s="211"/>
      <c r="AK706" s="211"/>
      <c r="AL706" s="211"/>
      <c r="AM706" s="211"/>
      <c r="AN706" s="211"/>
      <c r="AO706" s="211"/>
      <c r="AP706" s="211"/>
      <c r="AQ706" s="211"/>
    </row>
    <row r="707" spans="2:43" ht="12" customHeight="1">
      <c r="B707" s="468"/>
      <c r="C707" s="468"/>
      <c r="D707" s="565"/>
      <c r="E707" s="407"/>
      <c r="F707" s="211"/>
      <c r="G707" s="211"/>
      <c r="H707" s="211"/>
      <c r="I707" s="211"/>
      <c r="J707" s="211"/>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c r="AG707" s="211"/>
      <c r="AH707" s="211"/>
      <c r="AI707" s="211"/>
      <c r="AJ707" s="211"/>
      <c r="AK707" s="211"/>
      <c r="AL707" s="211"/>
      <c r="AM707" s="211"/>
      <c r="AN707" s="211"/>
      <c r="AO707" s="211"/>
      <c r="AP707" s="211"/>
      <c r="AQ707" s="211"/>
    </row>
    <row r="708" spans="2:43" ht="12" customHeight="1">
      <c r="B708" s="468"/>
      <c r="C708" s="468"/>
      <c r="D708" s="565"/>
      <c r="E708" s="407"/>
      <c r="F708" s="211"/>
      <c r="G708" s="211"/>
      <c r="H708" s="211"/>
      <c r="I708" s="211"/>
      <c r="J708" s="211"/>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c r="AG708" s="211"/>
      <c r="AH708" s="211"/>
      <c r="AI708" s="211"/>
      <c r="AJ708" s="211"/>
      <c r="AK708" s="211"/>
      <c r="AL708" s="211"/>
      <c r="AM708" s="211"/>
      <c r="AN708" s="211"/>
      <c r="AO708" s="211"/>
      <c r="AP708" s="211"/>
      <c r="AQ708" s="211"/>
    </row>
    <row r="709" spans="2:43" ht="12" customHeight="1">
      <c r="B709" s="468"/>
      <c r="C709" s="468"/>
      <c r="D709" s="565"/>
      <c r="E709" s="407"/>
      <c r="F709" s="211"/>
      <c r="G709" s="211"/>
      <c r="H709" s="211"/>
      <c r="I709" s="211"/>
      <c r="J709" s="211"/>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c r="AG709" s="211"/>
      <c r="AH709" s="211"/>
      <c r="AI709" s="211"/>
      <c r="AJ709" s="211"/>
      <c r="AK709" s="211"/>
      <c r="AL709" s="211"/>
      <c r="AM709" s="211"/>
      <c r="AN709" s="211"/>
      <c r="AO709" s="211"/>
      <c r="AP709" s="211"/>
      <c r="AQ709" s="211"/>
    </row>
    <row r="710" spans="2:43" ht="12" customHeight="1">
      <c r="B710" s="468"/>
      <c r="C710" s="468"/>
      <c r="D710" s="565"/>
      <c r="E710" s="407"/>
      <c r="F710" s="211"/>
      <c r="G710" s="211"/>
      <c r="H710" s="211"/>
      <c r="I710" s="211"/>
      <c r="J710" s="211"/>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c r="AG710" s="211"/>
      <c r="AH710" s="211"/>
      <c r="AI710" s="211"/>
      <c r="AJ710" s="211"/>
      <c r="AK710" s="211"/>
      <c r="AL710" s="211"/>
      <c r="AM710" s="211"/>
      <c r="AN710" s="211"/>
      <c r="AO710" s="211"/>
      <c r="AP710" s="211"/>
      <c r="AQ710" s="211"/>
    </row>
    <row r="711" spans="2:43" ht="12" customHeight="1">
      <c r="B711" s="468"/>
      <c r="C711" s="468"/>
      <c r="D711" s="565"/>
      <c r="E711" s="407"/>
      <c r="F711" s="211"/>
      <c r="G711" s="211"/>
      <c r="H711" s="211"/>
      <c r="I711" s="211"/>
      <c r="J711" s="211"/>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c r="AG711" s="211"/>
      <c r="AH711" s="211"/>
      <c r="AI711" s="211"/>
      <c r="AJ711" s="211"/>
      <c r="AK711" s="211"/>
      <c r="AL711" s="211"/>
      <c r="AM711" s="211"/>
      <c r="AN711" s="211"/>
      <c r="AO711" s="211"/>
      <c r="AP711" s="211"/>
      <c r="AQ711" s="211"/>
    </row>
    <row r="712" spans="2:43" ht="12" customHeight="1">
      <c r="B712" s="468"/>
      <c r="C712" s="468"/>
      <c r="D712" s="565"/>
      <c r="E712" s="407"/>
      <c r="F712" s="211"/>
      <c r="G712" s="211"/>
      <c r="H712" s="211"/>
      <c r="I712" s="211"/>
      <c r="J712" s="211"/>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c r="AG712" s="211"/>
      <c r="AH712" s="211"/>
      <c r="AI712" s="211"/>
      <c r="AJ712" s="211"/>
      <c r="AK712" s="211"/>
      <c r="AL712" s="211"/>
      <c r="AM712" s="211"/>
      <c r="AN712" s="211"/>
      <c r="AO712" s="211"/>
      <c r="AP712" s="211"/>
      <c r="AQ712" s="211"/>
    </row>
    <row r="713" spans="2:43" ht="12" customHeight="1">
      <c r="B713" s="468"/>
      <c r="C713" s="468"/>
      <c r="D713" s="565"/>
      <c r="E713" s="407"/>
      <c r="F713" s="211"/>
      <c r="G713" s="211"/>
      <c r="H713" s="211"/>
      <c r="I713" s="211"/>
      <c r="J713" s="211"/>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c r="AG713" s="211"/>
      <c r="AH713" s="211"/>
      <c r="AI713" s="211"/>
      <c r="AJ713" s="211"/>
      <c r="AK713" s="211"/>
      <c r="AL713" s="211"/>
      <c r="AM713" s="211"/>
      <c r="AN713" s="211"/>
      <c r="AO713" s="211"/>
      <c r="AP713" s="211"/>
      <c r="AQ713" s="211"/>
    </row>
    <row r="714" spans="2:43" ht="12" customHeight="1">
      <c r="B714" s="468"/>
      <c r="C714" s="468"/>
      <c r="D714" s="565"/>
      <c r="E714" s="407"/>
      <c r="F714" s="211"/>
      <c r="G714" s="211"/>
      <c r="H714" s="211"/>
      <c r="I714" s="211"/>
      <c r="J714" s="211"/>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c r="AG714" s="211"/>
      <c r="AH714" s="211"/>
      <c r="AI714" s="211"/>
      <c r="AJ714" s="211"/>
      <c r="AK714" s="211"/>
      <c r="AL714" s="211"/>
      <c r="AM714" s="211"/>
      <c r="AN714" s="211"/>
      <c r="AO714" s="211"/>
      <c r="AP714" s="211"/>
      <c r="AQ714" s="211"/>
    </row>
    <row r="715" spans="2:43" ht="12" customHeight="1">
      <c r="B715" s="468"/>
      <c r="C715" s="468"/>
      <c r="D715" s="565"/>
      <c r="E715" s="407"/>
      <c r="F715" s="211"/>
      <c r="G715" s="211"/>
      <c r="H715" s="211"/>
      <c r="I715" s="211"/>
      <c r="J715" s="211"/>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c r="AG715" s="211"/>
      <c r="AH715" s="211"/>
      <c r="AI715" s="211"/>
      <c r="AJ715" s="211"/>
      <c r="AK715" s="211"/>
      <c r="AL715" s="211"/>
      <c r="AM715" s="211"/>
      <c r="AN715" s="211"/>
      <c r="AO715" s="211"/>
      <c r="AP715" s="211"/>
      <c r="AQ715" s="211"/>
    </row>
    <row r="716" spans="2:43" ht="12" customHeight="1">
      <c r="B716" s="468"/>
      <c r="C716" s="468"/>
      <c r="D716" s="565"/>
      <c r="E716" s="407"/>
      <c r="F716" s="211"/>
      <c r="G716" s="211"/>
      <c r="H716" s="211"/>
      <c r="I716" s="211"/>
      <c r="J716" s="211"/>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c r="AG716" s="211"/>
      <c r="AH716" s="211"/>
      <c r="AI716" s="211"/>
      <c r="AJ716" s="211"/>
      <c r="AK716" s="211"/>
      <c r="AL716" s="211"/>
      <c r="AM716" s="211"/>
      <c r="AN716" s="211"/>
      <c r="AO716" s="211"/>
      <c r="AP716" s="211"/>
      <c r="AQ716" s="211"/>
    </row>
    <row r="717" spans="2:43" ht="12" customHeight="1">
      <c r="B717" s="468"/>
      <c r="C717" s="468"/>
      <c r="D717" s="565"/>
      <c r="E717" s="407"/>
      <c r="F717" s="211"/>
      <c r="G717" s="211"/>
      <c r="H717" s="211"/>
      <c r="I717" s="211"/>
      <c r="J717" s="211"/>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c r="AG717" s="211"/>
      <c r="AH717" s="211"/>
      <c r="AI717" s="211"/>
      <c r="AJ717" s="211"/>
      <c r="AK717" s="211"/>
      <c r="AL717" s="211"/>
      <c r="AM717" s="211"/>
      <c r="AN717" s="211"/>
      <c r="AO717" s="211"/>
      <c r="AP717" s="211"/>
      <c r="AQ717" s="211"/>
    </row>
    <row r="718" spans="2:43" ht="12" customHeight="1">
      <c r="B718" s="468"/>
      <c r="C718" s="468"/>
      <c r="D718" s="565"/>
      <c r="E718" s="407"/>
      <c r="F718" s="211"/>
      <c r="G718" s="211"/>
      <c r="H718" s="211"/>
      <c r="I718" s="211"/>
      <c r="J718" s="211"/>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c r="AG718" s="211"/>
      <c r="AH718" s="211"/>
      <c r="AI718" s="211"/>
      <c r="AJ718" s="211"/>
      <c r="AK718" s="211"/>
      <c r="AL718" s="211"/>
      <c r="AM718" s="211"/>
      <c r="AN718" s="211"/>
      <c r="AO718" s="211"/>
      <c r="AP718" s="211"/>
      <c r="AQ718" s="211"/>
    </row>
    <row r="719" spans="2:43" ht="12" customHeight="1">
      <c r="B719" s="468"/>
      <c r="C719" s="468"/>
      <c r="D719" s="565"/>
      <c r="E719" s="407"/>
      <c r="F719" s="211"/>
      <c r="G719" s="211"/>
      <c r="H719" s="211"/>
      <c r="I719" s="211"/>
      <c r="J719" s="211"/>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c r="AG719" s="211"/>
      <c r="AH719" s="211"/>
      <c r="AI719" s="211"/>
      <c r="AJ719" s="211"/>
      <c r="AK719" s="211"/>
      <c r="AL719" s="211"/>
      <c r="AM719" s="211"/>
      <c r="AN719" s="211"/>
      <c r="AO719" s="211"/>
      <c r="AP719" s="211"/>
      <c r="AQ719" s="211"/>
    </row>
    <row r="720" spans="2:43" ht="12" customHeight="1">
      <c r="B720" s="468"/>
      <c r="C720" s="468"/>
      <c r="D720" s="565"/>
      <c r="E720" s="407"/>
      <c r="F720" s="211"/>
      <c r="G720" s="211"/>
      <c r="H720" s="211"/>
      <c r="I720" s="211"/>
      <c r="J720" s="211"/>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c r="AG720" s="211"/>
      <c r="AH720" s="211"/>
      <c r="AI720" s="211"/>
      <c r="AJ720" s="211"/>
      <c r="AK720" s="211"/>
      <c r="AL720" s="211"/>
      <c r="AM720" s="211"/>
      <c r="AN720" s="211"/>
      <c r="AO720" s="211"/>
      <c r="AP720" s="211"/>
      <c r="AQ720" s="211"/>
    </row>
    <row r="721" spans="2:43" ht="12" customHeight="1">
      <c r="B721" s="468"/>
      <c r="C721" s="468"/>
      <c r="D721" s="565"/>
      <c r="E721" s="407"/>
      <c r="F721" s="211"/>
      <c r="G721" s="211"/>
      <c r="H721" s="211"/>
      <c r="I721" s="211"/>
      <c r="J721" s="211"/>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c r="AG721" s="211"/>
      <c r="AH721" s="211"/>
      <c r="AI721" s="211"/>
      <c r="AJ721" s="211"/>
      <c r="AK721" s="211"/>
      <c r="AL721" s="211"/>
      <c r="AM721" s="211"/>
      <c r="AN721" s="211"/>
      <c r="AO721" s="211"/>
      <c r="AP721" s="211"/>
      <c r="AQ721" s="211"/>
    </row>
    <row r="722" spans="2:43" ht="12" customHeight="1">
      <c r="B722" s="468"/>
      <c r="C722" s="468"/>
      <c r="D722" s="565"/>
      <c r="E722" s="407"/>
      <c r="F722" s="211"/>
      <c r="G722" s="211"/>
      <c r="H722" s="211"/>
      <c r="I722" s="211"/>
      <c r="J722" s="211"/>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c r="AG722" s="211"/>
      <c r="AH722" s="211"/>
      <c r="AI722" s="211"/>
      <c r="AJ722" s="211"/>
      <c r="AK722" s="211"/>
      <c r="AL722" s="211"/>
      <c r="AM722" s="211"/>
      <c r="AN722" s="211"/>
      <c r="AO722" s="211"/>
      <c r="AP722" s="211"/>
      <c r="AQ722" s="211"/>
    </row>
    <row r="723" spans="2:43" ht="12" customHeight="1">
      <c r="B723" s="468"/>
      <c r="C723" s="468"/>
      <c r="D723" s="565"/>
      <c r="E723" s="407"/>
      <c r="F723" s="211"/>
      <c r="G723" s="211"/>
      <c r="H723" s="211"/>
      <c r="I723" s="211"/>
      <c r="J723" s="211"/>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c r="AG723" s="211"/>
      <c r="AH723" s="211"/>
      <c r="AI723" s="211"/>
      <c r="AJ723" s="211"/>
      <c r="AK723" s="211"/>
      <c r="AL723" s="211"/>
      <c r="AM723" s="211"/>
      <c r="AN723" s="211"/>
      <c r="AO723" s="211"/>
      <c r="AP723" s="211"/>
      <c r="AQ723" s="211"/>
    </row>
    <row r="724" spans="2:43" ht="12" customHeight="1">
      <c r="B724" s="468"/>
      <c r="C724" s="468"/>
      <c r="D724" s="565"/>
      <c r="E724" s="407"/>
      <c r="F724" s="211"/>
      <c r="G724" s="211"/>
      <c r="H724" s="211"/>
      <c r="I724" s="211"/>
      <c r="J724" s="211"/>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c r="AG724" s="211"/>
      <c r="AH724" s="211"/>
      <c r="AI724" s="211"/>
      <c r="AJ724" s="211"/>
      <c r="AK724" s="211"/>
      <c r="AL724" s="211"/>
      <c r="AM724" s="211"/>
      <c r="AN724" s="211"/>
      <c r="AO724" s="211"/>
      <c r="AP724" s="211"/>
      <c r="AQ724" s="211"/>
    </row>
    <row r="725" spans="2:43" ht="12" customHeight="1">
      <c r="B725" s="468"/>
      <c r="C725" s="468"/>
      <c r="D725" s="565"/>
      <c r="E725" s="407"/>
      <c r="F725" s="211"/>
      <c r="G725" s="211"/>
      <c r="H725" s="211"/>
      <c r="I725" s="211"/>
      <c r="J725" s="211"/>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c r="AG725" s="211"/>
      <c r="AH725" s="211"/>
      <c r="AI725" s="211"/>
      <c r="AJ725" s="211"/>
      <c r="AK725" s="211"/>
      <c r="AL725" s="211"/>
      <c r="AM725" s="211"/>
      <c r="AN725" s="211"/>
      <c r="AO725" s="211"/>
      <c r="AP725" s="211"/>
      <c r="AQ725" s="211"/>
    </row>
    <row r="726" spans="2:43" ht="12" customHeight="1">
      <c r="B726" s="468"/>
      <c r="C726" s="468"/>
      <c r="D726" s="565"/>
      <c r="E726" s="407"/>
      <c r="F726" s="211"/>
      <c r="G726" s="211"/>
      <c r="H726" s="211"/>
      <c r="I726" s="211"/>
      <c r="J726" s="211"/>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c r="AG726" s="211"/>
      <c r="AH726" s="211"/>
      <c r="AI726" s="211"/>
      <c r="AJ726" s="211"/>
      <c r="AK726" s="211"/>
      <c r="AL726" s="211"/>
      <c r="AM726" s="211"/>
      <c r="AN726" s="211"/>
      <c r="AO726" s="211"/>
      <c r="AP726" s="211"/>
      <c r="AQ726" s="211"/>
    </row>
    <row r="727" spans="2:43" ht="12" customHeight="1">
      <c r="B727" s="468"/>
      <c r="C727" s="468"/>
      <c r="D727" s="565"/>
      <c r="E727" s="407"/>
      <c r="F727" s="211"/>
      <c r="G727" s="211"/>
      <c r="H727" s="211"/>
      <c r="I727" s="211"/>
      <c r="J727" s="211"/>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c r="AG727" s="211"/>
      <c r="AH727" s="211"/>
      <c r="AI727" s="211"/>
      <c r="AJ727" s="211"/>
      <c r="AK727" s="211"/>
      <c r="AL727" s="211"/>
      <c r="AM727" s="211"/>
      <c r="AN727" s="211"/>
      <c r="AO727" s="211"/>
      <c r="AP727" s="211"/>
      <c r="AQ727" s="211"/>
    </row>
    <row r="728" spans="2:43" ht="12" customHeight="1">
      <c r="B728" s="468"/>
      <c r="C728" s="468"/>
      <c r="D728" s="565"/>
      <c r="E728" s="407"/>
      <c r="F728" s="211"/>
      <c r="G728" s="211"/>
      <c r="H728" s="211"/>
      <c r="I728" s="211"/>
      <c r="J728" s="211"/>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c r="AG728" s="211"/>
      <c r="AH728" s="211"/>
      <c r="AI728" s="211"/>
      <c r="AJ728" s="211"/>
      <c r="AK728" s="211"/>
      <c r="AL728" s="211"/>
      <c r="AM728" s="211"/>
      <c r="AN728" s="211"/>
      <c r="AO728" s="211"/>
      <c r="AP728" s="211"/>
      <c r="AQ728" s="211"/>
    </row>
    <row r="729" spans="2:43" ht="12" customHeight="1">
      <c r="B729" s="468"/>
      <c r="C729" s="468"/>
      <c r="D729" s="565"/>
      <c r="E729" s="407"/>
      <c r="F729" s="211"/>
      <c r="G729" s="211"/>
      <c r="H729" s="211"/>
      <c r="I729" s="211"/>
      <c r="J729" s="211"/>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c r="AG729" s="211"/>
      <c r="AH729" s="211"/>
      <c r="AI729" s="211"/>
      <c r="AJ729" s="211"/>
      <c r="AK729" s="211"/>
      <c r="AL729" s="211"/>
      <c r="AM729" s="211"/>
      <c r="AN729" s="211"/>
      <c r="AO729" s="211"/>
      <c r="AP729" s="211"/>
      <c r="AQ729" s="211"/>
    </row>
    <row r="730" spans="2:43" ht="12" customHeight="1">
      <c r="B730" s="468"/>
      <c r="C730" s="468"/>
      <c r="D730" s="565"/>
      <c r="E730" s="407"/>
      <c r="F730" s="211"/>
      <c r="G730" s="211"/>
      <c r="H730" s="211"/>
      <c r="I730" s="211"/>
      <c r="J730" s="211"/>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c r="AG730" s="211"/>
      <c r="AH730" s="211"/>
      <c r="AI730" s="211"/>
      <c r="AJ730" s="211"/>
      <c r="AK730" s="211"/>
      <c r="AL730" s="211"/>
      <c r="AM730" s="211"/>
      <c r="AN730" s="211"/>
      <c r="AO730" s="211"/>
      <c r="AP730" s="211"/>
      <c r="AQ730" s="211"/>
    </row>
    <row r="731" spans="2:43" ht="12" customHeight="1">
      <c r="B731" s="468"/>
      <c r="C731" s="468"/>
      <c r="D731" s="565"/>
      <c r="E731" s="407"/>
      <c r="F731" s="211"/>
      <c r="G731" s="211"/>
      <c r="H731" s="211"/>
      <c r="I731" s="211"/>
      <c r="J731" s="211"/>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c r="AG731" s="211"/>
      <c r="AH731" s="211"/>
      <c r="AI731" s="211"/>
      <c r="AJ731" s="211"/>
      <c r="AK731" s="211"/>
      <c r="AL731" s="211"/>
      <c r="AM731" s="211"/>
      <c r="AN731" s="211"/>
      <c r="AO731" s="211"/>
      <c r="AP731" s="211"/>
      <c r="AQ731" s="211"/>
    </row>
    <row r="732" spans="2:43" ht="12" customHeight="1">
      <c r="B732" s="468"/>
      <c r="C732" s="468"/>
      <c r="D732" s="565"/>
      <c r="E732" s="407"/>
      <c r="F732" s="211"/>
      <c r="G732" s="211"/>
      <c r="H732" s="211"/>
      <c r="I732" s="211"/>
      <c r="J732" s="211"/>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c r="AG732" s="211"/>
      <c r="AH732" s="211"/>
      <c r="AI732" s="211"/>
      <c r="AJ732" s="211"/>
      <c r="AK732" s="211"/>
      <c r="AL732" s="211"/>
      <c r="AM732" s="211"/>
      <c r="AN732" s="211"/>
      <c r="AO732" s="211"/>
      <c r="AP732" s="211"/>
      <c r="AQ732" s="211"/>
    </row>
    <row r="733" spans="2:43" ht="12" customHeight="1">
      <c r="B733" s="468"/>
      <c r="C733" s="468"/>
      <c r="D733" s="565"/>
      <c r="E733" s="407"/>
      <c r="F733" s="211"/>
      <c r="G733" s="211"/>
      <c r="H733" s="211"/>
      <c r="I733" s="211"/>
      <c r="J733" s="211"/>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c r="AG733" s="211"/>
      <c r="AH733" s="211"/>
      <c r="AI733" s="211"/>
      <c r="AJ733" s="211"/>
      <c r="AK733" s="211"/>
      <c r="AL733" s="211"/>
      <c r="AM733" s="211"/>
      <c r="AN733" s="211"/>
      <c r="AO733" s="211"/>
      <c r="AP733" s="211"/>
      <c r="AQ733" s="211"/>
    </row>
    <row r="734" spans="2:43" ht="12" customHeight="1">
      <c r="B734" s="468"/>
      <c r="C734" s="468"/>
      <c r="D734" s="565"/>
      <c r="E734" s="407"/>
      <c r="F734" s="211"/>
      <c r="G734" s="211"/>
      <c r="H734" s="211"/>
      <c r="I734" s="211"/>
      <c r="J734" s="211"/>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c r="AG734" s="211"/>
      <c r="AH734" s="211"/>
      <c r="AI734" s="211"/>
      <c r="AJ734" s="211"/>
      <c r="AK734" s="211"/>
      <c r="AL734" s="211"/>
      <c r="AM734" s="211"/>
      <c r="AN734" s="211"/>
      <c r="AO734" s="211"/>
      <c r="AP734" s="211"/>
      <c r="AQ734" s="211"/>
    </row>
    <row r="735" spans="2:43" ht="12" customHeight="1">
      <c r="B735" s="468"/>
      <c r="C735" s="468"/>
      <c r="D735" s="565"/>
      <c r="E735" s="407"/>
      <c r="F735" s="211"/>
      <c r="G735" s="211"/>
      <c r="H735" s="211"/>
      <c r="I735" s="211"/>
      <c r="J735" s="211"/>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c r="AG735" s="211"/>
      <c r="AH735" s="211"/>
      <c r="AI735" s="211"/>
      <c r="AJ735" s="211"/>
      <c r="AK735" s="211"/>
      <c r="AL735" s="211"/>
      <c r="AM735" s="211"/>
      <c r="AN735" s="211"/>
      <c r="AO735" s="211"/>
      <c r="AP735" s="211"/>
      <c r="AQ735" s="211"/>
    </row>
    <row r="736" spans="2:43" ht="12" customHeight="1">
      <c r="B736" s="468"/>
      <c r="C736" s="468"/>
      <c r="D736" s="565"/>
      <c r="E736" s="407"/>
      <c r="F736" s="211"/>
      <c r="G736" s="211"/>
      <c r="H736" s="211"/>
      <c r="I736" s="211"/>
      <c r="J736" s="211"/>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c r="AG736" s="211"/>
      <c r="AH736" s="211"/>
      <c r="AI736" s="211"/>
      <c r="AJ736" s="211"/>
      <c r="AK736" s="211"/>
      <c r="AL736" s="211"/>
      <c r="AM736" s="211"/>
      <c r="AN736" s="211"/>
      <c r="AO736" s="211"/>
      <c r="AP736" s="211"/>
      <c r="AQ736" s="211"/>
    </row>
    <row r="737" spans="2:43" ht="12" customHeight="1">
      <c r="B737" s="468"/>
      <c r="C737" s="468"/>
      <c r="D737" s="565"/>
      <c r="E737" s="407"/>
      <c r="F737" s="211"/>
      <c r="G737" s="211"/>
      <c r="H737" s="211"/>
      <c r="I737" s="211"/>
      <c r="J737" s="211"/>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c r="AG737" s="211"/>
      <c r="AH737" s="211"/>
      <c r="AI737" s="211"/>
      <c r="AJ737" s="211"/>
      <c r="AK737" s="211"/>
      <c r="AL737" s="211"/>
      <c r="AM737" s="211"/>
      <c r="AN737" s="211"/>
      <c r="AO737" s="211"/>
      <c r="AP737" s="211"/>
      <c r="AQ737" s="211"/>
    </row>
    <row r="738" spans="2:43" ht="12" customHeight="1">
      <c r="B738" s="468"/>
      <c r="C738" s="468"/>
      <c r="D738" s="565"/>
      <c r="E738" s="407"/>
      <c r="F738" s="211"/>
      <c r="G738" s="211"/>
      <c r="H738" s="211"/>
      <c r="I738" s="211"/>
      <c r="J738" s="211"/>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c r="AG738" s="211"/>
      <c r="AH738" s="211"/>
      <c r="AI738" s="211"/>
      <c r="AJ738" s="211"/>
      <c r="AK738" s="211"/>
      <c r="AL738" s="211"/>
      <c r="AM738" s="211"/>
      <c r="AN738" s="211"/>
      <c r="AO738" s="211"/>
      <c r="AP738" s="211"/>
      <c r="AQ738" s="211"/>
    </row>
    <row r="739" spans="2:43" ht="12" customHeight="1">
      <c r="B739" s="468"/>
      <c r="C739" s="468"/>
      <c r="D739" s="565"/>
      <c r="E739" s="407"/>
      <c r="F739" s="211"/>
      <c r="G739" s="211"/>
      <c r="H739" s="211"/>
      <c r="I739" s="211"/>
      <c r="J739" s="211"/>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c r="AG739" s="211"/>
      <c r="AH739" s="211"/>
      <c r="AI739" s="211"/>
      <c r="AJ739" s="211"/>
      <c r="AK739" s="211"/>
      <c r="AL739" s="211"/>
      <c r="AM739" s="211"/>
      <c r="AN739" s="211"/>
      <c r="AO739" s="211"/>
      <c r="AP739" s="211"/>
      <c r="AQ739" s="211"/>
    </row>
    <row r="740" spans="2:43" ht="12" customHeight="1">
      <c r="B740" s="468"/>
      <c r="C740" s="468"/>
      <c r="D740" s="565"/>
      <c r="E740" s="407"/>
      <c r="F740" s="211"/>
      <c r="G740" s="211"/>
      <c r="H740" s="211"/>
      <c r="I740" s="211"/>
      <c r="J740" s="211"/>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c r="AG740" s="211"/>
      <c r="AH740" s="211"/>
      <c r="AI740" s="211"/>
      <c r="AJ740" s="211"/>
      <c r="AK740" s="211"/>
      <c r="AL740" s="211"/>
      <c r="AM740" s="211"/>
      <c r="AN740" s="211"/>
      <c r="AO740" s="211"/>
      <c r="AP740" s="211"/>
      <c r="AQ740" s="211"/>
    </row>
    <row r="741" spans="2:43" ht="12" customHeight="1">
      <c r="B741" s="468"/>
      <c r="C741" s="468"/>
      <c r="D741" s="565"/>
      <c r="E741" s="407"/>
      <c r="F741" s="211"/>
      <c r="G741" s="211"/>
      <c r="H741" s="211"/>
      <c r="I741" s="211"/>
      <c r="J741" s="211"/>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c r="AG741" s="211"/>
      <c r="AH741" s="211"/>
      <c r="AI741" s="211"/>
      <c r="AJ741" s="211"/>
      <c r="AK741" s="211"/>
      <c r="AL741" s="211"/>
      <c r="AM741" s="211"/>
      <c r="AN741" s="211"/>
      <c r="AO741" s="211"/>
      <c r="AP741" s="211"/>
      <c r="AQ741" s="211"/>
    </row>
    <row r="742" spans="2:43" ht="12" customHeight="1">
      <c r="B742" s="468"/>
      <c r="C742" s="468"/>
      <c r="D742" s="565"/>
      <c r="E742" s="407"/>
      <c r="F742" s="211"/>
      <c r="G742" s="211"/>
      <c r="H742" s="211"/>
      <c r="I742" s="211"/>
      <c r="J742" s="211"/>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c r="AG742" s="211"/>
      <c r="AH742" s="211"/>
      <c r="AI742" s="211"/>
      <c r="AJ742" s="211"/>
      <c r="AK742" s="211"/>
      <c r="AL742" s="211"/>
      <c r="AM742" s="211"/>
      <c r="AN742" s="211"/>
      <c r="AO742" s="211"/>
      <c r="AP742" s="211"/>
      <c r="AQ742" s="211"/>
    </row>
    <row r="743" spans="2:43" ht="12" customHeight="1">
      <c r="B743" s="468"/>
      <c r="C743" s="468"/>
      <c r="D743" s="565"/>
      <c r="E743" s="407"/>
      <c r="F743" s="211"/>
      <c r="G743" s="211"/>
      <c r="H743" s="211"/>
      <c r="I743" s="211"/>
      <c r="J743" s="211"/>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c r="AG743" s="211"/>
      <c r="AH743" s="211"/>
      <c r="AI743" s="211"/>
      <c r="AJ743" s="211"/>
      <c r="AK743" s="211"/>
      <c r="AL743" s="211"/>
      <c r="AM743" s="211"/>
      <c r="AN743" s="211"/>
      <c r="AO743" s="211"/>
      <c r="AP743" s="211"/>
      <c r="AQ743" s="211"/>
    </row>
    <row r="744" spans="2:43" ht="12" customHeight="1">
      <c r="B744" s="468"/>
      <c r="C744" s="468"/>
      <c r="D744" s="565"/>
      <c r="E744" s="407"/>
      <c r="F744" s="211"/>
      <c r="G744" s="211"/>
      <c r="H744" s="211"/>
      <c r="I744" s="211"/>
      <c r="J744" s="211"/>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c r="AG744" s="211"/>
      <c r="AH744" s="211"/>
      <c r="AI744" s="211"/>
      <c r="AJ744" s="211"/>
      <c r="AK744" s="211"/>
      <c r="AL744" s="211"/>
      <c r="AM744" s="211"/>
      <c r="AN744" s="211"/>
      <c r="AO744" s="211"/>
      <c r="AP744" s="211"/>
      <c r="AQ744" s="211"/>
    </row>
    <row r="745" spans="2:43" ht="12" customHeight="1">
      <c r="B745" s="468"/>
      <c r="C745" s="468"/>
      <c r="D745" s="565"/>
      <c r="E745" s="407"/>
      <c r="F745" s="211"/>
      <c r="G745" s="211"/>
      <c r="H745" s="211"/>
      <c r="I745" s="211"/>
      <c r="J745" s="211"/>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c r="AG745" s="211"/>
      <c r="AH745" s="211"/>
      <c r="AI745" s="211"/>
      <c r="AJ745" s="211"/>
      <c r="AK745" s="211"/>
      <c r="AL745" s="211"/>
      <c r="AM745" s="211"/>
      <c r="AN745" s="211"/>
      <c r="AO745" s="211"/>
      <c r="AP745" s="211"/>
      <c r="AQ745" s="211"/>
    </row>
    <row r="746" spans="2:43" ht="12" customHeight="1">
      <c r="B746" s="468"/>
      <c r="C746" s="468"/>
      <c r="D746" s="565"/>
      <c r="E746" s="407"/>
      <c r="F746" s="211"/>
      <c r="G746" s="211"/>
      <c r="H746" s="211"/>
      <c r="I746" s="211"/>
      <c r="J746" s="211"/>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c r="AG746" s="211"/>
      <c r="AH746" s="211"/>
      <c r="AI746" s="211"/>
      <c r="AJ746" s="211"/>
      <c r="AK746" s="211"/>
      <c r="AL746" s="211"/>
      <c r="AM746" s="211"/>
      <c r="AN746" s="211"/>
      <c r="AO746" s="211"/>
      <c r="AP746" s="211"/>
      <c r="AQ746" s="211"/>
    </row>
    <row r="747" spans="2:43" ht="12" customHeight="1">
      <c r="B747" s="468"/>
      <c r="C747" s="468"/>
      <c r="D747" s="565"/>
      <c r="E747" s="407"/>
      <c r="F747" s="211"/>
      <c r="G747" s="211"/>
      <c r="H747" s="211"/>
      <c r="I747" s="211"/>
      <c r="J747" s="211"/>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c r="AG747" s="211"/>
      <c r="AH747" s="211"/>
      <c r="AI747" s="211"/>
      <c r="AJ747" s="211"/>
      <c r="AK747" s="211"/>
      <c r="AL747" s="211"/>
      <c r="AM747" s="211"/>
      <c r="AN747" s="211"/>
      <c r="AO747" s="211"/>
      <c r="AP747" s="211"/>
      <c r="AQ747" s="211"/>
    </row>
    <row r="748" spans="2:43" ht="12" customHeight="1">
      <c r="B748" s="468"/>
      <c r="C748" s="468"/>
      <c r="D748" s="565"/>
      <c r="E748" s="407"/>
      <c r="F748" s="211"/>
      <c r="G748" s="211"/>
      <c r="H748" s="211"/>
      <c r="I748" s="211"/>
      <c r="J748" s="211"/>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c r="AG748" s="211"/>
      <c r="AH748" s="211"/>
      <c r="AI748" s="211"/>
      <c r="AJ748" s="211"/>
      <c r="AK748" s="211"/>
      <c r="AL748" s="211"/>
      <c r="AM748" s="211"/>
      <c r="AN748" s="211"/>
      <c r="AO748" s="211"/>
      <c r="AP748" s="211"/>
      <c r="AQ748" s="211"/>
    </row>
    <row r="749" spans="2:43" ht="12" customHeight="1">
      <c r="B749" s="468"/>
      <c r="C749" s="468"/>
      <c r="D749" s="565"/>
      <c r="E749" s="407"/>
      <c r="F749" s="211"/>
      <c r="G749" s="211"/>
      <c r="H749" s="211"/>
      <c r="I749" s="211"/>
      <c r="J749" s="211"/>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c r="AG749" s="211"/>
      <c r="AH749" s="211"/>
      <c r="AI749" s="211"/>
      <c r="AJ749" s="211"/>
      <c r="AK749" s="211"/>
      <c r="AL749" s="211"/>
      <c r="AM749" s="211"/>
      <c r="AN749" s="211"/>
      <c r="AO749" s="211"/>
      <c r="AP749" s="211"/>
      <c r="AQ749" s="211"/>
    </row>
    <row r="750" spans="2:43" ht="12" customHeight="1">
      <c r="B750" s="468"/>
      <c r="C750" s="468"/>
      <c r="D750" s="565"/>
      <c r="E750" s="407"/>
      <c r="F750" s="211"/>
      <c r="G750" s="211"/>
      <c r="H750" s="211"/>
      <c r="I750" s="211"/>
      <c r="J750" s="211"/>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c r="AG750" s="211"/>
      <c r="AH750" s="211"/>
      <c r="AI750" s="211"/>
      <c r="AJ750" s="211"/>
      <c r="AK750" s="211"/>
      <c r="AL750" s="211"/>
      <c r="AM750" s="211"/>
      <c r="AN750" s="211"/>
      <c r="AO750" s="211"/>
      <c r="AP750" s="211"/>
      <c r="AQ750" s="211"/>
    </row>
    <row r="751" spans="2:43" ht="12" customHeight="1">
      <c r="B751" s="468"/>
      <c r="C751" s="468"/>
      <c r="D751" s="565"/>
      <c r="E751" s="407"/>
      <c r="F751" s="211"/>
      <c r="G751" s="211"/>
      <c r="H751" s="211"/>
      <c r="I751" s="211"/>
      <c r="J751" s="211"/>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c r="AG751" s="211"/>
      <c r="AH751" s="211"/>
      <c r="AI751" s="211"/>
      <c r="AJ751" s="211"/>
      <c r="AK751" s="211"/>
      <c r="AL751" s="211"/>
      <c r="AM751" s="211"/>
      <c r="AN751" s="211"/>
      <c r="AO751" s="211"/>
      <c r="AP751" s="211"/>
      <c r="AQ751" s="211"/>
    </row>
    <row r="752" spans="2:43" ht="12" customHeight="1">
      <c r="B752" s="468"/>
      <c r="C752" s="468"/>
      <c r="D752" s="565"/>
      <c r="E752" s="407"/>
      <c r="F752" s="211"/>
      <c r="G752" s="211"/>
      <c r="H752" s="211"/>
      <c r="I752" s="211"/>
      <c r="J752" s="211"/>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c r="AG752" s="211"/>
      <c r="AH752" s="211"/>
      <c r="AI752" s="211"/>
      <c r="AJ752" s="211"/>
      <c r="AK752" s="211"/>
      <c r="AL752" s="211"/>
      <c r="AM752" s="211"/>
      <c r="AN752" s="211"/>
      <c r="AO752" s="211"/>
      <c r="AP752" s="211"/>
      <c r="AQ752" s="211"/>
    </row>
    <row r="753" spans="2:43" ht="12" customHeight="1">
      <c r="B753" s="468"/>
      <c r="C753" s="468"/>
      <c r="D753" s="565"/>
      <c r="E753" s="407"/>
      <c r="F753" s="211"/>
      <c r="G753" s="211"/>
      <c r="H753" s="211"/>
      <c r="I753" s="211"/>
      <c r="J753" s="211"/>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c r="AG753" s="211"/>
      <c r="AH753" s="211"/>
      <c r="AI753" s="211"/>
      <c r="AJ753" s="211"/>
      <c r="AK753" s="211"/>
      <c r="AL753" s="211"/>
      <c r="AM753" s="211"/>
      <c r="AN753" s="211"/>
      <c r="AO753" s="211"/>
      <c r="AP753" s="211"/>
      <c r="AQ753" s="211"/>
    </row>
    <row r="754" spans="2:43" ht="12" customHeight="1">
      <c r="B754" s="468"/>
      <c r="C754" s="468"/>
      <c r="D754" s="565"/>
      <c r="E754" s="407"/>
      <c r="F754" s="211"/>
      <c r="G754" s="211"/>
      <c r="H754" s="211"/>
      <c r="I754" s="211"/>
      <c r="J754" s="211"/>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c r="AG754" s="211"/>
      <c r="AH754" s="211"/>
      <c r="AI754" s="211"/>
      <c r="AJ754" s="211"/>
      <c r="AK754" s="211"/>
      <c r="AL754" s="211"/>
      <c r="AM754" s="211"/>
      <c r="AN754" s="211"/>
      <c r="AO754" s="211"/>
      <c r="AP754" s="211"/>
      <c r="AQ754" s="211"/>
    </row>
    <row r="755" spans="2:43" ht="12" customHeight="1">
      <c r="B755" s="468"/>
      <c r="C755" s="468"/>
      <c r="D755" s="565"/>
      <c r="E755" s="407"/>
      <c r="F755" s="211"/>
      <c r="G755" s="211"/>
      <c r="H755" s="211"/>
      <c r="I755" s="211"/>
      <c r="J755" s="211"/>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c r="AG755" s="211"/>
      <c r="AH755" s="211"/>
      <c r="AI755" s="211"/>
      <c r="AJ755" s="211"/>
      <c r="AK755" s="211"/>
      <c r="AL755" s="211"/>
      <c r="AM755" s="211"/>
      <c r="AN755" s="211"/>
      <c r="AO755" s="211"/>
      <c r="AP755" s="211"/>
      <c r="AQ755" s="211"/>
    </row>
    <row r="756" spans="2:43" ht="12" customHeight="1">
      <c r="B756" s="468"/>
      <c r="C756" s="468"/>
      <c r="D756" s="565"/>
      <c r="E756" s="407"/>
      <c r="F756" s="211"/>
      <c r="G756" s="211"/>
      <c r="H756" s="211"/>
      <c r="I756" s="211"/>
      <c r="J756" s="211"/>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c r="AG756" s="211"/>
      <c r="AH756" s="211"/>
      <c r="AI756" s="211"/>
      <c r="AJ756" s="211"/>
      <c r="AK756" s="211"/>
      <c r="AL756" s="211"/>
      <c r="AM756" s="211"/>
      <c r="AN756" s="211"/>
      <c r="AO756" s="211"/>
      <c r="AP756" s="211"/>
      <c r="AQ756" s="211"/>
    </row>
    <row r="757" spans="2:43" ht="12" customHeight="1">
      <c r="B757" s="468"/>
      <c r="C757" s="468"/>
      <c r="D757" s="565"/>
      <c r="E757" s="407"/>
      <c r="F757" s="211"/>
      <c r="G757" s="211"/>
      <c r="H757" s="211"/>
      <c r="I757" s="211"/>
      <c r="J757" s="211"/>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c r="AG757" s="211"/>
      <c r="AH757" s="211"/>
      <c r="AI757" s="211"/>
      <c r="AJ757" s="211"/>
      <c r="AK757" s="211"/>
      <c r="AL757" s="211"/>
      <c r="AM757" s="211"/>
      <c r="AN757" s="211"/>
      <c r="AO757" s="211"/>
      <c r="AP757" s="211"/>
      <c r="AQ757" s="211"/>
    </row>
    <row r="758" spans="2:43" ht="12" customHeight="1">
      <c r="B758" s="468"/>
      <c r="C758" s="468"/>
      <c r="D758" s="565"/>
      <c r="E758" s="407"/>
      <c r="F758" s="211"/>
      <c r="G758" s="211"/>
      <c r="H758" s="211"/>
      <c r="I758" s="211"/>
      <c r="J758" s="211"/>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c r="AG758" s="211"/>
      <c r="AH758" s="211"/>
      <c r="AI758" s="211"/>
      <c r="AJ758" s="211"/>
      <c r="AK758" s="211"/>
      <c r="AL758" s="211"/>
      <c r="AM758" s="211"/>
      <c r="AN758" s="211"/>
      <c r="AO758" s="211"/>
      <c r="AP758" s="211"/>
      <c r="AQ758" s="211"/>
    </row>
    <row r="759" spans="2:43" ht="12" customHeight="1">
      <c r="B759" s="468"/>
      <c r="C759" s="468"/>
      <c r="D759" s="565"/>
      <c r="E759" s="407"/>
      <c r="F759" s="211"/>
      <c r="G759" s="211"/>
      <c r="H759" s="211"/>
      <c r="I759" s="211"/>
      <c r="J759" s="211"/>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c r="AG759" s="211"/>
      <c r="AH759" s="211"/>
      <c r="AI759" s="211"/>
      <c r="AJ759" s="211"/>
      <c r="AK759" s="211"/>
      <c r="AL759" s="211"/>
      <c r="AM759" s="211"/>
      <c r="AN759" s="211"/>
      <c r="AO759" s="211"/>
      <c r="AP759" s="211"/>
      <c r="AQ759" s="211"/>
    </row>
    <row r="760" spans="2:43" ht="12" customHeight="1">
      <c r="B760" s="468"/>
      <c r="C760" s="468"/>
      <c r="D760" s="565"/>
      <c r="E760" s="407"/>
      <c r="F760" s="211"/>
      <c r="G760" s="211"/>
      <c r="H760" s="211"/>
      <c r="I760" s="211"/>
      <c r="J760" s="211"/>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c r="AG760" s="211"/>
      <c r="AH760" s="211"/>
      <c r="AI760" s="211"/>
      <c r="AJ760" s="211"/>
      <c r="AK760" s="211"/>
      <c r="AL760" s="211"/>
      <c r="AM760" s="211"/>
      <c r="AN760" s="211"/>
      <c r="AO760" s="211"/>
      <c r="AP760" s="211"/>
      <c r="AQ760" s="211"/>
    </row>
    <row r="761" spans="2:43" ht="12" customHeight="1">
      <c r="B761" s="468"/>
      <c r="C761" s="468"/>
      <c r="D761" s="565"/>
      <c r="E761" s="407"/>
      <c r="F761" s="211"/>
      <c r="G761" s="211"/>
      <c r="H761" s="211"/>
      <c r="I761" s="211"/>
      <c r="J761" s="211"/>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c r="AG761" s="211"/>
      <c r="AH761" s="211"/>
      <c r="AI761" s="211"/>
      <c r="AJ761" s="211"/>
      <c r="AK761" s="211"/>
      <c r="AL761" s="211"/>
      <c r="AM761" s="211"/>
      <c r="AN761" s="211"/>
      <c r="AO761" s="211"/>
      <c r="AP761" s="211"/>
      <c r="AQ761" s="211"/>
    </row>
    <row r="762" spans="2:43" ht="12" customHeight="1">
      <c r="B762" s="468"/>
      <c r="C762" s="468"/>
      <c r="D762" s="565"/>
      <c r="E762" s="407"/>
      <c r="F762" s="211"/>
      <c r="G762" s="211"/>
      <c r="H762" s="211"/>
      <c r="I762" s="211"/>
      <c r="J762" s="211"/>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c r="AG762" s="211"/>
      <c r="AH762" s="211"/>
      <c r="AI762" s="211"/>
      <c r="AJ762" s="211"/>
      <c r="AK762" s="211"/>
      <c r="AL762" s="211"/>
      <c r="AM762" s="211"/>
      <c r="AN762" s="211"/>
      <c r="AO762" s="211"/>
      <c r="AP762" s="211"/>
      <c r="AQ762" s="211"/>
    </row>
    <row r="763" spans="2:43" ht="12" customHeight="1">
      <c r="B763" s="468"/>
      <c r="C763" s="468"/>
      <c r="D763" s="565"/>
      <c r="E763" s="407"/>
      <c r="F763" s="211"/>
      <c r="G763" s="211"/>
      <c r="H763" s="211"/>
      <c r="I763" s="211"/>
      <c r="J763" s="211"/>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c r="AG763" s="211"/>
      <c r="AH763" s="211"/>
      <c r="AI763" s="211"/>
      <c r="AJ763" s="211"/>
      <c r="AK763" s="211"/>
      <c r="AL763" s="211"/>
      <c r="AM763" s="211"/>
      <c r="AN763" s="211"/>
      <c r="AO763" s="211"/>
      <c r="AP763" s="211"/>
      <c r="AQ763" s="211"/>
    </row>
    <row r="764" spans="2:43" ht="12" customHeight="1">
      <c r="B764" s="468"/>
      <c r="C764" s="468"/>
      <c r="D764" s="565"/>
      <c r="E764" s="407"/>
      <c r="F764" s="211"/>
      <c r="G764" s="211"/>
      <c r="H764" s="211"/>
      <c r="I764" s="211"/>
      <c r="J764" s="211"/>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c r="AG764" s="211"/>
      <c r="AH764" s="211"/>
      <c r="AI764" s="211"/>
      <c r="AJ764" s="211"/>
      <c r="AK764" s="211"/>
      <c r="AL764" s="211"/>
      <c r="AM764" s="211"/>
      <c r="AN764" s="211"/>
      <c r="AO764" s="211"/>
      <c r="AP764" s="211"/>
      <c r="AQ764" s="211"/>
    </row>
    <row r="765" spans="2:43" ht="12" customHeight="1">
      <c r="B765" s="468"/>
      <c r="C765" s="468"/>
      <c r="D765" s="565"/>
      <c r="E765" s="407"/>
      <c r="F765" s="211"/>
      <c r="G765" s="211"/>
      <c r="H765" s="211"/>
      <c r="I765" s="211"/>
      <c r="J765" s="211"/>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c r="AG765" s="211"/>
      <c r="AH765" s="211"/>
      <c r="AI765" s="211"/>
      <c r="AJ765" s="211"/>
      <c r="AK765" s="211"/>
      <c r="AL765" s="211"/>
      <c r="AM765" s="211"/>
      <c r="AN765" s="211"/>
      <c r="AO765" s="211"/>
      <c r="AP765" s="211"/>
      <c r="AQ765" s="211"/>
    </row>
    <row r="766" spans="2:43" ht="12" customHeight="1">
      <c r="B766" s="468"/>
      <c r="C766" s="468"/>
      <c r="D766" s="565"/>
      <c r="E766" s="407"/>
      <c r="F766" s="211"/>
      <c r="G766" s="211"/>
      <c r="H766" s="211"/>
      <c r="I766" s="211"/>
      <c r="J766" s="211"/>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c r="AG766" s="211"/>
      <c r="AH766" s="211"/>
      <c r="AI766" s="211"/>
      <c r="AJ766" s="211"/>
      <c r="AK766" s="211"/>
      <c r="AL766" s="211"/>
      <c r="AM766" s="211"/>
      <c r="AN766" s="211"/>
      <c r="AO766" s="211"/>
      <c r="AP766" s="211"/>
      <c r="AQ766" s="211"/>
    </row>
    <row r="767" spans="2:43" ht="12" customHeight="1">
      <c r="B767" s="468"/>
      <c r="C767" s="468"/>
      <c r="D767" s="565"/>
      <c r="E767" s="407"/>
      <c r="F767" s="211"/>
      <c r="G767" s="211"/>
      <c r="H767" s="211"/>
      <c r="I767" s="211"/>
      <c r="J767" s="211"/>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c r="AG767" s="211"/>
      <c r="AH767" s="211"/>
      <c r="AI767" s="211"/>
      <c r="AJ767" s="211"/>
      <c r="AK767" s="211"/>
      <c r="AL767" s="211"/>
      <c r="AM767" s="211"/>
      <c r="AN767" s="211"/>
      <c r="AO767" s="211"/>
      <c r="AP767" s="211"/>
      <c r="AQ767" s="211"/>
    </row>
    <row r="768" spans="2:43" ht="12" customHeight="1">
      <c r="B768" s="468"/>
      <c r="C768" s="468"/>
      <c r="D768" s="565"/>
      <c r="E768" s="407"/>
      <c r="F768" s="211"/>
      <c r="G768" s="211"/>
      <c r="H768" s="211"/>
      <c r="I768" s="211"/>
      <c r="J768" s="211"/>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c r="AG768" s="211"/>
      <c r="AH768" s="211"/>
      <c r="AI768" s="211"/>
      <c r="AJ768" s="211"/>
      <c r="AK768" s="211"/>
      <c r="AL768" s="211"/>
      <c r="AM768" s="211"/>
      <c r="AN768" s="211"/>
      <c r="AO768" s="211"/>
      <c r="AP768" s="211"/>
      <c r="AQ768" s="211"/>
    </row>
    <row r="769" spans="2:43" ht="12" customHeight="1">
      <c r="B769" s="468"/>
      <c r="C769" s="468"/>
      <c r="D769" s="565"/>
      <c r="E769" s="407"/>
      <c r="F769" s="211"/>
      <c r="G769" s="211"/>
      <c r="H769" s="211"/>
      <c r="I769" s="211"/>
      <c r="J769" s="211"/>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c r="AG769" s="211"/>
      <c r="AH769" s="211"/>
      <c r="AI769" s="211"/>
      <c r="AJ769" s="211"/>
      <c r="AK769" s="211"/>
      <c r="AL769" s="211"/>
      <c r="AM769" s="211"/>
      <c r="AN769" s="211"/>
      <c r="AO769" s="211"/>
      <c r="AP769" s="211"/>
      <c r="AQ769" s="211"/>
    </row>
    <row r="770" spans="2:43" ht="12" customHeight="1">
      <c r="B770" s="468"/>
      <c r="C770" s="468"/>
      <c r="D770" s="565"/>
      <c r="E770" s="407"/>
      <c r="F770" s="211"/>
      <c r="G770" s="211"/>
      <c r="H770" s="211"/>
      <c r="I770" s="211"/>
      <c r="J770" s="211"/>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c r="AG770" s="211"/>
      <c r="AH770" s="211"/>
      <c r="AI770" s="211"/>
      <c r="AJ770" s="211"/>
      <c r="AK770" s="211"/>
      <c r="AL770" s="211"/>
      <c r="AM770" s="211"/>
      <c r="AN770" s="211"/>
      <c r="AO770" s="211"/>
      <c r="AP770" s="211"/>
      <c r="AQ770" s="211"/>
    </row>
    <row r="771" spans="2:43" ht="12" customHeight="1">
      <c r="B771" s="468"/>
      <c r="C771" s="468"/>
      <c r="D771" s="565"/>
      <c r="E771" s="407"/>
      <c r="F771" s="211"/>
      <c r="G771" s="211"/>
      <c r="H771" s="211"/>
      <c r="I771" s="211"/>
      <c r="J771" s="211"/>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c r="AG771" s="211"/>
      <c r="AH771" s="211"/>
      <c r="AI771" s="211"/>
      <c r="AJ771" s="211"/>
      <c r="AK771" s="211"/>
      <c r="AL771" s="211"/>
      <c r="AM771" s="211"/>
      <c r="AN771" s="211"/>
      <c r="AO771" s="211"/>
      <c r="AP771" s="211"/>
      <c r="AQ771" s="211"/>
    </row>
    <row r="772" spans="2:43" ht="12" customHeight="1">
      <c r="B772" s="468"/>
      <c r="C772" s="468"/>
      <c r="D772" s="565"/>
      <c r="E772" s="407"/>
      <c r="F772" s="211"/>
      <c r="G772" s="211"/>
      <c r="H772" s="211"/>
      <c r="I772" s="211"/>
      <c r="J772" s="211"/>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c r="AG772" s="211"/>
      <c r="AH772" s="211"/>
      <c r="AI772" s="211"/>
      <c r="AJ772" s="211"/>
      <c r="AK772" s="211"/>
      <c r="AL772" s="211"/>
      <c r="AM772" s="211"/>
      <c r="AN772" s="211"/>
      <c r="AO772" s="211"/>
      <c r="AP772" s="211"/>
      <c r="AQ772" s="211"/>
    </row>
    <row r="773" spans="2:43" ht="12" customHeight="1">
      <c r="B773" s="468"/>
      <c r="C773" s="468"/>
      <c r="D773" s="565"/>
      <c r="E773" s="407"/>
      <c r="F773" s="211"/>
      <c r="G773" s="211"/>
      <c r="H773" s="211"/>
      <c r="I773" s="211"/>
      <c r="J773" s="211"/>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c r="AG773" s="211"/>
      <c r="AH773" s="211"/>
      <c r="AI773" s="211"/>
      <c r="AJ773" s="211"/>
      <c r="AK773" s="211"/>
      <c r="AL773" s="211"/>
      <c r="AM773" s="211"/>
      <c r="AN773" s="211"/>
      <c r="AO773" s="211"/>
      <c r="AP773" s="211"/>
      <c r="AQ773" s="211"/>
    </row>
    <row r="774" spans="2:43" ht="12" customHeight="1">
      <c r="B774" s="468"/>
      <c r="C774" s="468"/>
      <c r="D774" s="565"/>
      <c r="E774" s="407"/>
      <c r="F774" s="211"/>
      <c r="G774" s="211"/>
      <c r="H774" s="211"/>
      <c r="I774" s="211"/>
      <c r="J774" s="211"/>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c r="AG774" s="211"/>
      <c r="AH774" s="211"/>
      <c r="AI774" s="211"/>
      <c r="AJ774" s="211"/>
      <c r="AK774" s="211"/>
      <c r="AL774" s="211"/>
      <c r="AM774" s="211"/>
      <c r="AN774" s="211"/>
      <c r="AO774" s="211"/>
      <c r="AP774" s="211"/>
      <c r="AQ774" s="211"/>
    </row>
    <row r="775" spans="2:43" ht="12" customHeight="1">
      <c r="B775" s="468"/>
      <c r="C775" s="468"/>
      <c r="D775" s="565"/>
      <c r="E775" s="407"/>
      <c r="F775" s="211"/>
      <c r="G775" s="211"/>
      <c r="H775" s="211"/>
      <c r="I775" s="211"/>
      <c r="J775" s="211"/>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c r="AG775" s="211"/>
      <c r="AH775" s="211"/>
      <c r="AI775" s="211"/>
      <c r="AJ775" s="211"/>
      <c r="AK775" s="211"/>
      <c r="AL775" s="211"/>
      <c r="AM775" s="211"/>
      <c r="AN775" s="211"/>
      <c r="AO775" s="211"/>
      <c r="AP775" s="211"/>
      <c r="AQ775" s="211"/>
    </row>
    <row r="776" spans="2:43" ht="12" customHeight="1">
      <c r="B776" s="468"/>
      <c r="C776" s="468"/>
      <c r="D776" s="565"/>
      <c r="E776" s="407"/>
      <c r="F776" s="211"/>
      <c r="G776" s="211"/>
      <c r="H776" s="211"/>
      <c r="I776" s="211"/>
      <c r="J776" s="211"/>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c r="AG776" s="211"/>
      <c r="AH776" s="211"/>
      <c r="AI776" s="211"/>
      <c r="AJ776" s="211"/>
      <c r="AK776" s="211"/>
      <c r="AL776" s="211"/>
      <c r="AM776" s="211"/>
      <c r="AN776" s="211"/>
      <c r="AO776" s="211"/>
      <c r="AP776" s="211"/>
      <c r="AQ776" s="211"/>
    </row>
    <row r="777" spans="2:43" ht="12" customHeight="1">
      <c r="B777" s="468"/>
      <c r="C777" s="468"/>
      <c r="D777" s="565"/>
      <c r="E777" s="407"/>
      <c r="F777" s="211"/>
      <c r="G777" s="211"/>
      <c r="H777" s="211"/>
      <c r="I777" s="211"/>
      <c r="J777" s="211"/>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c r="AG777" s="211"/>
      <c r="AH777" s="211"/>
      <c r="AI777" s="211"/>
      <c r="AJ777" s="211"/>
      <c r="AK777" s="211"/>
      <c r="AL777" s="211"/>
      <c r="AM777" s="211"/>
      <c r="AN777" s="211"/>
      <c r="AO777" s="211"/>
      <c r="AP777" s="211"/>
      <c r="AQ777" s="211"/>
    </row>
    <row r="778" spans="2:43" ht="12" customHeight="1">
      <c r="B778" s="468"/>
      <c r="C778" s="468"/>
      <c r="D778" s="565"/>
      <c r="E778" s="407"/>
      <c r="F778" s="211"/>
      <c r="G778" s="211"/>
      <c r="H778" s="211"/>
      <c r="I778" s="211"/>
      <c r="J778" s="211"/>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c r="AG778" s="211"/>
      <c r="AH778" s="211"/>
      <c r="AI778" s="211"/>
      <c r="AJ778" s="211"/>
      <c r="AK778" s="211"/>
      <c r="AL778" s="211"/>
      <c r="AM778" s="211"/>
      <c r="AN778" s="211"/>
      <c r="AO778" s="211"/>
      <c r="AP778" s="211"/>
      <c r="AQ778" s="211"/>
    </row>
    <row r="779" spans="2:43" ht="12" customHeight="1">
      <c r="B779" s="468"/>
      <c r="C779" s="468"/>
      <c r="D779" s="565"/>
      <c r="E779" s="407"/>
      <c r="F779" s="211"/>
      <c r="G779" s="211"/>
      <c r="H779" s="211"/>
      <c r="I779" s="211"/>
      <c r="J779" s="211"/>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c r="AG779" s="211"/>
      <c r="AH779" s="211"/>
      <c r="AI779" s="211"/>
      <c r="AJ779" s="211"/>
      <c r="AK779" s="211"/>
      <c r="AL779" s="211"/>
      <c r="AM779" s="211"/>
      <c r="AN779" s="211"/>
      <c r="AO779" s="211"/>
      <c r="AP779" s="211"/>
      <c r="AQ779" s="211"/>
    </row>
    <row r="780" spans="2:43" ht="12" customHeight="1">
      <c r="B780" s="468"/>
      <c r="C780" s="468"/>
      <c r="D780" s="565"/>
      <c r="E780" s="407"/>
      <c r="F780" s="211"/>
      <c r="G780" s="211"/>
      <c r="H780" s="211"/>
      <c r="I780" s="211"/>
      <c r="J780" s="211"/>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c r="AG780" s="211"/>
      <c r="AH780" s="211"/>
      <c r="AI780" s="211"/>
      <c r="AJ780" s="211"/>
      <c r="AK780" s="211"/>
      <c r="AL780" s="211"/>
      <c r="AM780" s="211"/>
      <c r="AN780" s="211"/>
      <c r="AO780" s="211"/>
      <c r="AP780" s="211"/>
      <c r="AQ780" s="211"/>
    </row>
    <row r="781" spans="2:43" ht="12" customHeight="1">
      <c r="B781" s="468"/>
      <c r="C781" s="468"/>
      <c r="D781" s="565"/>
      <c r="E781" s="407"/>
      <c r="F781" s="211"/>
      <c r="G781" s="211"/>
      <c r="H781" s="211"/>
      <c r="I781" s="211"/>
      <c r="J781" s="211"/>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c r="AG781" s="211"/>
      <c r="AH781" s="211"/>
      <c r="AI781" s="211"/>
      <c r="AJ781" s="211"/>
      <c r="AK781" s="211"/>
      <c r="AL781" s="211"/>
      <c r="AM781" s="211"/>
      <c r="AN781" s="211"/>
      <c r="AO781" s="211"/>
      <c r="AP781" s="211"/>
      <c r="AQ781" s="211"/>
    </row>
    <row r="782" spans="2:43" ht="12" customHeight="1">
      <c r="B782" s="468"/>
      <c r="C782" s="468"/>
      <c r="D782" s="565"/>
      <c r="E782" s="407"/>
      <c r="F782" s="211"/>
      <c r="G782" s="211"/>
      <c r="H782" s="211"/>
      <c r="I782" s="211"/>
      <c r="J782" s="211"/>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c r="AG782" s="211"/>
      <c r="AH782" s="211"/>
      <c r="AI782" s="211"/>
      <c r="AJ782" s="211"/>
      <c r="AK782" s="211"/>
      <c r="AL782" s="211"/>
      <c r="AM782" s="211"/>
      <c r="AN782" s="211"/>
      <c r="AO782" s="211"/>
      <c r="AP782" s="211"/>
      <c r="AQ782" s="211"/>
    </row>
    <row r="783" spans="2:43" ht="12" customHeight="1">
      <c r="B783" s="468"/>
      <c r="C783" s="468"/>
      <c r="D783" s="565"/>
      <c r="E783" s="407"/>
      <c r="F783" s="211"/>
      <c r="G783" s="211"/>
      <c r="H783" s="211"/>
      <c r="I783" s="211"/>
      <c r="J783" s="211"/>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c r="AG783" s="211"/>
      <c r="AH783" s="211"/>
      <c r="AI783" s="211"/>
      <c r="AJ783" s="211"/>
      <c r="AK783" s="211"/>
      <c r="AL783" s="211"/>
      <c r="AM783" s="211"/>
      <c r="AN783" s="211"/>
      <c r="AO783" s="211"/>
      <c r="AP783" s="211"/>
      <c r="AQ783" s="211"/>
    </row>
    <row r="784" spans="2:43" ht="12" customHeight="1">
      <c r="B784" s="468"/>
      <c r="C784" s="468"/>
      <c r="D784" s="565"/>
      <c r="E784" s="407"/>
      <c r="F784" s="211"/>
      <c r="G784" s="211"/>
      <c r="H784" s="211"/>
      <c r="I784" s="211"/>
      <c r="J784" s="211"/>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c r="AG784" s="211"/>
      <c r="AH784" s="211"/>
      <c r="AI784" s="211"/>
      <c r="AJ784" s="211"/>
      <c r="AK784" s="211"/>
      <c r="AL784" s="211"/>
      <c r="AM784" s="211"/>
      <c r="AN784" s="211"/>
      <c r="AO784" s="211"/>
      <c r="AP784" s="211"/>
      <c r="AQ784" s="211"/>
    </row>
    <row r="785" spans="2:43" ht="12" customHeight="1">
      <c r="B785" s="468"/>
      <c r="C785" s="468"/>
      <c r="D785" s="565"/>
      <c r="E785" s="407"/>
      <c r="F785" s="211"/>
      <c r="G785" s="211"/>
      <c r="H785" s="211"/>
      <c r="I785" s="211"/>
      <c r="J785" s="211"/>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c r="AG785" s="211"/>
      <c r="AH785" s="211"/>
      <c r="AI785" s="211"/>
      <c r="AJ785" s="211"/>
      <c r="AK785" s="211"/>
      <c r="AL785" s="211"/>
      <c r="AM785" s="211"/>
      <c r="AN785" s="211"/>
      <c r="AO785" s="211"/>
      <c r="AP785" s="211"/>
      <c r="AQ785" s="211"/>
    </row>
    <row r="786" spans="2:43" ht="12" customHeight="1">
      <c r="B786" s="468"/>
      <c r="C786" s="468"/>
      <c r="D786" s="565"/>
      <c r="E786" s="407"/>
      <c r="F786" s="211"/>
      <c r="G786" s="211"/>
      <c r="H786" s="211"/>
      <c r="I786" s="211"/>
      <c r="J786" s="211"/>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c r="AG786" s="211"/>
      <c r="AH786" s="211"/>
      <c r="AI786" s="211"/>
      <c r="AJ786" s="211"/>
      <c r="AK786" s="211"/>
      <c r="AL786" s="211"/>
      <c r="AM786" s="211"/>
      <c r="AN786" s="211"/>
      <c r="AO786" s="211"/>
      <c r="AP786" s="211"/>
      <c r="AQ786" s="211"/>
    </row>
    <row r="787" spans="2:43" ht="12" customHeight="1">
      <c r="B787" s="468"/>
      <c r="C787" s="468"/>
      <c r="D787" s="565"/>
      <c r="E787" s="407"/>
      <c r="F787" s="211"/>
      <c r="G787" s="211"/>
      <c r="H787" s="211"/>
      <c r="I787" s="211"/>
      <c r="J787" s="211"/>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c r="AG787" s="211"/>
      <c r="AH787" s="211"/>
      <c r="AI787" s="211"/>
      <c r="AJ787" s="211"/>
      <c r="AK787" s="211"/>
      <c r="AL787" s="211"/>
      <c r="AM787" s="211"/>
      <c r="AN787" s="211"/>
      <c r="AO787" s="211"/>
      <c r="AP787" s="211"/>
      <c r="AQ787" s="211"/>
    </row>
    <row r="788" spans="2:43" ht="12" customHeight="1">
      <c r="B788" s="468"/>
      <c r="C788" s="468"/>
      <c r="D788" s="565"/>
      <c r="E788" s="407"/>
      <c r="F788" s="211"/>
      <c r="G788" s="211"/>
      <c r="H788" s="211"/>
      <c r="I788" s="211"/>
      <c r="J788" s="211"/>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c r="AG788" s="211"/>
      <c r="AH788" s="211"/>
      <c r="AI788" s="211"/>
      <c r="AJ788" s="211"/>
      <c r="AK788" s="211"/>
      <c r="AL788" s="211"/>
      <c r="AM788" s="211"/>
      <c r="AN788" s="211"/>
      <c r="AO788" s="211"/>
      <c r="AP788" s="211"/>
      <c r="AQ788" s="211"/>
    </row>
    <row r="789" spans="2:43" ht="12" customHeight="1">
      <c r="B789" s="468"/>
      <c r="C789" s="468"/>
      <c r="D789" s="565"/>
      <c r="E789" s="407"/>
      <c r="F789" s="211"/>
      <c r="G789" s="211"/>
      <c r="H789" s="211"/>
      <c r="I789" s="211"/>
      <c r="J789" s="211"/>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c r="AG789" s="211"/>
      <c r="AH789" s="211"/>
      <c r="AI789" s="211"/>
      <c r="AJ789" s="211"/>
      <c r="AK789" s="211"/>
      <c r="AL789" s="211"/>
      <c r="AM789" s="211"/>
      <c r="AN789" s="211"/>
      <c r="AO789" s="211"/>
      <c r="AP789" s="211"/>
      <c r="AQ789" s="211"/>
    </row>
    <row r="790" spans="2:43" ht="12" customHeight="1">
      <c r="B790" s="468"/>
      <c r="C790" s="468"/>
      <c r="D790" s="565"/>
      <c r="E790" s="407"/>
      <c r="F790" s="211"/>
      <c r="G790" s="211"/>
      <c r="H790" s="211"/>
      <c r="I790" s="211"/>
      <c r="J790" s="211"/>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c r="AG790" s="211"/>
      <c r="AH790" s="211"/>
      <c r="AI790" s="211"/>
      <c r="AJ790" s="211"/>
      <c r="AK790" s="211"/>
      <c r="AL790" s="211"/>
      <c r="AM790" s="211"/>
      <c r="AN790" s="211"/>
      <c r="AO790" s="211"/>
      <c r="AP790" s="211"/>
      <c r="AQ790" s="211"/>
    </row>
    <row r="791" spans="2:43" ht="12" customHeight="1">
      <c r="B791" s="468"/>
      <c r="C791" s="468"/>
      <c r="D791" s="565"/>
      <c r="E791" s="407"/>
      <c r="F791" s="211"/>
      <c r="G791" s="211"/>
      <c r="H791" s="211"/>
      <c r="I791" s="211"/>
      <c r="J791" s="211"/>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c r="AG791" s="211"/>
      <c r="AH791" s="211"/>
      <c r="AI791" s="211"/>
      <c r="AJ791" s="211"/>
      <c r="AK791" s="211"/>
      <c r="AL791" s="211"/>
      <c r="AM791" s="211"/>
      <c r="AN791" s="211"/>
      <c r="AO791" s="211"/>
      <c r="AP791" s="211"/>
      <c r="AQ791" s="211"/>
    </row>
    <row r="792" spans="2:43" ht="12" customHeight="1">
      <c r="B792" s="468"/>
      <c r="C792" s="468"/>
      <c r="D792" s="565"/>
      <c r="E792" s="407"/>
      <c r="F792" s="211"/>
      <c r="G792" s="211"/>
      <c r="H792" s="211"/>
      <c r="I792" s="211"/>
      <c r="J792" s="211"/>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c r="AG792" s="211"/>
      <c r="AH792" s="211"/>
      <c r="AI792" s="211"/>
      <c r="AJ792" s="211"/>
      <c r="AK792" s="211"/>
      <c r="AL792" s="211"/>
      <c r="AM792" s="211"/>
      <c r="AN792" s="211"/>
      <c r="AO792" s="211"/>
      <c r="AP792" s="211"/>
      <c r="AQ792" s="211"/>
    </row>
    <row r="793" spans="2:43" ht="12" customHeight="1">
      <c r="B793" s="468"/>
      <c r="C793" s="468"/>
      <c r="D793" s="565"/>
      <c r="E793" s="407"/>
      <c r="F793" s="211"/>
      <c r="G793" s="211"/>
      <c r="H793" s="211"/>
      <c r="I793" s="211"/>
      <c r="J793" s="211"/>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c r="AG793" s="211"/>
      <c r="AH793" s="211"/>
      <c r="AI793" s="211"/>
      <c r="AJ793" s="211"/>
      <c r="AK793" s="211"/>
      <c r="AL793" s="211"/>
      <c r="AM793" s="211"/>
      <c r="AN793" s="211"/>
      <c r="AO793" s="211"/>
      <c r="AP793" s="211"/>
      <c r="AQ793" s="211"/>
    </row>
    <row r="794" spans="2:43" ht="12" customHeight="1">
      <c r="B794" s="468"/>
      <c r="C794" s="468"/>
      <c r="D794" s="565"/>
      <c r="E794" s="407"/>
      <c r="F794" s="211"/>
      <c r="G794" s="211"/>
      <c r="H794" s="211"/>
      <c r="I794" s="211"/>
      <c r="J794" s="211"/>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c r="AG794" s="211"/>
      <c r="AH794" s="211"/>
      <c r="AI794" s="211"/>
      <c r="AJ794" s="211"/>
      <c r="AK794" s="211"/>
      <c r="AL794" s="211"/>
      <c r="AM794" s="211"/>
      <c r="AN794" s="211"/>
      <c r="AO794" s="211"/>
      <c r="AP794" s="211"/>
      <c r="AQ794" s="211"/>
    </row>
    <row r="795" spans="2:43" ht="12" customHeight="1">
      <c r="B795" s="468"/>
      <c r="C795" s="468"/>
      <c r="D795" s="565"/>
      <c r="E795" s="407"/>
      <c r="F795" s="211"/>
      <c r="G795" s="211"/>
      <c r="H795" s="211"/>
      <c r="I795" s="211"/>
      <c r="J795" s="211"/>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c r="AG795" s="211"/>
      <c r="AH795" s="211"/>
      <c r="AI795" s="211"/>
      <c r="AJ795" s="211"/>
      <c r="AK795" s="211"/>
      <c r="AL795" s="211"/>
      <c r="AM795" s="211"/>
      <c r="AN795" s="211"/>
      <c r="AO795" s="211"/>
      <c r="AP795" s="211"/>
      <c r="AQ795" s="211"/>
    </row>
    <row r="796" spans="2:43" ht="12" customHeight="1">
      <c r="B796" s="468"/>
      <c r="C796" s="468"/>
      <c r="D796" s="565"/>
      <c r="E796" s="407"/>
      <c r="F796" s="211"/>
      <c r="G796" s="211"/>
      <c r="H796" s="211"/>
      <c r="I796" s="211"/>
      <c r="J796" s="211"/>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c r="AG796" s="211"/>
      <c r="AH796" s="211"/>
      <c r="AI796" s="211"/>
      <c r="AJ796" s="211"/>
      <c r="AK796" s="211"/>
      <c r="AL796" s="211"/>
      <c r="AM796" s="211"/>
      <c r="AN796" s="211"/>
      <c r="AO796" s="211"/>
      <c r="AP796" s="211"/>
      <c r="AQ796" s="211"/>
    </row>
    <row r="797" spans="2:43" ht="12" customHeight="1">
      <c r="B797" s="468"/>
      <c r="C797" s="468"/>
      <c r="D797" s="565"/>
      <c r="E797" s="407"/>
      <c r="F797" s="211"/>
      <c r="G797" s="211"/>
      <c r="H797" s="211"/>
      <c r="I797" s="211"/>
      <c r="J797" s="211"/>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c r="AG797" s="211"/>
      <c r="AH797" s="211"/>
      <c r="AI797" s="211"/>
      <c r="AJ797" s="211"/>
      <c r="AK797" s="211"/>
      <c r="AL797" s="211"/>
      <c r="AM797" s="211"/>
      <c r="AN797" s="211"/>
      <c r="AO797" s="211"/>
      <c r="AP797" s="211"/>
      <c r="AQ797" s="211"/>
    </row>
    <row r="798" spans="2:43" ht="12" customHeight="1">
      <c r="B798" s="468"/>
      <c r="C798" s="468"/>
      <c r="D798" s="565"/>
      <c r="E798" s="407"/>
      <c r="F798" s="211"/>
      <c r="G798" s="211"/>
      <c r="H798" s="211"/>
      <c r="I798" s="211"/>
      <c r="J798" s="211"/>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c r="AG798" s="211"/>
      <c r="AH798" s="211"/>
      <c r="AI798" s="211"/>
      <c r="AJ798" s="211"/>
      <c r="AK798" s="211"/>
      <c r="AL798" s="211"/>
      <c r="AM798" s="211"/>
      <c r="AN798" s="211"/>
      <c r="AO798" s="211"/>
      <c r="AP798" s="211"/>
      <c r="AQ798" s="211"/>
    </row>
    <row r="799" spans="2:43" ht="12" customHeight="1">
      <c r="B799" s="468"/>
      <c r="C799" s="468"/>
      <c r="D799" s="565"/>
      <c r="E799" s="407"/>
      <c r="F799" s="211"/>
      <c r="G799" s="211"/>
      <c r="H799" s="211"/>
      <c r="I799" s="211"/>
      <c r="J799" s="211"/>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c r="AG799" s="211"/>
      <c r="AH799" s="211"/>
      <c r="AI799" s="211"/>
      <c r="AJ799" s="211"/>
      <c r="AK799" s="211"/>
      <c r="AL799" s="211"/>
      <c r="AM799" s="211"/>
      <c r="AN799" s="211"/>
      <c r="AO799" s="211"/>
      <c r="AP799" s="211"/>
      <c r="AQ799" s="211"/>
    </row>
    <row r="800" spans="2:43" ht="12" customHeight="1">
      <c r="B800" s="468"/>
      <c r="C800" s="468"/>
      <c r="D800" s="565"/>
      <c r="E800" s="407"/>
      <c r="F800" s="211"/>
      <c r="G800" s="211"/>
      <c r="H800" s="211"/>
      <c r="I800" s="211"/>
      <c r="J800" s="211"/>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c r="AG800" s="211"/>
      <c r="AH800" s="211"/>
      <c r="AI800" s="211"/>
      <c r="AJ800" s="211"/>
      <c r="AK800" s="211"/>
      <c r="AL800" s="211"/>
      <c r="AM800" s="211"/>
      <c r="AN800" s="211"/>
      <c r="AO800" s="211"/>
      <c r="AP800" s="211"/>
      <c r="AQ800" s="211"/>
    </row>
    <row r="801" spans="2:43" ht="12" customHeight="1">
      <c r="B801" s="468"/>
      <c r="C801" s="468"/>
      <c r="D801" s="565"/>
      <c r="E801" s="407"/>
      <c r="F801" s="211"/>
      <c r="G801" s="211"/>
      <c r="H801" s="211"/>
      <c r="I801" s="211"/>
      <c r="J801" s="211"/>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c r="AG801" s="211"/>
      <c r="AH801" s="211"/>
      <c r="AI801" s="211"/>
      <c r="AJ801" s="211"/>
      <c r="AK801" s="211"/>
      <c r="AL801" s="211"/>
      <c r="AM801" s="211"/>
      <c r="AN801" s="211"/>
      <c r="AO801" s="211"/>
      <c r="AP801" s="211"/>
      <c r="AQ801" s="211"/>
    </row>
    <row r="802" spans="2:43" ht="12" customHeight="1">
      <c r="B802" s="468"/>
      <c r="C802" s="468"/>
      <c r="D802" s="565"/>
      <c r="E802" s="407"/>
      <c r="F802" s="211"/>
      <c r="G802" s="211"/>
      <c r="H802" s="211"/>
      <c r="I802" s="211"/>
      <c r="J802" s="211"/>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c r="AG802" s="211"/>
      <c r="AH802" s="211"/>
      <c r="AI802" s="211"/>
      <c r="AJ802" s="211"/>
      <c r="AK802" s="211"/>
      <c r="AL802" s="211"/>
      <c r="AM802" s="211"/>
      <c r="AN802" s="211"/>
      <c r="AO802" s="211"/>
      <c r="AP802" s="211"/>
      <c r="AQ802" s="211"/>
    </row>
    <row r="803" spans="2:43" ht="12" customHeight="1">
      <c r="B803" s="468"/>
      <c r="C803" s="468"/>
      <c r="D803" s="565"/>
      <c r="E803" s="407"/>
      <c r="F803" s="211"/>
      <c r="G803" s="211"/>
      <c r="H803" s="211"/>
      <c r="I803" s="211"/>
      <c r="J803" s="211"/>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c r="AG803" s="211"/>
      <c r="AH803" s="211"/>
      <c r="AI803" s="211"/>
      <c r="AJ803" s="211"/>
      <c r="AK803" s="211"/>
      <c r="AL803" s="211"/>
      <c r="AM803" s="211"/>
      <c r="AN803" s="211"/>
      <c r="AO803" s="211"/>
      <c r="AP803" s="211"/>
      <c r="AQ803" s="211"/>
    </row>
    <row r="804" spans="2:43" ht="12" customHeight="1">
      <c r="B804" s="468"/>
      <c r="C804" s="468"/>
      <c r="D804" s="565"/>
      <c r="E804" s="407"/>
      <c r="F804" s="211"/>
      <c r="G804" s="211"/>
      <c r="H804" s="211"/>
      <c r="I804" s="211"/>
      <c r="J804" s="211"/>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c r="AG804" s="211"/>
      <c r="AH804" s="211"/>
      <c r="AI804" s="211"/>
      <c r="AJ804" s="211"/>
      <c r="AK804" s="211"/>
      <c r="AL804" s="211"/>
      <c r="AM804" s="211"/>
      <c r="AN804" s="211"/>
      <c r="AO804" s="211"/>
      <c r="AP804" s="211"/>
      <c r="AQ804" s="211"/>
    </row>
    <row r="805" spans="2:43" ht="12" customHeight="1">
      <c r="B805" s="468"/>
      <c r="C805" s="468"/>
      <c r="D805" s="565"/>
      <c r="E805" s="407"/>
      <c r="F805" s="211"/>
      <c r="G805" s="211"/>
      <c r="H805" s="211"/>
      <c r="I805" s="211"/>
      <c r="J805" s="211"/>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c r="AG805" s="211"/>
      <c r="AH805" s="211"/>
      <c r="AI805" s="211"/>
      <c r="AJ805" s="211"/>
      <c r="AK805" s="211"/>
      <c r="AL805" s="211"/>
      <c r="AM805" s="211"/>
      <c r="AN805" s="211"/>
      <c r="AO805" s="211"/>
      <c r="AP805" s="211"/>
      <c r="AQ805" s="211"/>
    </row>
    <row r="806" spans="2:43" ht="12" customHeight="1">
      <c r="B806" s="468"/>
      <c r="C806" s="468"/>
      <c r="D806" s="565"/>
      <c r="E806" s="407"/>
      <c r="F806" s="211"/>
      <c r="G806" s="211"/>
      <c r="H806" s="211"/>
      <c r="I806" s="211"/>
      <c r="J806" s="211"/>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c r="AG806" s="211"/>
      <c r="AH806" s="211"/>
      <c r="AI806" s="211"/>
      <c r="AJ806" s="211"/>
      <c r="AK806" s="211"/>
      <c r="AL806" s="211"/>
      <c r="AM806" s="211"/>
      <c r="AN806" s="211"/>
      <c r="AO806" s="211"/>
      <c r="AP806" s="211"/>
      <c r="AQ806" s="211"/>
    </row>
    <row r="807" spans="2:43" ht="12" customHeight="1">
      <c r="B807" s="468"/>
      <c r="C807" s="468"/>
      <c r="D807" s="565"/>
      <c r="E807" s="407"/>
      <c r="F807" s="211"/>
      <c r="G807" s="211"/>
      <c r="H807" s="211"/>
      <c r="I807" s="211"/>
      <c r="J807" s="211"/>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c r="AG807" s="211"/>
      <c r="AH807" s="211"/>
      <c r="AI807" s="211"/>
      <c r="AJ807" s="211"/>
      <c r="AK807" s="211"/>
      <c r="AL807" s="211"/>
      <c r="AM807" s="211"/>
      <c r="AN807" s="211"/>
      <c r="AO807" s="211"/>
      <c r="AP807" s="211"/>
      <c r="AQ807" s="211"/>
    </row>
    <row r="808" spans="2:43" ht="12" customHeight="1">
      <c r="B808" s="468"/>
      <c r="C808" s="468"/>
      <c r="D808" s="565"/>
      <c r="E808" s="407"/>
      <c r="F808" s="211"/>
      <c r="G808" s="211"/>
      <c r="H808" s="211"/>
      <c r="I808" s="211"/>
      <c r="J808" s="211"/>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c r="AG808" s="211"/>
      <c r="AH808" s="211"/>
      <c r="AI808" s="211"/>
      <c r="AJ808" s="211"/>
      <c r="AK808" s="211"/>
      <c r="AL808" s="211"/>
      <c r="AM808" s="211"/>
      <c r="AN808" s="211"/>
      <c r="AO808" s="211"/>
      <c r="AP808" s="211"/>
      <c r="AQ808" s="211"/>
    </row>
    <row r="809" spans="2:43" ht="12" customHeight="1">
      <c r="B809" s="468"/>
      <c r="C809" s="468"/>
      <c r="D809" s="565"/>
      <c r="E809" s="407"/>
      <c r="F809" s="211"/>
      <c r="G809" s="211"/>
      <c r="H809" s="211"/>
      <c r="I809" s="211"/>
      <c r="J809" s="211"/>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c r="AG809" s="211"/>
      <c r="AH809" s="211"/>
      <c r="AI809" s="211"/>
      <c r="AJ809" s="211"/>
      <c r="AK809" s="211"/>
      <c r="AL809" s="211"/>
      <c r="AM809" s="211"/>
      <c r="AN809" s="211"/>
      <c r="AO809" s="211"/>
      <c r="AP809" s="211"/>
      <c r="AQ809" s="211"/>
    </row>
    <row r="810" spans="2:43" ht="12" customHeight="1">
      <c r="B810" s="468"/>
      <c r="C810" s="468"/>
      <c r="D810" s="565"/>
      <c r="E810" s="407"/>
      <c r="F810" s="211"/>
      <c r="G810" s="211"/>
      <c r="H810" s="211"/>
      <c r="I810" s="211"/>
      <c r="J810" s="211"/>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c r="AG810" s="211"/>
      <c r="AH810" s="211"/>
      <c r="AI810" s="211"/>
      <c r="AJ810" s="211"/>
      <c r="AK810" s="211"/>
      <c r="AL810" s="211"/>
      <c r="AM810" s="211"/>
      <c r="AN810" s="211"/>
      <c r="AO810" s="211"/>
      <c r="AP810" s="211"/>
      <c r="AQ810" s="211"/>
    </row>
    <row r="811" spans="2:43" ht="12" customHeight="1">
      <c r="B811" s="468"/>
      <c r="C811" s="468"/>
      <c r="D811" s="565"/>
      <c r="E811" s="407"/>
      <c r="F811" s="211"/>
      <c r="G811" s="211"/>
      <c r="H811" s="211"/>
      <c r="I811" s="211"/>
      <c r="J811" s="211"/>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c r="AG811" s="211"/>
      <c r="AH811" s="211"/>
      <c r="AI811" s="211"/>
      <c r="AJ811" s="211"/>
      <c r="AK811" s="211"/>
      <c r="AL811" s="211"/>
      <c r="AM811" s="211"/>
      <c r="AN811" s="211"/>
      <c r="AO811" s="211"/>
      <c r="AP811" s="211"/>
      <c r="AQ811" s="211"/>
    </row>
    <row r="812" spans="2:43" ht="12" customHeight="1">
      <c r="B812" s="468"/>
      <c r="C812" s="468"/>
      <c r="D812" s="565"/>
      <c r="E812" s="407"/>
      <c r="F812" s="211"/>
      <c r="G812" s="211"/>
      <c r="H812" s="211"/>
      <c r="I812" s="211"/>
      <c r="J812" s="211"/>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c r="AG812" s="211"/>
      <c r="AH812" s="211"/>
      <c r="AI812" s="211"/>
      <c r="AJ812" s="211"/>
      <c r="AK812" s="211"/>
      <c r="AL812" s="211"/>
      <c r="AM812" s="211"/>
      <c r="AN812" s="211"/>
      <c r="AO812" s="211"/>
      <c r="AP812" s="211"/>
      <c r="AQ812" s="211"/>
    </row>
    <row r="813" spans="2:43" ht="12" customHeight="1">
      <c r="B813" s="468"/>
      <c r="C813" s="468"/>
      <c r="D813" s="565"/>
      <c r="E813" s="407"/>
      <c r="F813" s="211"/>
      <c r="G813" s="211"/>
      <c r="H813" s="211"/>
      <c r="I813" s="211"/>
      <c r="J813" s="211"/>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c r="AG813" s="211"/>
      <c r="AH813" s="211"/>
      <c r="AI813" s="211"/>
      <c r="AJ813" s="211"/>
      <c r="AK813" s="211"/>
      <c r="AL813" s="211"/>
      <c r="AM813" s="211"/>
      <c r="AN813" s="211"/>
      <c r="AO813" s="211"/>
      <c r="AP813" s="211"/>
      <c r="AQ813" s="211"/>
    </row>
    <row r="814" spans="2:43" ht="12" customHeight="1">
      <c r="B814" s="468"/>
      <c r="C814" s="468"/>
      <c r="D814" s="565"/>
      <c r="E814" s="407"/>
      <c r="F814" s="211"/>
      <c r="G814" s="211"/>
      <c r="H814" s="211"/>
      <c r="I814" s="211"/>
      <c r="J814" s="211"/>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c r="AG814" s="211"/>
      <c r="AH814" s="211"/>
      <c r="AI814" s="211"/>
      <c r="AJ814" s="211"/>
      <c r="AK814" s="211"/>
      <c r="AL814" s="211"/>
      <c r="AM814" s="211"/>
      <c r="AN814" s="211"/>
      <c r="AO814" s="211"/>
      <c r="AP814" s="211"/>
      <c r="AQ814" s="211"/>
    </row>
    <row r="815" spans="2:43" ht="12" customHeight="1">
      <c r="B815" s="468"/>
      <c r="C815" s="468"/>
      <c r="D815" s="565"/>
      <c r="E815" s="407"/>
      <c r="F815" s="211"/>
      <c r="G815" s="211"/>
      <c r="H815" s="211"/>
      <c r="I815" s="211"/>
      <c r="J815" s="211"/>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c r="AG815" s="211"/>
      <c r="AH815" s="211"/>
      <c r="AI815" s="211"/>
      <c r="AJ815" s="211"/>
      <c r="AK815" s="211"/>
      <c r="AL815" s="211"/>
      <c r="AM815" s="211"/>
      <c r="AN815" s="211"/>
      <c r="AO815" s="211"/>
      <c r="AP815" s="211"/>
      <c r="AQ815" s="211"/>
    </row>
    <row r="816" spans="2:43" ht="12" customHeight="1">
      <c r="B816" s="468"/>
      <c r="C816" s="468"/>
      <c r="D816" s="565"/>
      <c r="E816" s="407"/>
      <c r="F816" s="211"/>
      <c r="G816" s="211"/>
      <c r="H816" s="211"/>
      <c r="I816" s="211"/>
      <c r="J816" s="211"/>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c r="AG816" s="211"/>
      <c r="AH816" s="211"/>
      <c r="AI816" s="211"/>
      <c r="AJ816" s="211"/>
      <c r="AK816" s="211"/>
      <c r="AL816" s="211"/>
      <c r="AM816" s="211"/>
      <c r="AN816" s="211"/>
      <c r="AO816" s="211"/>
      <c r="AP816" s="211"/>
      <c r="AQ816" s="211"/>
    </row>
    <row r="817" spans="2:43" ht="12" customHeight="1">
      <c r="B817" s="468"/>
      <c r="C817" s="468"/>
      <c r="D817" s="565"/>
      <c r="E817" s="407"/>
      <c r="F817" s="211"/>
      <c r="G817" s="211"/>
      <c r="H817" s="211"/>
      <c r="I817" s="211"/>
      <c r="J817" s="211"/>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c r="AG817" s="211"/>
      <c r="AH817" s="211"/>
      <c r="AI817" s="211"/>
      <c r="AJ817" s="211"/>
      <c r="AK817" s="211"/>
      <c r="AL817" s="211"/>
      <c r="AM817" s="211"/>
      <c r="AN817" s="211"/>
      <c r="AO817" s="211"/>
      <c r="AP817" s="211"/>
      <c r="AQ817" s="211"/>
    </row>
    <row r="818" spans="2:43" ht="12" customHeight="1">
      <c r="B818" s="468"/>
      <c r="C818" s="468"/>
      <c r="D818" s="565"/>
      <c r="E818" s="407"/>
      <c r="F818" s="211"/>
      <c r="G818" s="211"/>
      <c r="H818" s="211"/>
      <c r="I818" s="211"/>
      <c r="J818" s="211"/>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c r="AG818" s="211"/>
      <c r="AH818" s="211"/>
      <c r="AI818" s="211"/>
      <c r="AJ818" s="211"/>
      <c r="AK818" s="211"/>
      <c r="AL818" s="211"/>
      <c r="AM818" s="211"/>
      <c r="AN818" s="211"/>
      <c r="AO818" s="211"/>
      <c r="AP818" s="211"/>
      <c r="AQ818" s="211"/>
    </row>
    <row r="819" spans="2:43" ht="12" customHeight="1">
      <c r="B819" s="468"/>
      <c r="C819" s="468"/>
      <c r="D819" s="565"/>
      <c r="E819" s="407"/>
      <c r="F819" s="211"/>
      <c r="G819" s="211"/>
      <c r="H819" s="211"/>
      <c r="I819" s="211"/>
      <c r="J819" s="211"/>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c r="AG819" s="211"/>
      <c r="AH819" s="211"/>
      <c r="AI819" s="211"/>
      <c r="AJ819" s="211"/>
      <c r="AK819" s="211"/>
      <c r="AL819" s="211"/>
      <c r="AM819" s="211"/>
      <c r="AN819" s="211"/>
      <c r="AO819" s="211"/>
      <c r="AP819" s="211"/>
      <c r="AQ819" s="211"/>
    </row>
    <row r="820" spans="2:43" ht="12" customHeight="1">
      <c r="B820" s="468"/>
      <c r="C820" s="468"/>
      <c r="D820" s="565"/>
      <c r="E820" s="407"/>
      <c r="F820" s="211"/>
      <c r="G820" s="211"/>
      <c r="H820" s="211"/>
      <c r="I820" s="211"/>
      <c r="J820" s="211"/>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c r="AG820" s="211"/>
      <c r="AH820" s="211"/>
      <c r="AI820" s="211"/>
      <c r="AJ820" s="211"/>
      <c r="AK820" s="211"/>
      <c r="AL820" s="211"/>
      <c r="AM820" s="211"/>
      <c r="AN820" s="211"/>
      <c r="AO820" s="211"/>
      <c r="AP820" s="211"/>
      <c r="AQ820" s="211"/>
    </row>
    <row r="821" spans="2:43" ht="12" customHeight="1">
      <c r="B821" s="468"/>
      <c r="C821" s="468"/>
      <c r="D821" s="565"/>
      <c r="E821" s="407"/>
      <c r="F821" s="211"/>
      <c r="G821" s="211"/>
      <c r="H821" s="211"/>
      <c r="I821" s="211"/>
      <c r="J821" s="211"/>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c r="AG821" s="211"/>
      <c r="AH821" s="211"/>
      <c r="AI821" s="211"/>
      <c r="AJ821" s="211"/>
      <c r="AK821" s="211"/>
      <c r="AL821" s="211"/>
      <c r="AM821" s="211"/>
      <c r="AN821" s="211"/>
      <c r="AO821" s="211"/>
      <c r="AP821" s="211"/>
      <c r="AQ821" s="211"/>
    </row>
    <row r="822" spans="2:43" ht="12" customHeight="1">
      <c r="B822" s="468"/>
      <c r="C822" s="468"/>
      <c r="D822" s="565"/>
      <c r="E822" s="407"/>
      <c r="F822" s="211"/>
      <c r="G822" s="211"/>
      <c r="H822" s="211"/>
      <c r="I822" s="211"/>
      <c r="J822" s="211"/>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c r="AG822" s="211"/>
      <c r="AH822" s="211"/>
      <c r="AI822" s="211"/>
      <c r="AJ822" s="211"/>
      <c r="AK822" s="211"/>
      <c r="AL822" s="211"/>
      <c r="AM822" s="211"/>
      <c r="AN822" s="211"/>
      <c r="AO822" s="211"/>
      <c r="AP822" s="211"/>
      <c r="AQ822" s="211"/>
    </row>
    <row r="823" spans="2:43" ht="12" customHeight="1">
      <c r="B823" s="468"/>
      <c r="C823" s="468"/>
      <c r="D823" s="565"/>
      <c r="E823" s="407"/>
      <c r="F823" s="211"/>
      <c r="G823" s="211"/>
      <c r="H823" s="211"/>
      <c r="I823" s="211"/>
      <c r="J823" s="211"/>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c r="AG823" s="211"/>
      <c r="AH823" s="211"/>
      <c r="AI823" s="211"/>
      <c r="AJ823" s="211"/>
      <c r="AK823" s="211"/>
      <c r="AL823" s="211"/>
      <c r="AM823" s="211"/>
      <c r="AN823" s="211"/>
      <c r="AO823" s="211"/>
      <c r="AP823" s="211"/>
      <c r="AQ823" s="211"/>
    </row>
    <row r="824" spans="2:43" ht="12" customHeight="1">
      <c r="B824" s="468"/>
      <c r="C824" s="468"/>
      <c r="D824" s="565"/>
      <c r="E824" s="407"/>
      <c r="F824" s="211"/>
      <c r="G824" s="211"/>
      <c r="H824" s="211"/>
      <c r="I824" s="211"/>
      <c r="J824" s="211"/>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c r="AG824" s="211"/>
      <c r="AH824" s="211"/>
      <c r="AI824" s="211"/>
      <c r="AJ824" s="211"/>
      <c r="AK824" s="211"/>
      <c r="AL824" s="211"/>
      <c r="AM824" s="211"/>
      <c r="AN824" s="211"/>
      <c r="AO824" s="211"/>
      <c r="AP824" s="211"/>
      <c r="AQ824" s="211"/>
    </row>
    <row r="825" spans="2:43" ht="12" customHeight="1">
      <c r="B825" s="468"/>
      <c r="C825" s="468"/>
      <c r="D825" s="565"/>
      <c r="E825" s="407"/>
      <c r="F825" s="211"/>
      <c r="G825" s="211"/>
      <c r="H825" s="211"/>
      <c r="I825" s="211"/>
      <c r="J825" s="211"/>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c r="AG825" s="211"/>
      <c r="AH825" s="211"/>
      <c r="AI825" s="211"/>
      <c r="AJ825" s="211"/>
      <c r="AK825" s="211"/>
      <c r="AL825" s="211"/>
      <c r="AM825" s="211"/>
      <c r="AN825" s="211"/>
      <c r="AO825" s="211"/>
      <c r="AP825" s="211"/>
      <c r="AQ825" s="211"/>
    </row>
    <row r="826" spans="2:43" ht="12" customHeight="1">
      <c r="B826" s="468"/>
      <c r="C826" s="468"/>
      <c r="D826" s="565"/>
      <c r="E826" s="407"/>
      <c r="F826" s="211"/>
      <c r="G826" s="211"/>
      <c r="H826" s="211"/>
      <c r="I826" s="211"/>
      <c r="J826" s="211"/>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c r="AG826" s="211"/>
      <c r="AH826" s="211"/>
      <c r="AI826" s="211"/>
      <c r="AJ826" s="211"/>
      <c r="AK826" s="211"/>
      <c r="AL826" s="211"/>
      <c r="AM826" s="211"/>
      <c r="AN826" s="211"/>
      <c r="AO826" s="211"/>
      <c r="AP826" s="211"/>
      <c r="AQ826" s="211"/>
    </row>
    <row r="827" spans="2:43" ht="12" customHeight="1">
      <c r="B827" s="468"/>
      <c r="C827" s="468"/>
      <c r="D827" s="565"/>
      <c r="E827" s="407"/>
      <c r="F827" s="211"/>
      <c r="G827" s="211"/>
      <c r="H827" s="211"/>
      <c r="I827" s="211"/>
      <c r="J827" s="211"/>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c r="AG827" s="211"/>
      <c r="AH827" s="211"/>
      <c r="AI827" s="211"/>
      <c r="AJ827" s="211"/>
      <c r="AK827" s="211"/>
      <c r="AL827" s="211"/>
      <c r="AM827" s="211"/>
      <c r="AN827" s="211"/>
      <c r="AO827" s="211"/>
      <c r="AP827" s="211"/>
      <c r="AQ827" s="211"/>
    </row>
    <row r="828" spans="2:43" ht="12" customHeight="1">
      <c r="B828" s="468"/>
      <c r="C828" s="468"/>
      <c r="D828" s="565"/>
      <c r="E828" s="407"/>
      <c r="F828" s="211"/>
      <c r="G828" s="211"/>
      <c r="H828" s="211"/>
      <c r="I828" s="211"/>
      <c r="J828" s="211"/>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c r="AG828" s="211"/>
      <c r="AH828" s="211"/>
      <c r="AI828" s="211"/>
      <c r="AJ828" s="211"/>
      <c r="AK828" s="211"/>
      <c r="AL828" s="211"/>
      <c r="AM828" s="211"/>
      <c r="AN828" s="211"/>
      <c r="AO828" s="211"/>
      <c r="AP828" s="211"/>
      <c r="AQ828" s="211"/>
    </row>
    <row r="829" spans="2:43" ht="12" customHeight="1">
      <c r="B829" s="468"/>
      <c r="C829" s="468"/>
      <c r="D829" s="565"/>
      <c r="E829" s="407"/>
      <c r="F829" s="211"/>
      <c r="G829" s="211"/>
      <c r="H829" s="211"/>
      <c r="I829" s="211"/>
      <c r="J829" s="211"/>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c r="AG829" s="211"/>
      <c r="AH829" s="211"/>
      <c r="AI829" s="211"/>
      <c r="AJ829" s="211"/>
      <c r="AK829" s="211"/>
      <c r="AL829" s="211"/>
      <c r="AM829" s="211"/>
      <c r="AN829" s="211"/>
      <c r="AO829" s="211"/>
      <c r="AP829" s="211"/>
      <c r="AQ829" s="211"/>
    </row>
    <row r="830" spans="2:43" ht="12" customHeight="1">
      <c r="B830" s="468"/>
      <c r="C830" s="468"/>
      <c r="D830" s="565"/>
      <c r="E830" s="407"/>
      <c r="F830" s="211"/>
      <c r="G830" s="211"/>
      <c r="H830" s="211"/>
      <c r="I830" s="211"/>
      <c r="J830" s="211"/>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c r="AG830" s="211"/>
      <c r="AH830" s="211"/>
      <c r="AI830" s="211"/>
      <c r="AJ830" s="211"/>
      <c r="AK830" s="211"/>
      <c r="AL830" s="211"/>
      <c r="AM830" s="211"/>
      <c r="AN830" s="211"/>
      <c r="AO830" s="211"/>
      <c r="AP830" s="211"/>
      <c r="AQ830" s="211"/>
    </row>
    <row r="831" spans="2:43" ht="12" customHeight="1">
      <c r="B831" s="468"/>
      <c r="C831" s="468"/>
      <c r="D831" s="565"/>
      <c r="E831" s="407"/>
      <c r="F831" s="211"/>
      <c r="G831" s="211"/>
      <c r="H831" s="211"/>
      <c r="I831" s="211"/>
      <c r="J831" s="211"/>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c r="AG831" s="211"/>
      <c r="AH831" s="211"/>
      <c r="AI831" s="211"/>
      <c r="AJ831" s="211"/>
      <c r="AK831" s="211"/>
      <c r="AL831" s="211"/>
      <c r="AM831" s="211"/>
      <c r="AN831" s="211"/>
      <c r="AO831" s="211"/>
      <c r="AP831" s="211"/>
      <c r="AQ831" s="211"/>
    </row>
    <row r="832" spans="2:43" ht="12" customHeight="1">
      <c r="B832" s="468"/>
      <c r="C832" s="468"/>
      <c r="D832" s="565"/>
      <c r="E832" s="407"/>
      <c r="F832" s="211"/>
      <c r="G832" s="211"/>
      <c r="H832" s="211"/>
      <c r="I832" s="211"/>
      <c r="J832" s="211"/>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c r="AG832" s="211"/>
      <c r="AH832" s="211"/>
      <c r="AI832" s="211"/>
      <c r="AJ832" s="211"/>
      <c r="AK832" s="211"/>
      <c r="AL832" s="211"/>
      <c r="AM832" s="211"/>
      <c r="AN832" s="211"/>
      <c r="AO832" s="211"/>
      <c r="AP832" s="211"/>
      <c r="AQ832" s="211"/>
    </row>
    <row r="833" spans="2:43" ht="12" customHeight="1">
      <c r="B833" s="468"/>
      <c r="C833" s="468"/>
      <c r="D833" s="565"/>
      <c r="E833" s="407"/>
      <c r="F833" s="211"/>
      <c r="G833" s="211"/>
      <c r="H833" s="211"/>
      <c r="I833" s="211"/>
      <c r="J833" s="211"/>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c r="AG833" s="211"/>
      <c r="AH833" s="211"/>
      <c r="AI833" s="211"/>
      <c r="AJ833" s="211"/>
      <c r="AK833" s="211"/>
      <c r="AL833" s="211"/>
      <c r="AM833" s="211"/>
      <c r="AN833" s="211"/>
      <c r="AO833" s="211"/>
      <c r="AP833" s="211"/>
      <c r="AQ833" s="211"/>
    </row>
    <row r="834" spans="2:43" ht="12" customHeight="1">
      <c r="B834" s="468"/>
      <c r="C834" s="468"/>
      <c r="D834" s="565"/>
      <c r="E834" s="407"/>
      <c r="F834" s="211"/>
      <c r="G834" s="211"/>
      <c r="H834" s="211"/>
      <c r="I834" s="211"/>
      <c r="J834" s="211"/>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c r="AG834" s="211"/>
      <c r="AH834" s="211"/>
      <c r="AI834" s="211"/>
      <c r="AJ834" s="211"/>
      <c r="AK834" s="211"/>
      <c r="AL834" s="211"/>
      <c r="AM834" s="211"/>
      <c r="AN834" s="211"/>
      <c r="AO834" s="211"/>
      <c r="AP834" s="211"/>
      <c r="AQ834" s="211"/>
    </row>
    <row r="835" spans="2:43" ht="12" customHeight="1">
      <c r="B835" s="468"/>
      <c r="C835" s="468"/>
      <c r="D835" s="565"/>
      <c r="E835" s="407"/>
      <c r="F835" s="211"/>
      <c r="G835" s="211"/>
      <c r="H835" s="211"/>
      <c r="I835" s="211"/>
      <c r="J835" s="211"/>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c r="AG835" s="211"/>
      <c r="AH835" s="211"/>
      <c r="AI835" s="211"/>
      <c r="AJ835" s="211"/>
      <c r="AK835" s="211"/>
      <c r="AL835" s="211"/>
      <c r="AM835" s="211"/>
      <c r="AN835" s="211"/>
      <c r="AO835" s="211"/>
      <c r="AP835" s="211"/>
      <c r="AQ835" s="211"/>
    </row>
    <row r="836" spans="2:43" ht="12" customHeight="1">
      <c r="B836" s="468"/>
      <c r="C836" s="468"/>
      <c r="D836" s="565"/>
      <c r="E836" s="407"/>
      <c r="F836" s="211"/>
      <c r="G836" s="211"/>
      <c r="H836" s="211"/>
      <c r="I836" s="211"/>
      <c r="J836" s="211"/>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c r="AG836" s="211"/>
      <c r="AH836" s="211"/>
      <c r="AI836" s="211"/>
      <c r="AJ836" s="211"/>
      <c r="AK836" s="211"/>
      <c r="AL836" s="211"/>
      <c r="AM836" s="211"/>
      <c r="AN836" s="211"/>
      <c r="AO836" s="211"/>
      <c r="AP836" s="211"/>
      <c r="AQ836" s="211"/>
    </row>
    <row r="837" spans="2:43" ht="12" customHeight="1">
      <c r="B837" s="468"/>
      <c r="C837" s="468"/>
      <c r="D837" s="565"/>
      <c r="E837" s="407"/>
      <c r="F837" s="211"/>
      <c r="G837" s="211"/>
      <c r="H837" s="211"/>
      <c r="I837" s="211"/>
      <c r="J837" s="211"/>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c r="AG837" s="211"/>
      <c r="AH837" s="211"/>
      <c r="AI837" s="211"/>
      <c r="AJ837" s="211"/>
      <c r="AK837" s="211"/>
      <c r="AL837" s="211"/>
      <c r="AM837" s="211"/>
      <c r="AN837" s="211"/>
      <c r="AO837" s="211"/>
      <c r="AP837" s="211"/>
      <c r="AQ837" s="211"/>
    </row>
    <row r="838" spans="2:43" ht="12" customHeight="1">
      <c r="B838" s="468"/>
      <c r="C838" s="468"/>
      <c r="D838" s="565"/>
      <c r="E838" s="407"/>
      <c r="F838" s="211"/>
      <c r="G838" s="211"/>
      <c r="H838" s="211"/>
      <c r="I838" s="211"/>
      <c r="J838" s="211"/>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c r="AG838" s="211"/>
      <c r="AH838" s="211"/>
      <c r="AI838" s="211"/>
      <c r="AJ838" s="211"/>
      <c r="AK838" s="211"/>
      <c r="AL838" s="211"/>
      <c r="AM838" s="211"/>
      <c r="AN838" s="211"/>
      <c r="AO838" s="211"/>
      <c r="AP838" s="211"/>
      <c r="AQ838" s="211"/>
    </row>
    <row r="839" spans="2:43" ht="12" customHeight="1">
      <c r="B839" s="468"/>
      <c r="C839" s="468"/>
      <c r="D839" s="565"/>
      <c r="E839" s="407"/>
      <c r="F839" s="211"/>
      <c r="G839" s="211"/>
      <c r="H839" s="211"/>
      <c r="I839" s="211"/>
      <c r="J839" s="211"/>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c r="AG839" s="211"/>
      <c r="AH839" s="211"/>
      <c r="AI839" s="211"/>
      <c r="AJ839" s="211"/>
      <c r="AK839" s="211"/>
      <c r="AL839" s="211"/>
      <c r="AM839" s="211"/>
      <c r="AN839" s="211"/>
      <c r="AO839" s="211"/>
      <c r="AP839" s="211"/>
      <c r="AQ839" s="211"/>
    </row>
    <row r="840" spans="2:43" ht="12" customHeight="1">
      <c r="B840" s="468"/>
      <c r="C840" s="468"/>
      <c r="D840" s="565"/>
      <c r="E840" s="407"/>
      <c r="F840" s="211"/>
      <c r="G840" s="211"/>
      <c r="H840" s="211"/>
      <c r="I840" s="211"/>
      <c r="J840" s="211"/>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c r="AG840" s="211"/>
      <c r="AH840" s="211"/>
      <c r="AI840" s="211"/>
      <c r="AJ840" s="211"/>
      <c r="AK840" s="211"/>
      <c r="AL840" s="211"/>
      <c r="AM840" s="211"/>
      <c r="AN840" s="211"/>
      <c r="AO840" s="211"/>
      <c r="AP840" s="211"/>
      <c r="AQ840" s="211"/>
    </row>
    <row r="841" spans="2:43" ht="12" customHeight="1">
      <c r="B841" s="468"/>
      <c r="C841" s="468"/>
      <c r="D841" s="565"/>
      <c r="E841" s="407"/>
      <c r="F841" s="211"/>
      <c r="G841" s="211"/>
      <c r="H841" s="211"/>
      <c r="I841" s="211"/>
      <c r="J841" s="211"/>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c r="AG841" s="211"/>
      <c r="AH841" s="211"/>
      <c r="AI841" s="211"/>
      <c r="AJ841" s="211"/>
      <c r="AK841" s="211"/>
      <c r="AL841" s="211"/>
      <c r="AM841" s="211"/>
      <c r="AN841" s="211"/>
      <c r="AO841" s="211"/>
      <c r="AP841" s="211"/>
      <c r="AQ841" s="211"/>
    </row>
    <row r="842" spans="2:43" ht="12" customHeight="1">
      <c r="B842" s="468"/>
      <c r="C842" s="468"/>
      <c r="D842" s="565"/>
      <c r="E842" s="407"/>
      <c r="F842" s="211"/>
      <c r="G842" s="211"/>
      <c r="H842" s="211"/>
      <c r="I842" s="211"/>
      <c r="J842" s="211"/>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c r="AG842" s="211"/>
      <c r="AH842" s="211"/>
      <c r="AI842" s="211"/>
      <c r="AJ842" s="211"/>
      <c r="AK842" s="211"/>
      <c r="AL842" s="211"/>
      <c r="AM842" s="211"/>
      <c r="AN842" s="211"/>
      <c r="AO842" s="211"/>
      <c r="AP842" s="211"/>
      <c r="AQ842" s="211"/>
    </row>
    <row r="843" spans="2:43" ht="12" customHeight="1">
      <c r="B843" s="468"/>
      <c r="C843" s="468"/>
      <c r="D843" s="565"/>
      <c r="E843" s="407"/>
      <c r="F843" s="211"/>
      <c r="G843" s="211"/>
      <c r="H843" s="211"/>
      <c r="I843" s="211"/>
      <c r="J843" s="211"/>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c r="AG843" s="211"/>
      <c r="AH843" s="211"/>
      <c r="AI843" s="211"/>
      <c r="AJ843" s="211"/>
      <c r="AK843" s="211"/>
      <c r="AL843" s="211"/>
      <c r="AM843" s="211"/>
      <c r="AN843" s="211"/>
      <c r="AO843" s="211"/>
      <c r="AP843" s="211"/>
      <c r="AQ843" s="211"/>
    </row>
    <row r="844" spans="2:43" ht="12" customHeight="1">
      <c r="B844" s="468"/>
      <c r="C844" s="468"/>
      <c r="D844" s="565"/>
      <c r="E844" s="407"/>
      <c r="F844" s="211"/>
      <c r="G844" s="211"/>
      <c r="H844" s="211"/>
      <c r="I844" s="211"/>
      <c r="J844" s="211"/>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c r="AG844" s="211"/>
      <c r="AH844" s="211"/>
      <c r="AI844" s="211"/>
      <c r="AJ844" s="211"/>
      <c r="AK844" s="211"/>
      <c r="AL844" s="211"/>
      <c r="AM844" s="211"/>
      <c r="AN844" s="211"/>
      <c r="AO844" s="211"/>
      <c r="AP844" s="211"/>
      <c r="AQ844" s="211"/>
    </row>
    <row r="845" spans="2:43" ht="12" customHeight="1">
      <c r="B845" s="468"/>
      <c r="C845" s="468"/>
      <c r="D845" s="565"/>
      <c r="E845" s="407"/>
      <c r="F845" s="211"/>
      <c r="G845" s="211"/>
      <c r="H845" s="211"/>
      <c r="I845" s="211"/>
      <c r="J845" s="211"/>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c r="AG845" s="211"/>
      <c r="AH845" s="211"/>
      <c r="AI845" s="211"/>
      <c r="AJ845" s="211"/>
      <c r="AK845" s="211"/>
      <c r="AL845" s="211"/>
      <c r="AM845" s="211"/>
      <c r="AN845" s="211"/>
      <c r="AO845" s="211"/>
      <c r="AP845" s="211"/>
      <c r="AQ845" s="211"/>
    </row>
    <row r="846" spans="2:43" ht="12" customHeight="1">
      <c r="B846" s="468"/>
      <c r="C846" s="468"/>
      <c r="D846" s="565"/>
      <c r="E846" s="407"/>
      <c r="F846" s="211"/>
      <c r="G846" s="211"/>
      <c r="H846" s="211"/>
      <c r="I846" s="211"/>
      <c r="J846" s="211"/>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c r="AG846" s="211"/>
      <c r="AH846" s="211"/>
      <c r="AI846" s="211"/>
      <c r="AJ846" s="211"/>
      <c r="AK846" s="211"/>
      <c r="AL846" s="211"/>
      <c r="AM846" s="211"/>
      <c r="AN846" s="211"/>
      <c r="AO846" s="211"/>
      <c r="AP846" s="211"/>
      <c r="AQ846" s="211"/>
    </row>
    <row r="847" spans="2:43" ht="12" customHeight="1">
      <c r="B847" s="468"/>
      <c r="C847" s="468"/>
      <c r="D847" s="565"/>
      <c r="E847" s="407"/>
      <c r="F847" s="211"/>
      <c r="G847" s="211"/>
      <c r="H847" s="211"/>
      <c r="I847" s="211"/>
      <c r="J847" s="211"/>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c r="AG847" s="211"/>
      <c r="AH847" s="211"/>
      <c r="AI847" s="211"/>
      <c r="AJ847" s="211"/>
      <c r="AK847" s="211"/>
      <c r="AL847" s="211"/>
      <c r="AM847" s="211"/>
      <c r="AN847" s="211"/>
      <c r="AO847" s="211"/>
      <c r="AP847" s="211"/>
      <c r="AQ847" s="211"/>
    </row>
    <row r="848" spans="2:43" ht="12" customHeight="1">
      <c r="B848" s="468"/>
      <c r="C848" s="468"/>
      <c r="D848" s="565"/>
      <c r="E848" s="407"/>
      <c r="F848" s="211"/>
      <c r="G848" s="211"/>
      <c r="H848" s="211"/>
      <c r="I848" s="211"/>
      <c r="J848" s="211"/>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c r="AG848" s="211"/>
      <c r="AH848" s="211"/>
      <c r="AI848" s="211"/>
      <c r="AJ848" s="211"/>
      <c r="AK848" s="211"/>
      <c r="AL848" s="211"/>
      <c r="AM848" s="211"/>
      <c r="AN848" s="211"/>
      <c r="AO848" s="211"/>
      <c r="AP848" s="211"/>
      <c r="AQ848" s="211"/>
    </row>
    <row r="849" spans="2:43" ht="12" customHeight="1">
      <c r="B849" s="468"/>
      <c r="C849" s="468"/>
      <c r="D849" s="565"/>
      <c r="E849" s="407"/>
      <c r="F849" s="211"/>
      <c r="G849" s="211"/>
      <c r="H849" s="211"/>
      <c r="I849" s="211"/>
      <c r="J849" s="211"/>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c r="AG849" s="211"/>
      <c r="AH849" s="211"/>
      <c r="AI849" s="211"/>
      <c r="AJ849" s="211"/>
      <c r="AK849" s="211"/>
      <c r="AL849" s="211"/>
      <c r="AM849" s="211"/>
      <c r="AN849" s="211"/>
      <c r="AO849" s="211"/>
      <c r="AP849" s="211"/>
      <c r="AQ849" s="211"/>
    </row>
    <row r="850" spans="2:43" ht="12" customHeight="1">
      <c r="B850" s="468"/>
      <c r="C850" s="468"/>
      <c r="D850" s="565"/>
      <c r="E850" s="407"/>
      <c r="F850" s="211"/>
      <c r="G850" s="211"/>
      <c r="H850" s="211"/>
      <c r="I850" s="211"/>
      <c r="J850" s="211"/>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c r="AG850" s="211"/>
      <c r="AH850" s="211"/>
      <c r="AI850" s="211"/>
      <c r="AJ850" s="211"/>
      <c r="AK850" s="211"/>
      <c r="AL850" s="211"/>
      <c r="AM850" s="211"/>
      <c r="AN850" s="211"/>
      <c r="AO850" s="211"/>
      <c r="AP850" s="211"/>
      <c r="AQ850" s="211"/>
    </row>
    <row r="851" spans="2:43" ht="12" customHeight="1">
      <c r="B851" s="468"/>
      <c r="C851" s="468"/>
      <c r="D851" s="565"/>
      <c r="E851" s="407"/>
      <c r="F851" s="211"/>
      <c r="G851" s="211"/>
      <c r="H851" s="211"/>
      <c r="I851" s="211"/>
      <c r="J851" s="211"/>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c r="AG851" s="211"/>
      <c r="AH851" s="211"/>
      <c r="AI851" s="211"/>
      <c r="AJ851" s="211"/>
      <c r="AK851" s="211"/>
      <c r="AL851" s="211"/>
      <c r="AM851" s="211"/>
      <c r="AN851" s="211"/>
      <c r="AO851" s="211"/>
      <c r="AP851" s="211"/>
      <c r="AQ851" s="211"/>
    </row>
    <row r="852" spans="2:43" ht="12" customHeight="1">
      <c r="B852" s="468"/>
      <c r="C852" s="468"/>
      <c r="D852" s="565"/>
      <c r="E852" s="407"/>
      <c r="F852" s="211"/>
      <c r="G852" s="211"/>
      <c r="H852" s="211"/>
      <c r="I852" s="211"/>
      <c r="J852" s="211"/>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c r="AG852" s="211"/>
      <c r="AH852" s="211"/>
      <c r="AI852" s="211"/>
      <c r="AJ852" s="211"/>
      <c r="AK852" s="211"/>
      <c r="AL852" s="211"/>
      <c r="AM852" s="211"/>
      <c r="AN852" s="211"/>
      <c r="AO852" s="211"/>
      <c r="AP852" s="211"/>
      <c r="AQ852" s="211"/>
    </row>
    <row r="853" spans="2:43" ht="12" customHeight="1">
      <c r="B853" s="468"/>
      <c r="C853" s="468"/>
      <c r="D853" s="565"/>
      <c r="E853" s="407"/>
      <c r="F853" s="211"/>
      <c r="G853" s="211"/>
      <c r="H853" s="211"/>
      <c r="I853" s="211"/>
      <c r="J853" s="211"/>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c r="AG853" s="211"/>
      <c r="AH853" s="211"/>
      <c r="AI853" s="211"/>
      <c r="AJ853" s="211"/>
      <c r="AK853" s="211"/>
      <c r="AL853" s="211"/>
      <c r="AM853" s="211"/>
      <c r="AN853" s="211"/>
      <c r="AO853" s="211"/>
      <c r="AP853" s="211"/>
      <c r="AQ853" s="211"/>
    </row>
    <row r="854" spans="2:43" ht="12" customHeight="1">
      <c r="B854" s="468"/>
      <c r="C854" s="468"/>
      <c r="D854" s="565"/>
      <c r="E854" s="407"/>
      <c r="F854" s="211"/>
      <c r="G854" s="211"/>
      <c r="H854" s="211"/>
      <c r="I854" s="211"/>
      <c r="J854" s="211"/>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c r="AG854" s="211"/>
      <c r="AH854" s="211"/>
      <c r="AI854" s="211"/>
      <c r="AJ854" s="211"/>
      <c r="AK854" s="211"/>
      <c r="AL854" s="211"/>
      <c r="AM854" s="211"/>
      <c r="AN854" s="211"/>
      <c r="AO854" s="211"/>
      <c r="AP854" s="211"/>
      <c r="AQ854" s="211"/>
    </row>
    <row r="855" spans="2:43" ht="12" customHeight="1">
      <c r="B855" s="468"/>
      <c r="C855" s="468"/>
      <c r="D855" s="565"/>
      <c r="E855" s="407"/>
      <c r="F855" s="211"/>
      <c r="G855" s="211"/>
      <c r="H855" s="211"/>
      <c r="I855" s="211"/>
      <c r="J855" s="211"/>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c r="AG855" s="211"/>
      <c r="AH855" s="211"/>
      <c r="AI855" s="211"/>
      <c r="AJ855" s="211"/>
      <c r="AK855" s="211"/>
      <c r="AL855" s="211"/>
      <c r="AM855" s="211"/>
      <c r="AN855" s="211"/>
      <c r="AO855" s="211"/>
      <c r="AP855" s="211"/>
      <c r="AQ855" s="211"/>
    </row>
    <row r="856" spans="2:43" ht="12" customHeight="1">
      <c r="B856" s="468"/>
      <c r="C856" s="468"/>
      <c r="D856" s="565"/>
      <c r="E856" s="407"/>
      <c r="F856" s="211"/>
      <c r="G856" s="211"/>
      <c r="H856" s="211"/>
      <c r="I856" s="211"/>
      <c r="J856" s="211"/>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c r="AG856" s="211"/>
      <c r="AH856" s="211"/>
      <c r="AI856" s="211"/>
      <c r="AJ856" s="211"/>
      <c r="AK856" s="211"/>
      <c r="AL856" s="211"/>
      <c r="AM856" s="211"/>
      <c r="AN856" s="211"/>
      <c r="AO856" s="211"/>
      <c r="AP856" s="211"/>
      <c r="AQ856" s="211"/>
    </row>
    <row r="857" spans="2:43" ht="12" customHeight="1">
      <c r="B857" s="468"/>
      <c r="C857" s="468"/>
      <c r="D857" s="565"/>
      <c r="E857" s="407"/>
      <c r="F857" s="211"/>
      <c r="G857" s="211"/>
      <c r="H857" s="211"/>
      <c r="I857" s="211"/>
      <c r="J857" s="211"/>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c r="AG857" s="211"/>
      <c r="AH857" s="211"/>
      <c r="AI857" s="211"/>
      <c r="AJ857" s="211"/>
      <c r="AK857" s="211"/>
      <c r="AL857" s="211"/>
      <c r="AM857" s="211"/>
      <c r="AN857" s="211"/>
      <c r="AO857" s="211"/>
      <c r="AP857" s="211"/>
      <c r="AQ857" s="211"/>
    </row>
    <row r="858" spans="2:43" ht="12" customHeight="1">
      <c r="B858" s="468"/>
      <c r="C858" s="468"/>
      <c r="D858" s="565"/>
      <c r="E858" s="407"/>
      <c r="F858" s="211"/>
      <c r="G858" s="211"/>
      <c r="H858" s="211"/>
      <c r="I858" s="211"/>
      <c r="J858" s="211"/>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c r="AG858" s="211"/>
      <c r="AH858" s="211"/>
      <c r="AI858" s="211"/>
      <c r="AJ858" s="211"/>
      <c r="AK858" s="211"/>
      <c r="AL858" s="211"/>
      <c r="AM858" s="211"/>
      <c r="AN858" s="211"/>
      <c r="AO858" s="211"/>
      <c r="AP858" s="211"/>
      <c r="AQ858" s="211"/>
    </row>
    <row r="859" spans="2:43" ht="12" customHeight="1">
      <c r="B859" s="468"/>
      <c r="C859" s="468"/>
      <c r="D859" s="565"/>
      <c r="E859" s="407"/>
      <c r="F859" s="211"/>
      <c r="G859" s="211"/>
      <c r="H859" s="211"/>
      <c r="I859" s="211"/>
      <c r="J859" s="211"/>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c r="AG859" s="211"/>
      <c r="AH859" s="211"/>
      <c r="AI859" s="211"/>
      <c r="AJ859" s="211"/>
      <c r="AK859" s="211"/>
      <c r="AL859" s="211"/>
      <c r="AM859" s="211"/>
      <c r="AN859" s="211"/>
      <c r="AO859" s="211"/>
      <c r="AP859" s="211"/>
      <c r="AQ859" s="211"/>
    </row>
    <row r="860" spans="2:43" ht="12" customHeight="1">
      <c r="B860" s="468"/>
      <c r="C860" s="468"/>
      <c r="D860" s="565"/>
      <c r="E860" s="407"/>
      <c r="F860" s="211"/>
      <c r="G860" s="211"/>
      <c r="H860" s="211"/>
      <c r="I860" s="211"/>
      <c r="J860" s="211"/>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c r="AG860" s="211"/>
      <c r="AH860" s="211"/>
      <c r="AI860" s="211"/>
      <c r="AJ860" s="211"/>
      <c r="AK860" s="211"/>
      <c r="AL860" s="211"/>
      <c r="AM860" s="211"/>
      <c r="AN860" s="211"/>
      <c r="AO860" s="211"/>
      <c r="AP860" s="211"/>
      <c r="AQ860" s="211"/>
    </row>
    <row r="861" spans="2:43" ht="12" customHeight="1">
      <c r="B861" s="468"/>
      <c r="C861" s="468"/>
      <c r="D861" s="565"/>
      <c r="E861" s="407"/>
      <c r="F861" s="211"/>
      <c r="G861" s="211"/>
      <c r="H861" s="211"/>
      <c r="I861" s="211"/>
      <c r="J861" s="211"/>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c r="AG861" s="211"/>
      <c r="AH861" s="211"/>
      <c r="AI861" s="211"/>
      <c r="AJ861" s="211"/>
      <c r="AK861" s="211"/>
      <c r="AL861" s="211"/>
      <c r="AM861" s="211"/>
      <c r="AN861" s="211"/>
      <c r="AO861" s="211"/>
      <c r="AP861" s="211"/>
      <c r="AQ861" s="211"/>
    </row>
    <row r="862" spans="2:43" ht="12" customHeight="1">
      <c r="B862" s="468"/>
      <c r="C862" s="468"/>
      <c r="D862" s="565"/>
      <c r="E862" s="407"/>
      <c r="F862" s="211"/>
      <c r="G862" s="211"/>
      <c r="H862" s="211"/>
      <c r="I862" s="211"/>
      <c r="J862" s="211"/>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c r="AG862" s="211"/>
      <c r="AH862" s="211"/>
      <c r="AI862" s="211"/>
      <c r="AJ862" s="211"/>
      <c r="AK862" s="211"/>
      <c r="AL862" s="211"/>
      <c r="AM862" s="211"/>
      <c r="AN862" s="211"/>
      <c r="AO862" s="211"/>
      <c r="AP862" s="211"/>
      <c r="AQ862" s="211"/>
    </row>
    <row r="863" spans="2:43" ht="12" customHeight="1">
      <c r="B863" s="468"/>
      <c r="C863" s="468"/>
      <c r="D863" s="565"/>
      <c r="E863" s="407"/>
      <c r="F863" s="211"/>
      <c r="G863" s="211"/>
      <c r="H863" s="211"/>
      <c r="I863" s="211"/>
      <c r="J863" s="211"/>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c r="AG863" s="211"/>
      <c r="AH863" s="211"/>
      <c r="AI863" s="211"/>
      <c r="AJ863" s="211"/>
      <c r="AK863" s="211"/>
      <c r="AL863" s="211"/>
      <c r="AM863" s="211"/>
      <c r="AN863" s="211"/>
      <c r="AO863" s="211"/>
      <c r="AP863" s="211"/>
      <c r="AQ863" s="211"/>
    </row>
    <row r="864" spans="2:43" ht="12" customHeight="1">
      <c r="B864" s="468"/>
      <c r="C864" s="468"/>
      <c r="D864" s="565"/>
      <c r="E864" s="407"/>
      <c r="F864" s="211"/>
      <c r="G864" s="211"/>
      <c r="H864" s="211"/>
      <c r="I864" s="211"/>
      <c r="J864" s="211"/>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c r="AG864" s="211"/>
      <c r="AH864" s="211"/>
      <c r="AI864" s="211"/>
      <c r="AJ864" s="211"/>
      <c r="AK864" s="211"/>
      <c r="AL864" s="211"/>
      <c r="AM864" s="211"/>
      <c r="AN864" s="211"/>
      <c r="AO864" s="211"/>
      <c r="AP864" s="211"/>
      <c r="AQ864" s="211"/>
    </row>
    <row r="865" spans="2:43" ht="12" customHeight="1">
      <c r="B865" s="468"/>
      <c r="C865" s="468"/>
      <c r="D865" s="565"/>
      <c r="E865" s="407"/>
      <c r="F865" s="211"/>
      <c r="G865" s="211"/>
      <c r="H865" s="211"/>
      <c r="I865" s="211"/>
      <c r="J865" s="211"/>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c r="AG865" s="211"/>
      <c r="AH865" s="211"/>
      <c r="AI865" s="211"/>
      <c r="AJ865" s="211"/>
      <c r="AK865" s="211"/>
      <c r="AL865" s="211"/>
      <c r="AM865" s="211"/>
      <c r="AN865" s="211"/>
      <c r="AO865" s="211"/>
      <c r="AP865" s="211"/>
      <c r="AQ865" s="211"/>
    </row>
    <row r="866" spans="2:43" ht="12" customHeight="1">
      <c r="B866" s="468"/>
      <c r="C866" s="468"/>
      <c r="D866" s="565"/>
      <c r="E866" s="407"/>
      <c r="F866" s="211"/>
      <c r="G866" s="211"/>
      <c r="H866" s="211"/>
      <c r="I866" s="211"/>
      <c r="J866" s="211"/>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c r="AG866" s="211"/>
      <c r="AH866" s="211"/>
      <c r="AI866" s="211"/>
      <c r="AJ866" s="211"/>
      <c r="AK866" s="211"/>
      <c r="AL866" s="211"/>
      <c r="AM866" s="211"/>
      <c r="AN866" s="211"/>
      <c r="AO866" s="211"/>
      <c r="AP866" s="211"/>
      <c r="AQ866" s="211"/>
    </row>
    <row r="867" spans="2:43" ht="12" customHeight="1">
      <c r="B867" s="468"/>
      <c r="C867" s="468"/>
      <c r="D867" s="565"/>
      <c r="E867" s="407"/>
      <c r="F867" s="211"/>
      <c r="G867" s="211"/>
      <c r="H867" s="211"/>
      <c r="I867" s="211"/>
      <c r="J867" s="211"/>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c r="AG867" s="211"/>
      <c r="AH867" s="211"/>
      <c r="AI867" s="211"/>
      <c r="AJ867" s="211"/>
      <c r="AK867" s="211"/>
      <c r="AL867" s="211"/>
      <c r="AM867" s="211"/>
      <c r="AN867" s="211"/>
      <c r="AO867" s="211"/>
      <c r="AP867" s="211"/>
      <c r="AQ867" s="211"/>
    </row>
    <row r="868" spans="2:43" ht="12" customHeight="1">
      <c r="B868" s="468"/>
      <c r="C868" s="468"/>
      <c r="D868" s="565"/>
      <c r="E868" s="407"/>
      <c r="F868" s="211"/>
      <c r="G868" s="211"/>
      <c r="H868" s="211"/>
      <c r="I868" s="211"/>
      <c r="J868" s="211"/>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c r="AG868" s="211"/>
      <c r="AH868" s="211"/>
      <c r="AI868" s="211"/>
      <c r="AJ868" s="211"/>
      <c r="AK868" s="211"/>
      <c r="AL868" s="211"/>
      <c r="AM868" s="211"/>
      <c r="AN868" s="211"/>
      <c r="AO868" s="211"/>
      <c r="AP868" s="211"/>
      <c r="AQ868" s="211"/>
    </row>
    <row r="869" spans="2:43" ht="12" customHeight="1">
      <c r="B869" s="468"/>
      <c r="C869" s="468"/>
      <c r="D869" s="565"/>
      <c r="E869" s="407"/>
      <c r="F869" s="211"/>
      <c r="G869" s="211"/>
      <c r="H869" s="211"/>
      <c r="I869" s="211"/>
      <c r="J869" s="211"/>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c r="AG869" s="211"/>
      <c r="AH869" s="211"/>
      <c r="AI869" s="211"/>
      <c r="AJ869" s="211"/>
      <c r="AK869" s="211"/>
      <c r="AL869" s="211"/>
      <c r="AM869" s="211"/>
      <c r="AN869" s="211"/>
      <c r="AO869" s="211"/>
      <c r="AP869" s="211"/>
      <c r="AQ869" s="211"/>
    </row>
    <row r="870" spans="2:43" ht="12" customHeight="1">
      <c r="B870" s="468"/>
      <c r="C870" s="468"/>
      <c r="D870" s="565"/>
      <c r="E870" s="407"/>
      <c r="F870" s="211"/>
      <c r="G870" s="211"/>
      <c r="H870" s="211"/>
      <c r="I870" s="211"/>
      <c r="J870" s="211"/>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c r="AG870" s="211"/>
      <c r="AH870" s="211"/>
      <c r="AI870" s="211"/>
      <c r="AJ870" s="211"/>
      <c r="AK870" s="211"/>
      <c r="AL870" s="211"/>
      <c r="AM870" s="211"/>
      <c r="AN870" s="211"/>
      <c r="AO870" s="211"/>
      <c r="AP870" s="211"/>
      <c r="AQ870" s="211"/>
    </row>
    <row r="871" spans="2:43" ht="12" customHeight="1">
      <c r="B871" s="468"/>
      <c r="C871" s="468"/>
      <c r="D871" s="565"/>
      <c r="E871" s="407"/>
      <c r="F871" s="211"/>
      <c r="G871" s="211"/>
      <c r="H871" s="211"/>
      <c r="I871" s="211"/>
      <c r="J871" s="211"/>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c r="AG871" s="211"/>
      <c r="AH871" s="211"/>
      <c r="AI871" s="211"/>
      <c r="AJ871" s="211"/>
      <c r="AK871" s="211"/>
      <c r="AL871" s="211"/>
      <c r="AM871" s="211"/>
      <c r="AN871" s="211"/>
      <c r="AO871" s="211"/>
      <c r="AP871" s="211"/>
      <c r="AQ871" s="211"/>
    </row>
    <row r="872" spans="2:43" ht="12" customHeight="1">
      <c r="B872" s="468"/>
      <c r="C872" s="468"/>
      <c r="D872" s="565"/>
      <c r="E872" s="407"/>
      <c r="F872" s="211"/>
      <c r="G872" s="211"/>
      <c r="H872" s="211"/>
      <c r="I872" s="211"/>
      <c r="J872" s="211"/>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c r="AG872" s="211"/>
      <c r="AH872" s="211"/>
      <c r="AI872" s="211"/>
      <c r="AJ872" s="211"/>
      <c r="AK872" s="211"/>
      <c r="AL872" s="211"/>
      <c r="AM872" s="211"/>
      <c r="AN872" s="211"/>
      <c r="AO872" s="211"/>
      <c r="AP872" s="211"/>
      <c r="AQ872" s="211"/>
    </row>
    <row r="873" spans="2:43" ht="12" customHeight="1">
      <c r="B873" s="468"/>
      <c r="C873" s="468"/>
      <c r="D873" s="565"/>
      <c r="E873" s="407"/>
      <c r="F873" s="211"/>
      <c r="G873" s="211"/>
      <c r="H873" s="211"/>
      <c r="I873" s="211"/>
      <c r="J873" s="211"/>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c r="AG873" s="211"/>
      <c r="AH873" s="211"/>
      <c r="AI873" s="211"/>
      <c r="AJ873" s="211"/>
      <c r="AK873" s="211"/>
      <c r="AL873" s="211"/>
      <c r="AM873" s="211"/>
      <c r="AN873" s="211"/>
      <c r="AO873" s="211"/>
      <c r="AP873" s="211"/>
      <c r="AQ873" s="211"/>
    </row>
    <row r="874" spans="2:43" ht="12" customHeight="1">
      <c r="B874" s="468"/>
      <c r="C874" s="468"/>
      <c r="D874" s="565"/>
      <c r="E874" s="407"/>
      <c r="F874" s="211"/>
      <c r="G874" s="211"/>
      <c r="H874" s="211"/>
      <c r="I874" s="211"/>
      <c r="J874" s="211"/>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c r="AG874" s="211"/>
      <c r="AH874" s="211"/>
      <c r="AI874" s="211"/>
      <c r="AJ874" s="211"/>
      <c r="AK874" s="211"/>
      <c r="AL874" s="211"/>
      <c r="AM874" s="211"/>
      <c r="AN874" s="211"/>
      <c r="AO874" s="211"/>
      <c r="AP874" s="211"/>
      <c r="AQ874" s="211"/>
    </row>
    <row r="875" spans="2:43" ht="12" customHeight="1">
      <c r="B875" s="468"/>
      <c r="C875" s="468"/>
      <c r="D875" s="565"/>
      <c r="E875" s="407"/>
      <c r="F875" s="211"/>
      <c r="G875" s="211"/>
      <c r="H875" s="211"/>
      <c r="I875" s="211"/>
      <c r="J875" s="211"/>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c r="AG875" s="211"/>
      <c r="AH875" s="211"/>
      <c r="AI875" s="211"/>
      <c r="AJ875" s="211"/>
      <c r="AK875" s="211"/>
      <c r="AL875" s="211"/>
      <c r="AM875" s="211"/>
      <c r="AN875" s="211"/>
      <c r="AO875" s="211"/>
      <c r="AP875" s="211"/>
      <c r="AQ875" s="211"/>
    </row>
    <row r="876" spans="2:43" ht="12" customHeight="1">
      <c r="B876" s="468"/>
      <c r="C876" s="468"/>
      <c r="D876" s="565"/>
      <c r="E876" s="407"/>
      <c r="F876" s="211"/>
      <c r="G876" s="211"/>
      <c r="H876" s="211"/>
      <c r="I876" s="211"/>
      <c r="J876" s="211"/>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c r="AG876" s="211"/>
      <c r="AH876" s="211"/>
      <c r="AI876" s="211"/>
      <c r="AJ876" s="211"/>
      <c r="AK876" s="211"/>
      <c r="AL876" s="211"/>
      <c r="AM876" s="211"/>
      <c r="AN876" s="211"/>
      <c r="AO876" s="211"/>
      <c r="AP876" s="211"/>
      <c r="AQ876" s="211"/>
    </row>
    <row r="877" spans="2:43" ht="12" customHeight="1">
      <c r="B877" s="468"/>
      <c r="C877" s="468"/>
      <c r="D877" s="565"/>
      <c r="E877" s="407"/>
      <c r="F877" s="211"/>
      <c r="G877" s="211"/>
      <c r="H877" s="211"/>
      <c r="I877" s="211"/>
      <c r="J877" s="211"/>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c r="AG877" s="211"/>
      <c r="AH877" s="211"/>
      <c r="AI877" s="211"/>
      <c r="AJ877" s="211"/>
      <c r="AK877" s="211"/>
      <c r="AL877" s="211"/>
      <c r="AM877" s="211"/>
      <c r="AN877" s="211"/>
      <c r="AO877" s="211"/>
      <c r="AP877" s="211"/>
      <c r="AQ877" s="211"/>
    </row>
    <row r="878" spans="2:43" ht="12" customHeight="1">
      <c r="B878" s="468"/>
      <c r="C878" s="468"/>
      <c r="D878" s="565"/>
      <c r="E878" s="407"/>
      <c r="F878" s="211"/>
      <c r="G878" s="211"/>
      <c r="H878" s="211"/>
      <c r="I878" s="211"/>
      <c r="J878" s="211"/>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c r="AG878" s="211"/>
      <c r="AH878" s="211"/>
      <c r="AI878" s="211"/>
      <c r="AJ878" s="211"/>
      <c r="AK878" s="211"/>
      <c r="AL878" s="211"/>
      <c r="AM878" s="211"/>
      <c r="AN878" s="211"/>
      <c r="AO878" s="211"/>
      <c r="AP878" s="211"/>
      <c r="AQ878" s="211"/>
    </row>
    <row r="879" spans="2:43" ht="12" customHeight="1">
      <c r="B879" s="468"/>
      <c r="C879" s="468"/>
      <c r="D879" s="565"/>
      <c r="E879" s="407"/>
      <c r="F879" s="211"/>
      <c r="G879" s="211"/>
      <c r="H879" s="211"/>
      <c r="I879" s="211"/>
      <c r="J879" s="211"/>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c r="AG879" s="211"/>
      <c r="AH879" s="211"/>
      <c r="AI879" s="211"/>
      <c r="AJ879" s="211"/>
      <c r="AK879" s="211"/>
      <c r="AL879" s="211"/>
      <c r="AM879" s="211"/>
      <c r="AN879" s="211"/>
      <c r="AO879" s="211"/>
      <c r="AP879" s="211"/>
      <c r="AQ879" s="211"/>
    </row>
    <row r="880" spans="2:43" ht="12" customHeight="1">
      <c r="B880" s="468"/>
      <c r="C880" s="468"/>
      <c r="D880" s="565"/>
      <c r="E880" s="407"/>
      <c r="F880" s="211"/>
      <c r="G880" s="211"/>
      <c r="H880" s="211"/>
      <c r="I880" s="211"/>
      <c r="J880" s="211"/>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c r="AG880" s="211"/>
      <c r="AH880" s="211"/>
      <c r="AI880" s="211"/>
      <c r="AJ880" s="211"/>
      <c r="AK880" s="211"/>
      <c r="AL880" s="211"/>
      <c r="AM880" s="211"/>
      <c r="AN880" s="211"/>
      <c r="AO880" s="211"/>
      <c r="AP880" s="211"/>
      <c r="AQ880" s="211"/>
    </row>
    <row r="881" spans="2:43" ht="12" customHeight="1">
      <c r="B881" s="468"/>
      <c r="C881" s="468"/>
      <c r="D881" s="565"/>
      <c r="E881" s="407"/>
      <c r="F881" s="211"/>
      <c r="G881" s="211"/>
      <c r="H881" s="211"/>
      <c r="I881" s="211"/>
      <c r="J881" s="211"/>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c r="AG881" s="211"/>
      <c r="AH881" s="211"/>
      <c r="AI881" s="211"/>
      <c r="AJ881" s="211"/>
      <c r="AK881" s="211"/>
      <c r="AL881" s="211"/>
      <c r="AM881" s="211"/>
      <c r="AN881" s="211"/>
      <c r="AO881" s="211"/>
      <c r="AP881" s="211"/>
      <c r="AQ881" s="211"/>
    </row>
    <row r="882" spans="2:43" ht="12" customHeight="1">
      <c r="B882" s="468"/>
      <c r="C882" s="468"/>
      <c r="D882" s="565"/>
      <c r="E882" s="407"/>
      <c r="F882" s="211"/>
      <c r="G882" s="211"/>
      <c r="H882" s="211"/>
      <c r="I882" s="211"/>
      <c r="J882" s="211"/>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c r="AG882" s="211"/>
      <c r="AH882" s="211"/>
      <c r="AI882" s="211"/>
      <c r="AJ882" s="211"/>
      <c r="AK882" s="211"/>
      <c r="AL882" s="211"/>
      <c r="AM882" s="211"/>
      <c r="AN882" s="211"/>
      <c r="AO882" s="211"/>
      <c r="AP882" s="211"/>
      <c r="AQ882" s="211"/>
    </row>
    <row r="883" spans="2:43" ht="12" customHeight="1">
      <c r="B883" s="468"/>
      <c r="C883" s="468"/>
      <c r="D883" s="565"/>
      <c r="E883" s="407"/>
      <c r="F883" s="211"/>
      <c r="G883" s="211"/>
      <c r="H883" s="211"/>
      <c r="I883" s="211"/>
      <c r="J883" s="211"/>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c r="AG883" s="211"/>
      <c r="AH883" s="211"/>
      <c r="AI883" s="211"/>
      <c r="AJ883" s="211"/>
      <c r="AK883" s="211"/>
      <c r="AL883" s="211"/>
      <c r="AM883" s="211"/>
      <c r="AN883" s="211"/>
      <c r="AO883" s="211"/>
      <c r="AP883" s="211"/>
      <c r="AQ883" s="211"/>
    </row>
    <row r="884" spans="2:43" ht="12" customHeight="1">
      <c r="B884" s="468"/>
      <c r="C884" s="468"/>
      <c r="D884" s="565"/>
      <c r="E884" s="407"/>
      <c r="F884" s="211"/>
      <c r="G884" s="211"/>
      <c r="H884" s="211"/>
      <c r="I884" s="211"/>
      <c r="J884" s="211"/>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c r="AG884" s="211"/>
      <c r="AH884" s="211"/>
      <c r="AI884" s="211"/>
      <c r="AJ884" s="211"/>
      <c r="AK884" s="211"/>
      <c r="AL884" s="211"/>
      <c r="AM884" s="211"/>
      <c r="AN884" s="211"/>
      <c r="AO884" s="211"/>
      <c r="AP884" s="211"/>
      <c r="AQ884" s="211"/>
    </row>
    <row r="885" spans="2:43" ht="12" customHeight="1">
      <c r="B885" s="468"/>
      <c r="C885" s="468"/>
      <c r="D885" s="565"/>
      <c r="E885" s="407"/>
      <c r="F885" s="211"/>
      <c r="G885" s="211"/>
      <c r="H885" s="211"/>
      <c r="I885" s="211"/>
      <c r="J885" s="211"/>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c r="AG885" s="211"/>
      <c r="AH885" s="211"/>
      <c r="AI885" s="211"/>
      <c r="AJ885" s="211"/>
      <c r="AK885" s="211"/>
      <c r="AL885" s="211"/>
      <c r="AM885" s="211"/>
      <c r="AN885" s="211"/>
      <c r="AO885" s="211"/>
      <c r="AP885" s="211"/>
      <c r="AQ885" s="211"/>
    </row>
    <row r="886" spans="2:43" ht="12" customHeight="1">
      <c r="B886" s="468"/>
      <c r="C886" s="468"/>
      <c r="D886" s="565"/>
      <c r="E886" s="407"/>
      <c r="F886" s="211"/>
      <c r="G886" s="211"/>
      <c r="H886" s="211"/>
      <c r="I886" s="211"/>
      <c r="J886" s="211"/>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c r="AG886" s="211"/>
      <c r="AH886" s="211"/>
      <c r="AI886" s="211"/>
      <c r="AJ886" s="211"/>
      <c r="AK886" s="211"/>
      <c r="AL886" s="211"/>
      <c r="AM886" s="211"/>
      <c r="AN886" s="211"/>
      <c r="AO886" s="211"/>
      <c r="AP886" s="211"/>
      <c r="AQ886" s="211"/>
    </row>
    <row r="887" spans="2:43" ht="12" customHeight="1">
      <c r="B887" s="468"/>
      <c r="C887" s="468"/>
      <c r="D887" s="565"/>
      <c r="E887" s="407"/>
      <c r="F887" s="211"/>
      <c r="G887" s="211"/>
      <c r="H887" s="211"/>
      <c r="I887" s="211"/>
      <c r="J887" s="211"/>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c r="AG887" s="211"/>
      <c r="AH887" s="211"/>
      <c r="AI887" s="211"/>
      <c r="AJ887" s="211"/>
      <c r="AK887" s="211"/>
      <c r="AL887" s="211"/>
      <c r="AM887" s="211"/>
      <c r="AN887" s="211"/>
      <c r="AO887" s="211"/>
      <c r="AP887" s="211"/>
      <c r="AQ887" s="211"/>
    </row>
    <row r="888" spans="2:43" ht="12" customHeight="1">
      <c r="B888" s="468"/>
      <c r="C888" s="468"/>
      <c r="D888" s="565"/>
      <c r="E888" s="407"/>
      <c r="F888" s="211"/>
      <c r="G888" s="211"/>
      <c r="H888" s="211"/>
      <c r="I888" s="211"/>
      <c r="J888" s="211"/>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c r="AG888" s="211"/>
      <c r="AH888" s="211"/>
      <c r="AI888" s="211"/>
      <c r="AJ888" s="211"/>
      <c r="AK888" s="211"/>
      <c r="AL888" s="211"/>
      <c r="AM888" s="211"/>
      <c r="AN888" s="211"/>
      <c r="AO888" s="211"/>
      <c r="AP888" s="211"/>
      <c r="AQ888" s="211"/>
    </row>
    <row r="889" spans="2:43" ht="12" customHeight="1">
      <c r="B889" s="468"/>
      <c r="C889" s="468"/>
      <c r="D889" s="565"/>
      <c r="E889" s="407"/>
      <c r="F889" s="211"/>
      <c r="G889" s="211"/>
      <c r="H889" s="211"/>
      <c r="I889" s="211"/>
      <c r="J889" s="211"/>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c r="AG889" s="211"/>
      <c r="AH889" s="211"/>
      <c r="AI889" s="211"/>
      <c r="AJ889" s="211"/>
      <c r="AK889" s="211"/>
      <c r="AL889" s="211"/>
      <c r="AM889" s="211"/>
      <c r="AN889" s="211"/>
      <c r="AO889" s="211"/>
      <c r="AP889" s="211"/>
      <c r="AQ889" s="211"/>
    </row>
    <row r="890" spans="2:43" ht="12" customHeight="1">
      <c r="B890" s="468"/>
      <c r="C890" s="468"/>
      <c r="D890" s="565"/>
      <c r="E890" s="407"/>
      <c r="F890" s="211"/>
      <c r="G890" s="211"/>
      <c r="H890" s="211"/>
      <c r="I890" s="211"/>
      <c r="J890" s="211"/>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c r="AG890" s="211"/>
      <c r="AH890" s="211"/>
      <c r="AI890" s="211"/>
      <c r="AJ890" s="211"/>
      <c r="AK890" s="211"/>
      <c r="AL890" s="211"/>
      <c r="AM890" s="211"/>
      <c r="AN890" s="211"/>
      <c r="AO890" s="211"/>
      <c r="AP890" s="211"/>
      <c r="AQ890" s="211"/>
    </row>
    <row r="891" spans="2:43" ht="12" customHeight="1">
      <c r="B891" s="468"/>
      <c r="C891" s="468"/>
      <c r="D891" s="565"/>
      <c r="E891" s="407"/>
      <c r="F891" s="211"/>
      <c r="G891" s="211"/>
      <c r="H891" s="211"/>
      <c r="I891" s="211"/>
      <c r="J891" s="211"/>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c r="AG891" s="211"/>
      <c r="AH891" s="211"/>
      <c r="AI891" s="211"/>
      <c r="AJ891" s="211"/>
      <c r="AK891" s="211"/>
      <c r="AL891" s="211"/>
      <c r="AM891" s="211"/>
      <c r="AN891" s="211"/>
      <c r="AO891" s="211"/>
      <c r="AP891" s="211"/>
      <c r="AQ891" s="211"/>
    </row>
    <row r="892" spans="2:43" ht="12" customHeight="1">
      <c r="B892" s="468"/>
      <c r="C892" s="468"/>
      <c r="D892" s="565"/>
      <c r="E892" s="407"/>
      <c r="F892" s="211"/>
      <c r="G892" s="211"/>
      <c r="H892" s="211"/>
      <c r="I892" s="211"/>
      <c r="J892" s="211"/>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c r="AG892" s="211"/>
      <c r="AH892" s="211"/>
      <c r="AI892" s="211"/>
      <c r="AJ892" s="211"/>
      <c r="AK892" s="211"/>
      <c r="AL892" s="211"/>
      <c r="AM892" s="211"/>
      <c r="AN892" s="211"/>
      <c r="AO892" s="211"/>
      <c r="AP892" s="211"/>
      <c r="AQ892" s="211"/>
    </row>
    <row r="893" spans="2:43" ht="12" customHeight="1">
      <c r="B893" s="468"/>
      <c r="C893" s="468"/>
      <c r="D893" s="565"/>
      <c r="E893" s="407"/>
      <c r="F893" s="211"/>
      <c r="G893" s="211"/>
      <c r="H893" s="211"/>
      <c r="I893" s="211"/>
      <c r="J893" s="211"/>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c r="AG893" s="211"/>
      <c r="AH893" s="211"/>
      <c r="AI893" s="211"/>
      <c r="AJ893" s="211"/>
      <c r="AK893" s="211"/>
      <c r="AL893" s="211"/>
      <c r="AM893" s="211"/>
      <c r="AN893" s="211"/>
      <c r="AO893" s="211"/>
      <c r="AP893" s="211"/>
      <c r="AQ893" s="211"/>
    </row>
    <row r="894" spans="2:43" ht="12" customHeight="1">
      <c r="B894" s="468"/>
      <c r="C894" s="468"/>
      <c r="D894" s="565"/>
      <c r="E894" s="407"/>
      <c r="F894" s="211"/>
      <c r="G894" s="211"/>
      <c r="H894" s="211"/>
      <c r="I894" s="211"/>
      <c r="J894" s="211"/>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c r="AG894" s="211"/>
      <c r="AH894" s="211"/>
      <c r="AI894" s="211"/>
      <c r="AJ894" s="211"/>
      <c r="AK894" s="211"/>
      <c r="AL894" s="211"/>
      <c r="AM894" s="211"/>
      <c r="AN894" s="211"/>
      <c r="AO894" s="211"/>
      <c r="AP894" s="211"/>
      <c r="AQ894" s="211"/>
    </row>
    <row r="895" spans="2:43" ht="12" customHeight="1">
      <c r="B895" s="468"/>
      <c r="C895" s="468"/>
      <c r="D895" s="565"/>
      <c r="E895" s="407"/>
      <c r="F895" s="211"/>
      <c r="G895" s="211"/>
      <c r="H895" s="211"/>
      <c r="I895" s="211"/>
      <c r="J895" s="211"/>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c r="AG895" s="211"/>
      <c r="AH895" s="211"/>
      <c r="AI895" s="211"/>
      <c r="AJ895" s="211"/>
      <c r="AK895" s="211"/>
      <c r="AL895" s="211"/>
      <c r="AM895" s="211"/>
      <c r="AN895" s="211"/>
      <c r="AO895" s="211"/>
      <c r="AP895" s="211"/>
      <c r="AQ895" s="211"/>
    </row>
    <row r="896" spans="2:43" ht="12" customHeight="1">
      <c r="B896" s="468"/>
      <c r="C896" s="468"/>
      <c r="D896" s="565"/>
      <c r="E896" s="407"/>
      <c r="F896" s="211"/>
      <c r="G896" s="211"/>
      <c r="H896" s="211"/>
      <c r="I896" s="211"/>
      <c r="J896" s="211"/>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c r="AG896" s="211"/>
      <c r="AH896" s="211"/>
      <c r="AI896" s="211"/>
      <c r="AJ896" s="211"/>
      <c r="AK896" s="211"/>
      <c r="AL896" s="211"/>
      <c r="AM896" s="211"/>
      <c r="AN896" s="211"/>
      <c r="AO896" s="211"/>
      <c r="AP896" s="211"/>
      <c r="AQ896" s="211"/>
    </row>
    <row r="897" spans="2:43" ht="12" customHeight="1">
      <c r="B897" s="468"/>
      <c r="C897" s="468"/>
      <c r="D897" s="565"/>
      <c r="E897" s="407"/>
      <c r="F897" s="211"/>
      <c r="G897" s="211"/>
      <c r="H897" s="211"/>
      <c r="I897" s="211"/>
      <c r="J897" s="211"/>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c r="AG897" s="211"/>
      <c r="AH897" s="211"/>
      <c r="AI897" s="211"/>
      <c r="AJ897" s="211"/>
      <c r="AK897" s="211"/>
      <c r="AL897" s="211"/>
      <c r="AM897" s="211"/>
      <c r="AN897" s="211"/>
      <c r="AO897" s="211"/>
      <c r="AP897" s="211"/>
      <c r="AQ897" s="211"/>
    </row>
    <row r="898" spans="2:43" ht="12" customHeight="1">
      <c r="B898" s="468"/>
      <c r="C898" s="468"/>
      <c r="D898" s="565"/>
      <c r="E898" s="407"/>
      <c r="F898" s="211"/>
      <c r="G898" s="211"/>
      <c r="H898" s="211"/>
      <c r="I898" s="211"/>
      <c r="J898" s="211"/>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c r="AG898" s="211"/>
      <c r="AH898" s="211"/>
      <c r="AI898" s="211"/>
      <c r="AJ898" s="211"/>
      <c r="AK898" s="211"/>
      <c r="AL898" s="211"/>
      <c r="AM898" s="211"/>
      <c r="AN898" s="211"/>
      <c r="AO898" s="211"/>
      <c r="AP898" s="211"/>
      <c r="AQ898" s="211"/>
    </row>
    <row r="899" spans="2:43" ht="12" customHeight="1">
      <c r="B899" s="468"/>
      <c r="C899" s="468"/>
      <c r="D899" s="565"/>
      <c r="E899" s="407"/>
      <c r="F899" s="211"/>
      <c r="G899" s="211"/>
      <c r="H899" s="211"/>
      <c r="I899" s="211"/>
      <c r="J899" s="211"/>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c r="AG899" s="211"/>
      <c r="AH899" s="211"/>
      <c r="AI899" s="211"/>
      <c r="AJ899" s="211"/>
      <c r="AK899" s="211"/>
      <c r="AL899" s="211"/>
      <c r="AM899" s="211"/>
      <c r="AN899" s="211"/>
      <c r="AO899" s="211"/>
      <c r="AP899" s="211"/>
      <c r="AQ899" s="211"/>
    </row>
    <row r="900" spans="2:43" ht="12" customHeight="1">
      <c r="B900" s="468"/>
      <c r="C900" s="468"/>
      <c r="D900" s="565"/>
      <c r="E900" s="407"/>
      <c r="F900" s="211"/>
      <c r="G900" s="211"/>
      <c r="H900" s="211"/>
      <c r="I900" s="211"/>
      <c r="J900" s="211"/>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c r="AG900" s="211"/>
      <c r="AH900" s="211"/>
      <c r="AI900" s="211"/>
      <c r="AJ900" s="211"/>
      <c r="AK900" s="211"/>
      <c r="AL900" s="211"/>
      <c r="AM900" s="211"/>
      <c r="AN900" s="211"/>
      <c r="AO900" s="211"/>
      <c r="AP900" s="211"/>
      <c r="AQ900" s="211"/>
    </row>
    <row r="901" spans="2:43" ht="12" customHeight="1">
      <c r="B901" s="468"/>
      <c r="C901" s="468"/>
      <c r="D901" s="565"/>
      <c r="E901" s="407"/>
      <c r="F901" s="211"/>
      <c r="G901" s="211"/>
      <c r="H901" s="211"/>
      <c r="I901" s="211"/>
      <c r="J901" s="211"/>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c r="AG901" s="211"/>
      <c r="AH901" s="211"/>
      <c r="AI901" s="211"/>
      <c r="AJ901" s="211"/>
      <c r="AK901" s="211"/>
      <c r="AL901" s="211"/>
      <c r="AM901" s="211"/>
      <c r="AN901" s="211"/>
      <c r="AO901" s="211"/>
      <c r="AP901" s="211"/>
      <c r="AQ901" s="211"/>
    </row>
    <row r="902" spans="2:43" ht="12" customHeight="1">
      <c r="B902" s="468"/>
      <c r="C902" s="468"/>
      <c r="D902" s="565"/>
      <c r="E902" s="407"/>
      <c r="F902" s="211"/>
      <c r="G902" s="211"/>
      <c r="H902" s="211"/>
      <c r="I902" s="211"/>
      <c r="J902" s="211"/>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c r="AG902" s="211"/>
      <c r="AH902" s="211"/>
      <c r="AI902" s="211"/>
      <c r="AJ902" s="211"/>
      <c r="AK902" s="211"/>
      <c r="AL902" s="211"/>
      <c r="AM902" s="211"/>
      <c r="AN902" s="211"/>
      <c r="AO902" s="211"/>
      <c r="AP902" s="211"/>
      <c r="AQ902" s="211"/>
    </row>
    <row r="903" spans="2:43" ht="12" customHeight="1">
      <c r="B903" s="468"/>
      <c r="C903" s="468"/>
      <c r="D903" s="565"/>
      <c r="E903" s="407"/>
      <c r="F903" s="211"/>
      <c r="G903" s="211"/>
      <c r="H903" s="211"/>
      <c r="I903" s="211"/>
      <c r="J903" s="211"/>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c r="AG903" s="211"/>
      <c r="AH903" s="211"/>
      <c r="AI903" s="211"/>
      <c r="AJ903" s="211"/>
      <c r="AK903" s="211"/>
      <c r="AL903" s="211"/>
      <c r="AM903" s="211"/>
      <c r="AN903" s="211"/>
      <c r="AO903" s="211"/>
      <c r="AP903" s="211"/>
      <c r="AQ903" s="211"/>
    </row>
    <row r="904" spans="2:43" ht="12" customHeight="1">
      <c r="B904" s="468"/>
      <c r="C904" s="468"/>
      <c r="D904" s="565"/>
      <c r="E904" s="407"/>
      <c r="F904" s="211"/>
      <c r="G904" s="211"/>
      <c r="H904" s="211"/>
      <c r="I904" s="211"/>
      <c r="J904" s="211"/>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c r="AG904" s="211"/>
      <c r="AH904" s="211"/>
      <c r="AI904" s="211"/>
      <c r="AJ904" s="211"/>
      <c r="AK904" s="211"/>
      <c r="AL904" s="211"/>
      <c r="AM904" s="211"/>
      <c r="AN904" s="211"/>
      <c r="AO904" s="211"/>
      <c r="AP904" s="211"/>
      <c r="AQ904" s="211"/>
    </row>
    <row r="905" spans="2:43" ht="12" customHeight="1">
      <c r="B905" s="468"/>
      <c r="C905" s="468"/>
      <c r="D905" s="565"/>
      <c r="E905" s="407"/>
      <c r="F905" s="211"/>
      <c r="G905" s="211"/>
      <c r="H905" s="211"/>
      <c r="I905" s="211"/>
      <c r="J905" s="211"/>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c r="AG905" s="211"/>
      <c r="AH905" s="211"/>
      <c r="AI905" s="211"/>
      <c r="AJ905" s="211"/>
      <c r="AK905" s="211"/>
      <c r="AL905" s="211"/>
      <c r="AM905" s="211"/>
      <c r="AN905" s="211"/>
      <c r="AO905" s="211"/>
      <c r="AP905" s="211"/>
      <c r="AQ905" s="211"/>
    </row>
    <row r="906" spans="2:43" ht="12" customHeight="1">
      <c r="B906" s="468"/>
      <c r="C906" s="468"/>
      <c r="D906" s="565"/>
      <c r="E906" s="407"/>
      <c r="F906" s="211"/>
      <c r="G906" s="211"/>
      <c r="H906" s="211"/>
      <c r="I906" s="211"/>
      <c r="J906" s="211"/>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c r="AG906" s="211"/>
      <c r="AH906" s="211"/>
      <c r="AI906" s="211"/>
      <c r="AJ906" s="211"/>
      <c r="AK906" s="211"/>
      <c r="AL906" s="211"/>
      <c r="AM906" s="211"/>
      <c r="AN906" s="211"/>
      <c r="AO906" s="211"/>
      <c r="AP906" s="211"/>
      <c r="AQ906" s="211"/>
    </row>
    <row r="907" spans="2:43" ht="12" customHeight="1">
      <c r="B907" s="468"/>
      <c r="C907" s="468"/>
      <c r="D907" s="565"/>
      <c r="E907" s="407"/>
      <c r="F907" s="211"/>
      <c r="G907" s="211"/>
      <c r="H907" s="211"/>
      <c r="I907" s="211"/>
      <c r="J907" s="211"/>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c r="AG907" s="211"/>
      <c r="AH907" s="211"/>
      <c r="AI907" s="211"/>
      <c r="AJ907" s="211"/>
      <c r="AK907" s="211"/>
      <c r="AL907" s="211"/>
      <c r="AM907" s="211"/>
      <c r="AN907" s="211"/>
      <c r="AO907" s="211"/>
      <c r="AP907" s="211"/>
      <c r="AQ907" s="211"/>
    </row>
    <row r="908" spans="2:43" ht="12" customHeight="1">
      <c r="B908" s="468"/>
      <c r="C908" s="468"/>
      <c r="D908" s="565"/>
      <c r="E908" s="407"/>
      <c r="F908" s="211"/>
      <c r="G908" s="211"/>
      <c r="H908" s="211"/>
      <c r="I908" s="211"/>
      <c r="J908" s="211"/>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c r="AG908" s="211"/>
      <c r="AH908" s="211"/>
      <c r="AI908" s="211"/>
      <c r="AJ908" s="211"/>
      <c r="AK908" s="211"/>
      <c r="AL908" s="211"/>
      <c r="AM908" s="211"/>
      <c r="AN908" s="211"/>
      <c r="AO908" s="211"/>
      <c r="AP908" s="211"/>
      <c r="AQ908" s="211"/>
    </row>
    <row r="909" spans="2:43" ht="12" customHeight="1">
      <c r="B909" s="468"/>
      <c r="C909" s="468"/>
      <c r="D909" s="565"/>
      <c r="E909" s="407"/>
      <c r="F909" s="211"/>
      <c r="G909" s="211"/>
      <c r="H909" s="211"/>
      <c r="I909" s="211"/>
      <c r="J909" s="211"/>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c r="AG909" s="211"/>
      <c r="AH909" s="211"/>
      <c r="AI909" s="211"/>
      <c r="AJ909" s="211"/>
      <c r="AK909" s="211"/>
      <c r="AL909" s="211"/>
      <c r="AM909" s="211"/>
      <c r="AN909" s="211"/>
      <c r="AO909" s="211"/>
      <c r="AP909" s="211"/>
      <c r="AQ909" s="211"/>
    </row>
    <row r="910" spans="2:43" ht="12" customHeight="1">
      <c r="B910" s="468"/>
      <c r="C910" s="468"/>
      <c r="D910" s="565"/>
      <c r="E910" s="407"/>
      <c r="F910" s="211"/>
      <c r="G910" s="211"/>
      <c r="H910" s="211"/>
      <c r="I910" s="211"/>
      <c r="J910" s="211"/>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c r="AG910" s="211"/>
      <c r="AH910" s="211"/>
      <c r="AI910" s="211"/>
      <c r="AJ910" s="211"/>
      <c r="AK910" s="211"/>
      <c r="AL910" s="211"/>
      <c r="AM910" s="211"/>
      <c r="AN910" s="211"/>
      <c r="AO910" s="211"/>
      <c r="AP910" s="211"/>
      <c r="AQ910" s="211"/>
    </row>
    <row r="911" spans="2:43" ht="12" customHeight="1">
      <c r="B911" s="468"/>
      <c r="C911" s="468"/>
      <c r="D911" s="565"/>
      <c r="E911" s="407"/>
      <c r="F911" s="211"/>
      <c r="G911" s="211"/>
      <c r="H911" s="211"/>
      <c r="I911" s="211"/>
      <c r="J911" s="211"/>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c r="AG911" s="211"/>
      <c r="AH911" s="211"/>
      <c r="AI911" s="211"/>
      <c r="AJ911" s="211"/>
      <c r="AK911" s="211"/>
      <c r="AL911" s="211"/>
      <c r="AM911" s="211"/>
      <c r="AN911" s="211"/>
      <c r="AO911" s="211"/>
      <c r="AP911" s="211"/>
      <c r="AQ911" s="211"/>
    </row>
    <row r="912" spans="2:43" ht="12" customHeight="1">
      <c r="B912" s="468"/>
      <c r="C912" s="468"/>
      <c r="D912" s="565"/>
      <c r="E912" s="407"/>
      <c r="F912" s="211"/>
      <c r="G912" s="211"/>
      <c r="H912" s="211"/>
      <c r="I912" s="211"/>
      <c r="J912" s="211"/>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c r="AG912" s="211"/>
      <c r="AH912" s="211"/>
      <c r="AI912" s="211"/>
      <c r="AJ912" s="211"/>
      <c r="AK912" s="211"/>
      <c r="AL912" s="211"/>
      <c r="AM912" s="211"/>
      <c r="AN912" s="211"/>
      <c r="AO912" s="211"/>
      <c r="AP912" s="211"/>
      <c r="AQ912" s="211"/>
    </row>
    <row r="913" spans="2:43" ht="12" customHeight="1">
      <c r="B913" s="468"/>
      <c r="C913" s="468"/>
      <c r="D913" s="565"/>
      <c r="E913" s="407"/>
      <c r="F913" s="211"/>
      <c r="G913" s="211"/>
      <c r="H913" s="211"/>
      <c r="I913" s="211"/>
      <c r="J913" s="211"/>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c r="AG913" s="211"/>
      <c r="AH913" s="211"/>
      <c r="AI913" s="211"/>
      <c r="AJ913" s="211"/>
      <c r="AK913" s="211"/>
      <c r="AL913" s="211"/>
      <c r="AM913" s="211"/>
      <c r="AN913" s="211"/>
      <c r="AO913" s="211"/>
      <c r="AP913" s="211"/>
      <c r="AQ913" s="211"/>
    </row>
    <row r="914" spans="2:43" ht="12" customHeight="1">
      <c r="B914" s="468"/>
      <c r="C914" s="468"/>
      <c r="D914" s="565"/>
      <c r="E914" s="407"/>
      <c r="F914" s="211"/>
      <c r="G914" s="211"/>
      <c r="H914" s="211"/>
      <c r="I914" s="211"/>
      <c r="J914" s="211"/>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c r="AG914" s="211"/>
      <c r="AH914" s="211"/>
      <c r="AI914" s="211"/>
      <c r="AJ914" s="211"/>
      <c r="AK914" s="211"/>
      <c r="AL914" s="211"/>
      <c r="AM914" s="211"/>
      <c r="AN914" s="211"/>
      <c r="AO914" s="211"/>
      <c r="AP914" s="211"/>
      <c r="AQ914" s="211"/>
    </row>
    <row r="915" spans="2:43" ht="12" customHeight="1">
      <c r="B915" s="468"/>
      <c r="C915" s="468"/>
      <c r="D915" s="565"/>
      <c r="E915" s="407"/>
      <c r="F915" s="211"/>
      <c r="G915" s="211"/>
      <c r="H915" s="211"/>
      <c r="I915" s="211"/>
      <c r="J915" s="211"/>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c r="AG915" s="211"/>
      <c r="AH915" s="211"/>
      <c r="AI915" s="211"/>
      <c r="AJ915" s="211"/>
      <c r="AK915" s="211"/>
      <c r="AL915" s="211"/>
      <c r="AM915" s="211"/>
      <c r="AN915" s="211"/>
      <c r="AO915" s="211"/>
      <c r="AP915" s="211"/>
      <c r="AQ915" s="211"/>
    </row>
    <row r="916" spans="2:43" ht="12" customHeight="1">
      <c r="B916" s="468"/>
      <c r="C916" s="468"/>
      <c r="D916" s="565"/>
      <c r="E916" s="407"/>
      <c r="F916" s="211"/>
      <c r="G916" s="211"/>
      <c r="H916" s="211"/>
      <c r="I916" s="211"/>
      <c r="J916" s="211"/>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c r="AG916" s="211"/>
      <c r="AH916" s="211"/>
      <c r="AI916" s="211"/>
      <c r="AJ916" s="211"/>
      <c r="AK916" s="211"/>
      <c r="AL916" s="211"/>
      <c r="AM916" s="211"/>
      <c r="AN916" s="211"/>
      <c r="AO916" s="211"/>
      <c r="AP916" s="211"/>
      <c r="AQ916" s="211"/>
    </row>
    <row r="917" spans="2:43" ht="12" customHeight="1">
      <c r="B917" s="468"/>
      <c r="C917" s="468"/>
      <c r="D917" s="565"/>
      <c r="E917" s="407"/>
      <c r="F917" s="211"/>
      <c r="G917" s="211"/>
      <c r="H917" s="211"/>
      <c r="I917" s="211"/>
      <c r="J917" s="211"/>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c r="AG917" s="211"/>
      <c r="AH917" s="211"/>
      <c r="AI917" s="211"/>
      <c r="AJ917" s="211"/>
      <c r="AK917" s="211"/>
      <c r="AL917" s="211"/>
      <c r="AM917" s="211"/>
      <c r="AN917" s="211"/>
      <c r="AO917" s="211"/>
      <c r="AP917" s="211"/>
      <c r="AQ917" s="211"/>
    </row>
    <row r="918" spans="2:43" ht="12" customHeight="1">
      <c r="B918" s="468"/>
      <c r="C918" s="468"/>
      <c r="D918" s="565"/>
      <c r="E918" s="407"/>
      <c r="F918" s="211"/>
      <c r="G918" s="211"/>
      <c r="H918" s="211"/>
      <c r="I918" s="211"/>
      <c r="J918" s="211"/>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c r="AG918" s="211"/>
      <c r="AH918" s="211"/>
      <c r="AI918" s="211"/>
      <c r="AJ918" s="211"/>
      <c r="AK918" s="211"/>
      <c r="AL918" s="211"/>
      <c r="AM918" s="211"/>
      <c r="AN918" s="211"/>
      <c r="AO918" s="211"/>
      <c r="AP918" s="211"/>
      <c r="AQ918" s="211"/>
    </row>
    <row r="919" spans="2:43" ht="12" customHeight="1">
      <c r="B919" s="468"/>
      <c r="C919" s="468"/>
      <c r="D919" s="565"/>
      <c r="E919" s="407"/>
      <c r="F919" s="211"/>
      <c r="G919" s="211"/>
      <c r="H919" s="211"/>
      <c r="I919" s="211"/>
      <c r="J919" s="211"/>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c r="AG919" s="211"/>
      <c r="AH919" s="211"/>
      <c r="AI919" s="211"/>
      <c r="AJ919" s="211"/>
      <c r="AK919" s="211"/>
      <c r="AL919" s="211"/>
      <c r="AM919" s="211"/>
      <c r="AN919" s="211"/>
      <c r="AO919" s="211"/>
      <c r="AP919" s="211"/>
      <c r="AQ919" s="211"/>
    </row>
    <row r="920" spans="2:43" ht="12" customHeight="1">
      <c r="B920" s="468"/>
      <c r="C920" s="468"/>
      <c r="D920" s="565"/>
      <c r="E920" s="407"/>
      <c r="F920" s="211"/>
      <c r="G920" s="211"/>
      <c r="H920" s="211"/>
      <c r="I920" s="211"/>
      <c r="J920" s="211"/>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c r="AG920" s="211"/>
      <c r="AH920" s="211"/>
      <c r="AI920" s="211"/>
      <c r="AJ920" s="211"/>
      <c r="AK920" s="211"/>
      <c r="AL920" s="211"/>
      <c r="AM920" s="211"/>
      <c r="AN920" s="211"/>
      <c r="AO920" s="211"/>
      <c r="AP920" s="211"/>
      <c r="AQ920" s="211"/>
    </row>
    <row r="921" spans="2:43" ht="12" customHeight="1">
      <c r="B921" s="468"/>
      <c r="C921" s="468"/>
      <c r="D921" s="565"/>
      <c r="E921" s="407"/>
      <c r="F921" s="211"/>
      <c r="G921" s="211"/>
      <c r="H921" s="211"/>
      <c r="I921" s="211"/>
      <c r="J921" s="211"/>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c r="AG921" s="211"/>
      <c r="AH921" s="211"/>
      <c r="AI921" s="211"/>
      <c r="AJ921" s="211"/>
      <c r="AK921" s="211"/>
      <c r="AL921" s="211"/>
      <c r="AM921" s="211"/>
      <c r="AN921" s="211"/>
      <c r="AO921" s="211"/>
      <c r="AP921" s="211"/>
      <c r="AQ921" s="211"/>
    </row>
    <row r="922" spans="2:43" ht="12" customHeight="1">
      <c r="B922" s="468"/>
      <c r="C922" s="468"/>
      <c r="D922" s="565"/>
      <c r="E922" s="407"/>
      <c r="F922" s="211"/>
      <c r="G922" s="211"/>
      <c r="H922" s="211"/>
      <c r="I922" s="211"/>
      <c r="J922" s="211"/>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c r="AG922" s="211"/>
      <c r="AH922" s="211"/>
      <c r="AI922" s="211"/>
      <c r="AJ922" s="211"/>
      <c r="AK922" s="211"/>
      <c r="AL922" s="211"/>
      <c r="AM922" s="211"/>
      <c r="AN922" s="211"/>
      <c r="AO922" s="211"/>
      <c r="AP922" s="211"/>
      <c r="AQ922" s="211"/>
    </row>
    <row r="923" spans="2:43" ht="12" customHeight="1">
      <c r="B923" s="468"/>
      <c r="C923" s="468"/>
      <c r="D923" s="565"/>
      <c r="E923" s="407"/>
      <c r="F923" s="211"/>
      <c r="G923" s="211"/>
      <c r="H923" s="211"/>
      <c r="I923" s="211"/>
      <c r="J923" s="211"/>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c r="AG923" s="211"/>
      <c r="AH923" s="211"/>
      <c r="AI923" s="211"/>
      <c r="AJ923" s="211"/>
      <c r="AK923" s="211"/>
      <c r="AL923" s="211"/>
      <c r="AM923" s="211"/>
      <c r="AN923" s="211"/>
      <c r="AO923" s="211"/>
      <c r="AP923" s="211"/>
      <c r="AQ923" s="211"/>
    </row>
    <row r="924" spans="2:43" ht="12" customHeight="1">
      <c r="B924" s="468"/>
      <c r="C924" s="468"/>
      <c r="D924" s="565"/>
      <c r="E924" s="407"/>
      <c r="F924" s="211"/>
      <c r="G924" s="211"/>
      <c r="H924" s="211"/>
      <c r="I924" s="211"/>
      <c r="J924" s="211"/>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c r="AG924" s="211"/>
      <c r="AH924" s="211"/>
      <c r="AI924" s="211"/>
      <c r="AJ924" s="211"/>
      <c r="AK924" s="211"/>
      <c r="AL924" s="211"/>
      <c r="AM924" s="211"/>
      <c r="AN924" s="211"/>
      <c r="AO924" s="211"/>
      <c r="AP924" s="211"/>
      <c r="AQ924" s="211"/>
    </row>
    <row r="925" spans="2:43" ht="12" customHeight="1">
      <c r="B925" s="468"/>
      <c r="C925" s="468"/>
      <c r="D925" s="565"/>
      <c r="E925" s="407"/>
      <c r="F925" s="211"/>
      <c r="G925" s="211"/>
      <c r="H925" s="211"/>
      <c r="I925" s="211"/>
      <c r="J925" s="211"/>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c r="AG925" s="211"/>
      <c r="AH925" s="211"/>
      <c r="AI925" s="211"/>
      <c r="AJ925" s="211"/>
      <c r="AK925" s="211"/>
      <c r="AL925" s="211"/>
      <c r="AM925" s="211"/>
      <c r="AN925" s="211"/>
      <c r="AO925" s="211"/>
      <c r="AP925" s="211"/>
      <c r="AQ925" s="211"/>
    </row>
    <row r="926" spans="2:43" ht="12" customHeight="1">
      <c r="B926" s="468"/>
      <c r="C926" s="468"/>
      <c r="D926" s="565"/>
      <c r="E926" s="407"/>
      <c r="F926" s="211"/>
      <c r="G926" s="211"/>
      <c r="H926" s="211"/>
      <c r="I926" s="211"/>
      <c r="J926" s="211"/>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c r="AG926" s="211"/>
      <c r="AH926" s="211"/>
      <c r="AI926" s="211"/>
      <c r="AJ926" s="211"/>
      <c r="AK926" s="211"/>
      <c r="AL926" s="211"/>
      <c r="AM926" s="211"/>
      <c r="AN926" s="211"/>
      <c r="AO926" s="211"/>
      <c r="AP926" s="211"/>
      <c r="AQ926" s="211"/>
    </row>
    <row r="927" spans="2:43" ht="12" customHeight="1">
      <c r="B927" s="468"/>
      <c r="C927" s="468"/>
      <c r="D927" s="565"/>
      <c r="E927" s="407"/>
      <c r="F927" s="211"/>
      <c r="G927" s="211"/>
      <c r="H927" s="211"/>
      <c r="I927" s="211"/>
      <c r="J927" s="211"/>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c r="AG927" s="211"/>
      <c r="AH927" s="211"/>
      <c r="AI927" s="211"/>
      <c r="AJ927" s="211"/>
      <c r="AK927" s="211"/>
      <c r="AL927" s="211"/>
      <c r="AM927" s="211"/>
      <c r="AN927" s="211"/>
      <c r="AO927" s="211"/>
      <c r="AP927" s="211"/>
      <c r="AQ927" s="211"/>
    </row>
    <row r="928" spans="2:43" ht="12" customHeight="1">
      <c r="B928" s="468"/>
      <c r="C928" s="468"/>
      <c r="D928" s="565"/>
      <c r="E928" s="407"/>
      <c r="F928" s="211"/>
      <c r="G928" s="211"/>
      <c r="H928" s="211"/>
      <c r="I928" s="211"/>
      <c r="J928" s="211"/>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c r="AG928" s="211"/>
      <c r="AH928" s="211"/>
      <c r="AI928" s="211"/>
      <c r="AJ928" s="211"/>
      <c r="AK928" s="211"/>
      <c r="AL928" s="211"/>
      <c r="AM928" s="211"/>
      <c r="AN928" s="211"/>
      <c r="AO928" s="211"/>
      <c r="AP928" s="211"/>
      <c r="AQ928" s="211"/>
    </row>
    <row r="929" spans="2:43" ht="12" customHeight="1">
      <c r="B929" s="468"/>
      <c r="C929" s="468"/>
      <c r="D929" s="565"/>
      <c r="E929" s="407"/>
      <c r="F929" s="211"/>
      <c r="G929" s="211"/>
      <c r="H929" s="211"/>
      <c r="I929" s="211"/>
      <c r="J929" s="211"/>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c r="AG929" s="211"/>
      <c r="AH929" s="211"/>
      <c r="AI929" s="211"/>
      <c r="AJ929" s="211"/>
      <c r="AK929" s="211"/>
      <c r="AL929" s="211"/>
      <c r="AM929" s="211"/>
      <c r="AN929" s="211"/>
      <c r="AO929" s="211"/>
      <c r="AP929" s="211"/>
      <c r="AQ929" s="211"/>
    </row>
    <row r="930" spans="2:43" ht="12" customHeight="1">
      <c r="B930" s="468"/>
      <c r="C930" s="468"/>
      <c r="D930" s="565"/>
      <c r="E930" s="407"/>
      <c r="F930" s="211"/>
      <c r="G930" s="211"/>
      <c r="H930" s="211"/>
      <c r="I930" s="211"/>
      <c r="J930" s="211"/>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c r="AG930" s="211"/>
      <c r="AH930" s="211"/>
      <c r="AI930" s="211"/>
      <c r="AJ930" s="211"/>
      <c r="AK930" s="211"/>
      <c r="AL930" s="211"/>
      <c r="AM930" s="211"/>
      <c r="AN930" s="211"/>
      <c r="AO930" s="211"/>
      <c r="AP930" s="211"/>
      <c r="AQ930" s="211"/>
    </row>
    <row r="931" spans="2:43" ht="12" customHeight="1">
      <c r="B931" s="468"/>
      <c r="C931" s="468"/>
      <c r="D931" s="565"/>
      <c r="E931" s="407"/>
      <c r="F931" s="211"/>
      <c r="G931" s="211"/>
      <c r="H931" s="211"/>
      <c r="I931" s="211"/>
      <c r="J931" s="211"/>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c r="AG931" s="211"/>
      <c r="AH931" s="211"/>
      <c r="AI931" s="211"/>
      <c r="AJ931" s="211"/>
      <c r="AK931" s="211"/>
      <c r="AL931" s="211"/>
      <c r="AM931" s="211"/>
      <c r="AN931" s="211"/>
      <c r="AO931" s="211"/>
      <c r="AP931" s="211"/>
      <c r="AQ931" s="211"/>
    </row>
    <row r="932" spans="2:43" ht="12" customHeight="1">
      <c r="B932" s="468"/>
      <c r="C932" s="468"/>
      <c r="D932" s="565"/>
      <c r="E932" s="407"/>
      <c r="F932" s="211"/>
      <c r="G932" s="211"/>
      <c r="H932" s="211"/>
      <c r="I932" s="211"/>
      <c r="J932" s="211"/>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c r="AG932" s="211"/>
      <c r="AH932" s="211"/>
      <c r="AI932" s="211"/>
      <c r="AJ932" s="211"/>
      <c r="AK932" s="211"/>
      <c r="AL932" s="211"/>
      <c r="AM932" s="211"/>
      <c r="AN932" s="211"/>
      <c r="AO932" s="211"/>
      <c r="AP932" s="211"/>
      <c r="AQ932" s="211"/>
    </row>
    <row r="933" spans="2:43" ht="12" customHeight="1">
      <c r="B933" s="468"/>
      <c r="C933" s="468"/>
      <c r="D933" s="565"/>
      <c r="E933" s="407"/>
      <c r="F933" s="211"/>
      <c r="G933" s="211"/>
      <c r="H933" s="211"/>
      <c r="I933" s="211"/>
      <c r="J933" s="211"/>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c r="AG933" s="211"/>
      <c r="AH933" s="211"/>
      <c r="AI933" s="211"/>
      <c r="AJ933" s="211"/>
      <c r="AK933" s="211"/>
      <c r="AL933" s="211"/>
      <c r="AM933" s="211"/>
      <c r="AN933" s="211"/>
      <c r="AO933" s="211"/>
      <c r="AP933" s="211"/>
      <c r="AQ933" s="211"/>
    </row>
    <row r="934" spans="2:43" ht="12" customHeight="1">
      <c r="B934" s="468"/>
      <c r="C934" s="468"/>
      <c r="D934" s="565"/>
      <c r="E934" s="407"/>
      <c r="F934" s="211"/>
      <c r="G934" s="211"/>
      <c r="H934" s="211"/>
      <c r="I934" s="211"/>
      <c r="J934" s="211"/>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c r="AG934" s="211"/>
      <c r="AH934" s="211"/>
      <c r="AI934" s="211"/>
      <c r="AJ934" s="211"/>
      <c r="AK934" s="211"/>
      <c r="AL934" s="211"/>
      <c r="AM934" s="211"/>
      <c r="AN934" s="211"/>
      <c r="AO934" s="211"/>
      <c r="AP934" s="211"/>
      <c r="AQ934" s="211"/>
    </row>
    <row r="935" spans="2:43" ht="12" customHeight="1">
      <c r="B935" s="468"/>
      <c r="C935" s="468"/>
      <c r="D935" s="565"/>
      <c r="E935" s="407"/>
      <c r="F935" s="211"/>
      <c r="G935" s="211"/>
      <c r="H935" s="211"/>
      <c r="I935" s="211"/>
      <c r="J935" s="211"/>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c r="AG935" s="211"/>
      <c r="AH935" s="211"/>
      <c r="AI935" s="211"/>
      <c r="AJ935" s="211"/>
      <c r="AK935" s="211"/>
      <c r="AL935" s="211"/>
      <c r="AM935" s="211"/>
      <c r="AN935" s="211"/>
      <c r="AO935" s="211"/>
      <c r="AP935" s="211"/>
      <c r="AQ935" s="211"/>
    </row>
    <row r="936" spans="2:43" ht="12" customHeight="1">
      <c r="B936" s="468"/>
      <c r="C936" s="468"/>
      <c r="D936" s="565"/>
      <c r="E936" s="407"/>
      <c r="F936" s="211"/>
      <c r="G936" s="211"/>
      <c r="H936" s="211"/>
      <c r="I936" s="211"/>
      <c r="J936" s="211"/>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c r="AG936" s="211"/>
      <c r="AH936" s="211"/>
      <c r="AI936" s="211"/>
      <c r="AJ936" s="211"/>
      <c r="AK936" s="211"/>
      <c r="AL936" s="211"/>
      <c r="AM936" s="211"/>
      <c r="AN936" s="211"/>
      <c r="AO936" s="211"/>
      <c r="AP936" s="211"/>
      <c r="AQ936" s="211"/>
    </row>
    <row r="937" spans="2:43" ht="12" customHeight="1">
      <c r="B937" s="468"/>
      <c r="C937" s="468"/>
      <c r="D937" s="565"/>
      <c r="E937" s="407"/>
      <c r="F937" s="211"/>
      <c r="G937" s="211"/>
      <c r="H937" s="211"/>
      <c r="I937" s="211"/>
      <c r="J937" s="211"/>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c r="AG937" s="211"/>
      <c r="AH937" s="211"/>
      <c r="AI937" s="211"/>
      <c r="AJ937" s="211"/>
      <c r="AK937" s="211"/>
      <c r="AL937" s="211"/>
      <c r="AM937" s="211"/>
      <c r="AN937" s="211"/>
      <c r="AO937" s="211"/>
      <c r="AP937" s="211"/>
      <c r="AQ937" s="211"/>
    </row>
    <row r="938" spans="2:43" ht="12" customHeight="1">
      <c r="B938" s="468"/>
      <c r="C938" s="468"/>
      <c r="D938" s="565"/>
      <c r="E938" s="407"/>
      <c r="F938" s="211"/>
      <c r="G938" s="211"/>
      <c r="H938" s="211"/>
      <c r="I938" s="211"/>
      <c r="J938" s="211"/>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c r="AG938" s="211"/>
      <c r="AH938" s="211"/>
      <c r="AI938" s="211"/>
      <c r="AJ938" s="211"/>
      <c r="AK938" s="211"/>
      <c r="AL938" s="211"/>
      <c r="AM938" s="211"/>
      <c r="AN938" s="211"/>
      <c r="AO938" s="211"/>
      <c r="AP938" s="211"/>
      <c r="AQ938" s="211"/>
    </row>
    <row r="939" spans="2:43" ht="12" customHeight="1">
      <c r="B939" s="468"/>
      <c r="C939" s="468"/>
      <c r="D939" s="565"/>
      <c r="E939" s="407"/>
      <c r="F939" s="211"/>
      <c r="G939" s="211"/>
      <c r="H939" s="211"/>
      <c r="I939" s="211"/>
      <c r="J939" s="211"/>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c r="AG939" s="211"/>
      <c r="AH939" s="211"/>
      <c r="AI939" s="211"/>
      <c r="AJ939" s="211"/>
      <c r="AK939" s="211"/>
      <c r="AL939" s="211"/>
      <c r="AM939" s="211"/>
      <c r="AN939" s="211"/>
      <c r="AO939" s="211"/>
      <c r="AP939" s="211"/>
      <c r="AQ939" s="211"/>
    </row>
    <row r="940" spans="2:43" ht="12" customHeight="1">
      <c r="B940" s="468"/>
      <c r="C940" s="468"/>
      <c r="D940" s="565"/>
      <c r="E940" s="407"/>
      <c r="F940" s="211"/>
      <c r="G940" s="211"/>
      <c r="H940" s="211"/>
      <c r="I940" s="211"/>
      <c r="J940" s="211"/>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c r="AG940" s="211"/>
      <c r="AH940" s="211"/>
      <c r="AI940" s="211"/>
      <c r="AJ940" s="211"/>
      <c r="AK940" s="211"/>
      <c r="AL940" s="211"/>
      <c r="AM940" s="211"/>
      <c r="AN940" s="211"/>
      <c r="AO940" s="211"/>
      <c r="AP940" s="211"/>
      <c r="AQ940" s="211"/>
    </row>
    <row r="941" spans="2:43" ht="12" customHeight="1">
      <c r="B941" s="468"/>
      <c r="C941" s="468"/>
      <c r="D941" s="565"/>
      <c r="E941" s="407"/>
      <c r="F941" s="211"/>
      <c r="G941" s="211"/>
      <c r="H941" s="211"/>
      <c r="I941" s="211"/>
      <c r="J941" s="211"/>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c r="AG941" s="211"/>
      <c r="AH941" s="211"/>
      <c r="AI941" s="211"/>
      <c r="AJ941" s="211"/>
      <c r="AK941" s="211"/>
      <c r="AL941" s="211"/>
      <c r="AM941" s="211"/>
      <c r="AN941" s="211"/>
      <c r="AO941" s="211"/>
      <c r="AP941" s="211"/>
      <c r="AQ941" s="211"/>
    </row>
    <row r="942" spans="2:43" ht="12" customHeight="1">
      <c r="B942" s="468"/>
      <c r="C942" s="468"/>
      <c r="D942" s="565"/>
      <c r="E942" s="407"/>
      <c r="F942" s="211"/>
      <c r="G942" s="211"/>
      <c r="H942" s="211"/>
      <c r="I942" s="211"/>
      <c r="J942" s="211"/>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c r="AG942" s="211"/>
      <c r="AH942" s="211"/>
      <c r="AI942" s="211"/>
      <c r="AJ942" s="211"/>
      <c r="AK942" s="211"/>
      <c r="AL942" s="211"/>
      <c r="AM942" s="211"/>
      <c r="AN942" s="211"/>
      <c r="AO942" s="211"/>
      <c r="AP942" s="211"/>
      <c r="AQ942" s="211"/>
    </row>
    <row r="943" spans="2:43" ht="12" customHeight="1">
      <c r="B943" s="468"/>
      <c r="C943" s="468"/>
      <c r="D943" s="565"/>
      <c r="E943" s="407"/>
      <c r="F943" s="211"/>
      <c r="G943" s="211"/>
      <c r="H943" s="211"/>
      <c r="I943" s="211"/>
      <c r="J943" s="211"/>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c r="AG943" s="211"/>
      <c r="AH943" s="211"/>
      <c r="AI943" s="211"/>
      <c r="AJ943" s="211"/>
      <c r="AK943" s="211"/>
      <c r="AL943" s="211"/>
      <c r="AM943" s="211"/>
      <c r="AN943" s="211"/>
      <c r="AO943" s="211"/>
      <c r="AP943" s="211"/>
      <c r="AQ943" s="211"/>
    </row>
    <row r="944" spans="2:43" ht="12" customHeight="1">
      <c r="B944" s="468"/>
      <c r="C944" s="468"/>
      <c r="D944" s="565"/>
      <c r="E944" s="407"/>
      <c r="F944" s="211"/>
      <c r="G944" s="211"/>
      <c r="H944" s="211"/>
      <c r="I944" s="211"/>
      <c r="J944" s="211"/>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c r="AG944" s="211"/>
      <c r="AH944" s="211"/>
      <c r="AI944" s="211"/>
      <c r="AJ944" s="211"/>
      <c r="AK944" s="211"/>
      <c r="AL944" s="211"/>
      <c r="AM944" s="211"/>
      <c r="AN944" s="211"/>
      <c r="AO944" s="211"/>
      <c r="AP944" s="211"/>
      <c r="AQ944" s="211"/>
    </row>
    <row r="945" spans="2:43" ht="12" customHeight="1">
      <c r="B945" s="468"/>
      <c r="C945" s="468"/>
      <c r="D945" s="565"/>
      <c r="E945" s="407"/>
      <c r="F945" s="211"/>
      <c r="G945" s="211"/>
      <c r="H945" s="211"/>
      <c r="I945" s="211"/>
      <c r="J945" s="211"/>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c r="AG945" s="211"/>
      <c r="AH945" s="211"/>
      <c r="AI945" s="211"/>
      <c r="AJ945" s="211"/>
      <c r="AK945" s="211"/>
      <c r="AL945" s="211"/>
      <c r="AM945" s="211"/>
      <c r="AN945" s="211"/>
      <c r="AO945" s="211"/>
      <c r="AP945" s="211"/>
      <c r="AQ945" s="211"/>
    </row>
    <row r="946" spans="2:43" ht="12" customHeight="1">
      <c r="B946" s="468"/>
      <c r="C946" s="468"/>
      <c r="D946" s="565"/>
      <c r="E946" s="407"/>
      <c r="F946" s="211"/>
      <c r="G946" s="211"/>
      <c r="H946" s="211"/>
      <c r="I946" s="211"/>
      <c r="J946" s="211"/>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c r="AG946" s="211"/>
      <c r="AH946" s="211"/>
      <c r="AI946" s="211"/>
      <c r="AJ946" s="211"/>
      <c r="AK946" s="211"/>
      <c r="AL946" s="211"/>
      <c r="AM946" s="211"/>
      <c r="AN946" s="211"/>
      <c r="AO946" s="211"/>
      <c r="AP946" s="211"/>
      <c r="AQ946" s="211"/>
    </row>
    <row r="947" spans="2:43" ht="12" customHeight="1">
      <c r="B947" s="468"/>
      <c r="C947" s="468"/>
      <c r="D947" s="565"/>
      <c r="E947" s="407"/>
      <c r="F947" s="211"/>
      <c r="G947" s="211"/>
      <c r="H947" s="211"/>
      <c r="I947" s="211"/>
      <c r="J947" s="211"/>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c r="AG947" s="211"/>
      <c r="AH947" s="211"/>
      <c r="AI947" s="211"/>
      <c r="AJ947" s="211"/>
      <c r="AK947" s="211"/>
      <c r="AL947" s="211"/>
      <c r="AM947" s="211"/>
      <c r="AN947" s="211"/>
      <c r="AO947" s="211"/>
      <c r="AP947" s="211"/>
      <c r="AQ947" s="211"/>
    </row>
    <row r="948" spans="2:43" ht="12" customHeight="1">
      <c r="B948" s="468"/>
      <c r="C948" s="468"/>
      <c r="D948" s="565"/>
      <c r="E948" s="407"/>
      <c r="F948" s="211"/>
      <c r="G948" s="211"/>
      <c r="H948" s="211"/>
      <c r="I948" s="211"/>
      <c r="J948" s="211"/>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c r="AG948" s="211"/>
      <c r="AH948" s="211"/>
      <c r="AI948" s="211"/>
      <c r="AJ948" s="211"/>
      <c r="AK948" s="211"/>
      <c r="AL948" s="211"/>
      <c r="AM948" s="211"/>
      <c r="AN948" s="211"/>
      <c r="AO948" s="211"/>
      <c r="AP948" s="211"/>
      <c r="AQ948" s="211"/>
    </row>
    <row r="949" spans="2:43" ht="12" customHeight="1">
      <c r="B949" s="468"/>
      <c r="C949" s="468"/>
      <c r="D949" s="565"/>
      <c r="E949" s="407"/>
      <c r="F949" s="211"/>
      <c r="G949" s="211"/>
      <c r="H949" s="211"/>
      <c r="I949" s="211"/>
      <c r="J949" s="211"/>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c r="AG949" s="211"/>
      <c r="AH949" s="211"/>
      <c r="AI949" s="211"/>
      <c r="AJ949" s="211"/>
      <c r="AK949" s="211"/>
      <c r="AL949" s="211"/>
      <c r="AM949" s="211"/>
      <c r="AN949" s="211"/>
      <c r="AO949" s="211"/>
      <c r="AP949" s="211"/>
      <c r="AQ949" s="211"/>
    </row>
    <row r="950" spans="2:43" ht="12" customHeight="1">
      <c r="B950" s="468"/>
      <c r="C950" s="468"/>
      <c r="D950" s="565"/>
      <c r="E950" s="407"/>
      <c r="F950" s="211"/>
      <c r="G950" s="211"/>
      <c r="H950" s="211"/>
      <c r="I950" s="211"/>
      <c r="J950" s="211"/>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c r="AG950" s="211"/>
      <c r="AH950" s="211"/>
      <c r="AI950" s="211"/>
      <c r="AJ950" s="211"/>
      <c r="AK950" s="211"/>
      <c r="AL950" s="211"/>
      <c r="AM950" s="211"/>
      <c r="AN950" s="211"/>
      <c r="AO950" s="211"/>
      <c r="AP950" s="211"/>
      <c r="AQ950" s="211"/>
    </row>
    <row r="951" spans="2:43" ht="12" customHeight="1">
      <c r="B951" s="468"/>
      <c r="C951" s="468"/>
      <c r="D951" s="565"/>
      <c r="E951" s="407"/>
      <c r="F951" s="211"/>
      <c r="G951" s="211"/>
      <c r="H951" s="211"/>
      <c r="I951" s="211"/>
      <c r="J951" s="211"/>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c r="AG951" s="211"/>
      <c r="AH951" s="211"/>
      <c r="AI951" s="211"/>
      <c r="AJ951" s="211"/>
      <c r="AK951" s="211"/>
      <c r="AL951" s="211"/>
      <c r="AM951" s="211"/>
      <c r="AN951" s="211"/>
      <c r="AO951" s="211"/>
      <c r="AP951" s="211"/>
      <c r="AQ951" s="211"/>
    </row>
    <row r="952" spans="2:43" ht="12" customHeight="1">
      <c r="B952" s="468"/>
      <c r="C952" s="468"/>
      <c r="D952" s="565"/>
      <c r="E952" s="407"/>
      <c r="F952" s="211"/>
      <c r="G952" s="211"/>
      <c r="H952" s="211"/>
      <c r="I952" s="211"/>
      <c r="J952" s="211"/>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c r="AG952" s="211"/>
      <c r="AH952" s="211"/>
      <c r="AI952" s="211"/>
      <c r="AJ952" s="211"/>
      <c r="AK952" s="211"/>
      <c r="AL952" s="211"/>
      <c r="AM952" s="211"/>
      <c r="AN952" s="211"/>
      <c r="AO952" s="211"/>
      <c r="AP952" s="211"/>
      <c r="AQ952" s="211"/>
    </row>
    <row r="953" spans="2:43" ht="12" customHeight="1">
      <c r="B953" s="468"/>
      <c r="C953" s="468"/>
      <c r="D953" s="565"/>
      <c r="E953" s="407"/>
      <c r="F953" s="211"/>
      <c r="G953" s="211"/>
      <c r="H953" s="211"/>
      <c r="I953" s="211"/>
      <c r="J953" s="211"/>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c r="AG953" s="211"/>
      <c r="AH953" s="211"/>
      <c r="AI953" s="211"/>
      <c r="AJ953" s="211"/>
      <c r="AK953" s="211"/>
      <c r="AL953" s="211"/>
      <c r="AM953" s="211"/>
      <c r="AN953" s="211"/>
      <c r="AO953" s="211"/>
      <c r="AP953" s="211"/>
      <c r="AQ953" s="211"/>
    </row>
    <row r="954" spans="2:43" ht="12" customHeight="1">
      <c r="B954" s="468"/>
      <c r="C954" s="468"/>
      <c r="D954" s="565"/>
      <c r="E954" s="407"/>
      <c r="F954" s="211"/>
      <c r="G954" s="211"/>
      <c r="H954" s="211"/>
      <c r="I954" s="211"/>
      <c r="J954" s="211"/>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c r="AG954" s="211"/>
      <c r="AH954" s="211"/>
      <c r="AI954" s="211"/>
      <c r="AJ954" s="211"/>
      <c r="AK954" s="211"/>
      <c r="AL954" s="211"/>
      <c r="AM954" s="211"/>
      <c r="AN954" s="211"/>
      <c r="AO954" s="211"/>
      <c r="AP954" s="211"/>
      <c r="AQ954" s="211"/>
    </row>
    <row r="955" spans="2:43" ht="12" customHeight="1">
      <c r="B955" s="468"/>
      <c r="C955" s="468"/>
      <c r="D955" s="565"/>
      <c r="E955" s="407"/>
      <c r="F955" s="211"/>
      <c r="G955" s="211"/>
      <c r="H955" s="211"/>
      <c r="I955" s="211"/>
      <c r="J955" s="211"/>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c r="AG955" s="211"/>
      <c r="AH955" s="211"/>
      <c r="AI955" s="211"/>
      <c r="AJ955" s="211"/>
      <c r="AK955" s="211"/>
      <c r="AL955" s="211"/>
      <c r="AM955" s="211"/>
      <c r="AN955" s="211"/>
      <c r="AO955" s="211"/>
      <c r="AP955" s="211"/>
      <c r="AQ955" s="211"/>
    </row>
    <row r="956" spans="2:43" ht="12" customHeight="1">
      <c r="B956" s="468"/>
      <c r="C956" s="468"/>
      <c r="D956" s="565"/>
      <c r="E956" s="407"/>
      <c r="F956" s="211"/>
      <c r="G956" s="211"/>
      <c r="H956" s="211"/>
      <c r="I956" s="211"/>
      <c r="J956" s="211"/>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c r="AG956" s="211"/>
      <c r="AH956" s="211"/>
      <c r="AI956" s="211"/>
      <c r="AJ956" s="211"/>
      <c r="AK956" s="211"/>
      <c r="AL956" s="211"/>
      <c r="AM956" s="211"/>
      <c r="AN956" s="211"/>
      <c r="AO956" s="211"/>
      <c r="AP956" s="211"/>
      <c r="AQ956" s="211"/>
    </row>
    <row r="957" spans="2:43" ht="12" customHeight="1">
      <c r="B957" s="468"/>
      <c r="C957" s="468"/>
      <c r="D957" s="565"/>
      <c r="E957" s="407"/>
      <c r="F957" s="211"/>
      <c r="G957" s="211"/>
      <c r="H957" s="211"/>
      <c r="I957" s="211"/>
      <c r="J957" s="211"/>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c r="AG957" s="211"/>
      <c r="AH957" s="211"/>
      <c r="AI957" s="211"/>
      <c r="AJ957" s="211"/>
      <c r="AK957" s="211"/>
      <c r="AL957" s="211"/>
      <c r="AM957" s="211"/>
      <c r="AN957" s="211"/>
      <c r="AO957" s="211"/>
      <c r="AP957" s="211"/>
      <c r="AQ957" s="211"/>
    </row>
    <row r="958" spans="2:43" ht="12" customHeight="1">
      <c r="B958" s="468"/>
      <c r="C958" s="468"/>
      <c r="D958" s="565"/>
      <c r="E958" s="407"/>
      <c r="F958" s="211"/>
      <c r="G958" s="211"/>
      <c r="H958" s="211"/>
      <c r="I958" s="211"/>
      <c r="J958" s="211"/>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c r="AG958" s="211"/>
      <c r="AH958" s="211"/>
      <c r="AI958" s="211"/>
      <c r="AJ958" s="211"/>
      <c r="AK958" s="211"/>
      <c r="AL958" s="211"/>
      <c r="AM958" s="211"/>
      <c r="AN958" s="211"/>
      <c r="AO958" s="211"/>
      <c r="AP958" s="211"/>
      <c r="AQ958" s="211"/>
    </row>
    <row r="959" spans="2:43" ht="12" customHeight="1">
      <c r="B959" s="468"/>
      <c r="C959" s="468"/>
      <c r="D959" s="565"/>
      <c r="E959" s="407"/>
      <c r="F959" s="211"/>
      <c r="G959" s="211"/>
      <c r="H959" s="211"/>
      <c r="I959" s="211"/>
      <c r="J959" s="211"/>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c r="AG959" s="211"/>
      <c r="AH959" s="211"/>
      <c r="AI959" s="211"/>
      <c r="AJ959" s="211"/>
      <c r="AK959" s="211"/>
      <c r="AL959" s="211"/>
      <c r="AM959" s="211"/>
      <c r="AN959" s="211"/>
      <c r="AO959" s="211"/>
      <c r="AP959" s="211"/>
      <c r="AQ959" s="211"/>
    </row>
    <row r="960" spans="2:43" ht="12" customHeight="1">
      <c r="B960" s="468"/>
      <c r="C960" s="468"/>
      <c r="D960" s="565"/>
      <c r="E960" s="407"/>
      <c r="F960" s="211"/>
      <c r="G960" s="211"/>
      <c r="H960" s="211"/>
      <c r="I960" s="211"/>
      <c r="J960" s="211"/>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c r="AG960" s="211"/>
      <c r="AH960" s="211"/>
      <c r="AI960" s="211"/>
      <c r="AJ960" s="211"/>
      <c r="AK960" s="211"/>
      <c r="AL960" s="211"/>
      <c r="AM960" s="211"/>
      <c r="AN960" s="211"/>
      <c r="AO960" s="211"/>
      <c r="AP960" s="211"/>
      <c r="AQ960" s="211"/>
    </row>
    <row r="961" spans="2:43" ht="12" customHeight="1">
      <c r="B961" s="468"/>
      <c r="C961" s="468"/>
      <c r="D961" s="565"/>
      <c r="E961" s="407"/>
      <c r="F961" s="211"/>
      <c r="G961" s="211"/>
      <c r="H961" s="211"/>
      <c r="I961" s="211"/>
      <c r="J961" s="211"/>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c r="AG961" s="211"/>
      <c r="AH961" s="211"/>
      <c r="AI961" s="211"/>
      <c r="AJ961" s="211"/>
      <c r="AK961" s="211"/>
      <c r="AL961" s="211"/>
      <c r="AM961" s="211"/>
      <c r="AN961" s="211"/>
      <c r="AO961" s="211"/>
      <c r="AP961" s="211"/>
      <c r="AQ961" s="211"/>
    </row>
    <row r="962" spans="2:43" ht="12" customHeight="1">
      <c r="B962" s="468"/>
      <c r="C962" s="468"/>
      <c r="D962" s="565"/>
      <c r="E962" s="407"/>
      <c r="F962" s="211"/>
      <c r="G962" s="211"/>
      <c r="H962" s="211"/>
      <c r="I962" s="211"/>
      <c r="J962" s="211"/>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c r="AG962" s="211"/>
      <c r="AH962" s="211"/>
      <c r="AI962" s="211"/>
      <c r="AJ962" s="211"/>
      <c r="AK962" s="211"/>
      <c r="AL962" s="211"/>
      <c r="AM962" s="211"/>
      <c r="AN962" s="211"/>
      <c r="AO962" s="211"/>
      <c r="AP962" s="211"/>
      <c r="AQ962" s="211"/>
    </row>
    <row r="963" spans="2:43" ht="12" customHeight="1">
      <c r="B963" s="468"/>
      <c r="C963" s="468"/>
      <c r="D963" s="565"/>
      <c r="E963" s="407"/>
      <c r="F963" s="211"/>
      <c r="G963" s="211"/>
      <c r="H963" s="211"/>
      <c r="I963" s="211"/>
      <c r="J963" s="211"/>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c r="AG963" s="211"/>
      <c r="AH963" s="211"/>
      <c r="AI963" s="211"/>
      <c r="AJ963" s="211"/>
      <c r="AK963" s="211"/>
      <c r="AL963" s="211"/>
      <c r="AM963" s="211"/>
      <c r="AN963" s="211"/>
      <c r="AO963" s="211"/>
      <c r="AP963" s="211"/>
      <c r="AQ963" s="211"/>
    </row>
    <row r="964" spans="2:43" ht="12" customHeight="1">
      <c r="B964" s="468"/>
      <c r="C964" s="468"/>
      <c r="D964" s="565"/>
      <c r="E964" s="407"/>
      <c r="F964" s="211"/>
      <c r="G964" s="211"/>
      <c r="H964" s="211"/>
      <c r="I964" s="211"/>
      <c r="J964" s="211"/>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c r="AG964" s="211"/>
      <c r="AH964" s="211"/>
      <c r="AI964" s="211"/>
      <c r="AJ964" s="211"/>
      <c r="AK964" s="211"/>
      <c r="AL964" s="211"/>
      <c r="AM964" s="211"/>
      <c r="AN964" s="211"/>
      <c r="AO964" s="211"/>
      <c r="AP964" s="211"/>
      <c r="AQ964" s="211"/>
    </row>
    <row r="965" spans="2:43" ht="12" customHeight="1">
      <c r="B965" s="468"/>
      <c r="C965" s="468"/>
      <c r="D965" s="565"/>
      <c r="E965" s="407"/>
      <c r="F965" s="211"/>
      <c r="G965" s="211"/>
      <c r="H965" s="211"/>
      <c r="I965" s="211"/>
      <c r="J965" s="211"/>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c r="AG965" s="211"/>
      <c r="AH965" s="211"/>
      <c r="AI965" s="211"/>
      <c r="AJ965" s="211"/>
      <c r="AK965" s="211"/>
      <c r="AL965" s="211"/>
      <c r="AM965" s="211"/>
      <c r="AN965" s="211"/>
      <c r="AO965" s="211"/>
      <c r="AP965" s="211"/>
      <c r="AQ965" s="211"/>
    </row>
    <row r="966" spans="2:43" ht="12" customHeight="1">
      <c r="B966" s="468"/>
      <c r="C966" s="468"/>
      <c r="D966" s="565"/>
      <c r="E966" s="407"/>
      <c r="F966" s="211"/>
      <c r="G966" s="211"/>
      <c r="H966" s="211"/>
      <c r="I966" s="211"/>
      <c r="J966" s="211"/>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c r="AG966" s="211"/>
      <c r="AH966" s="211"/>
      <c r="AI966" s="211"/>
      <c r="AJ966" s="211"/>
      <c r="AK966" s="211"/>
      <c r="AL966" s="211"/>
      <c r="AM966" s="211"/>
      <c r="AN966" s="211"/>
      <c r="AO966" s="211"/>
      <c r="AP966" s="211"/>
      <c r="AQ966" s="211"/>
    </row>
    <row r="967" spans="2:43" ht="12" customHeight="1">
      <c r="B967" s="468"/>
      <c r="C967" s="468"/>
      <c r="D967" s="565"/>
      <c r="E967" s="407"/>
      <c r="F967" s="211"/>
      <c r="G967" s="211"/>
      <c r="H967" s="211"/>
      <c r="I967" s="211"/>
      <c r="J967" s="211"/>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c r="AG967" s="211"/>
      <c r="AH967" s="211"/>
      <c r="AI967" s="211"/>
      <c r="AJ967" s="211"/>
      <c r="AK967" s="211"/>
      <c r="AL967" s="211"/>
      <c r="AM967" s="211"/>
      <c r="AN967" s="211"/>
      <c r="AO967" s="211"/>
      <c r="AP967" s="211"/>
      <c r="AQ967" s="211"/>
    </row>
    <row r="968" spans="2:43" ht="12" customHeight="1">
      <c r="B968" s="468"/>
      <c r="C968" s="468"/>
      <c r="D968" s="565"/>
      <c r="E968" s="407"/>
      <c r="F968" s="211"/>
      <c r="G968" s="211"/>
      <c r="H968" s="211"/>
      <c r="I968" s="211"/>
      <c r="J968" s="211"/>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c r="AG968" s="211"/>
      <c r="AH968" s="211"/>
      <c r="AI968" s="211"/>
      <c r="AJ968" s="211"/>
      <c r="AK968" s="211"/>
      <c r="AL968" s="211"/>
      <c r="AM968" s="211"/>
      <c r="AN968" s="211"/>
      <c r="AO968" s="211"/>
      <c r="AP968" s="211"/>
      <c r="AQ968" s="211"/>
    </row>
    <row r="969" spans="2:43" ht="12" customHeight="1">
      <c r="B969" s="468"/>
      <c r="C969" s="468"/>
      <c r="D969" s="565"/>
      <c r="E969" s="407"/>
      <c r="F969" s="211"/>
      <c r="G969" s="211"/>
      <c r="H969" s="211"/>
      <c r="I969" s="211"/>
      <c r="J969" s="211"/>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c r="AG969" s="211"/>
      <c r="AH969" s="211"/>
      <c r="AI969" s="211"/>
      <c r="AJ969" s="211"/>
      <c r="AK969" s="211"/>
      <c r="AL969" s="211"/>
      <c r="AM969" s="211"/>
      <c r="AN969" s="211"/>
      <c r="AO969" s="211"/>
      <c r="AP969" s="211"/>
      <c r="AQ969" s="211"/>
    </row>
    <row r="970" spans="2:43" ht="12" customHeight="1">
      <c r="B970" s="468"/>
      <c r="C970" s="468"/>
      <c r="D970" s="565"/>
      <c r="E970" s="407"/>
      <c r="F970" s="211"/>
      <c r="G970" s="211"/>
      <c r="H970" s="211"/>
      <c r="I970" s="211"/>
      <c r="J970" s="211"/>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c r="AG970" s="211"/>
      <c r="AH970" s="211"/>
      <c r="AI970" s="211"/>
      <c r="AJ970" s="211"/>
      <c r="AK970" s="211"/>
      <c r="AL970" s="211"/>
      <c r="AM970" s="211"/>
      <c r="AN970" s="211"/>
      <c r="AO970" s="211"/>
      <c r="AP970" s="211"/>
      <c r="AQ970" s="211"/>
    </row>
    <row r="971" spans="2:43" ht="12" customHeight="1">
      <c r="B971" s="468"/>
      <c r="C971" s="468"/>
      <c r="D971" s="565"/>
      <c r="E971" s="407"/>
      <c r="F971" s="211"/>
      <c r="G971" s="211"/>
      <c r="H971" s="211"/>
      <c r="I971" s="211"/>
      <c r="J971" s="211"/>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c r="AG971" s="211"/>
      <c r="AH971" s="211"/>
      <c r="AI971" s="211"/>
      <c r="AJ971" s="211"/>
      <c r="AK971" s="211"/>
      <c r="AL971" s="211"/>
      <c r="AM971" s="211"/>
      <c r="AN971" s="211"/>
      <c r="AO971" s="211"/>
      <c r="AP971" s="211"/>
      <c r="AQ971" s="211"/>
    </row>
    <row r="972" spans="2:43" ht="12" customHeight="1">
      <c r="B972" s="468"/>
      <c r="C972" s="468"/>
      <c r="D972" s="565"/>
      <c r="E972" s="407"/>
      <c r="F972" s="211"/>
      <c r="G972" s="211"/>
      <c r="H972" s="211"/>
      <c r="I972" s="211"/>
      <c r="J972" s="211"/>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c r="AG972" s="211"/>
      <c r="AH972" s="211"/>
      <c r="AI972" s="211"/>
      <c r="AJ972" s="211"/>
      <c r="AK972" s="211"/>
      <c r="AL972" s="211"/>
      <c r="AM972" s="211"/>
      <c r="AN972" s="211"/>
      <c r="AO972" s="211"/>
      <c r="AP972" s="211"/>
      <c r="AQ972" s="211"/>
    </row>
    <row r="973" spans="2:43" ht="12" customHeight="1">
      <c r="B973" s="468"/>
      <c r="C973" s="468"/>
      <c r="D973" s="565"/>
      <c r="E973" s="407"/>
      <c r="F973" s="211"/>
      <c r="G973" s="211"/>
      <c r="H973" s="211"/>
      <c r="I973" s="211"/>
      <c r="J973" s="211"/>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c r="AG973" s="211"/>
      <c r="AH973" s="211"/>
      <c r="AI973" s="211"/>
      <c r="AJ973" s="211"/>
      <c r="AK973" s="211"/>
      <c r="AL973" s="211"/>
      <c r="AM973" s="211"/>
      <c r="AN973" s="211"/>
      <c r="AO973" s="211"/>
      <c r="AP973" s="211"/>
      <c r="AQ973" s="211"/>
    </row>
    <row r="974" spans="2:43" ht="12" customHeight="1">
      <c r="B974" s="468"/>
      <c r="C974" s="468"/>
      <c r="D974" s="565"/>
      <c r="E974" s="407"/>
      <c r="F974" s="211"/>
      <c r="G974" s="211"/>
      <c r="H974" s="211"/>
      <c r="I974" s="211"/>
      <c r="J974" s="211"/>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c r="AG974" s="211"/>
      <c r="AH974" s="211"/>
      <c r="AI974" s="211"/>
      <c r="AJ974" s="211"/>
      <c r="AK974" s="211"/>
      <c r="AL974" s="211"/>
      <c r="AM974" s="211"/>
      <c r="AN974" s="211"/>
      <c r="AO974" s="211"/>
      <c r="AP974" s="211"/>
      <c r="AQ974" s="211"/>
    </row>
    <row r="975" spans="2:43" ht="12" customHeight="1">
      <c r="B975" s="468"/>
      <c r="C975" s="468"/>
      <c r="D975" s="565"/>
      <c r="E975" s="407"/>
      <c r="F975" s="211"/>
      <c r="G975" s="211"/>
      <c r="H975" s="211"/>
      <c r="I975" s="211"/>
      <c r="J975" s="211"/>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c r="AG975" s="211"/>
      <c r="AH975" s="211"/>
      <c r="AI975" s="211"/>
      <c r="AJ975" s="211"/>
      <c r="AK975" s="211"/>
      <c r="AL975" s="211"/>
      <c r="AM975" s="211"/>
      <c r="AN975" s="211"/>
      <c r="AO975" s="211"/>
      <c r="AP975" s="211"/>
      <c r="AQ975" s="211"/>
    </row>
    <row r="976" spans="2:43" ht="12" customHeight="1">
      <c r="B976" s="468"/>
      <c r="C976" s="468"/>
      <c r="D976" s="565"/>
      <c r="E976" s="407"/>
      <c r="F976" s="211"/>
      <c r="G976" s="211"/>
      <c r="H976" s="211"/>
      <c r="I976" s="211"/>
      <c r="J976" s="211"/>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c r="AG976" s="211"/>
      <c r="AH976" s="211"/>
      <c r="AI976" s="211"/>
      <c r="AJ976" s="211"/>
      <c r="AK976" s="211"/>
      <c r="AL976" s="211"/>
      <c r="AM976" s="211"/>
      <c r="AN976" s="211"/>
      <c r="AO976" s="211"/>
      <c r="AP976" s="211"/>
      <c r="AQ976" s="211"/>
    </row>
    <row r="977" spans="2:43" ht="12" customHeight="1">
      <c r="B977" s="468"/>
      <c r="C977" s="468"/>
      <c r="D977" s="565"/>
      <c r="E977" s="407"/>
      <c r="F977" s="211"/>
      <c r="G977" s="211"/>
      <c r="H977" s="211"/>
      <c r="I977" s="211"/>
      <c r="J977" s="211"/>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c r="AK977" s="211"/>
      <c r="AL977" s="211"/>
      <c r="AM977" s="211"/>
      <c r="AN977" s="211"/>
      <c r="AO977" s="211"/>
      <c r="AP977" s="211"/>
      <c r="AQ977" s="211"/>
    </row>
    <row r="978" spans="2:43" ht="12" customHeight="1">
      <c r="B978" s="468"/>
      <c r="C978" s="468"/>
      <c r="D978" s="565"/>
      <c r="E978" s="407"/>
      <c r="F978" s="211"/>
      <c r="G978" s="211"/>
      <c r="H978" s="211"/>
      <c r="I978" s="211"/>
      <c r="J978" s="211"/>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c r="AK978" s="211"/>
      <c r="AL978" s="211"/>
      <c r="AM978" s="211"/>
      <c r="AN978" s="211"/>
      <c r="AO978" s="211"/>
      <c r="AP978" s="211"/>
      <c r="AQ978" s="211"/>
    </row>
    <row r="979" spans="2:43" ht="12" customHeight="1">
      <c r="B979" s="468"/>
      <c r="C979" s="468"/>
      <c r="D979" s="565"/>
      <c r="E979" s="407"/>
      <c r="F979" s="211"/>
      <c r="G979" s="211"/>
      <c r="H979" s="211"/>
      <c r="I979" s="211"/>
      <c r="J979" s="211"/>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c r="AK979" s="211"/>
      <c r="AL979" s="211"/>
      <c r="AM979" s="211"/>
      <c r="AN979" s="211"/>
      <c r="AO979" s="211"/>
      <c r="AP979" s="211"/>
      <c r="AQ979" s="211"/>
    </row>
    <row r="980" spans="2:43" ht="12" customHeight="1">
      <c r="B980" s="468"/>
      <c r="C980" s="468"/>
      <c r="D980" s="565"/>
      <c r="E980" s="407"/>
      <c r="F980" s="211"/>
      <c r="G980" s="211"/>
      <c r="H980" s="211"/>
      <c r="I980" s="211"/>
      <c r="J980" s="211"/>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c r="AK980" s="211"/>
      <c r="AL980" s="211"/>
      <c r="AM980" s="211"/>
      <c r="AN980" s="211"/>
      <c r="AO980" s="211"/>
      <c r="AP980" s="211"/>
      <c r="AQ980" s="211"/>
    </row>
    <row r="981" spans="2:43" ht="12" customHeight="1">
      <c r="B981" s="468"/>
      <c r="C981" s="468"/>
      <c r="D981" s="565"/>
      <c r="E981" s="407"/>
      <c r="F981" s="211"/>
      <c r="G981" s="211"/>
      <c r="H981" s="211"/>
      <c r="I981" s="211"/>
      <c r="J981" s="211"/>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c r="AK981" s="211"/>
      <c r="AL981" s="211"/>
      <c r="AM981" s="211"/>
      <c r="AN981" s="211"/>
      <c r="AO981" s="211"/>
      <c r="AP981" s="211"/>
      <c r="AQ981" s="211"/>
    </row>
    <row r="982" spans="2:43" ht="12" customHeight="1">
      <c r="B982" s="468"/>
      <c r="C982" s="468"/>
      <c r="D982" s="565"/>
      <c r="E982" s="407"/>
      <c r="F982" s="211"/>
      <c r="G982" s="211"/>
      <c r="H982" s="211"/>
      <c r="I982" s="211"/>
      <c r="J982" s="211"/>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c r="AK982" s="211"/>
      <c r="AL982" s="211"/>
      <c r="AM982" s="211"/>
      <c r="AN982" s="211"/>
      <c r="AO982" s="211"/>
      <c r="AP982" s="211"/>
      <c r="AQ982" s="211"/>
    </row>
    <row r="983" spans="2:43" ht="12" customHeight="1">
      <c r="B983" s="468"/>
      <c r="C983" s="468"/>
      <c r="D983" s="565"/>
      <c r="E983" s="407"/>
      <c r="F983" s="211"/>
      <c r="G983" s="211"/>
      <c r="H983" s="211"/>
      <c r="I983" s="211"/>
      <c r="J983" s="211"/>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c r="AK983" s="211"/>
      <c r="AL983" s="211"/>
      <c r="AM983" s="211"/>
      <c r="AN983" s="211"/>
      <c r="AO983" s="211"/>
      <c r="AP983" s="211"/>
      <c r="AQ983" s="211"/>
    </row>
    <row r="984" spans="2:43" ht="12" customHeight="1">
      <c r="B984" s="468"/>
      <c r="C984" s="468"/>
      <c r="D984" s="565"/>
      <c r="E984" s="407"/>
      <c r="F984" s="211"/>
      <c r="G984" s="211"/>
      <c r="H984" s="211"/>
      <c r="I984" s="211"/>
      <c r="J984" s="211"/>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c r="AK984" s="211"/>
      <c r="AL984" s="211"/>
      <c r="AM984" s="211"/>
      <c r="AN984" s="211"/>
      <c r="AO984" s="211"/>
      <c r="AP984" s="211"/>
      <c r="AQ984" s="211"/>
    </row>
    <row r="985" spans="2:43" ht="12" customHeight="1">
      <c r="B985" s="468"/>
      <c r="C985" s="468"/>
      <c r="D985" s="565"/>
      <c r="E985" s="407"/>
      <c r="F985" s="211"/>
      <c r="G985" s="211"/>
      <c r="H985" s="211"/>
      <c r="I985" s="211"/>
      <c r="J985" s="211"/>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c r="AK985" s="211"/>
      <c r="AL985" s="211"/>
      <c r="AM985" s="211"/>
      <c r="AN985" s="211"/>
      <c r="AO985" s="211"/>
      <c r="AP985" s="211"/>
      <c r="AQ985" s="211"/>
    </row>
    <row r="986" spans="2:43" ht="12" customHeight="1">
      <c r="B986" s="468"/>
      <c r="C986" s="468"/>
      <c r="D986" s="565"/>
      <c r="E986" s="407"/>
      <c r="F986" s="211"/>
      <c r="G986" s="211"/>
      <c r="H986" s="211"/>
      <c r="I986" s="211"/>
      <c r="J986" s="211"/>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c r="AK986" s="211"/>
      <c r="AL986" s="211"/>
      <c r="AM986" s="211"/>
      <c r="AN986" s="211"/>
      <c r="AO986" s="211"/>
      <c r="AP986" s="211"/>
      <c r="AQ986" s="211"/>
    </row>
    <row r="987" spans="2:43" ht="12" customHeight="1">
      <c r="B987" s="468"/>
      <c r="C987" s="468"/>
      <c r="D987" s="565"/>
      <c r="E987" s="407"/>
      <c r="F987" s="211"/>
      <c r="G987" s="211"/>
      <c r="H987" s="211"/>
      <c r="I987" s="211"/>
      <c r="J987" s="211"/>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c r="AK987" s="211"/>
      <c r="AL987" s="211"/>
      <c r="AM987" s="211"/>
      <c r="AN987" s="211"/>
      <c r="AO987" s="211"/>
      <c r="AP987" s="211"/>
      <c r="AQ987" s="211"/>
    </row>
    <row r="988" spans="2:43" ht="12" customHeight="1">
      <c r="B988" s="468"/>
      <c r="C988" s="468"/>
      <c r="D988" s="565"/>
      <c r="E988" s="407"/>
      <c r="F988" s="211"/>
      <c r="G988" s="211"/>
      <c r="H988" s="211"/>
      <c r="I988" s="211"/>
      <c r="J988" s="211"/>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c r="AK988" s="211"/>
      <c r="AL988" s="211"/>
      <c r="AM988" s="211"/>
      <c r="AN988" s="211"/>
      <c r="AO988" s="211"/>
      <c r="AP988" s="211"/>
      <c r="AQ988" s="211"/>
    </row>
    <row r="989" spans="2:43" ht="12" customHeight="1">
      <c r="B989" s="468"/>
      <c r="C989" s="468"/>
      <c r="D989" s="565"/>
      <c r="E989" s="407"/>
      <c r="F989" s="211"/>
      <c r="G989" s="211"/>
      <c r="H989" s="211"/>
      <c r="I989" s="211"/>
      <c r="J989" s="211"/>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c r="AK989" s="211"/>
      <c r="AL989" s="211"/>
      <c r="AM989" s="211"/>
      <c r="AN989" s="211"/>
      <c r="AO989" s="211"/>
      <c r="AP989" s="211"/>
      <c r="AQ989" s="211"/>
    </row>
    <row r="990" spans="2:43" ht="12" customHeight="1">
      <c r="B990" s="468"/>
      <c r="C990" s="468"/>
      <c r="D990" s="565"/>
      <c r="E990" s="407"/>
      <c r="F990" s="211"/>
      <c r="G990" s="211"/>
      <c r="H990" s="211"/>
      <c r="I990" s="211"/>
      <c r="J990" s="211"/>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c r="AK990" s="211"/>
      <c r="AL990" s="211"/>
      <c r="AM990" s="211"/>
      <c r="AN990" s="211"/>
      <c r="AO990" s="211"/>
      <c r="AP990" s="211"/>
      <c r="AQ990" s="211"/>
    </row>
    <row r="991" spans="2:43" ht="12" customHeight="1">
      <c r="B991" s="468"/>
      <c r="C991" s="468"/>
      <c r="D991" s="565"/>
      <c r="E991" s="407"/>
      <c r="F991" s="211"/>
      <c r="G991" s="211"/>
      <c r="H991" s="211"/>
      <c r="I991" s="211"/>
      <c r="J991" s="211"/>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c r="AK991" s="211"/>
      <c r="AL991" s="211"/>
      <c r="AM991" s="211"/>
      <c r="AN991" s="211"/>
      <c r="AO991" s="211"/>
      <c r="AP991" s="211"/>
      <c r="AQ991" s="211"/>
    </row>
    <row r="992" spans="2:43" ht="12" customHeight="1">
      <c r="B992" s="468"/>
      <c r="C992" s="468"/>
      <c r="D992" s="565"/>
      <c r="E992" s="407"/>
      <c r="F992" s="211"/>
      <c r="G992" s="211"/>
      <c r="H992" s="211"/>
      <c r="I992" s="211"/>
      <c r="J992" s="211"/>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c r="AK992" s="211"/>
      <c r="AL992" s="211"/>
      <c r="AM992" s="211"/>
      <c r="AN992" s="211"/>
      <c r="AO992" s="211"/>
      <c r="AP992" s="211"/>
      <c r="AQ992" s="211"/>
    </row>
    <row r="993" spans="2:43" ht="12" customHeight="1">
      <c r="B993" s="468"/>
      <c r="C993" s="468"/>
      <c r="D993" s="565"/>
      <c r="E993" s="407"/>
      <c r="F993" s="211"/>
      <c r="G993" s="211"/>
      <c r="H993" s="211"/>
      <c r="I993" s="211"/>
      <c r="J993" s="211"/>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c r="AK993" s="211"/>
      <c r="AL993" s="211"/>
      <c r="AM993" s="211"/>
      <c r="AN993" s="211"/>
      <c r="AO993" s="211"/>
      <c r="AP993" s="211"/>
      <c r="AQ993" s="211"/>
    </row>
    <row r="994" spans="2:43" ht="12" customHeight="1">
      <c r="B994" s="468"/>
      <c r="C994" s="468"/>
      <c r="D994" s="565"/>
      <c r="E994" s="407"/>
      <c r="F994" s="211"/>
      <c r="G994" s="211"/>
      <c r="H994" s="211"/>
      <c r="I994" s="211"/>
      <c r="J994" s="211"/>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c r="AK994" s="211"/>
      <c r="AL994" s="211"/>
      <c r="AM994" s="211"/>
      <c r="AN994" s="211"/>
      <c r="AO994" s="211"/>
      <c r="AP994" s="211"/>
      <c r="AQ994" s="211"/>
    </row>
    <row r="995" spans="2:43" ht="12" customHeight="1">
      <c r="B995" s="468"/>
      <c r="C995" s="468"/>
      <c r="D995" s="565"/>
      <c r="E995" s="407"/>
      <c r="F995" s="211"/>
      <c r="G995" s="211"/>
      <c r="H995" s="211"/>
      <c r="I995" s="211"/>
      <c r="J995" s="211"/>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c r="AK995" s="211"/>
      <c r="AL995" s="211"/>
      <c r="AM995" s="211"/>
      <c r="AN995" s="211"/>
      <c r="AO995" s="211"/>
      <c r="AP995" s="211"/>
      <c r="AQ995" s="211"/>
    </row>
    <row r="996" spans="2:43" ht="12" customHeight="1">
      <c r="B996" s="468"/>
      <c r="C996" s="468"/>
      <c r="D996" s="565"/>
      <c r="E996" s="407"/>
      <c r="F996" s="211"/>
      <c r="G996" s="211"/>
      <c r="H996" s="211"/>
      <c r="I996" s="211"/>
      <c r="J996" s="211"/>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c r="AK996" s="211"/>
      <c r="AL996" s="211"/>
      <c r="AM996" s="211"/>
      <c r="AN996" s="211"/>
      <c r="AO996" s="211"/>
      <c r="AP996" s="211"/>
      <c r="AQ996" s="211"/>
    </row>
    <row r="997" spans="2:43" ht="12" customHeight="1">
      <c r="B997" s="468"/>
      <c r="C997" s="468"/>
      <c r="D997" s="565"/>
      <c r="E997" s="407"/>
      <c r="F997" s="211"/>
      <c r="G997" s="211"/>
      <c r="H997" s="211"/>
      <c r="I997" s="211"/>
      <c r="J997" s="211"/>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c r="AK997" s="211"/>
      <c r="AL997" s="211"/>
      <c r="AM997" s="211"/>
      <c r="AN997" s="211"/>
      <c r="AO997" s="211"/>
      <c r="AP997" s="211"/>
      <c r="AQ997" s="211"/>
    </row>
    <row r="998" spans="2:43" ht="12" customHeight="1">
      <c r="B998" s="468"/>
      <c r="C998" s="468"/>
      <c r="D998" s="565"/>
      <c r="E998" s="407"/>
      <c r="F998" s="211"/>
      <c r="G998" s="211"/>
      <c r="H998" s="211"/>
      <c r="I998" s="211"/>
      <c r="J998" s="211"/>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c r="AK998" s="211"/>
      <c r="AL998" s="211"/>
      <c r="AM998" s="211"/>
      <c r="AN998" s="211"/>
      <c r="AO998" s="211"/>
      <c r="AP998" s="211"/>
      <c r="AQ998" s="211"/>
    </row>
    <row r="999" spans="2:43" ht="12" customHeight="1">
      <c r="B999" s="468"/>
      <c r="C999" s="468"/>
      <c r="D999" s="565"/>
      <c r="E999" s="407"/>
      <c r="F999" s="211"/>
      <c r="G999" s="211"/>
      <c r="H999" s="211"/>
      <c r="I999" s="211"/>
      <c r="J999" s="211"/>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c r="AK999" s="211"/>
      <c r="AL999" s="211"/>
      <c r="AM999" s="211"/>
      <c r="AN999" s="211"/>
      <c r="AO999" s="211"/>
      <c r="AP999" s="211"/>
      <c r="AQ999" s="211"/>
    </row>
    <row r="1000" spans="2:43" ht="12" customHeight="1">
      <c r="B1000" s="468"/>
      <c r="C1000" s="468"/>
      <c r="D1000" s="565"/>
      <c r="E1000" s="407"/>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c r="AK1000" s="211"/>
      <c r="AL1000" s="211"/>
      <c r="AM1000" s="211"/>
      <c r="AN1000" s="211"/>
      <c r="AO1000" s="211"/>
      <c r="AP1000" s="211"/>
      <c r="AQ1000" s="211"/>
    </row>
    <row r="1001" spans="2:43" ht="12" customHeight="1">
      <c r="B1001" s="468"/>
      <c r="C1001" s="468"/>
      <c r="D1001" s="565"/>
      <c r="E1001" s="407"/>
      <c r="F1001" s="211"/>
      <c r="G1001" s="211"/>
      <c r="H1001" s="211"/>
      <c r="I1001" s="211"/>
      <c r="J1001" s="211"/>
      <c r="K1001" s="211"/>
      <c r="L1001" s="211"/>
      <c r="M1001" s="211"/>
      <c r="N1001" s="211"/>
      <c r="O1001" s="211"/>
      <c r="P1001" s="211"/>
      <c r="Q1001" s="211"/>
      <c r="R1001" s="211"/>
      <c r="S1001" s="211"/>
      <c r="T1001" s="211"/>
      <c r="U1001" s="211"/>
      <c r="V1001" s="211"/>
      <c r="W1001" s="211"/>
      <c r="X1001" s="211"/>
      <c r="Y1001" s="211"/>
      <c r="Z1001" s="211"/>
      <c r="AA1001" s="211"/>
      <c r="AB1001" s="211"/>
      <c r="AC1001" s="211"/>
      <c r="AD1001" s="211"/>
      <c r="AE1001" s="211"/>
      <c r="AF1001" s="211"/>
      <c r="AG1001" s="211"/>
      <c r="AH1001" s="211"/>
      <c r="AI1001" s="211"/>
      <c r="AJ1001" s="211"/>
      <c r="AK1001" s="211"/>
      <c r="AL1001" s="211"/>
      <c r="AM1001" s="211"/>
      <c r="AN1001" s="211"/>
      <c r="AO1001" s="211"/>
      <c r="AP1001" s="211"/>
      <c r="AQ1001" s="211"/>
    </row>
    <row r="1002" spans="2:43" ht="12" customHeight="1">
      <c r="B1002" s="468"/>
      <c r="C1002" s="468"/>
      <c r="D1002" s="565"/>
      <c r="E1002" s="407"/>
      <c r="F1002" s="211"/>
      <c r="G1002" s="211"/>
      <c r="H1002" s="211"/>
      <c r="I1002" s="211"/>
      <c r="J1002" s="211"/>
      <c r="K1002" s="211"/>
      <c r="L1002" s="211"/>
      <c r="M1002" s="211"/>
      <c r="N1002" s="211"/>
      <c r="O1002" s="211"/>
      <c r="P1002" s="211"/>
      <c r="Q1002" s="211"/>
      <c r="R1002" s="211"/>
      <c r="S1002" s="211"/>
      <c r="T1002" s="211"/>
      <c r="U1002" s="211"/>
      <c r="V1002" s="211"/>
      <c r="W1002" s="211"/>
      <c r="X1002" s="211"/>
      <c r="Y1002" s="211"/>
      <c r="Z1002" s="211"/>
      <c r="AA1002" s="211"/>
      <c r="AB1002" s="211"/>
      <c r="AC1002" s="211"/>
      <c r="AD1002" s="211"/>
      <c r="AE1002" s="211"/>
      <c r="AF1002" s="211"/>
      <c r="AG1002" s="211"/>
      <c r="AH1002" s="211"/>
      <c r="AI1002" s="211"/>
      <c r="AJ1002" s="211"/>
      <c r="AK1002" s="211"/>
      <c r="AL1002" s="211"/>
      <c r="AM1002" s="211"/>
      <c r="AN1002" s="211"/>
      <c r="AO1002" s="211"/>
      <c r="AP1002" s="211"/>
      <c r="AQ1002" s="211"/>
    </row>
    <row r="1003" spans="2:43" ht="12" customHeight="1">
      <c r="B1003" s="468"/>
      <c r="C1003" s="468"/>
      <c r="D1003" s="565"/>
      <c r="E1003" s="407"/>
      <c r="F1003" s="211"/>
      <c r="G1003" s="211"/>
      <c r="H1003" s="211"/>
      <c r="I1003" s="211"/>
      <c r="J1003" s="211"/>
      <c r="K1003" s="211"/>
      <c r="L1003" s="211"/>
      <c r="M1003" s="211"/>
      <c r="N1003" s="211"/>
      <c r="O1003" s="211"/>
      <c r="P1003" s="211"/>
      <c r="Q1003" s="211"/>
      <c r="R1003" s="211"/>
      <c r="S1003" s="211"/>
      <c r="T1003" s="211"/>
      <c r="U1003" s="211"/>
      <c r="V1003" s="211"/>
      <c r="W1003" s="211"/>
      <c r="X1003" s="211"/>
      <c r="Y1003" s="211"/>
      <c r="Z1003" s="211"/>
      <c r="AA1003" s="211"/>
      <c r="AB1003" s="211"/>
      <c r="AC1003" s="211"/>
      <c r="AD1003" s="211"/>
      <c r="AE1003" s="211"/>
      <c r="AF1003" s="211"/>
      <c r="AG1003" s="211"/>
      <c r="AH1003" s="211"/>
      <c r="AI1003" s="211"/>
      <c r="AJ1003" s="211"/>
      <c r="AK1003" s="211"/>
      <c r="AL1003" s="211"/>
      <c r="AM1003" s="211"/>
      <c r="AN1003" s="211"/>
      <c r="AO1003" s="211"/>
      <c r="AP1003" s="211"/>
      <c r="AQ1003" s="211"/>
    </row>
    <row r="1004" spans="2:43" ht="12" customHeight="1">
      <c r="B1004" s="468"/>
      <c r="C1004" s="468"/>
      <c r="D1004" s="565"/>
      <c r="E1004" s="407"/>
      <c r="F1004" s="211"/>
      <c r="G1004" s="211"/>
      <c r="H1004" s="211"/>
      <c r="I1004" s="211"/>
      <c r="J1004" s="211"/>
      <c r="K1004" s="211"/>
      <c r="L1004" s="211"/>
      <c r="M1004" s="211"/>
      <c r="N1004" s="211"/>
      <c r="O1004" s="211"/>
      <c r="P1004" s="211"/>
      <c r="Q1004" s="211"/>
      <c r="R1004" s="211"/>
      <c r="S1004" s="211"/>
      <c r="T1004" s="211"/>
      <c r="U1004" s="211"/>
      <c r="V1004" s="211"/>
      <c r="W1004" s="211"/>
      <c r="X1004" s="211"/>
      <c r="Y1004" s="211"/>
      <c r="Z1004" s="211"/>
      <c r="AA1004" s="211"/>
      <c r="AB1004" s="211"/>
      <c r="AC1004" s="211"/>
      <c r="AD1004" s="211"/>
      <c r="AE1004" s="211"/>
      <c r="AF1004" s="211"/>
      <c r="AG1004" s="211"/>
      <c r="AH1004" s="211"/>
      <c r="AI1004" s="211"/>
      <c r="AJ1004" s="211"/>
      <c r="AK1004" s="211"/>
      <c r="AL1004" s="211"/>
      <c r="AM1004" s="211"/>
      <c r="AN1004" s="211"/>
      <c r="AO1004" s="211"/>
      <c r="AP1004" s="211"/>
      <c r="AQ1004" s="211"/>
    </row>
    <row r="1005" spans="2:43" ht="12" customHeight="1">
      <c r="B1005" s="468"/>
      <c r="C1005" s="468"/>
      <c r="D1005" s="565"/>
      <c r="E1005" s="407"/>
      <c r="F1005" s="211"/>
      <c r="G1005" s="211"/>
      <c r="H1005" s="211"/>
      <c r="I1005" s="211"/>
      <c r="J1005" s="211"/>
      <c r="K1005" s="211"/>
      <c r="L1005" s="211"/>
      <c r="M1005" s="211"/>
      <c r="N1005" s="211"/>
      <c r="O1005" s="211"/>
      <c r="P1005" s="211"/>
      <c r="Q1005" s="211"/>
      <c r="R1005" s="211"/>
      <c r="S1005" s="211"/>
      <c r="T1005" s="211"/>
      <c r="U1005" s="211"/>
      <c r="V1005" s="211"/>
      <c r="W1005" s="211"/>
      <c r="X1005" s="211"/>
      <c r="Y1005" s="211"/>
      <c r="Z1005" s="211"/>
      <c r="AA1005" s="211"/>
      <c r="AB1005" s="211"/>
      <c r="AC1005" s="211"/>
      <c r="AD1005" s="211"/>
      <c r="AE1005" s="211"/>
      <c r="AF1005" s="211"/>
      <c r="AG1005" s="211"/>
      <c r="AH1005" s="211"/>
      <c r="AI1005" s="211"/>
      <c r="AJ1005" s="211"/>
      <c r="AK1005" s="211"/>
      <c r="AL1005" s="211"/>
      <c r="AM1005" s="211"/>
      <c r="AN1005" s="211"/>
      <c r="AO1005" s="211"/>
      <c r="AP1005" s="211"/>
      <c r="AQ1005" s="211"/>
    </row>
    <row r="1006" spans="2:43" ht="12" customHeight="1">
      <c r="B1006" s="468"/>
      <c r="C1006" s="468"/>
      <c r="D1006" s="565"/>
      <c r="E1006" s="407"/>
      <c r="F1006" s="211"/>
      <c r="G1006" s="211"/>
      <c r="H1006" s="211"/>
      <c r="I1006" s="211"/>
      <c r="J1006" s="211"/>
      <c r="K1006" s="211"/>
      <c r="L1006" s="211"/>
      <c r="M1006" s="211"/>
      <c r="N1006" s="211"/>
      <c r="O1006" s="211"/>
      <c r="P1006" s="211"/>
      <c r="Q1006" s="211"/>
      <c r="R1006" s="211"/>
      <c r="S1006" s="211"/>
      <c r="T1006" s="211"/>
      <c r="U1006" s="211"/>
      <c r="V1006" s="211"/>
      <c r="W1006" s="211"/>
      <c r="X1006" s="211"/>
      <c r="Y1006" s="211"/>
      <c r="Z1006" s="211"/>
      <c r="AA1006" s="211"/>
      <c r="AB1006" s="211"/>
      <c r="AC1006" s="211"/>
      <c r="AD1006" s="211"/>
      <c r="AE1006" s="211"/>
      <c r="AF1006" s="211"/>
      <c r="AG1006" s="211"/>
      <c r="AH1006" s="211"/>
      <c r="AI1006" s="211"/>
      <c r="AJ1006" s="211"/>
      <c r="AK1006" s="211"/>
      <c r="AL1006" s="211"/>
      <c r="AM1006" s="211"/>
      <c r="AN1006" s="211"/>
      <c r="AO1006" s="211"/>
      <c r="AP1006" s="211"/>
      <c r="AQ1006" s="211"/>
    </row>
    <row r="1007" spans="2:43" ht="12" customHeight="1">
      <c r="B1007" s="468"/>
      <c r="C1007" s="468"/>
      <c r="D1007" s="565"/>
      <c r="E1007" s="407"/>
      <c r="F1007" s="211"/>
      <c r="G1007" s="211"/>
      <c r="H1007" s="211"/>
      <c r="I1007" s="211"/>
      <c r="J1007" s="211"/>
      <c r="K1007" s="211"/>
      <c r="L1007" s="211"/>
      <c r="M1007" s="211"/>
      <c r="N1007" s="211"/>
      <c r="O1007" s="211"/>
      <c r="P1007" s="211"/>
      <c r="Q1007" s="211"/>
      <c r="R1007" s="211"/>
      <c r="S1007" s="211"/>
      <c r="T1007" s="211"/>
      <c r="U1007" s="211"/>
      <c r="V1007" s="211"/>
      <c r="W1007" s="211"/>
      <c r="X1007" s="211"/>
      <c r="Y1007" s="211"/>
      <c r="Z1007" s="211"/>
      <c r="AA1007" s="211"/>
      <c r="AB1007" s="211"/>
      <c r="AC1007" s="211"/>
      <c r="AD1007" s="211"/>
      <c r="AE1007" s="211"/>
      <c r="AF1007" s="211"/>
      <c r="AG1007" s="211"/>
      <c r="AH1007" s="211"/>
      <c r="AI1007" s="211"/>
      <c r="AJ1007" s="211"/>
      <c r="AK1007" s="211"/>
      <c r="AL1007" s="211"/>
      <c r="AM1007" s="211"/>
      <c r="AN1007" s="211"/>
      <c r="AO1007" s="211"/>
      <c r="AP1007" s="211"/>
      <c r="AQ1007" s="211"/>
    </row>
    <row r="1008" spans="2:43" ht="12" customHeight="1">
      <c r="B1008" s="468"/>
      <c r="C1008" s="468"/>
      <c r="D1008" s="565"/>
      <c r="E1008" s="407"/>
      <c r="F1008" s="211"/>
      <c r="G1008" s="211"/>
      <c r="H1008" s="211"/>
      <c r="I1008" s="211"/>
      <c r="J1008" s="211"/>
      <c r="K1008" s="211"/>
      <c r="L1008" s="211"/>
      <c r="M1008" s="211"/>
      <c r="N1008" s="211"/>
      <c r="O1008" s="211"/>
      <c r="P1008" s="211"/>
      <c r="Q1008" s="211"/>
      <c r="R1008" s="211"/>
      <c r="S1008" s="211"/>
      <c r="T1008" s="211"/>
      <c r="U1008" s="211"/>
      <c r="V1008" s="211"/>
      <c r="W1008" s="211"/>
      <c r="X1008" s="211"/>
      <c r="Y1008" s="211"/>
      <c r="Z1008" s="211"/>
      <c r="AA1008" s="211"/>
      <c r="AB1008" s="211"/>
      <c r="AC1008" s="211"/>
      <c r="AD1008" s="211"/>
      <c r="AE1008" s="211"/>
      <c r="AF1008" s="211"/>
      <c r="AG1008" s="211"/>
      <c r="AH1008" s="211"/>
      <c r="AI1008" s="211"/>
      <c r="AJ1008" s="211"/>
      <c r="AK1008" s="211"/>
      <c r="AL1008" s="211"/>
      <c r="AM1008" s="211"/>
      <c r="AN1008" s="211"/>
      <c r="AO1008" s="211"/>
      <c r="AP1008" s="211"/>
      <c r="AQ1008" s="211"/>
    </row>
    <row r="1009" spans="2:43" ht="12" customHeight="1">
      <c r="B1009" s="468"/>
      <c r="C1009" s="468"/>
      <c r="D1009" s="565"/>
      <c r="E1009" s="407"/>
      <c r="F1009" s="211"/>
      <c r="G1009" s="211"/>
      <c r="H1009" s="211"/>
      <c r="I1009" s="211"/>
      <c r="J1009" s="211"/>
      <c r="K1009" s="211"/>
      <c r="L1009" s="211"/>
      <c r="M1009" s="211"/>
      <c r="N1009" s="211"/>
      <c r="O1009" s="211"/>
      <c r="P1009" s="211"/>
      <c r="Q1009" s="211"/>
      <c r="R1009" s="211"/>
      <c r="S1009" s="211"/>
      <c r="T1009" s="211"/>
      <c r="U1009" s="211"/>
      <c r="V1009" s="211"/>
      <c r="W1009" s="211"/>
      <c r="X1009" s="211"/>
      <c r="Y1009" s="211"/>
      <c r="Z1009" s="211"/>
      <c r="AA1009" s="211"/>
      <c r="AB1009" s="211"/>
      <c r="AC1009" s="211"/>
      <c r="AD1009" s="211"/>
      <c r="AE1009" s="211"/>
      <c r="AF1009" s="211"/>
      <c r="AG1009" s="211"/>
      <c r="AH1009" s="211"/>
      <c r="AI1009" s="211"/>
      <c r="AJ1009" s="211"/>
      <c r="AK1009" s="211"/>
      <c r="AL1009" s="211"/>
      <c r="AM1009" s="211"/>
      <c r="AN1009" s="211"/>
      <c r="AO1009" s="211"/>
      <c r="AP1009" s="211"/>
      <c r="AQ1009" s="211"/>
    </row>
    <row r="1010" spans="2:43" ht="12" customHeight="1">
      <c r="B1010" s="468"/>
      <c r="C1010" s="468"/>
      <c r="D1010" s="565"/>
      <c r="E1010" s="407"/>
      <c r="F1010" s="211"/>
      <c r="G1010" s="211"/>
      <c r="H1010" s="211"/>
      <c r="I1010" s="211"/>
      <c r="J1010" s="211"/>
      <c r="K1010" s="211"/>
      <c r="L1010" s="211"/>
      <c r="M1010" s="211"/>
      <c r="N1010" s="211"/>
      <c r="O1010" s="211"/>
      <c r="P1010" s="211"/>
      <c r="Q1010" s="211"/>
      <c r="R1010" s="211"/>
      <c r="S1010" s="211"/>
      <c r="T1010" s="211"/>
      <c r="U1010" s="211"/>
      <c r="V1010" s="211"/>
      <c r="W1010" s="211"/>
      <c r="X1010" s="211"/>
      <c r="Y1010" s="211"/>
      <c r="Z1010" s="211"/>
      <c r="AA1010" s="211"/>
      <c r="AB1010" s="211"/>
      <c r="AC1010" s="211"/>
      <c r="AD1010" s="211"/>
      <c r="AE1010" s="211"/>
      <c r="AF1010" s="211"/>
      <c r="AG1010" s="211"/>
      <c r="AH1010" s="211"/>
      <c r="AI1010" s="211"/>
      <c r="AJ1010" s="211"/>
      <c r="AK1010" s="211"/>
      <c r="AL1010" s="211"/>
      <c r="AM1010" s="211"/>
      <c r="AN1010" s="211"/>
      <c r="AO1010" s="211"/>
      <c r="AP1010" s="211"/>
      <c r="AQ1010" s="211"/>
    </row>
    <row r="1011" spans="2:43" ht="12" customHeight="1">
      <c r="B1011" s="468"/>
      <c r="C1011" s="468"/>
      <c r="D1011" s="565"/>
      <c r="E1011" s="407"/>
      <c r="F1011" s="211"/>
      <c r="G1011" s="211"/>
      <c r="H1011" s="211"/>
      <c r="I1011" s="211"/>
      <c r="J1011" s="211"/>
      <c r="K1011" s="211"/>
      <c r="L1011" s="211"/>
      <c r="M1011" s="211"/>
      <c r="N1011" s="211"/>
      <c r="O1011" s="211"/>
      <c r="P1011" s="211"/>
      <c r="Q1011" s="211"/>
      <c r="R1011" s="211"/>
      <c r="S1011" s="211"/>
      <c r="T1011" s="211"/>
      <c r="U1011" s="211"/>
      <c r="V1011" s="211"/>
      <c r="W1011" s="211"/>
      <c r="X1011" s="211"/>
      <c r="Y1011" s="211"/>
      <c r="Z1011" s="211"/>
      <c r="AA1011" s="211"/>
      <c r="AB1011" s="211"/>
      <c r="AC1011" s="211"/>
      <c r="AD1011" s="211"/>
      <c r="AE1011" s="211"/>
      <c r="AF1011" s="211"/>
      <c r="AG1011" s="211"/>
      <c r="AH1011" s="211"/>
      <c r="AI1011" s="211"/>
      <c r="AJ1011" s="211"/>
      <c r="AK1011" s="211"/>
      <c r="AL1011" s="211"/>
      <c r="AM1011" s="211"/>
      <c r="AN1011" s="211"/>
      <c r="AO1011" s="211"/>
      <c r="AP1011" s="211"/>
      <c r="AQ1011" s="211"/>
    </row>
    <row r="1012" spans="2:43" ht="12" customHeight="1">
      <c r="B1012" s="468"/>
      <c r="C1012" s="468"/>
      <c r="D1012" s="565"/>
      <c r="E1012" s="407"/>
      <c r="F1012" s="211"/>
      <c r="G1012" s="211"/>
      <c r="H1012" s="211"/>
      <c r="I1012" s="211"/>
      <c r="J1012" s="211"/>
      <c r="K1012" s="211"/>
      <c r="L1012" s="211"/>
      <c r="M1012" s="211"/>
      <c r="N1012" s="211"/>
      <c r="O1012" s="211"/>
      <c r="P1012" s="211"/>
      <c r="Q1012" s="211"/>
      <c r="R1012" s="211"/>
      <c r="S1012" s="211"/>
      <c r="T1012" s="211"/>
      <c r="U1012" s="211"/>
      <c r="V1012" s="211"/>
      <c r="W1012" s="211"/>
      <c r="X1012" s="211"/>
      <c r="Y1012" s="211"/>
      <c r="Z1012" s="211"/>
      <c r="AA1012" s="211"/>
      <c r="AB1012" s="211"/>
      <c r="AC1012" s="211"/>
      <c r="AD1012" s="211"/>
      <c r="AE1012" s="211"/>
      <c r="AF1012" s="211"/>
      <c r="AG1012" s="211"/>
      <c r="AH1012" s="211"/>
      <c r="AI1012" s="211"/>
      <c r="AJ1012" s="211"/>
      <c r="AK1012" s="211"/>
      <c r="AL1012" s="211"/>
      <c r="AM1012" s="211"/>
      <c r="AN1012" s="211"/>
      <c r="AO1012" s="211"/>
      <c r="AP1012" s="211"/>
      <c r="AQ1012" s="211"/>
    </row>
    <row r="1013" spans="2:43" ht="12" customHeight="1">
      <c r="B1013" s="468"/>
      <c r="C1013" s="468"/>
      <c r="D1013" s="565"/>
      <c r="E1013" s="407"/>
      <c r="F1013" s="211"/>
      <c r="G1013" s="211"/>
      <c r="H1013" s="211"/>
      <c r="I1013" s="211"/>
      <c r="J1013" s="211"/>
      <c r="K1013" s="211"/>
      <c r="L1013" s="211"/>
      <c r="M1013" s="211"/>
      <c r="N1013" s="211"/>
      <c r="O1013" s="211"/>
      <c r="P1013" s="211"/>
      <c r="Q1013" s="211"/>
      <c r="R1013" s="211"/>
      <c r="S1013" s="211"/>
      <c r="T1013" s="211"/>
      <c r="U1013" s="211"/>
      <c r="V1013" s="211"/>
      <c r="W1013" s="211"/>
      <c r="X1013" s="211"/>
      <c r="Y1013" s="211"/>
      <c r="Z1013" s="211"/>
      <c r="AA1013" s="211"/>
      <c r="AB1013" s="211"/>
      <c r="AC1013" s="211"/>
      <c r="AD1013" s="211"/>
      <c r="AE1013" s="211"/>
      <c r="AF1013" s="211"/>
      <c r="AG1013" s="211"/>
      <c r="AH1013" s="211"/>
      <c r="AI1013" s="211"/>
      <c r="AJ1013" s="211"/>
      <c r="AK1013" s="211"/>
      <c r="AL1013" s="211"/>
      <c r="AM1013" s="211"/>
      <c r="AN1013" s="211"/>
      <c r="AO1013" s="211"/>
      <c r="AP1013" s="211"/>
      <c r="AQ1013" s="211"/>
    </row>
    <row r="1014" spans="2:43" ht="12" customHeight="1">
      <c r="B1014" s="468"/>
      <c r="C1014" s="468"/>
      <c r="D1014" s="565"/>
      <c r="E1014" s="407"/>
      <c r="F1014" s="211"/>
      <c r="G1014" s="211"/>
      <c r="H1014" s="211"/>
      <c r="I1014" s="211"/>
      <c r="J1014" s="211"/>
      <c r="K1014" s="211"/>
      <c r="L1014" s="211"/>
      <c r="M1014" s="211"/>
      <c r="N1014" s="211"/>
      <c r="O1014" s="211"/>
      <c r="P1014" s="211"/>
      <c r="Q1014" s="211"/>
      <c r="R1014" s="211"/>
      <c r="S1014" s="211"/>
      <c r="T1014" s="211"/>
      <c r="U1014" s="211"/>
      <c r="V1014" s="211"/>
      <c r="W1014" s="211"/>
      <c r="X1014" s="211"/>
      <c r="Y1014" s="211"/>
      <c r="Z1014" s="211"/>
      <c r="AA1014" s="211"/>
      <c r="AB1014" s="211"/>
      <c r="AC1014" s="211"/>
      <c r="AD1014" s="211"/>
      <c r="AE1014" s="211"/>
      <c r="AF1014" s="211"/>
      <c r="AG1014" s="211"/>
      <c r="AH1014" s="211"/>
      <c r="AI1014" s="211"/>
      <c r="AJ1014" s="211"/>
      <c r="AK1014" s="211"/>
      <c r="AL1014" s="211"/>
      <c r="AM1014" s="211"/>
      <c r="AN1014" s="211"/>
      <c r="AO1014" s="211"/>
      <c r="AP1014" s="211"/>
      <c r="AQ1014" s="211"/>
    </row>
    <row r="1015" spans="2:43" ht="12" customHeight="1">
      <c r="B1015" s="468"/>
      <c r="C1015" s="468"/>
      <c r="D1015" s="565"/>
      <c r="E1015" s="407"/>
      <c r="F1015" s="211"/>
      <c r="G1015" s="211"/>
      <c r="H1015" s="211"/>
      <c r="I1015" s="211"/>
      <c r="J1015" s="211"/>
      <c r="K1015" s="211"/>
      <c r="L1015" s="211"/>
      <c r="M1015" s="211"/>
      <c r="N1015" s="211"/>
      <c r="O1015" s="211"/>
      <c r="P1015" s="211"/>
      <c r="Q1015" s="211"/>
      <c r="R1015" s="211"/>
      <c r="S1015" s="211"/>
      <c r="T1015" s="211"/>
      <c r="U1015" s="211"/>
      <c r="V1015" s="211"/>
      <c r="W1015" s="211"/>
      <c r="X1015" s="211"/>
      <c r="Y1015" s="211"/>
      <c r="Z1015" s="211"/>
      <c r="AA1015" s="211"/>
      <c r="AB1015" s="211"/>
      <c r="AC1015" s="211"/>
      <c r="AD1015" s="211"/>
      <c r="AE1015" s="211"/>
      <c r="AF1015" s="211"/>
      <c r="AG1015" s="211"/>
      <c r="AH1015" s="211"/>
      <c r="AI1015" s="211"/>
      <c r="AJ1015" s="211"/>
      <c r="AK1015" s="211"/>
      <c r="AL1015" s="211"/>
      <c r="AM1015" s="211"/>
      <c r="AN1015" s="211"/>
      <c r="AO1015" s="211"/>
      <c r="AP1015" s="211"/>
      <c r="AQ1015" s="211"/>
    </row>
    <row r="1016" spans="2:43" ht="12" customHeight="1">
      <c r="B1016" s="468"/>
      <c r="C1016" s="468"/>
      <c r="D1016" s="565"/>
      <c r="E1016" s="407"/>
      <c r="F1016" s="211"/>
      <c r="G1016" s="211"/>
      <c r="H1016" s="211"/>
      <c r="I1016" s="211"/>
      <c r="J1016" s="211"/>
      <c r="K1016" s="211"/>
      <c r="L1016" s="211"/>
      <c r="M1016" s="211"/>
      <c r="N1016" s="211"/>
      <c r="O1016" s="211"/>
      <c r="P1016" s="211"/>
      <c r="Q1016" s="211"/>
      <c r="R1016" s="211"/>
      <c r="S1016" s="211"/>
      <c r="T1016" s="211"/>
      <c r="U1016" s="211"/>
      <c r="V1016" s="211"/>
      <c r="W1016" s="211"/>
      <c r="X1016" s="211"/>
      <c r="Y1016" s="211"/>
      <c r="Z1016" s="211"/>
      <c r="AA1016" s="211"/>
      <c r="AB1016" s="211"/>
      <c r="AC1016" s="211"/>
      <c r="AD1016" s="211"/>
      <c r="AE1016" s="211"/>
      <c r="AF1016" s="211"/>
      <c r="AG1016" s="211"/>
      <c r="AH1016" s="211"/>
      <c r="AI1016" s="211"/>
      <c r="AJ1016" s="211"/>
      <c r="AK1016" s="211"/>
      <c r="AL1016" s="211"/>
      <c r="AM1016" s="211"/>
      <c r="AN1016" s="211"/>
      <c r="AO1016" s="211"/>
      <c r="AP1016" s="211"/>
      <c r="AQ1016" s="211"/>
    </row>
    <row r="1017" spans="2:43" ht="12" customHeight="1">
      <c r="B1017" s="468"/>
      <c r="C1017" s="468"/>
      <c r="D1017" s="565"/>
      <c r="E1017" s="407"/>
      <c r="F1017" s="211"/>
      <c r="G1017" s="211"/>
      <c r="H1017" s="211"/>
      <c r="I1017" s="211"/>
      <c r="J1017" s="211"/>
      <c r="K1017" s="211"/>
      <c r="L1017" s="211"/>
      <c r="M1017" s="211"/>
      <c r="N1017" s="211"/>
      <c r="O1017" s="211"/>
      <c r="P1017" s="211"/>
      <c r="Q1017" s="211"/>
      <c r="R1017" s="211"/>
      <c r="S1017" s="211"/>
      <c r="T1017" s="211"/>
      <c r="U1017" s="211"/>
      <c r="V1017" s="211"/>
      <c r="W1017" s="211"/>
      <c r="X1017" s="211"/>
      <c r="Y1017" s="211"/>
      <c r="Z1017" s="211"/>
      <c r="AA1017" s="211"/>
      <c r="AB1017" s="211"/>
      <c r="AC1017" s="211"/>
      <c r="AD1017" s="211"/>
      <c r="AE1017" s="211"/>
      <c r="AF1017" s="211"/>
      <c r="AG1017" s="211"/>
      <c r="AH1017" s="211"/>
      <c r="AI1017" s="211"/>
      <c r="AJ1017" s="211"/>
      <c r="AK1017" s="211"/>
      <c r="AL1017" s="211"/>
      <c r="AM1017" s="211"/>
      <c r="AN1017" s="211"/>
      <c r="AO1017" s="211"/>
      <c r="AP1017" s="211"/>
      <c r="AQ1017" s="211"/>
    </row>
    <row r="1018" spans="2:43" ht="12" customHeight="1">
      <c r="B1018" s="468"/>
      <c r="C1018" s="468"/>
      <c r="D1018" s="565"/>
      <c r="E1018" s="407"/>
      <c r="F1018" s="211"/>
      <c r="G1018" s="211"/>
      <c r="H1018" s="211"/>
      <c r="I1018" s="211"/>
      <c r="J1018" s="211"/>
      <c r="K1018" s="211"/>
      <c r="L1018" s="211"/>
      <c r="M1018" s="211"/>
      <c r="N1018" s="211"/>
      <c r="O1018" s="211"/>
      <c r="P1018" s="211"/>
      <c r="Q1018" s="211"/>
      <c r="R1018" s="211"/>
      <c r="S1018" s="211"/>
      <c r="T1018" s="211"/>
      <c r="U1018" s="211"/>
      <c r="V1018" s="211"/>
      <c r="W1018" s="211"/>
      <c r="X1018" s="211"/>
      <c r="Y1018" s="211"/>
      <c r="Z1018" s="211"/>
      <c r="AA1018" s="211"/>
      <c r="AB1018" s="211"/>
      <c r="AC1018" s="211"/>
      <c r="AD1018" s="211"/>
      <c r="AE1018" s="211"/>
      <c r="AF1018" s="211"/>
      <c r="AG1018" s="211"/>
      <c r="AH1018" s="211"/>
      <c r="AI1018" s="211"/>
      <c r="AJ1018" s="211"/>
      <c r="AK1018" s="211"/>
      <c r="AL1018" s="211"/>
      <c r="AM1018" s="211"/>
      <c r="AN1018" s="211"/>
      <c r="AO1018" s="211"/>
      <c r="AP1018" s="211"/>
      <c r="AQ1018" s="211"/>
    </row>
    <row r="1019" spans="2:43" ht="12" customHeight="1">
      <c r="B1019" s="468"/>
      <c r="C1019" s="468"/>
      <c r="D1019" s="565"/>
      <c r="E1019" s="407"/>
      <c r="F1019" s="211"/>
      <c r="G1019" s="211"/>
      <c r="H1019" s="211"/>
      <c r="I1019" s="211"/>
      <c r="J1019" s="211"/>
      <c r="K1019" s="211"/>
      <c r="L1019" s="211"/>
      <c r="M1019" s="211"/>
      <c r="N1019" s="211"/>
      <c r="O1019" s="211"/>
      <c r="P1019" s="211"/>
      <c r="Q1019" s="211"/>
      <c r="R1019" s="211"/>
      <c r="S1019" s="211"/>
      <c r="T1019" s="211"/>
      <c r="U1019" s="211"/>
      <c r="V1019" s="211"/>
      <c r="W1019" s="211"/>
      <c r="X1019" s="211"/>
      <c r="Y1019" s="211"/>
      <c r="Z1019" s="211"/>
      <c r="AA1019" s="211"/>
      <c r="AB1019" s="211"/>
      <c r="AC1019" s="211"/>
      <c r="AD1019" s="211"/>
      <c r="AE1019" s="211"/>
      <c r="AF1019" s="211"/>
      <c r="AG1019" s="211"/>
      <c r="AH1019" s="211"/>
      <c r="AI1019" s="211"/>
      <c r="AJ1019" s="211"/>
      <c r="AK1019" s="211"/>
      <c r="AL1019" s="211"/>
      <c r="AM1019" s="211"/>
      <c r="AN1019" s="211"/>
      <c r="AO1019" s="211"/>
      <c r="AP1019" s="211"/>
      <c r="AQ1019" s="211"/>
    </row>
    <row r="1020" spans="2:43" ht="12" customHeight="1">
      <c r="B1020" s="468"/>
      <c r="C1020" s="468"/>
      <c r="D1020" s="565"/>
      <c r="E1020" s="407"/>
      <c r="F1020" s="211"/>
      <c r="G1020" s="211"/>
      <c r="H1020" s="211"/>
      <c r="I1020" s="211"/>
      <c r="J1020" s="211"/>
      <c r="K1020" s="211"/>
      <c r="L1020" s="211"/>
      <c r="M1020" s="211"/>
      <c r="N1020" s="211"/>
      <c r="O1020" s="211"/>
      <c r="P1020" s="211"/>
      <c r="Q1020" s="211"/>
      <c r="R1020" s="211"/>
      <c r="S1020" s="211"/>
      <c r="T1020" s="211"/>
      <c r="U1020" s="211"/>
      <c r="V1020" s="211"/>
      <c r="W1020" s="211"/>
      <c r="X1020" s="211"/>
      <c r="Y1020" s="211"/>
      <c r="Z1020" s="211"/>
      <c r="AA1020" s="211"/>
      <c r="AB1020" s="211"/>
      <c r="AC1020" s="211"/>
      <c r="AD1020" s="211"/>
      <c r="AE1020" s="211"/>
      <c r="AF1020" s="211"/>
      <c r="AG1020" s="211"/>
      <c r="AH1020" s="211"/>
      <c r="AI1020" s="211"/>
      <c r="AJ1020" s="211"/>
      <c r="AK1020" s="211"/>
      <c r="AL1020" s="211"/>
      <c r="AM1020" s="211"/>
      <c r="AN1020" s="211"/>
      <c r="AO1020" s="211"/>
      <c r="AP1020" s="211"/>
      <c r="AQ1020" s="211"/>
    </row>
    <row r="1021" spans="2:43" ht="12" customHeight="1">
      <c r="B1021" s="468"/>
      <c r="C1021" s="468"/>
      <c r="D1021" s="565"/>
      <c r="E1021" s="407"/>
      <c r="F1021" s="211"/>
      <c r="G1021" s="211"/>
      <c r="H1021" s="211"/>
      <c r="I1021" s="211"/>
      <c r="J1021" s="211"/>
      <c r="K1021" s="211"/>
      <c r="L1021" s="211"/>
      <c r="M1021" s="211"/>
      <c r="N1021" s="211"/>
      <c r="O1021" s="211"/>
      <c r="P1021" s="211"/>
      <c r="Q1021" s="211"/>
      <c r="R1021" s="211"/>
      <c r="S1021" s="211"/>
      <c r="T1021" s="211"/>
      <c r="U1021" s="211"/>
      <c r="V1021" s="211"/>
      <c r="W1021" s="211"/>
      <c r="X1021" s="211"/>
      <c r="Y1021" s="211"/>
      <c r="Z1021" s="211"/>
      <c r="AA1021" s="211"/>
      <c r="AB1021" s="211"/>
      <c r="AC1021" s="211"/>
      <c r="AD1021" s="211"/>
      <c r="AE1021" s="211"/>
      <c r="AF1021" s="211"/>
      <c r="AG1021" s="211"/>
      <c r="AH1021" s="211"/>
      <c r="AI1021" s="211"/>
      <c r="AJ1021" s="211"/>
      <c r="AK1021" s="211"/>
      <c r="AL1021" s="211"/>
      <c r="AM1021" s="211"/>
      <c r="AN1021" s="211"/>
      <c r="AO1021" s="211"/>
      <c r="AP1021" s="211"/>
      <c r="AQ1021" s="211"/>
    </row>
    <row r="1022" spans="2:43" ht="12" customHeight="1">
      <c r="B1022" s="468"/>
      <c r="C1022" s="468"/>
      <c r="D1022" s="565"/>
      <c r="E1022" s="407"/>
      <c r="F1022" s="211"/>
      <c r="G1022" s="211"/>
      <c r="H1022" s="211"/>
      <c r="I1022" s="211"/>
      <c r="J1022" s="211"/>
      <c r="K1022" s="211"/>
      <c r="L1022" s="211"/>
      <c r="M1022" s="211"/>
      <c r="N1022" s="211"/>
      <c r="O1022" s="211"/>
      <c r="P1022" s="211"/>
      <c r="Q1022" s="211"/>
      <c r="R1022" s="211"/>
      <c r="S1022" s="211"/>
      <c r="T1022" s="211"/>
      <c r="U1022" s="211"/>
      <c r="V1022" s="211"/>
      <c r="W1022" s="211"/>
      <c r="X1022" s="211"/>
      <c r="Y1022" s="211"/>
      <c r="Z1022" s="211"/>
      <c r="AA1022" s="211"/>
      <c r="AB1022" s="211"/>
      <c r="AC1022" s="211"/>
      <c r="AD1022" s="211"/>
      <c r="AE1022" s="211"/>
      <c r="AF1022" s="211"/>
      <c r="AG1022" s="211"/>
      <c r="AH1022" s="211"/>
      <c r="AI1022" s="211"/>
      <c r="AJ1022" s="211"/>
      <c r="AK1022" s="211"/>
      <c r="AL1022" s="211"/>
      <c r="AM1022" s="211"/>
      <c r="AN1022" s="211"/>
      <c r="AO1022" s="211"/>
      <c r="AP1022" s="211"/>
      <c r="AQ1022" s="211"/>
    </row>
    <row r="1023" spans="2:43" ht="12" customHeight="1">
      <c r="B1023" s="468"/>
      <c r="C1023" s="468"/>
      <c r="D1023" s="565"/>
      <c r="E1023" s="407"/>
      <c r="F1023" s="211"/>
      <c r="G1023" s="211"/>
      <c r="H1023" s="211"/>
      <c r="I1023" s="211"/>
      <c r="J1023" s="211"/>
      <c r="K1023" s="211"/>
      <c r="L1023" s="211"/>
      <c r="M1023" s="211"/>
      <c r="N1023" s="211"/>
      <c r="O1023" s="211"/>
      <c r="P1023" s="211"/>
      <c r="Q1023" s="211"/>
      <c r="R1023" s="211"/>
      <c r="S1023" s="211"/>
      <c r="T1023" s="211"/>
      <c r="U1023" s="211"/>
      <c r="V1023" s="211"/>
      <c r="W1023" s="211"/>
      <c r="X1023" s="211"/>
      <c r="Y1023" s="211"/>
      <c r="Z1023" s="211"/>
      <c r="AA1023" s="211"/>
      <c r="AB1023" s="211"/>
      <c r="AC1023" s="211"/>
      <c r="AD1023" s="211"/>
      <c r="AE1023" s="211"/>
      <c r="AF1023" s="211"/>
      <c r="AG1023" s="211"/>
      <c r="AH1023" s="211"/>
      <c r="AI1023" s="211"/>
      <c r="AJ1023" s="211"/>
      <c r="AK1023" s="211"/>
      <c r="AL1023" s="211"/>
      <c r="AM1023" s="211"/>
      <c r="AN1023" s="211"/>
      <c r="AO1023" s="211"/>
      <c r="AP1023" s="211"/>
      <c r="AQ1023" s="211"/>
    </row>
    <row r="1024" spans="2:43" ht="12" customHeight="1">
      <c r="B1024" s="468"/>
      <c r="C1024" s="468"/>
      <c r="D1024" s="565"/>
      <c r="E1024" s="407"/>
      <c r="F1024" s="211"/>
      <c r="G1024" s="211"/>
      <c r="H1024" s="211"/>
      <c r="I1024" s="211"/>
      <c r="J1024" s="211"/>
      <c r="K1024" s="211"/>
      <c r="L1024" s="211"/>
      <c r="M1024" s="211"/>
      <c r="N1024" s="211"/>
      <c r="O1024" s="211"/>
      <c r="P1024" s="211"/>
      <c r="Q1024" s="211"/>
      <c r="R1024" s="211"/>
      <c r="S1024" s="211"/>
      <c r="T1024" s="211"/>
      <c r="U1024" s="211"/>
      <c r="V1024" s="211"/>
      <c r="W1024" s="211"/>
      <c r="X1024" s="211"/>
      <c r="Y1024" s="211"/>
      <c r="Z1024" s="211"/>
      <c r="AA1024" s="211"/>
      <c r="AB1024" s="211"/>
      <c r="AC1024" s="211"/>
      <c r="AD1024" s="211"/>
      <c r="AE1024" s="211"/>
      <c r="AF1024" s="211"/>
      <c r="AG1024" s="211"/>
      <c r="AH1024" s="211"/>
      <c r="AI1024" s="211"/>
      <c r="AJ1024" s="211"/>
      <c r="AK1024" s="211"/>
      <c r="AL1024" s="211"/>
      <c r="AM1024" s="211"/>
      <c r="AN1024" s="211"/>
      <c r="AO1024" s="211"/>
      <c r="AP1024" s="211"/>
      <c r="AQ1024" s="211"/>
    </row>
    <row r="1025" spans="2:43" ht="12" customHeight="1">
      <c r="B1025" s="468"/>
      <c r="C1025" s="468"/>
      <c r="D1025" s="565"/>
      <c r="E1025" s="407"/>
      <c r="F1025" s="211"/>
      <c r="G1025" s="211"/>
      <c r="H1025" s="211"/>
      <c r="I1025" s="211"/>
      <c r="J1025" s="211"/>
      <c r="K1025" s="211"/>
      <c r="L1025" s="211"/>
      <c r="M1025" s="211"/>
      <c r="N1025" s="211"/>
      <c r="O1025" s="211"/>
      <c r="P1025" s="211"/>
      <c r="Q1025" s="211"/>
      <c r="R1025" s="211"/>
      <c r="S1025" s="211"/>
      <c r="T1025" s="211"/>
      <c r="U1025" s="211"/>
      <c r="V1025" s="211"/>
      <c r="W1025" s="211"/>
      <c r="X1025" s="211"/>
      <c r="Y1025" s="211"/>
      <c r="Z1025" s="211"/>
      <c r="AA1025" s="211"/>
      <c r="AB1025" s="211"/>
      <c r="AC1025" s="211"/>
      <c r="AD1025" s="211"/>
      <c r="AE1025" s="211"/>
      <c r="AF1025" s="211"/>
      <c r="AG1025" s="211"/>
      <c r="AH1025" s="211"/>
      <c r="AI1025" s="211"/>
      <c r="AJ1025" s="211"/>
      <c r="AK1025" s="211"/>
      <c r="AL1025" s="211"/>
      <c r="AM1025" s="211"/>
      <c r="AN1025" s="211"/>
      <c r="AO1025" s="211"/>
      <c r="AP1025" s="211"/>
      <c r="AQ1025" s="211"/>
    </row>
    <row r="1026" spans="2:43" ht="12" customHeight="1">
      <c r="B1026" s="468"/>
      <c r="C1026" s="468"/>
      <c r="D1026" s="565"/>
      <c r="E1026" s="407"/>
      <c r="F1026" s="211"/>
      <c r="G1026" s="211"/>
      <c r="H1026" s="211"/>
      <c r="I1026" s="211"/>
      <c r="J1026" s="211"/>
      <c r="K1026" s="211"/>
      <c r="L1026" s="211"/>
      <c r="M1026" s="211"/>
      <c r="N1026" s="211"/>
      <c r="O1026" s="211"/>
      <c r="P1026" s="211"/>
      <c r="Q1026" s="211"/>
      <c r="R1026" s="211"/>
      <c r="S1026" s="211"/>
      <c r="T1026" s="211"/>
      <c r="U1026" s="211"/>
      <c r="V1026" s="211"/>
      <c r="W1026" s="211"/>
      <c r="X1026" s="211"/>
      <c r="Y1026" s="211"/>
      <c r="Z1026" s="211"/>
      <c r="AA1026" s="211"/>
      <c r="AB1026" s="211"/>
      <c r="AC1026" s="211"/>
      <c r="AD1026" s="211"/>
      <c r="AE1026" s="211"/>
      <c r="AF1026" s="211"/>
      <c r="AG1026" s="211"/>
      <c r="AH1026" s="211"/>
      <c r="AI1026" s="211"/>
      <c r="AJ1026" s="211"/>
      <c r="AK1026" s="211"/>
      <c r="AL1026" s="211"/>
      <c r="AM1026" s="211"/>
      <c r="AN1026" s="211"/>
      <c r="AO1026" s="211"/>
      <c r="AP1026" s="211"/>
      <c r="AQ1026" s="211"/>
    </row>
    <row r="1027" spans="2:43" ht="12" customHeight="1">
      <c r="B1027" s="468"/>
      <c r="C1027" s="468"/>
      <c r="D1027" s="565"/>
      <c r="E1027" s="407"/>
      <c r="F1027" s="211"/>
      <c r="G1027" s="211"/>
      <c r="H1027" s="211"/>
      <c r="I1027" s="211"/>
      <c r="J1027" s="211"/>
      <c r="K1027" s="211"/>
      <c r="L1027" s="211"/>
      <c r="M1027" s="211"/>
      <c r="N1027" s="211"/>
      <c r="O1027" s="211"/>
      <c r="P1027" s="211"/>
      <c r="Q1027" s="211"/>
      <c r="R1027" s="211"/>
      <c r="S1027" s="211"/>
      <c r="T1027" s="211"/>
      <c r="U1027" s="211"/>
      <c r="V1027" s="211"/>
      <c r="W1027" s="211"/>
      <c r="X1027" s="211"/>
      <c r="Y1027" s="211"/>
      <c r="Z1027" s="211"/>
      <c r="AA1027" s="211"/>
      <c r="AB1027" s="211"/>
      <c r="AC1027" s="211"/>
      <c r="AD1027" s="211"/>
      <c r="AE1027" s="211"/>
      <c r="AF1027" s="211"/>
      <c r="AG1027" s="211"/>
      <c r="AH1027" s="211"/>
      <c r="AI1027" s="211"/>
      <c r="AJ1027" s="211"/>
      <c r="AK1027" s="211"/>
      <c r="AL1027" s="211"/>
      <c r="AM1027" s="211"/>
      <c r="AN1027" s="211"/>
      <c r="AO1027" s="211"/>
      <c r="AP1027" s="211"/>
      <c r="AQ1027" s="211"/>
    </row>
    <row r="1028" spans="2:43" ht="12" customHeight="1">
      <c r="B1028" s="468"/>
      <c r="C1028" s="468"/>
      <c r="D1028" s="565"/>
      <c r="E1028" s="407"/>
      <c r="F1028" s="211"/>
      <c r="G1028" s="211"/>
      <c r="H1028" s="211"/>
      <c r="I1028" s="211"/>
      <c r="J1028" s="211"/>
      <c r="K1028" s="211"/>
      <c r="L1028" s="211"/>
      <c r="M1028" s="211"/>
      <c r="N1028" s="211"/>
      <c r="O1028" s="211"/>
      <c r="P1028" s="211"/>
      <c r="Q1028" s="211"/>
      <c r="R1028" s="211"/>
      <c r="S1028" s="211"/>
      <c r="T1028" s="211"/>
      <c r="U1028" s="211"/>
      <c r="V1028" s="211"/>
      <c r="W1028" s="211"/>
      <c r="X1028" s="211"/>
      <c r="Y1028" s="211"/>
      <c r="Z1028" s="211"/>
      <c r="AA1028" s="211"/>
      <c r="AB1028" s="211"/>
      <c r="AC1028" s="211"/>
      <c r="AD1028" s="211"/>
      <c r="AE1028" s="211"/>
      <c r="AF1028" s="211"/>
      <c r="AG1028" s="211"/>
      <c r="AH1028" s="211"/>
      <c r="AI1028" s="211"/>
      <c r="AJ1028" s="211"/>
      <c r="AK1028" s="211"/>
      <c r="AL1028" s="211"/>
      <c r="AM1028" s="211"/>
      <c r="AN1028" s="211"/>
      <c r="AO1028" s="211"/>
      <c r="AP1028" s="211"/>
      <c r="AQ1028" s="211"/>
    </row>
    <row r="1029" spans="2:43" ht="12" customHeight="1">
      <c r="B1029" s="468"/>
      <c r="C1029" s="468"/>
      <c r="D1029" s="565"/>
      <c r="E1029" s="407"/>
      <c r="F1029" s="211"/>
      <c r="G1029" s="211"/>
      <c r="H1029" s="211"/>
      <c r="I1029" s="211"/>
      <c r="J1029" s="211"/>
      <c r="K1029" s="211"/>
      <c r="L1029" s="211"/>
      <c r="M1029" s="211"/>
      <c r="N1029" s="211"/>
      <c r="O1029" s="211"/>
      <c r="P1029" s="211"/>
      <c r="Q1029" s="211"/>
      <c r="R1029" s="211"/>
      <c r="S1029" s="211"/>
      <c r="T1029" s="211"/>
      <c r="U1029" s="211"/>
      <c r="V1029" s="211"/>
      <c r="W1029" s="211"/>
      <c r="X1029" s="211"/>
      <c r="Y1029" s="211"/>
      <c r="Z1029" s="211"/>
      <c r="AA1029" s="211"/>
      <c r="AB1029" s="211"/>
      <c r="AC1029" s="211"/>
      <c r="AD1029" s="211"/>
      <c r="AE1029" s="211"/>
      <c r="AF1029" s="211"/>
      <c r="AG1029" s="211"/>
      <c r="AH1029" s="211"/>
      <c r="AI1029" s="211"/>
      <c r="AJ1029" s="211"/>
      <c r="AK1029" s="211"/>
      <c r="AL1029" s="211"/>
      <c r="AM1029" s="211"/>
      <c r="AN1029" s="211"/>
      <c r="AO1029" s="211"/>
      <c r="AP1029" s="211"/>
      <c r="AQ1029" s="211"/>
    </row>
    <row r="1030" spans="2:43" ht="12" customHeight="1">
      <c r="B1030" s="468"/>
      <c r="C1030" s="468"/>
      <c r="D1030" s="565"/>
      <c r="E1030" s="407"/>
      <c r="F1030" s="211"/>
      <c r="G1030" s="211"/>
      <c r="H1030" s="211"/>
      <c r="I1030" s="211"/>
      <c r="J1030" s="211"/>
      <c r="K1030" s="211"/>
      <c r="L1030" s="211"/>
      <c r="M1030" s="211"/>
      <c r="N1030" s="211"/>
      <c r="O1030" s="211"/>
      <c r="P1030" s="211"/>
      <c r="Q1030" s="211"/>
      <c r="R1030" s="211"/>
      <c r="S1030" s="211"/>
      <c r="T1030" s="211"/>
      <c r="U1030" s="211"/>
      <c r="V1030" s="211"/>
      <c r="W1030" s="211"/>
      <c r="X1030" s="211"/>
      <c r="Y1030" s="211"/>
      <c r="Z1030" s="211"/>
      <c r="AA1030" s="211"/>
      <c r="AB1030" s="211"/>
      <c r="AC1030" s="211"/>
      <c r="AD1030" s="211"/>
      <c r="AE1030" s="211"/>
      <c r="AF1030" s="211"/>
      <c r="AG1030" s="211"/>
      <c r="AH1030" s="211"/>
      <c r="AI1030" s="211"/>
      <c r="AJ1030" s="211"/>
      <c r="AK1030" s="211"/>
      <c r="AL1030" s="211"/>
      <c r="AM1030" s="211"/>
      <c r="AN1030" s="211"/>
      <c r="AO1030" s="211"/>
      <c r="AP1030" s="211"/>
      <c r="AQ1030" s="211"/>
    </row>
    <row r="1031" spans="2:43" ht="12" customHeight="1">
      <c r="B1031" s="468"/>
      <c r="C1031" s="468"/>
      <c r="D1031" s="565"/>
      <c r="E1031" s="407"/>
      <c r="F1031" s="211"/>
      <c r="G1031" s="211"/>
      <c r="H1031" s="211"/>
      <c r="I1031" s="211"/>
      <c r="J1031" s="211"/>
      <c r="K1031" s="211"/>
      <c r="L1031" s="211"/>
      <c r="M1031" s="211"/>
      <c r="N1031" s="211"/>
      <c r="O1031" s="211"/>
      <c r="P1031" s="211"/>
      <c r="Q1031" s="211"/>
      <c r="R1031" s="211"/>
      <c r="S1031" s="211"/>
      <c r="T1031" s="211"/>
      <c r="U1031" s="211"/>
      <c r="V1031" s="211"/>
      <c r="W1031" s="211"/>
      <c r="X1031" s="211"/>
      <c r="Y1031" s="211"/>
      <c r="Z1031" s="211"/>
      <c r="AA1031" s="211"/>
      <c r="AB1031" s="211"/>
      <c r="AC1031" s="211"/>
      <c r="AD1031" s="211"/>
      <c r="AE1031" s="211"/>
      <c r="AF1031" s="211"/>
      <c r="AG1031" s="211"/>
      <c r="AH1031" s="211"/>
      <c r="AI1031" s="211"/>
      <c r="AJ1031" s="211"/>
      <c r="AK1031" s="211"/>
      <c r="AL1031" s="211"/>
      <c r="AM1031" s="211"/>
      <c r="AN1031" s="211"/>
      <c r="AO1031" s="211"/>
      <c r="AP1031" s="211"/>
      <c r="AQ1031" s="211"/>
    </row>
    <row r="1032" spans="2:43" ht="12" customHeight="1">
      <c r="B1032" s="468"/>
      <c r="C1032" s="468"/>
      <c r="D1032" s="565"/>
      <c r="E1032" s="407"/>
      <c r="F1032" s="211"/>
      <c r="G1032" s="211"/>
      <c r="H1032" s="211"/>
      <c r="I1032" s="211"/>
      <c r="J1032" s="211"/>
      <c r="K1032" s="211"/>
      <c r="L1032" s="211"/>
      <c r="M1032" s="211"/>
      <c r="N1032" s="211"/>
      <c r="O1032" s="211"/>
      <c r="P1032" s="211"/>
      <c r="Q1032" s="211"/>
      <c r="R1032" s="211"/>
      <c r="S1032" s="211"/>
      <c r="T1032" s="211"/>
      <c r="U1032" s="211"/>
      <c r="V1032" s="211"/>
      <c r="W1032" s="211"/>
      <c r="X1032" s="211"/>
      <c r="Y1032" s="211"/>
      <c r="Z1032" s="211"/>
      <c r="AA1032" s="211"/>
      <c r="AB1032" s="211"/>
      <c r="AC1032" s="211"/>
      <c r="AD1032" s="211"/>
      <c r="AE1032" s="211"/>
      <c r="AF1032" s="211"/>
      <c r="AG1032" s="211"/>
      <c r="AH1032" s="211"/>
      <c r="AI1032" s="211"/>
      <c r="AJ1032" s="211"/>
      <c r="AK1032" s="211"/>
      <c r="AL1032" s="211"/>
      <c r="AM1032" s="211"/>
      <c r="AN1032" s="211"/>
      <c r="AO1032" s="211"/>
      <c r="AP1032" s="211"/>
      <c r="AQ1032" s="211"/>
    </row>
    <row r="1033" spans="2:43" ht="12" customHeight="1">
      <c r="B1033" s="468"/>
      <c r="C1033" s="468"/>
      <c r="D1033" s="565"/>
      <c r="E1033" s="407"/>
      <c r="F1033" s="211"/>
      <c r="G1033" s="211"/>
      <c r="H1033" s="211"/>
      <c r="I1033" s="211"/>
      <c r="J1033" s="211"/>
      <c r="K1033" s="211"/>
      <c r="L1033" s="211"/>
      <c r="M1033" s="211"/>
      <c r="N1033" s="211"/>
      <c r="O1033" s="211"/>
      <c r="P1033" s="211"/>
      <c r="Q1033" s="211"/>
      <c r="R1033" s="211"/>
      <c r="S1033" s="211"/>
      <c r="T1033" s="211"/>
      <c r="U1033" s="211"/>
      <c r="V1033" s="211"/>
      <c r="W1033" s="211"/>
      <c r="X1033" s="211"/>
      <c r="Y1033" s="211"/>
      <c r="Z1033" s="211"/>
      <c r="AA1033" s="211"/>
      <c r="AB1033" s="211"/>
      <c r="AC1033" s="211"/>
      <c r="AD1033" s="211"/>
      <c r="AE1033" s="211"/>
      <c r="AF1033" s="211"/>
      <c r="AG1033" s="211"/>
      <c r="AH1033" s="211"/>
      <c r="AI1033" s="211"/>
      <c r="AJ1033" s="211"/>
      <c r="AK1033" s="211"/>
      <c r="AL1033" s="211"/>
      <c r="AM1033" s="211"/>
      <c r="AN1033" s="211"/>
      <c r="AO1033" s="211"/>
      <c r="AP1033" s="211"/>
      <c r="AQ1033" s="211"/>
    </row>
    <row r="1034" spans="2:43" ht="12" customHeight="1">
      <c r="B1034" s="468"/>
      <c r="C1034" s="468"/>
      <c r="D1034" s="565"/>
      <c r="E1034" s="407"/>
      <c r="F1034" s="211"/>
      <c r="G1034" s="211"/>
      <c r="H1034" s="211"/>
      <c r="I1034" s="211"/>
      <c r="J1034" s="211"/>
      <c r="K1034" s="211"/>
      <c r="L1034" s="211"/>
      <c r="M1034" s="211"/>
      <c r="N1034" s="211"/>
      <c r="O1034" s="211"/>
      <c r="P1034" s="211"/>
      <c r="Q1034" s="211"/>
      <c r="R1034" s="211"/>
      <c r="S1034" s="211"/>
      <c r="T1034" s="211"/>
      <c r="U1034" s="211"/>
      <c r="V1034" s="211"/>
      <c r="W1034" s="211"/>
      <c r="X1034" s="211"/>
      <c r="Y1034" s="211"/>
      <c r="Z1034" s="211"/>
      <c r="AA1034" s="211"/>
      <c r="AB1034" s="211"/>
      <c r="AC1034" s="211"/>
      <c r="AD1034" s="211"/>
      <c r="AE1034" s="211"/>
      <c r="AF1034" s="211"/>
      <c r="AG1034" s="211"/>
      <c r="AH1034" s="211"/>
      <c r="AI1034" s="211"/>
      <c r="AJ1034" s="211"/>
      <c r="AK1034" s="211"/>
      <c r="AL1034" s="211"/>
      <c r="AM1034" s="211"/>
      <c r="AN1034" s="211"/>
      <c r="AO1034" s="211"/>
      <c r="AP1034" s="211"/>
      <c r="AQ1034" s="211"/>
    </row>
    <row r="1035" spans="2:43" ht="12" customHeight="1">
      <c r="B1035" s="468"/>
      <c r="C1035" s="468"/>
      <c r="D1035" s="565"/>
      <c r="E1035" s="407"/>
      <c r="F1035" s="211"/>
      <c r="G1035" s="211"/>
      <c r="H1035" s="211"/>
      <c r="I1035" s="211"/>
      <c r="J1035" s="211"/>
      <c r="K1035" s="211"/>
      <c r="L1035" s="211"/>
      <c r="M1035" s="211"/>
      <c r="N1035" s="211"/>
      <c r="O1035" s="211"/>
      <c r="P1035" s="211"/>
      <c r="Q1035" s="211"/>
      <c r="R1035" s="211"/>
      <c r="S1035" s="211"/>
      <c r="T1035" s="211"/>
      <c r="U1035" s="211"/>
      <c r="V1035" s="211"/>
      <c r="W1035" s="211"/>
      <c r="X1035" s="211"/>
      <c r="Y1035" s="211"/>
      <c r="Z1035" s="211"/>
      <c r="AA1035" s="211"/>
      <c r="AB1035" s="211"/>
      <c r="AC1035" s="211"/>
      <c r="AD1035" s="211"/>
      <c r="AE1035" s="211"/>
      <c r="AF1035" s="211"/>
      <c r="AG1035" s="211"/>
      <c r="AH1035" s="211"/>
      <c r="AI1035" s="211"/>
      <c r="AJ1035" s="211"/>
      <c r="AK1035" s="211"/>
      <c r="AL1035" s="211"/>
      <c r="AM1035" s="211"/>
      <c r="AN1035" s="211"/>
      <c r="AO1035" s="211"/>
      <c r="AP1035" s="211"/>
      <c r="AQ1035" s="211"/>
    </row>
    <row r="1036" spans="2:43" ht="12" customHeight="1">
      <c r="B1036" s="468"/>
      <c r="C1036" s="468"/>
      <c r="D1036" s="565"/>
      <c r="E1036" s="407"/>
      <c r="F1036" s="211"/>
      <c r="G1036" s="211"/>
      <c r="H1036" s="211"/>
      <c r="I1036" s="211"/>
      <c r="J1036" s="211"/>
      <c r="K1036" s="211"/>
      <c r="L1036" s="211"/>
      <c r="M1036" s="211"/>
      <c r="N1036" s="211"/>
      <c r="O1036" s="211"/>
      <c r="P1036" s="211"/>
      <c r="Q1036" s="211"/>
      <c r="R1036" s="211"/>
      <c r="S1036" s="211"/>
      <c r="T1036" s="211"/>
      <c r="U1036" s="211"/>
      <c r="V1036" s="211"/>
      <c r="W1036" s="211"/>
      <c r="X1036" s="211"/>
      <c r="Y1036" s="211"/>
      <c r="Z1036" s="211"/>
      <c r="AA1036" s="211"/>
      <c r="AB1036" s="211"/>
      <c r="AC1036" s="211"/>
      <c r="AD1036" s="211"/>
      <c r="AE1036" s="211"/>
      <c r="AF1036" s="211"/>
      <c r="AG1036" s="211"/>
      <c r="AH1036" s="211"/>
      <c r="AI1036" s="211"/>
      <c r="AJ1036" s="211"/>
      <c r="AK1036" s="211"/>
      <c r="AL1036" s="211"/>
      <c r="AM1036" s="211"/>
      <c r="AN1036" s="211"/>
      <c r="AO1036" s="211"/>
      <c r="AP1036" s="211"/>
      <c r="AQ1036" s="211"/>
    </row>
    <row r="1037" spans="2:43" ht="12" customHeight="1">
      <c r="B1037" s="468"/>
      <c r="C1037" s="468"/>
      <c r="D1037" s="565"/>
      <c r="E1037" s="407"/>
      <c r="F1037" s="211"/>
      <c r="G1037" s="211"/>
      <c r="H1037" s="211"/>
      <c r="I1037" s="211"/>
      <c r="J1037" s="211"/>
      <c r="K1037" s="211"/>
      <c r="L1037" s="211"/>
      <c r="M1037" s="211"/>
      <c r="N1037" s="211"/>
      <c r="O1037" s="211"/>
      <c r="P1037" s="211"/>
      <c r="Q1037" s="211"/>
      <c r="R1037" s="211"/>
      <c r="S1037" s="211"/>
      <c r="T1037" s="211"/>
      <c r="U1037" s="211"/>
      <c r="V1037" s="211"/>
      <c r="W1037" s="211"/>
      <c r="X1037" s="211"/>
      <c r="Y1037" s="211"/>
      <c r="Z1037" s="211"/>
      <c r="AA1037" s="211"/>
      <c r="AB1037" s="211"/>
      <c r="AC1037" s="211"/>
      <c r="AD1037" s="211"/>
      <c r="AE1037" s="211"/>
      <c r="AF1037" s="211"/>
      <c r="AG1037" s="211"/>
      <c r="AH1037" s="211"/>
      <c r="AI1037" s="211"/>
      <c r="AJ1037" s="211"/>
      <c r="AK1037" s="211"/>
      <c r="AL1037" s="211"/>
      <c r="AM1037" s="211"/>
      <c r="AN1037" s="211"/>
      <c r="AO1037" s="211"/>
      <c r="AP1037" s="211"/>
      <c r="AQ1037" s="211"/>
    </row>
    <row r="1038" spans="2:43" ht="12" customHeight="1">
      <c r="B1038" s="468"/>
      <c r="C1038" s="468"/>
      <c r="D1038" s="565"/>
      <c r="E1038" s="407"/>
      <c r="F1038" s="211"/>
      <c r="G1038" s="211"/>
      <c r="H1038" s="211"/>
      <c r="I1038" s="211"/>
      <c r="J1038" s="211"/>
      <c r="K1038" s="211"/>
      <c r="L1038" s="211"/>
      <c r="M1038" s="211"/>
      <c r="N1038" s="211"/>
      <c r="O1038" s="211"/>
      <c r="P1038" s="211"/>
      <c r="Q1038" s="211"/>
      <c r="R1038" s="211"/>
      <c r="S1038" s="211"/>
      <c r="T1038" s="211"/>
      <c r="U1038" s="211"/>
      <c r="V1038" s="211"/>
      <c r="W1038" s="211"/>
      <c r="X1038" s="211"/>
      <c r="Y1038" s="211"/>
      <c r="Z1038" s="211"/>
      <c r="AA1038" s="211"/>
      <c r="AB1038" s="211"/>
      <c r="AC1038" s="211"/>
      <c r="AD1038" s="211"/>
      <c r="AE1038" s="211"/>
      <c r="AF1038" s="211"/>
      <c r="AG1038" s="211"/>
      <c r="AH1038" s="211"/>
      <c r="AI1038" s="211"/>
      <c r="AJ1038" s="211"/>
      <c r="AK1038" s="211"/>
      <c r="AL1038" s="211"/>
      <c r="AM1038" s="211"/>
      <c r="AN1038" s="211"/>
      <c r="AO1038" s="211"/>
      <c r="AP1038" s="211"/>
      <c r="AQ1038" s="211"/>
    </row>
    <row r="1039" spans="2:43" ht="12" customHeight="1">
      <c r="B1039" s="468"/>
      <c r="C1039" s="468"/>
      <c r="D1039" s="565"/>
      <c r="E1039" s="407"/>
      <c r="F1039" s="211"/>
      <c r="G1039" s="211"/>
      <c r="H1039" s="211"/>
      <c r="I1039" s="211"/>
      <c r="J1039" s="211"/>
      <c r="K1039" s="211"/>
      <c r="L1039" s="211"/>
      <c r="M1039" s="211"/>
      <c r="N1039" s="211"/>
      <c r="O1039" s="211"/>
      <c r="P1039" s="211"/>
      <c r="Q1039" s="211"/>
      <c r="R1039" s="211"/>
      <c r="S1039" s="211"/>
      <c r="T1039" s="211"/>
      <c r="U1039" s="211"/>
      <c r="V1039" s="211"/>
      <c r="W1039" s="211"/>
      <c r="X1039" s="211"/>
      <c r="Y1039" s="211"/>
      <c r="Z1039" s="211"/>
      <c r="AA1039" s="211"/>
      <c r="AB1039" s="211"/>
      <c r="AC1039" s="211"/>
      <c r="AD1039" s="211"/>
      <c r="AE1039" s="211"/>
      <c r="AF1039" s="211"/>
      <c r="AG1039" s="211"/>
      <c r="AH1039" s="211"/>
      <c r="AI1039" s="211"/>
      <c r="AJ1039" s="211"/>
      <c r="AK1039" s="211"/>
      <c r="AL1039" s="211"/>
      <c r="AM1039" s="211"/>
      <c r="AN1039" s="211"/>
      <c r="AO1039" s="211"/>
      <c r="AP1039" s="211"/>
      <c r="AQ1039" s="211"/>
    </row>
    <row r="1040" spans="2:43" ht="12" customHeight="1">
      <c r="B1040" s="468"/>
      <c r="C1040" s="468"/>
      <c r="D1040" s="565"/>
      <c r="E1040" s="407"/>
      <c r="F1040" s="211"/>
      <c r="G1040" s="211"/>
      <c r="H1040" s="211"/>
      <c r="I1040" s="211"/>
      <c r="J1040" s="211"/>
      <c r="K1040" s="211"/>
      <c r="L1040" s="211"/>
      <c r="M1040" s="211"/>
      <c r="N1040" s="211"/>
      <c r="O1040" s="211"/>
      <c r="P1040" s="211"/>
      <c r="Q1040" s="211"/>
      <c r="R1040" s="211"/>
      <c r="S1040" s="211"/>
      <c r="T1040" s="211"/>
      <c r="U1040" s="211"/>
      <c r="V1040" s="211"/>
      <c r="W1040" s="211"/>
      <c r="X1040" s="211"/>
      <c r="Y1040" s="211"/>
      <c r="Z1040" s="211"/>
      <c r="AA1040" s="211"/>
      <c r="AB1040" s="211"/>
      <c r="AC1040" s="211"/>
      <c r="AD1040" s="211"/>
      <c r="AE1040" s="211"/>
      <c r="AF1040" s="211"/>
      <c r="AG1040" s="211"/>
      <c r="AH1040" s="211"/>
      <c r="AI1040" s="211"/>
      <c r="AJ1040" s="211"/>
      <c r="AK1040" s="211"/>
      <c r="AL1040" s="211"/>
      <c r="AM1040" s="211"/>
      <c r="AN1040" s="211"/>
      <c r="AO1040" s="211"/>
      <c r="AP1040" s="211"/>
      <c r="AQ1040" s="211"/>
    </row>
    <row r="1041" spans="2:43" ht="12" customHeight="1">
      <c r="B1041" s="468"/>
      <c r="C1041" s="468"/>
      <c r="D1041" s="565"/>
      <c r="E1041" s="407"/>
      <c r="F1041" s="211"/>
      <c r="G1041" s="211"/>
      <c r="H1041" s="211"/>
      <c r="I1041" s="211"/>
      <c r="J1041" s="211"/>
      <c r="K1041" s="211"/>
      <c r="L1041" s="211"/>
      <c r="M1041" s="211"/>
      <c r="N1041" s="211"/>
      <c r="O1041" s="211"/>
      <c r="P1041" s="211"/>
      <c r="Q1041" s="211"/>
      <c r="R1041" s="211"/>
      <c r="S1041" s="211"/>
      <c r="T1041" s="211"/>
      <c r="U1041" s="211"/>
      <c r="V1041" s="211"/>
      <c r="W1041" s="211"/>
      <c r="X1041" s="211"/>
      <c r="Y1041" s="211"/>
      <c r="Z1041" s="211"/>
      <c r="AA1041" s="211"/>
      <c r="AB1041" s="211"/>
      <c r="AC1041" s="211"/>
      <c r="AD1041" s="211"/>
      <c r="AE1041" s="211"/>
      <c r="AF1041" s="211"/>
      <c r="AG1041" s="211"/>
      <c r="AH1041" s="211"/>
      <c r="AI1041" s="211"/>
      <c r="AJ1041" s="211"/>
      <c r="AK1041" s="211"/>
      <c r="AL1041" s="211"/>
      <c r="AM1041" s="211"/>
      <c r="AN1041" s="211"/>
      <c r="AO1041" s="211"/>
      <c r="AP1041" s="211"/>
      <c r="AQ1041" s="211"/>
    </row>
    <row r="1042" spans="2:43" ht="12" customHeight="1">
      <c r="B1042" s="468"/>
      <c r="C1042" s="468"/>
      <c r="D1042" s="565"/>
      <c r="E1042" s="407"/>
      <c r="F1042" s="211"/>
      <c r="G1042" s="211"/>
      <c r="H1042" s="211"/>
      <c r="I1042" s="211"/>
      <c r="J1042" s="211"/>
      <c r="K1042" s="211"/>
      <c r="L1042" s="211"/>
      <c r="M1042" s="211"/>
      <c r="N1042" s="211"/>
      <c r="O1042" s="211"/>
      <c r="P1042" s="211"/>
      <c r="Q1042" s="211"/>
      <c r="R1042" s="211"/>
      <c r="S1042" s="211"/>
      <c r="T1042" s="211"/>
      <c r="U1042" s="211"/>
      <c r="V1042" s="211"/>
      <c r="W1042" s="211"/>
      <c r="X1042" s="211"/>
      <c r="Y1042" s="211"/>
      <c r="Z1042" s="211"/>
      <c r="AA1042" s="211"/>
      <c r="AB1042" s="211"/>
      <c r="AC1042" s="211"/>
      <c r="AD1042" s="211"/>
      <c r="AE1042" s="211"/>
      <c r="AF1042" s="211"/>
      <c r="AG1042" s="211"/>
      <c r="AH1042" s="211"/>
      <c r="AI1042" s="211"/>
      <c r="AJ1042" s="211"/>
      <c r="AK1042" s="211"/>
      <c r="AL1042" s="211"/>
      <c r="AM1042" s="211"/>
      <c r="AN1042" s="211"/>
      <c r="AO1042" s="211"/>
      <c r="AP1042" s="211"/>
      <c r="AQ1042" s="211"/>
    </row>
    <row r="1043" spans="2:43" ht="12" customHeight="1">
      <c r="B1043" s="468"/>
      <c r="C1043" s="468"/>
      <c r="D1043" s="565"/>
      <c r="E1043" s="407"/>
      <c r="F1043" s="211"/>
      <c r="G1043" s="211"/>
      <c r="H1043" s="211"/>
      <c r="I1043" s="211"/>
      <c r="J1043" s="211"/>
      <c r="K1043" s="211"/>
      <c r="L1043" s="211"/>
      <c r="M1043" s="211"/>
      <c r="N1043" s="211"/>
      <c r="O1043" s="211"/>
      <c r="P1043" s="211"/>
      <c r="Q1043" s="211"/>
      <c r="R1043" s="211"/>
      <c r="S1043" s="211"/>
      <c r="T1043" s="211"/>
      <c r="U1043" s="211"/>
      <c r="V1043" s="211"/>
      <c r="W1043" s="211"/>
      <c r="X1043" s="211"/>
      <c r="Y1043" s="211"/>
      <c r="Z1043" s="211"/>
      <c r="AA1043" s="211"/>
      <c r="AB1043" s="211"/>
      <c r="AC1043" s="211"/>
      <c r="AD1043" s="211"/>
      <c r="AE1043" s="211"/>
      <c r="AF1043" s="211"/>
      <c r="AG1043" s="211"/>
      <c r="AH1043" s="211"/>
      <c r="AI1043" s="211"/>
      <c r="AJ1043" s="211"/>
      <c r="AK1043" s="211"/>
      <c r="AL1043" s="211"/>
      <c r="AM1043" s="211"/>
      <c r="AN1043" s="211"/>
      <c r="AO1043" s="211"/>
      <c r="AP1043" s="211"/>
      <c r="AQ1043" s="211"/>
    </row>
    <row r="1044" spans="2:43" ht="12" customHeight="1">
      <c r="B1044" s="468"/>
      <c r="C1044" s="468"/>
      <c r="D1044" s="565"/>
      <c r="E1044" s="407"/>
      <c r="F1044" s="211"/>
      <c r="G1044" s="211"/>
      <c r="H1044" s="211"/>
      <c r="I1044" s="211"/>
      <c r="J1044" s="211"/>
      <c r="K1044" s="211"/>
      <c r="L1044" s="211"/>
      <c r="M1044" s="211"/>
      <c r="N1044" s="211"/>
      <c r="O1044" s="211"/>
      <c r="P1044" s="211"/>
      <c r="Q1044" s="211"/>
      <c r="R1044" s="211"/>
      <c r="S1044" s="211"/>
      <c r="T1044" s="211"/>
      <c r="U1044" s="211"/>
      <c r="V1044" s="211"/>
      <c r="W1044" s="211"/>
      <c r="X1044" s="211"/>
      <c r="Y1044" s="211"/>
      <c r="Z1044" s="211"/>
      <c r="AA1044" s="211"/>
      <c r="AB1044" s="211"/>
      <c r="AC1044" s="211"/>
      <c r="AD1044" s="211"/>
      <c r="AE1044" s="211"/>
      <c r="AF1044" s="211"/>
      <c r="AG1044" s="211"/>
      <c r="AH1044" s="211"/>
      <c r="AI1044" s="211"/>
      <c r="AJ1044" s="211"/>
      <c r="AK1044" s="211"/>
      <c r="AL1044" s="211"/>
      <c r="AM1044" s="211"/>
      <c r="AN1044" s="211"/>
      <c r="AO1044" s="211"/>
      <c r="AP1044" s="211"/>
      <c r="AQ1044" s="211"/>
    </row>
    <row r="1045" spans="2:43" ht="12" customHeight="1">
      <c r="B1045" s="468"/>
      <c r="C1045" s="468"/>
      <c r="D1045" s="565"/>
      <c r="E1045" s="407"/>
      <c r="F1045" s="211"/>
      <c r="G1045" s="211"/>
      <c r="H1045" s="211"/>
      <c r="I1045" s="211"/>
      <c r="J1045" s="211"/>
      <c r="K1045" s="211"/>
      <c r="L1045" s="211"/>
      <c r="M1045" s="211"/>
      <c r="N1045" s="211"/>
      <c r="O1045" s="211"/>
      <c r="P1045" s="211"/>
      <c r="Q1045" s="211"/>
      <c r="R1045" s="211"/>
      <c r="S1045" s="211"/>
      <c r="T1045" s="211"/>
      <c r="U1045" s="211"/>
      <c r="V1045" s="211"/>
      <c r="W1045" s="211"/>
      <c r="X1045" s="211"/>
      <c r="Y1045" s="211"/>
      <c r="Z1045" s="211"/>
      <c r="AA1045" s="211"/>
      <c r="AB1045" s="211"/>
      <c r="AC1045" s="211"/>
      <c r="AD1045" s="211"/>
      <c r="AE1045" s="211"/>
      <c r="AF1045" s="211"/>
      <c r="AG1045" s="211"/>
      <c r="AH1045" s="211"/>
      <c r="AI1045" s="211"/>
      <c r="AJ1045" s="211"/>
      <c r="AK1045" s="211"/>
      <c r="AL1045" s="211"/>
      <c r="AM1045" s="211"/>
      <c r="AN1045" s="211"/>
      <c r="AO1045" s="211"/>
      <c r="AP1045" s="211"/>
      <c r="AQ1045" s="211"/>
    </row>
    <row r="1046" spans="2:43" ht="12" customHeight="1">
      <c r="B1046" s="468"/>
      <c r="C1046" s="468"/>
      <c r="D1046" s="565"/>
      <c r="E1046" s="407"/>
      <c r="F1046" s="211"/>
      <c r="G1046" s="211"/>
      <c r="H1046" s="211"/>
      <c r="I1046" s="211"/>
      <c r="J1046" s="211"/>
      <c r="K1046" s="211"/>
      <c r="L1046" s="211"/>
      <c r="M1046" s="211"/>
      <c r="N1046" s="211"/>
      <c r="O1046" s="211"/>
      <c r="P1046" s="211"/>
      <c r="Q1046" s="211"/>
      <c r="R1046" s="211"/>
      <c r="S1046" s="211"/>
      <c r="T1046" s="211"/>
      <c r="U1046" s="211"/>
      <c r="V1046" s="211"/>
      <c r="W1046" s="211"/>
      <c r="X1046" s="211"/>
      <c r="Y1046" s="211"/>
      <c r="Z1046" s="211"/>
      <c r="AA1046" s="211"/>
      <c r="AB1046" s="211"/>
      <c r="AC1046" s="211"/>
      <c r="AD1046" s="211"/>
      <c r="AE1046" s="211"/>
      <c r="AF1046" s="211"/>
      <c r="AG1046" s="211"/>
      <c r="AH1046" s="211"/>
      <c r="AI1046" s="211"/>
      <c r="AJ1046" s="211"/>
      <c r="AK1046" s="211"/>
      <c r="AL1046" s="211"/>
      <c r="AM1046" s="211"/>
      <c r="AN1046" s="211"/>
      <c r="AO1046" s="211"/>
      <c r="AP1046" s="211"/>
      <c r="AQ1046" s="211"/>
    </row>
    <row r="1047" spans="2:43" ht="12" customHeight="1">
      <c r="B1047" s="468"/>
      <c r="C1047" s="468"/>
      <c r="D1047" s="565"/>
      <c r="E1047" s="407"/>
      <c r="F1047" s="211"/>
      <c r="G1047" s="211"/>
      <c r="H1047" s="211"/>
      <c r="I1047" s="211"/>
      <c r="J1047" s="211"/>
      <c r="K1047" s="211"/>
      <c r="L1047" s="211"/>
      <c r="M1047" s="211"/>
      <c r="N1047" s="211"/>
      <c r="O1047" s="211"/>
      <c r="P1047" s="211"/>
      <c r="Q1047" s="211"/>
      <c r="R1047" s="211"/>
      <c r="S1047" s="211"/>
      <c r="T1047" s="211"/>
      <c r="U1047" s="211"/>
      <c r="V1047" s="211"/>
      <c r="W1047" s="211"/>
      <c r="X1047" s="211"/>
      <c r="Y1047" s="211"/>
      <c r="Z1047" s="211"/>
      <c r="AA1047" s="211"/>
      <c r="AB1047" s="211"/>
      <c r="AC1047" s="211"/>
      <c r="AD1047" s="211"/>
      <c r="AE1047" s="211"/>
      <c r="AF1047" s="211"/>
      <c r="AG1047" s="211"/>
      <c r="AH1047" s="211"/>
      <c r="AI1047" s="211"/>
      <c r="AJ1047" s="211"/>
      <c r="AK1047" s="211"/>
      <c r="AL1047" s="211"/>
      <c r="AM1047" s="211"/>
      <c r="AN1047" s="211"/>
      <c r="AO1047" s="211"/>
      <c r="AP1047" s="211"/>
      <c r="AQ1047" s="211"/>
    </row>
    <row r="1048" spans="2:43" ht="12" customHeight="1">
      <c r="B1048" s="468"/>
      <c r="C1048" s="468"/>
      <c r="D1048" s="565"/>
      <c r="E1048" s="407"/>
      <c r="F1048" s="211"/>
      <c r="G1048" s="211"/>
      <c r="H1048" s="211"/>
      <c r="I1048" s="211"/>
      <c r="J1048" s="211"/>
      <c r="K1048" s="211"/>
      <c r="L1048" s="211"/>
      <c r="M1048" s="211"/>
      <c r="N1048" s="211"/>
      <c r="O1048" s="211"/>
      <c r="P1048" s="211"/>
      <c r="Q1048" s="211"/>
      <c r="R1048" s="211"/>
      <c r="S1048" s="211"/>
      <c r="T1048" s="211"/>
      <c r="U1048" s="211"/>
      <c r="V1048" s="211"/>
      <c r="W1048" s="211"/>
      <c r="X1048" s="211"/>
      <c r="Y1048" s="211"/>
      <c r="Z1048" s="211"/>
      <c r="AA1048" s="211"/>
      <c r="AB1048" s="211"/>
      <c r="AC1048" s="211"/>
      <c r="AD1048" s="211"/>
      <c r="AE1048" s="211"/>
      <c r="AF1048" s="211"/>
      <c r="AG1048" s="211"/>
      <c r="AH1048" s="211"/>
      <c r="AI1048" s="211"/>
      <c r="AJ1048" s="211"/>
      <c r="AK1048" s="211"/>
      <c r="AL1048" s="211"/>
      <c r="AM1048" s="211"/>
      <c r="AN1048" s="211"/>
      <c r="AO1048" s="211"/>
      <c r="AP1048" s="211"/>
      <c r="AQ1048" s="211"/>
    </row>
    <row r="1049" spans="2:43" ht="12" customHeight="1">
      <c r="B1049" s="468"/>
      <c r="C1049" s="468"/>
      <c r="D1049" s="565"/>
      <c r="E1049" s="407"/>
      <c r="F1049" s="211"/>
      <c r="G1049" s="211"/>
      <c r="H1049" s="211"/>
      <c r="I1049" s="211"/>
      <c r="J1049" s="211"/>
      <c r="K1049" s="211"/>
      <c r="L1049" s="211"/>
      <c r="M1049" s="211"/>
      <c r="N1049" s="211"/>
      <c r="O1049" s="211"/>
      <c r="P1049" s="211"/>
      <c r="Q1049" s="211"/>
      <c r="R1049" s="211"/>
      <c r="S1049" s="211"/>
      <c r="T1049" s="211"/>
      <c r="U1049" s="211"/>
      <c r="V1049" s="211"/>
      <c r="W1049" s="211"/>
      <c r="X1049" s="211"/>
      <c r="Y1049" s="211"/>
      <c r="Z1049" s="211"/>
      <c r="AA1049" s="211"/>
      <c r="AB1049" s="211"/>
      <c r="AC1049" s="211"/>
      <c r="AD1049" s="211"/>
      <c r="AE1049" s="211"/>
      <c r="AF1049" s="211"/>
      <c r="AG1049" s="211"/>
      <c r="AH1049" s="211"/>
      <c r="AI1049" s="211"/>
      <c r="AJ1049" s="211"/>
      <c r="AK1049" s="211"/>
      <c r="AL1049" s="211"/>
      <c r="AM1049" s="211"/>
      <c r="AN1049" s="211"/>
      <c r="AO1049" s="211"/>
      <c r="AP1049" s="211"/>
      <c r="AQ1049" s="211"/>
    </row>
    <row r="1050" spans="2:43" ht="12" customHeight="1">
      <c r="B1050" s="468"/>
      <c r="C1050" s="468"/>
      <c r="D1050" s="565"/>
      <c r="E1050" s="407"/>
      <c r="F1050" s="211"/>
      <c r="G1050" s="211"/>
      <c r="H1050" s="211"/>
      <c r="I1050" s="211"/>
      <c r="J1050" s="211"/>
      <c r="K1050" s="211"/>
      <c r="L1050" s="211"/>
      <c r="M1050" s="211"/>
      <c r="N1050" s="211"/>
      <c r="O1050" s="211"/>
      <c r="P1050" s="211"/>
      <c r="Q1050" s="211"/>
      <c r="R1050" s="211"/>
      <c r="S1050" s="211"/>
      <c r="T1050" s="211"/>
      <c r="U1050" s="211"/>
      <c r="V1050" s="211"/>
      <c r="W1050" s="211"/>
      <c r="X1050" s="211"/>
      <c r="Y1050" s="211"/>
      <c r="Z1050" s="211"/>
      <c r="AA1050" s="211"/>
      <c r="AB1050" s="211"/>
      <c r="AC1050" s="211"/>
      <c r="AD1050" s="211"/>
      <c r="AE1050" s="211"/>
      <c r="AF1050" s="211"/>
      <c r="AG1050" s="211"/>
      <c r="AH1050" s="211"/>
      <c r="AI1050" s="211"/>
      <c r="AJ1050" s="211"/>
      <c r="AK1050" s="211"/>
      <c r="AL1050" s="211"/>
      <c r="AM1050" s="211"/>
      <c r="AN1050" s="211"/>
      <c r="AO1050" s="211"/>
      <c r="AP1050" s="211"/>
      <c r="AQ1050" s="211"/>
    </row>
    <row r="1051" spans="2:43" ht="12" customHeight="1">
      <c r="B1051" s="468"/>
      <c r="C1051" s="468"/>
      <c r="D1051" s="565"/>
      <c r="E1051" s="407"/>
      <c r="F1051" s="211"/>
      <c r="G1051" s="211"/>
      <c r="H1051" s="211"/>
      <c r="I1051" s="211"/>
      <c r="J1051" s="211"/>
      <c r="K1051" s="211"/>
      <c r="L1051" s="211"/>
      <c r="M1051" s="211"/>
      <c r="N1051" s="211"/>
      <c r="O1051" s="211"/>
      <c r="P1051" s="211"/>
      <c r="Q1051" s="211"/>
      <c r="R1051" s="211"/>
      <c r="S1051" s="211"/>
      <c r="T1051" s="211"/>
      <c r="U1051" s="211"/>
      <c r="V1051" s="211"/>
      <c r="W1051" s="211"/>
      <c r="X1051" s="211"/>
      <c r="Y1051" s="211"/>
      <c r="Z1051" s="211"/>
      <c r="AA1051" s="211"/>
      <c r="AB1051" s="211"/>
      <c r="AC1051" s="211"/>
      <c r="AD1051" s="211"/>
      <c r="AE1051" s="211"/>
      <c r="AF1051" s="211"/>
      <c r="AG1051" s="211"/>
      <c r="AH1051" s="211"/>
      <c r="AI1051" s="211"/>
      <c r="AJ1051" s="211"/>
      <c r="AK1051" s="211"/>
      <c r="AL1051" s="211"/>
      <c r="AM1051" s="211"/>
      <c r="AN1051" s="211"/>
      <c r="AO1051" s="211"/>
      <c r="AP1051" s="211"/>
      <c r="AQ1051" s="211"/>
    </row>
    <row r="1052" spans="2:43" ht="12" customHeight="1">
      <c r="B1052" s="468"/>
      <c r="C1052" s="468"/>
      <c r="D1052" s="565"/>
      <c r="E1052" s="407"/>
      <c r="F1052" s="211"/>
      <c r="G1052" s="211"/>
      <c r="H1052" s="211"/>
      <c r="I1052" s="211"/>
      <c r="J1052" s="211"/>
      <c r="K1052" s="211"/>
      <c r="L1052" s="211"/>
      <c r="M1052" s="211"/>
      <c r="N1052" s="211"/>
      <c r="O1052" s="211"/>
      <c r="P1052" s="211"/>
      <c r="Q1052" s="211"/>
      <c r="R1052" s="211"/>
      <c r="S1052" s="211"/>
      <c r="T1052" s="211"/>
      <c r="U1052" s="211"/>
      <c r="V1052" s="211"/>
      <c r="W1052" s="211"/>
      <c r="X1052" s="211"/>
      <c r="Y1052" s="211"/>
      <c r="Z1052" s="211"/>
      <c r="AA1052" s="211"/>
      <c r="AB1052" s="211"/>
      <c r="AC1052" s="211"/>
      <c r="AD1052" s="211"/>
      <c r="AE1052" s="211"/>
      <c r="AF1052" s="211"/>
      <c r="AG1052" s="211"/>
      <c r="AH1052" s="211"/>
      <c r="AI1052" s="211"/>
      <c r="AJ1052" s="211"/>
      <c r="AK1052" s="211"/>
      <c r="AL1052" s="211"/>
      <c r="AM1052" s="211"/>
      <c r="AN1052" s="211"/>
      <c r="AO1052" s="211"/>
      <c r="AP1052" s="211"/>
      <c r="AQ1052" s="211"/>
    </row>
    <row r="1053" spans="2:43" ht="12" customHeight="1">
      <c r="B1053" s="468"/>
      <c r="C1053" s="468"/>
      <c r="D1053" s="565"/>
      <c r="E1053" s="407"/>
      <c r="F1053" s="211"/>
      <c r="G1053" s="211"/>
      <c r="H1053" s="211"/>
      <c r="I1053" s="211"/>
      <c r="J1053" s="211"/>
      <c r="K1053" s="211"/>
      <c r="L1053" s="211"/>
      <c r="M1053" s="211"/>
      <c r="N1053" s="211"/>
      <c r="O1053" s="211"/>
      <c r="P1053" s="211"/>
      <c r="Q1053" s="211"/>
      <c r="R1053" s="211"/>
      <c r="S1053" s="211"/>
      <c r="T1053" s="211"/>
      <c r="U1053" s="211"/>
      <c r="V1053" s="211"/>
      <c r="W1053" s="211"/>
      <c r="X1053" s="211"/>
      <c r="Y1053" s="211"/>
      <c r="Z1053" s="211"/>
      <c r="AA1053" s="211"/>
      <c r="AB1053" s="211"/>
      <c r="AC1053" s="211"/>
      <c r="AD1053" s="211"/>
      <c r="AE1053" s="211"/>
      <c r="AF1053" s="211"/>
      <c r="AG1053" s="211"/>
      <c r="AH1053" s="211"/>
      <c r="AI1053" s="211"/>
      <c r="AJ1053" s="211"/>
      <c r="AK1053" s="211"/>
      <c r="AL1053" s="211"/>
      <c r="AM1053" s="211"/>
      <c r="AN1053" s="211"/>
      <c r="AO1053" s="211"/>
      <c r="AP1053" s="211"/>
      <c r="AQ1053" s="211"/>
    </row>
    <row r="1054" spans="2:43" ht="12" customHeight="1">
      <c r="B1054" s="468"/>
      <c r="C1054" s="468"/>
      <c r="D1054" s="565"/>
      <c r="E1054" s="407"/>
      <c r="F1054" s="211"/>
      <c r="G1054" s="211"/>
      <c r="H1054" s="211"/>
      <c r="I1054" s="211"/>
      <c r="J1054" s="211"/>
      <c r="K1054" s="211"/>
      <c r="L1054" s="211"/>
      <c r="M1054" s="211"/>
      <c r="N1054" s="211"/>
      <c r="O1054" s="211"/>
      <c r="P1054" s="211"/>
      <c r="Q1054" s="211"/>
      <c r="R1054" s="211"/>
      <c r="S1054" s="211"/>
      <c r="T1054" s="211"/>
      <c r="U1054" s="211"/>
      <c r="V1054" s="211"/>
      <c r="W1054" s="211"/>
      <c r="X1054" s="211"/>
      <c r="Y1054" s="211"/>
      <c r="Z1054" s="211"/>
      <c r="AA1054" s="211"/>
      <c r="AB1054" s="211"/>
      <c r="AC1054" s="211"/>
      <c r="AD1054" s="211"/>
      <c r="AE1054" s="211"/>
      <c r="AF1054" s="211"/>
      <c r="AG1054" s="211"/>
      <c r="AH1054" s="211"/>
      <c r="AI1054" s="211"/>
      <c r="AJ1054" s="211"/>
      <c r="AK1054" s="211"/>
      <c r="AL1054" s="211"/>
      <c r="AM1054" s="211"/>
      <c r="AN1054" s="211"/>
      <c r="AO1054" s="211"/>
      <c r="AP1054" s="211"/>
      <c r="AQ1054" s="211"/>
    </row>
    <row r="1055" spans="2:43" ht="12" customHeight="1">
      <c r="B1055" s="468"/>
      <c r="C1055" s="468"/>
      <c r="D1055" s="565"/>
      <c r="E1055" s="407"/>
      <c r="F1055" s="211"/>
      <c r="G1055" s="211"/>
      <c r="H1055" s="211"/>
      <c r="I1055" s="211"/>
      <c r="J1055" s="211"/>
      <c r="K1055" s="211"/>
      <c r="L1055" s="211"/>
      <c r="M1055" s="211"/>
      <c r="N1055" s="211"/>
      <c r="O1055" s="211"/>
      <c r="P1055" s="211"/>
      <c r="Q1055" s="211"/>
      <c r="R1055" s="211"/>
      <c r="S1055" s="211"/>
      <c r="T1055" s="211"/>
      <c r="U1055" s="211"/>
      <c r="V1055" s="211"/>
      <c r="W1055" s="211"/>
      <c r="X1055" s="211"/>
      <c r="Y1055" s="211"/>
      <c r="Z1055" s="211"/>
      <c r="AA1055" s="211"/>
      <c r="AB1055" s="211"/>
      <c r="AC1055" s="211"/>
      <c r="AD1055" s="211"/>
      <c r="AE1055" s="211"/>
      <c r="AF1055" s="211"/>
      <c r="AG1055" s="211"/>
      <c r="AH1055" s="211"/>
      <c r="AI1055" s="211"/>
      <c r="AJ1055" s="211"/>
      <c r="AK1055" s="211"/>
      <c r="AL1055" s="211"/>
      <c r="AM1055" s="211"/>
      <c r="AN1055" s="211"/>
      <c r="AO1055" s="211"/>
      <c r="AP1055" s="211"/>
      <c r="AQ1055" s="211"/>
    </row>
    <row r="1056" spans="2:43" ht="12" customHeight="1">
      <c r="B1056" s="468"/>
      <c r="C1056" s="468"/>
      <c r="D1056" s="565"/>
      <c r="E1056" s="407"/>
      <c r="F1056" s="211"/>
      <c r="G1056" s="211"/>
      <c r="H1056" s="211"/>
      <c r="I1056" s="211"/>
      <c r="J1056" s="211"/>
      <c r="K1056" s="211"/>
      <c r="L1056" s="211"/>
      <c r="M1056" s="211"/>
      <c r="N1056" s="211"/>
      <c r="O1056" s="211"/>
      <c r="P1056" s="211"/>
      <c r="Q1056" s="211"/>
      <c r="R1056" s="211"/>
      <c r="S1056" s="211"/>
      <c r="T1056" s="211"/>
      <c r="U1056" s="211"/>
      <c r="V1056" s="211"/>
      <c r="W1056" s="211"/>
      <c r="X1056" s="211"/>
      <c r="Y1056" s="211"/>
      <c r="Z1056" s="211"/>
      <c r="AA1056" s="211"/>
      <c r="AB1056" s="211"/>
      <c r="AC1056" s="211"/>
      <c r="AD1056" s="211"/>
      <c r="AE1056" s="211"/>
      <c r="AF1056" s="211"/>
      <c r="AG1056" s="211"/>
      <c r="AH1056" s="211"/>
      <c r="AI1056" s="211"/>
      <c r="AJ1056" s="211"/>
      <c r="AK1056" s="211"/>
      <c r="AL1056" s="211"/>
      <c r="AM1056" s="211"/>
      <c r="AN1056" s="211"/>
      <c r="AO1056" s="211"/>
      <c r="AP1056" s="211"/>
      <c r="AQ1056" s="211"/>
    </row>
    <row r="1057" spans="2:43" ht="12" customHeight="1">
      <c r="B1057" s="468"/>
      <c r="C1057" s="468"/>
      <c r="D1057" s="565"/>
      <c r="E1057" s="407"/>
      <c r="F1057" s="211"/>
      <c r="G1057" s="211"/>
      <c r="H1057" s="211"/>
      <c r="I1057" s="211"/>
      <c r="J1057" s="211"/>
      <c r="K1057" s="211"/>
      <c r="L1057" s="211"/>
      <c r="M1057" s="211"/>
      <c r="N1057" s="211"/>
      <c r="O1057" s="211"/>
      <c r="P1057" s="211"/>
      <c r="Q1057" s="211"/>
      <c r="R1057" s="211"/>
      <c r="S1057" s="211"/>
      <c r="T1057" s="211"/>
      <c r="U1057" s="211"/>
      <c r="V1057" s="211"/>
      <c r="W1057" s="211"/>
      <c r="X1057" s="211"/>
      <c r="Y1057" s="211"/>
      <c r="Z1057" s="211"/>
      <c r="AA1057" s="211"/>
      <c r="AB1057" s="211"/>
      <c r="AC1057" s="211"/>
      <c r="AD1057" s="211"/>
      <c r="AE1057" s="211"/>
      <c r="AF1057" s="211"/>
      <c r="AG1057" s="211"/>
      <c r="AH1057" s="211"/>
      <c r="AI1057" s="211"/>
      <c r="AJ1057" s="211"/>
      <c r="AK1057" s="211"/>
      <c r="AL1057" s="211"/>
      <c r="AM1057" s="211"/>
      <c r="AN1057" s="211"/>
      <c r="AO1057" s="211"/>
      <c r="AP1057" s="211"/>
      <c r="AQ1057" s="211"/>
    </row>
    <row r="1058" spans="2:43" ht="12" customHeight="1">
      <c r="B1058" s="468"/>
      <c r="C1058" s="468"/>
      <c r="D1058" s="565"/>
      <c r="E1058" s="407"/>
      <c r="F1058" s="211"/>
      <c r="G1058" s="211"/>
      <c r="H1058" s="211"/>
      <c r="I1058" s="211"/>
      <c r="J1058" s="211"/>
      <c r="K1058" s="211"/>
      <c r="L1058" s="211"/>
      <c r="M1058" s="211"/>
      <c r="N1058" s="211"/>
      <c r="O1058" s="211"/>
      <c r="P1058" s="211"/>
      <c r="Q1058" s="211"/>
      <c r="R1058" s="211"/>
      <c r="S1058" s="211"/>
      <c r="T1058" s="211"/>
      <c r="U1058" s="211"/>
      <c r="V1058" s="211"/>
      <c r="W1058" s="211"/>
      <c r="X1058" s="211"/>
      <c r="Y1058" s="211"/>
      <c r="Z1058" s="211"/>
      <c r="AA1058" s="211"/>
      <c r="AB1058" s="211"/>
      <c r="AC1058" s="211"/>
      <c r="AD1058" s="211"/>
      <c r="AE1058" s="211"/>
      <c r="AF1058" s="211"/>
      <c r="AG1058" s="211"/>
      <c r="AH1058" s="211"/>
      <c r="AI1058" s="211"/>
      <c r="AJ1058" s="211"/>
      <c r="AK1058" s="211"/>
      <c r="AL1058" s="211"/>
      <c r="AM1058" s="211"/>
      <c r="AN1058" s="211"/>
      <c r="AO1058" s="211"/>
      <c r="AP1058" s="211"/>
      <c r="AQ1058" s="211"/>
    </row>
    <row r="1059" spans="2:43" ht="12" customHeight="1">
      <c r="B1059" s="468"/>
      <c r="C1059" s="468"/>
      <c r="D1059" s="565"/>
      <c r="E1059" s="407"/>
      <c r="F1059" s="211"/>
      <c r="G1059" s="211"/>
      <c r="H1059" s="211"/>
      <c r="I1059" s="211"/>
      <c r="J1059" s="211"/>
      <c r="K1059" s="211"/>
      <c r="L1059" s="211"/>
      <c r="M1059" s="211"/>
      <c r="N1059" s="211"/>
      <c r="O1059" s="211"/>
      <c r="P1059" s="211"/>
      <c r="Q1059" s="211"/>
      <c r="R1059" s="211"/>
      <c r="S1059" s="211"/>
      <c r="T1059" s="211"/>
      <c r="U1059" s="211"/>
      <c r="V1059" s="211"/>
      <c r="W1059" s="211"/>
      <c r="X1059" s="211"/>
      <c r="Y1059" s="211"/>
      <c r="Z1059" s="211"/>
      <c r="AA1059" s="211"/>
      <c r="AB1059" s="211"/>
      <c r="AC1059" s="211"/>
      <c r="AD1059" s="211"/>
      <c r="AE1059" s="211"/>
      <c r="AF1059" s="211"/>
      <c r="AG1059" s="211"/>
      <c r="AH1059" s="211"/>
      <c r="AI1059" s="211"/>
      <c r="AJ1059" s="211"/>
      <c r="AK1059" s="211"/>
      <c r="AL1059" s="211"/>
      <c r="AM1059" s="211"/>
      <c r="AN1059" s="211"/>
      <c r="AO1059" s="211"/>
      <c r="AP1059" s="211"/>
      <c r="AQ1059" s="211"/>
    </row>
    <row r="1060" spans="2:43" ht="12" customHeight="1">
      <c r="B1060" s="468"/>
      <c r="C1060" s="468"/>
      <c r="D1060" s="565"/>
      <c r="E1060" s="407"/>
      <c r="F1060" s="211"/>
      <c r="G1060" s="211"/>
      <c r="H1060" s="211"/>
      <c r="I1060" s="211"/>
      <c r="J1060" s="211"/>
      <c r="K1060" s="211"/>
      <c r="L1060" s="211"/>
      <c r="M1060" s="211"/>
      <c r="N1060" s="211"/>
      <c r="O1060" s="211"/>
      <c r="P1060" s="211"/>
      <c r="Q1060" s="211"/>
      <c r="R1060" s="211"/>
      <c r="S1060" s="211"/>
      <c r="T1060" s="211"/>
      <c r="U1060" s="211"/>
      <c r="V1060" s="211"/>
      <c r="W1060" s="211"/>
      <c r="X1060" s="211"/>
      <c r="Y1060" s="211"/>
      <c r="Z1060" s="211"/>
      <c r="AA1060" s="211"/>
      <c r="AB1060" s="211"/>
      <c r="AC1060" s="211"/>
      <c r="AD1060" s="211"/>
      <c r="AE1060" s="211"/>
      <c r="AF1060" s="211"/>
      <c r="AG1060" s="211"/>
      <c r="AH1060" s="211"/>
      <c r="AI1060" s="211"/>
      <c r="AJ1060" s="211"/>
      <c r="AK1060" s="211"/>
      <c r="AL1060" s="211"/>
      <c r="AM1060" s="211"/>
      <c r="AN1060" s="211"/>
      <c r="AO1060" s="211"/>
      <c r="AP1060" s="211"/>
      <c r="AQ1060" s="211"/>
    </row>
    <row r="1061" spans="2:43" ht="12" customHeight="1">
      <c r="B1061" s="468"/>
      <c r="C1061" s="468"/>
      <c r="D1061" s="565"/>
      <c r="E1061" s="407"/>
      <c r="F1061" s="211"/>
      <c r="G1061" s="211"/>
      <c r="H1061" s="211"/>
      <c r="I1061" s="211"/>
      <c r="J1061" s="211"/>
      <c r="K1061" s="211"/>
      <c r="L1061" s="211"/>
      <c r="M1061" s="211"/>
      <c r="N1061" s="211"/>
      <c r="O1061" s="211"/>
      <c r="P1061" s="211"/>
      <c r="Q1061" s="211"/>
      <c r="R1061" s="211"/>
      <c r="S1061" s="211"/>
      <c r="T1061" s="211"/>
      <c r="U1061" s="211"/>
      <c r="V1061" s="211"/>
      <c r="W1061" s="211"/>
      <c r="X1061" s="211"/>
      <c r="Y1061" s="211"/>
      <c r="Z1061" s="211"/>
      <c r="AA1061" s="211"/>
      <c r="AB1061" s="211"/>
      <c r="AC1061" s="211"/>
      <c r="AD1061" s="211"/>
      <c r="AE1061" s="211"/>
      <c r="AF1061" s="211"/>
      <c r="AG1061" s="211"/>
      <c r="AH1061" s="211"/>
      <c r="AI1061" s="211"/>
      <c r="AJ1061" s="211"/>
      <c r="AK1061" s="211"/>
      <c r="AL1061" s="211"/>
      <c r="AM1061" s="211"/>
      <c r="AN1061" s="211"/>
      <c r="AO1061" s="211"/>
      <c r="AP1061" s="211"/>
      <c r="AQ1061" s="211"/>
    </row>
    <row r="1062" spans="2:43" ht="12" customHeight="1">
      <c r="B1062" s="468"/>
      <c r="C1062" s="468"/>
      <c r="D1062" s="565"/>
      <c r="E1062" s="407"/>
      <c r="F1062" s="211"/>
      <c r="G1062" s="211"/>
      <c r="H1062" s="211"/>
      <c r="I1062" s="211"/>
      <c r="J1062" s="211"/>
      <c r="K1062" s="211"/>
      <c r="L1062" s="211"/>
      <c r="M1062" s="211"/>
      <c r="N1062" s="211"/>
      <c r="O1062" s="211"/>
      <c r="P1062" s="211"/>
      <c r="Q1062" s="211"/>
      <c r="R1062" s="211"/>
      <c r="S1062" s="211"/>
      <c r="T1062" s="211"/>
      <c r="U1062" s="211"/>
      <c r="V1062" s="211"/>
      <c r="W1062" s="211"/>
      <c r="X1062" s="211"/>
      <c r="Y1062" s="211"/>
      <c r="Z1062" s="211"/>
      <c r="AA1062" s="211"/>
      <c r="AB1062" s="211"/>
      <c r="AC1062" s="211"/>
      <c r="AD1062" s="211"/>
      <c r="AE1062" s="211"/>
      <c r="AF1062" s="211"/>
      <c r="AG1062" s="211"/>
      <c r="AH1062" s="211"/>
      <c r="AI1062" s="211"/>
      <c r="AJ1062" s="211"/>
      <c r="AK1062" s="211"/>
      <c r="AL1062" s="211"/>
      <c r="AM1062" s="211"/>
      <c r="AN1062" s="211"/>
      <c r="AO1062" s="211"/>
      <c r="AP1062" s="211"/>
      <c r="AQ1062" s="211"/>
    </row>
    <row r="1063" spans="2:43" ht="12" customHeight="1">
      <c r="B1063" s="468"/>
      <c r="C1063" s="468"/>
      <c r="D1063" s="565"/>
      <c r="E1063" s="407"/>
      <c r="F1063" s="211"/>
      <c r="G1063" s="211"/>
      <c r="H1063" s="211"/>
      <c r="I1063" s="211"/>
      <c r="J1063" s="211"/>
      <c r="K1063" s="211"/>
      <c r="L1063" s="211"/>
      <c r="M1063" s="211"/>
      <c r="N1063" s="211"/>
      <c r="O1063" s="211"/>
      <c r="P1063" s="211"/>
      <c r="Q1063" s="211"/>
      <c r="R1063" s="211"/>
      <c r="S1063" s="211"/>
      <c r="T1063" s="211"/>
      <c r="U1063" s="211"/>
      <c r="V1063" s="211"/>
      <c r="W1063" s="211"/>
      <c r="X1063" s="211"/>
      <c r="Y1063" s="211"/>
      <c r="Z1063" s="211"/>
      <c r="AA1063" s="211"/>
      <c r="AB1063" s="211"/>
      <c r="AC1063" s="211"/>
      <c r="AD1063" s="211"/>
      <c r="AE1063" s="211"/>
      <c r="AF1063" s="211"/>
      <c r="AG1063" s="211"/>
      <c r="AH1063" s="211"/>
      <c r="AI1063" s="211"/>
      <c r="AJ1063" s="211"/>
      <c r="AK1063" s="211"/>
      <c r="AL1063" s="211"/>
      <c r="AM1063" s="211"/>
      <c r="AN1063" s="211"/>
      <c r="AO1063" s="211"/>
      <c r="AP1063" s="211"/>
      <c r="AQ1063" s="211"/>
    </row>
    <row r="1064" spans="2:43" ht="12" customHeight="1">
      <c r="B1064" s="468"/>
      <c r="C1064" s="468"/>
      <c r="D1064" s="565"/>
      <c r="E1064" s="407"/>
      <c r="F1064" s="211"/>
      <c r="G1064" s="211"/>
      <c r="H1064" s="211"/>
      <c r="I1064" s="211"/>
      <c r="J1064" s="211"/>
      <c r="K1064" s="211"/>
      <c r="L1064" s="211"/>
      <c r="M1064" s="211"/>
      <c r="N1064" s="211"/>
      <c r="O1064" s="211"/>
      <c r="P1064" s="211"/>
      <c r="Q1064" s="211"/>
      <c r="R1064" s="211"/>
      <c r="S1064" s="211"/>
      <c r="T1064" s="211"/>
      <c r="U1064" s="211"/>
      <c r="V1064" s="211"/>
      <c r="W1064" s="211"/>
      <c r="X1064" s="211"/>
      <c r="Y1064" s="211"/>
      <c r="Z1064" s="211"/>
      <c r="AA1064" s="211"/>
      <c r="AB1064" s="211"/>
      <c r="AC1064" s="211"/>
      <c r="AD1064" s="211"/>
      <c r="AE1064" s="211"/>
      <c r="AF1064" s="211"/>
      <c r="AG1064" s="211"/>
      <c r="AH1064" s="211"/>
      <c r="AI1064" s="211"/>
      <c r="AJ1064" s="211"/>
      <c r="AK1064" s="211"/>
      <c r="AL1064" s="211"/>
      <c r="AM1064" s="211"/>
      <c r="AN1064" s="211"/>
      <c r="AO1064" s="211"/>
      <c r="AP1064" s="211"/>
      <c r="AQ1064" s="211"/>
    </row>
    <row r="1065" spans="2:43" ht="12" customHeight="1">
      <c r="B1065" s="468"/>
      <c r="C1065" s="468"/>
      <c r="D1065" s="565"/>
      <c r="E1065" s="407"/>
      <c r="F1065" s="211"/>
      <c r="G1065" s="211"/>
      <c r="H1065" s="211"/>
      <c r="I1065" s="211"/>
      <c r="J1065" s="211"/>
      <c r="K1065" s="211"/>
      <c r="L1065" s="211"/>
      <c r="M1065" s="211"/>
      <c r="N1065" s="211"/>
      <c r="O1065" s="211"/>
      <c r="P1065" s="211"/>
      <c r="Q1065" s="211"/>
      <c r="R1065" s="211"/>
      <c r="S1065" s="211"/>
      <c r="T1065" s="211"/>
      <c r="U1065" s="211"/>
      <c r="V1065" s="211"/>
      <c r="W1065" s="211"/>
      <c r="X1065" s="211"/>
      <c r="Y1065" s="211"/>
      <c r="Z1065" s="211"/>
      <c r="AA1065" s="211"/>
      <c r="AB1065" s="211"/>
      <c r="AC1065" s="211"/>
      <c r="AD1065" s="211"/>
      <c r="AE1065" s="211"/>
      <c r="AF1065" s="211"/>
      <c r="AG1065" s="211"/>
      <c r="AH1065" s="211"/>
      <c r="AI1065" s="211"/>
      <c r="AJ1065" s="211"/>
      <c r="AK1065" s="211"/>
      <c r="AL1065" s="211"/>
      <c r="AM1065" s="211"/>
      <c r="AN1065" s="211"/>
      <c r="AO1065" s="211"/>
      <c r="AP1065" s="211"/>
      <c r="AQ1065" s="211"/>
    </row>
    <row r="1066" spans="2:43" ht="12" customHeight="1">
      <c r="B1066" s="468"/>
      <c r="C1066" s="468"/>
      <c r="D1066" s="565"/>
      <c r="E1066" s="407"/>
      <c r="F1066" s="211"/>
      <c r="G1066" s="211"/>
      <c r="H1066" s="211"/>
      <c r="I1066" s="211"/>
      <c r="J1066" s="211"/>
      <c r="K1066" s="211"/>
      <c r="L1066" s="211"/>
      <c r="M1066" s="211"/>
      <c r="N1066" s="211"/>
      <c r="O1066" s="211"/>
      <c r="P1066" s="211"/>
      <c r="Q1066" s="211"/>
      <c r="R1066" s="211"/>
      <c r="S1066" s="211"/>
      <c r="T1066" s="211"/>
      <c r="U1066" s="211"/>
      <c r="V1066" s="211"/>
      <c r="W1066" s="211"/>
      <c r="X1066" s="211"/>
      <c r="Y1066" s="211"/>
      <c r="Z1066" s="211"/>
      <c r="AA1066" s="211"/>
      <c r="AB1066" s="211"/>
      <c r="AC1066" s="211"/>
      <c r="AD1066" s="211"/>
      <c r="AE1066" s="211"/>
      <c r="AF1066" s="211"/>
      <c r="AG1066" s="211"/>
      <c r="AH1066" s="211"/>
      <c r="AI1066" s="211"/>
      <c r="AJ1066" s="211"/>
      <c r="AK1066" s="211"/>
      <c r="AL1066" s="211"/>
      <c r="AM1066" s="211"/>
      <c r="AN1066" s="211"/>
      <c r="AO1066" s="211"/>
      <c r="AP1066" s="211"/>
      <c r="AQ1066" s="211"/>
    </row>
    <row r="1067" spans="2:43" ht="12" customHeight="1">
      <c r="B1067" s="468"/>
      <c r="C1067" s="468"/>
      <c r="D1067" s="565"/>
      <c r="E1067" s="407"/>
      <c r="F1067" s="211"/>
      <c r="G1067" s="211"/>
      <c r="H1067" s="211"/>
      <c r="I1067" s="211"/>
      <c r="J1067" s="211"/>
      <c r="K1067" s="211"/>
      <c r="L1067" s="211"/>
      <c r="M1067" s="211"/>
      <c r="N1067" s="211"/>
      <c r="O1067" s="211"/>
      <c r="P1067" s="211"/>
      <c r="Q1067" s="211"/>
      <c r="R1067" s="211"/>
      <c r="S1067" s="211"/>
      <c r="T1067" s="211"/>
      <c r="U1067" s="211"/>
      <c r="V1067" s="211"/>
      <c r="W1067" s="211"/>
      <c r="X1067" s="211"/>
      <c r="Y1067" s="211"/>
      <c r="Z1067" s="211"/>
      <c r="AA1067" s="211"/>
      <c r="AB1067" s="211"/>
      <c r="AC1067" s="211"/>
      <c r="AD1067" s="211"/>
      <c r="AE1067" s="211"/>
      <c r="AF1067" s="211"/>
      <c r="AG1067" s="211"/>
      <c r="AH1067" s="211"/>
      <c r="AI1067" s="211"/>
      <c r="AJ1067" s="211"/>
      <c r="AK1067" s="211"/>
      <c r="AL1067" s="211"/>
      <c r="AM1067" s="211"/>
      <c r="AN1067" s="211"/>
      <c r="AO1067" s="211"/>
      <c r="AP1067" s="211"/>
      <c r="AQ1067" s="211"/>
    </row>
    <row r="1068" spans="2:43" ht="12" customHeight="1">
      <c r="B1068" s="468"/>
      <c r="C1068" s="468"/>
      <c r="D1068" s="565"/>
      <c r="E1068" s="407"/>
      <c r="F1068" s="211"/>
      <c r="G1068" s="211"/>
      <c r="H1068" s="211"/>
      <c r="I1068" s="211"/>
      <c r="J1068" s="211"/>
      <c r="K1068" s="211"/>
      <c r="L1068" s="211"/>
      <c r="M1068" s="211"/>
      <c r="N1068" s="211"/>
      <c r="O1068" s="211"/>
      <c r="P1068" s="211"/>
      <c r="Q1068" s="211"/>
      <c r="R1068" s="211"/>
      <c r="S1068" s="211"/>
      <c r="T1068" s="211"/>
      <c r="U1068" s="211"/>
      <c r="V1068" s="211"/>
      <c r="W1068" s="211"/>
      <c r="X1068" s="211"/>
      <c r="Y1068" s="211"/>
      <c r="Z1068" s="211"/>
      <c r="AA1068" s="211"/>
      <c r="AB1068" s="211"/>
      <c r="AC1068" s="211"/>
      <c r="AD1068" s="211"/>
      <c r="AE1068" s="211"/>
      <c r="AF1068" s="211"/>
      <c r="AG1068" s="211"/>
      <c r="AH1068" s="211"/>
      <c r="AI1068" s="211"/>
      <c r="AJ1068" s="211"/>
      <c r="AK1068" s="211"/>
      <c r="AL1068" s="211"/>
      <c r="AM1068" s="211"/>
      <c r="AN1068" s="211"/>
      <c r="AO1068" s="211"/>
      <c r="AP1068" s="211"/>
      <c r="AQ1068" s="211"/>
    </row>
    <row r="1069" spans="2:43" ht="12" customHeight="1">
      <c r="B1069" s="468"/>
      <c r="C1069" s="468"/>
      <c r="D1069" s="565"/>
      <c r="E1069" s="407"/>
      <c r="F1069" s="211"/>
      <c r="G1069" s="211"/>
      <c r="H1069" s="211"/>
      <c r="I1069" s="211"/>
      <c r="J1069" s="211"/>
      <c r="K1069" s="211"/>
      <c r="L1069" s="211"/>
      <c r="M1069" s="211"/>
      <c r="N1069" s="211"/>
      <c r="O1069" s="211"/>
      <c r="P1069" s="211"/>
      <c r="Q1069" s="211"/>
      <c r="R1069" s="211"/>
      <c r="S1069" s="211"/>
      <c r="T1069" s="211"/>
      <c r="U1069" s="211"/>
      <c r="V1069" s="211"/>
      <c r="W1069" s="211"/>
      <c r="X1069" s="211"/>
      <c r="Y1069" s="211"/>
      <c r="Z1069" s="211"/>
      <c r="AA1069" s="211"/>
      <c r="AB1069" s="211"/>
      <c r="AC1069" s="211"/>
      <c r="AD1069" s="211"/>
      <c r="AE1069" s="211"/>
      <c r="AF1069" s="211"/>
      <c r="AG1069" s="211"/>
      <c r="AH1069" s="211"/>
      <c r="AI1069" s="211"/>
      <c r="AJ1069" s="211"/>
      <c r="AK1069" s="211"/>
      <c r="AL1069" s="211"/>
      <c r="AM1069" s="211"/>
      <c r="AN1069" s="211"/>
      <c r="AO1069" s="211"/>
      <c r="AP1069" s="211"/>
      <c r="AQ1069" s="211"/>
    </row>
    <row r="1070" spans="2:43" ht="12" customHeight="1">
      <c r="B1070" s="468"/>
      <c r="C1070" s="468"/>
      <c r="D1070" s="565"/>
      <c r="E1070" s="407"/>
      <c r="F1070" s="211"/>
      <c r="G1070" s="211"/>
      <c r="H1070" s="211"/>
      <c r="I1070" s="211"/>
      <c r="J1070" s="211"/>
      <c r="K1070" s="211"/>
      <c r="L1070" s="211"/>
      <c r="M1070" s="211"/>
      <c r="N1070" s="211"/>
      <c r="O1070" s="211"/>
      <c r="P1070" s="211"/>
      <c r="Q1070" s="211"/>
      <c r="R1070" s="211"/>
      <c r="S1070" s="211"/>
      <c r="T1070" s="211"/>
      <c r="U1070" s="211"/>
      <c r="V1070" s="211"/>
      <c r="W1070" s="211"/>
      <c r="X1070" s="211"/>
      <c r="Y1070" s="211"/>
      <c r="Z1070" s="211"/>
      <c r="AA1070" s="211"/>
      <c r="AB1070" s="211"/>
      <c r="AC1070" s="211"/>
      <c r="AD1070" s="211"/>
      <c r="AE1070" s="211"/>
      <c r="AF1070" s="211"/>
      <c r="AG1070" s="211"/>
      <c r="AH1070" s="211"/>
      <c r="AI1070" s="211"/>
      <c r="AJ1070" s="211"/>
      <c r="AK1070" s="211"/>
      <c r="AL1070" s="211"/>
      <c r="AM1070" s="211"/>
      <c r="AN1070" s="211"/>
      <c r="AO1070" s="211"/>
      <c r="AP1070" s="211"/>
      <c r="AQ1070" s="211"/>
    </row>
    <row r="1071" spans="2:43" ht="12" customHeight="1">
      <c r="B1071" s="468"/>
      <c r="C1071" s="468"/>
      <c r="D1071" s="565"/>
      <c r="E1071" s="407"/>
      <c r="F1071" s="211"/>
      <c r="G1071" s="211"/>
      <c r="H1071" s="211"/>
      <c r="I1071" s="211"/>
      <c r="J1071" s="211"/>
      <c r="K1071" s="211"/>
      <c r="L1071" s="211"/>
      <c r="M1071" s="211"/>
      <c r="N1071" s="211"/>
      <c r="O1071" s="211"/>
      <c r="P1071" s="211"/>
      <c r="Q1071" s="211"/>
      <c r="R1071" s="211"/>
      <c r="S1071" s="211"/>
      <c r="T1071" s="211"/>
      <c r="U1071" s="211"/>
      <c r="V1071" s="211"/>
      <c r="W1071" s="211"/>
      <c r="X1071" s="211"/>
      <c r="Y1071" s="211"/>
      <c r="Z1071" s="211"/>
      <c r="AA1071" s="211"/>
      <c r="AB1071" s="211"/>
      <c r="AC1071" s="211"/>
      <c r="AD1071" s="211"/>
      <c r="AE1071" s="211"/>
      <c r="AF1071" s="211"/>
      <c r="AG1071" s="211"/>
      <c r="AH1071" s="211"/>
      <c r="AI1071" s="211"/>
      <c r="AJ1071" s="211"/>
      <c r="AK1071" s="211"/>
      <c r="AL1071" s="211"/>
      <c r="AM1071" s="211"/>
      <c r="AN1071" s="211"/>
      <c r="AO1071" s="211"/>
      <c r="AP1071" s="211"/>
      <c r="AQ1071" s="211"/>
    </row>
    <row r="1072" spans="2:43" ht="12" customHeight="1">
      <c r="B1072" s="468"/>
      <c r="C1072" s="468"/>
      <c r="D1072" s="565"/>
      <c r="E1072" s="407"/>
      <c r="F1072" s="211"/>
      <c r="G1072" s="211"/>
      <c r="H1072" s="211"/>
      <c r="I1072" s="211"/>
      <c r="J1072" s="211"/>
      <c r="K1072" s="211"/>
      <c r="L1072" s="211"/>
      <c r="M1072" s="211"/>
      <c r="N1072" s="211"/>
      <c r="O1072" s="211"/>
      <c r="P1072" s="211"/>
      <c r="Q1072" s="211"/>
      <c r="R1072" s="211"/>
      <c r="S1072" s="211"/>
      <c r="T1072" s="211"/>
      <c r="U1072" s="211"/>
      <c r="V1072" s="211"/>
      <c r="W1072" s="211"/>
      <c r="X1072" s="211"/>
      <c r="Y1072" s="211"/>
      <c r="Z1072" s="211"/>
      <c r="AA1072" s="211"/>
      <c r="AB1072" s="211"/>
      <c r="AC1072" s="211"/>
      <c r="AD1072" s="211"/>
      <c r="AE1072" s="211"/>
      <c r="AF1072" s="211"/>
      <c r="AG1072" s="211"/>
      <c r="AH1072" s="211"/>
      <c r="AI1072" s="211"/>
      <c r="AJ1072" s="211"/>
      <c r="AK1072" s="211"/>
      <c r="AL1072" s="211"/>
      <c r="AM1072" s="211"/>
      <c r="AN1072" s="211"/>
      <c r="AO1072" s="211"/>
      <c r="AP1072" s="211"/>
      <c r="AQ1072" s="211"/>
    </row>
    <row r="1073" spans="2:43" ht="12" customHeight="1">
      <c r="B1073" s="468"/>
      <c r="C1073" s="468"/>
      <c r="D1073" s="565"/>
      <c r="E1073" s="407"/>
      <c r="F1073" s="211"/>
      <c r="G1073" s="211"/>
      <c r="H1073" s="211"/>
      <c r="I1073" s="211"/>
      <c r="J1073" s="211"/>
      <c r="K1073" s="211"/>
      <c r="L1073" s="211"/>
      <c r="M1073" s="211"/>
      <c r="N1073" s="211"/>
      <c r="O1073" s="211"/>
      <c r="P1073" s="211"/>
      <c r="Q1073" s="211"/>
      <c r="R1073" s="211"/>
      <c r="S1073" s="211"/>
      <c r="T1073" s="211"/>
      <c r="U1073" s="211"/>
      <c r="V1073" s="211"/>
      <c r="W1073" s="211"/>
      <c r="X1073" s="211"/>
      <c r="Y1073" s="211"/>
      <c r="Z1073" s="211"/>
      <c r="AA1073" s="211"/>
      <c r="AB1073" s="211"/>
      <c r="AC1073" s="211"/>
      <c r="AD1073" s="211"/>
      <c r="AE1073" s="211"/>
      <c r="AF1073" s="211"/>
      <c r="AG1073" s="211"/>
      <c r="AH1073" s="211"/>
      <c r="AI1073" s="211"/>
      <c r="AJ1073" s="211"/>
      <c r="AK1073" s="211"/>
      <c r="AL1073" s="211"/>
      <c r="AM1073" s="211"/>
      <c r="AN1073" s="211"/>
      <c r="AO1073" s="211"/>
      <c r="AP1073" s="211"/>
      <c r="AQ1073" s="211"/>
    </row>
    <row r="1074" spans="2:43" ht="12" customHeight="1">
      <c r="B1074" s="468"/>
      <c r="C1074" s="468"/>
      <c r="D1074" s="565"/>
      <c r="E1074" s="407"/>
      <c r="F1074" s="211"/>
      <c r="G1074" s="211"/>
      <c r="H1074" s="211"/>
      <c r="I1074" s="211"/>
      <c r="J1074" s="211"/>
      <c r="K1074" s="211"/>
      <c r="L1074" s="211"/>
      <c r="M1074" s="211"/>
      <c r="N1074" s="211"/>
      <c r="O1074" s="211"/>
      <c r="P1074" s="211"/>
      <c r="Q1074" s="211"/>
      <c r="R1074" s="211"/>
      <c r="S1074" s="211"/>
      <c r="T1074" s="211"/>
      <c r="U1074" s="211"/>
      <c r="V1074" s="211"/>
      <c r="W1074" s="211"/>
      <c r="X1074" s="211"/>
      <c r="Y1074" s="211"/>
      <c r="Z1074" s="211"/>
      <c r="AA1074" s="211"/>
      <c r="AB1074" s="211"/>
      <c r="AC1074" s="211"/>
      <c r="AD1074" s="211"/>
      <c r="AE1074" s="211"/>
      <c r="AF1074" s="211"/>
      <c r="AG1074" s="211"/>
      <c r="AH1074" s="211"/>
      <c r="AI1074" s="211"/>
      <c r="AJ1074" s="211"/>
      <c r="AK1074" s="211"/>
      <c r="AL1074" s="211"/>
      <c r="AM1074" s="211"/>
      <c r="AN1074" s="211"/>
      <c r="AO1074" s="211"/>
      <c r="AP1074" s="211"/>
      <c r="AQ1074" s="211"/>
    </row>
    <row r="1075" spans="2:43" ht="12" customHeight="1">
      <c r="B1075" s="468"/>
      <c r="C1075" s="468"/>
      <c r="D1075" s="565"/>
      <c r="E1075" s="407"/>
      <c r="F1075" s="211"/>
      <c r="G1075" s="211"/>
      <c r="H1075" s="211"/>
      <c r="I1075" s="211"/>
      <c r="J1075" s="211"/>
      <c r="K1075" s="211"/>
      <c r="L1075" s="211"/>
      <c r="M1075" s="211"/>
      <c r="N1075" s="211"/>
      <c r="O1075" s="211"/>
      <c r="P1075" s="211"/>
      <c r="Q1075" s="211"/>
      <c r="R1075" s="211"/>
      <c r="S1075" s="211"/>
      <c r="T1075" s="211"/>
      <c r="U1075" s="211"/>
      <c r="V1075" s="211"/>
      <c r="W1075" s="211"/>
      <c r="X1075" s="211"/>
      <c r="Y1075" s="211"/>
      <c r="Z1075" s="211"/>
      <c r="AA1075" s="211"/>
      <c r="AB1075" s="211"/>
      <c r="AC1075" s="211"/>
      <c r="AD1075" s="211"/>
      <c r="AE1075" s="211"/>
      <c r="AF1075" s="211"/>
      <c r="AG1075" s="211"/>
      <c r="AH1075" s="211"/>
      <c r="AI1075" s="211"/>
      <c r="AJ1075" s="211"/>
      <c r="AK1075" s="211"/>
      <c r="AL1075" s="211"/>
      <c r="AM1075" s="211"/>
      <c r="AN1075" s="211"/>
      <c r="AO1075" s="211"/>
      <c r="AP1075" s="211"/>
      <c r="AQ1075" s="211"/>
    </row>
    <row r="1076" spans="2:43" ht="12" customHeight="1">
      <c r="B1076" s="468"/>
      <c r="C1076" s="468"/>
      <c r="D1076" s="565"/>
      <c r="E1076" s="407"/>
      <c r="F1076" s="211"/>
      <c r="G1076" s="211"/>
      <c r="H1076" s="211"/>
      <c r="I1076" s="211"/>
      <c r="J1076" s="211"/>
      <c r="K1076" s="211"/>
      <c r="L1076" s="211"/>
      <c r="M1076" s="211"/>
      <c r="N1076" s="211"/>
      <c r="O1076" s="211"/>
      <c r="P1076" s="211"/>
      <c r="Q1076" s="211"/>
      <c r="R1076" s="211"/>
      <c r="S1076" s="211"/>
      <c r="T1076" s="211"/>
      <c r="U1076" s="211"/>
      <c r="V1076" s="211"/>
      <c r="W1076" s="211"/>
      <c r="X1076" s="211"/>
      <c r="Y1076" s="211"/>
      <c r="Z1076" s="211"/>
      <c r="AA1076" s="211"/>
      <c r="AB1076" s="211"/>
      <c r="AC1076" s="211"/>
      <c r="AD1076" s="211"/>
      <c r="AE1076" s="211"/>
      <c r="AF1076" s="211"/>
      <c r="AG1076" s="211"/>
      <c r="AH1076" s="211"/>
      <c r="AI1076" s="211"/>
      <c r="AJ1076" s="211"/>
      <c r="AK1076" s="211"/>
      <c r="AL1076" s="211"/>
      <c r="AM1076" s="211"/>
      <c r="AN1076" s="211"/>
      <c r="AO1076" s="211"/>
      <c r="AP1076" s="211"/>
      <c r="AQ1076" s="211"/>
    </row>
    <row r="1077" spans="2:43" ht="12" customHeight="1">
      <c r="B1077" s="468"/>
      <c r="C1077" s="468"/>
      <c r="D1077" s="565"/>
      <c r="E1077" s="407"/>
      <c r="F1077" s="211"/>
      <c r="G1077" s="211"/>
      <c r="H1077" s="211"/>
      <c r="I1077" s="211"/>
      <c r="J1077" s="211"/>
      <c r="K1077" s="211"/>
      <c r="L1077" s="211"/>
      <c r="M1077" s="211"/>
      <c r="N1077" s="211"/>
      <c r="O1077" s="211"/>
      <c r="P1077" s="211"/>
      <c r="Q1077" s="211"/>
      <c r="R1077" s="211"/>
      <c r="S1077" s="211"/>
      <c r="T1077" s="211"/>
      <c r="U1077" s="211"/>
      <c r="V1077" s="211"/>
      <c r="W1077" s="211"/>
      <c r="X1077" s="211"/>
      <c r="Y1077" s="211"/>
      <c r="Z1077" s="211"/>
      <c r="AA1077" s="211"/>
      <c r="AB1077" s="211"/>
      <c r="AC1077" s="211"/>
      <c r="AD1077" s="211"/>
      <c r="AE1077" s="211"/>
      <c r="AF1077" s="211"/>
      <c r="AG1077" s="211"/>
      <c r="AH1077" s="211"/>
      <c r="AI1077" s="211"/>
      <c r="AJ1077" s="211"/>
      <c r="AK1077" s="211"/>
      <c r="AL1077" s="211"/>
      <c r="AM1077" s="211"/>
      <c r="AN1077" s="211"/>
      <c r="AO1077" s="211"/>
      <c r="AP1077" s="211"/>
      <c r="AQ1077" s="211"/>
    </row>
    <row r="1078" spans="2:43" ht="12" customHeight="1">
      <c r="B1078" s="468"/>
      <c r="C1078" s="468"/>
      <c r="D1078" s="565"/>
      <c r="E1078" s="407"/>
      <c r="F1078" s="211"/>
      <c r="G1078" s="211"/>
      <c r="H1078" s="211"/>
      <c r="I1078" s="211"/>
      <c r="J1078" s="211"/>
      <c r="K1078" s="211"/>
      <c r="L1078" s="211"/>
      <c r="M1078" s="211"/>
      <c r="N1078" s="211"/>
      <c r="O1078" s="211"/>
      <c r="P1078" s="211"/>
      <c r="Q1078" s="211"/>
      <c r="R1078" s="211"/>
      <c r="S1078" s="211"/>
      <c r="T1078" s="211"/>
      <c r="U1078" s="211"/>
      <c r="V1078" s="211"/>
      <c r="W1078" s="211"/>
      <c r="X1078" s="211"/>
      <c r="Y1078" s="211"/>
      <c r="Z1078" s="211"/>
      <c r="AA1078" s="211"/>
      <c r="AB1078" s="211"/>
      <c r="AC1078" s="211"/>
      <c r="AD1078" s="211"/>
      <c r="AE1078" s="211"/>
      <c r="AF1078" s="211"/>
      <c r="AG1078" s="211"/>
      <c r="AH1078" s="211"/>
      <c r="AI1078" s="211"/>
      <c r="AJ1078" s="211"/>
      <c r="AK1078" s="211"/>
      <c r="AL1078" s="211"/>
      <c r="AM1078" s="211"/>
      <c r="AN1078" s="211"/>
      <c r="AO1078" s="211"/>
      <c r="AP1078" s="211"/>
      <c r="AQ1078" s="211"/>
    </row>
    <row r="1079" spans="2:43" ht="12" customHeight="1">
      <c r="B1079" s="468"/>
      <c r="C1079" s="468"/>
      <c r="D1079" s="565"/>
      <c r="E1079" s="407"/>
      <c r="F1079" s="211"/>
      <c r="G1079" s="211"/>
      <c r="H1079" s="211"/>
      <c r="I1079" s="211"/>
      <c r="J1079" s="211"/>
      <c r="K1079" s="211"/>
      <c r="L1079" s="211"/>
      <c r="M1079" s="211"/>
      <c r="N1079" s="211"/>
      <c r="O1079" s="211"/>
      <c r="P1079" s="211"/>
      <c r="Q1079" s="211"/>
      <c r="R1079" s="211"/>
      <c r="S1079" s="211"/>
      <c r="T1079" s="211"/>
      <c r="U1079" s="211"/>
      <c r="V1079" s="211"/>
      <c r="W1079" s="211"/>
      <c r="X1079" s="211"/>
      <c r="Y1079" s="211"/>
      <c r="Z1079" s="211"/>
      <c r="AA1079" s="211"/>
      <c r="AB1079" s="211"/>
      <c r="AC1079" s="211"/>
      <c r="AD1079" s="211"/>
      <c r="AE1079" s="211"/>
      <c r="AF1079" s="211"/>
      <c r="AG1079" s="211"/>
      <c r="AH1079" s="211"/>
      <c r="AI1079" s="211"/>
      <c r="AJ1079" s="211"/>
      <c r="AK1079" s="211"/>
      <c r="AL1079" s="211"/>
      <c r="AM1079" s="211"/>
      <c r="AN1079" s="211"/>
      <c r="AO1079" s="211"/>
      <c r="AP1079" s="211"/>
      <c r="AQ1079" s="211"/>
    </row>
    <row r="1080" spans="2:43" ht="12" customHeight="1">
      <c r="B1080" s="468"/>
      <c r="C1080" s="468"/>
      <c r="D1080" s="565"/>
      <c r="E1080" s="407"/>
      <c r="F1080" s="211"/>
      <c r="G1080" s="211"/>
      <c r="H1080" s="211"/>
      <c r="I1080" s="211"/>
      <c r="J1080" s="211"/>
      <c r="K1080" s="211"/>
      <c r="L1080" s="211"/>
      <c r="M1080" s="211"/>
      <c r="N1080" s="211"/>
      <c r="O1080" s="211"/>
      <c r="P1080" s="211"/>
      <c r="Q1080" s="211"/>
      <c r="R1080" s="211"/>
      <c r="S1080" s="211"/>
      <c r="T1080" s="211"/>
      <c r="U1080" s="211"/>
      <c r="V1080" s="211"/>
      <c r="W1080" s="211"/>
      <c r="X1080" s="211"/>
      <c r="Y1080" s="211"/>
      <c r="Z1080" s="211"/>
      <c r="AA1080" s="211"/>
      <c r="AB1080" s="211"/>
      <c r="AC1080" s="211"/>
      <c r="AD1080" s="211"/>
      <c r="AE1080" s="211"/>
      <c r="AF1080" s="211"/>
      <c r="AG1080" s="211"/>
      <c r="AH1080" s="211"/>
      <c r="AI1080" s="211"/>
      <c r="AJ1080" s="211"/>
      <c r="AK1080" s="211"/>
      <c r="AL1080" s="211"/>
      <c r="AM1080" s="211"/>
      <c r="AN1080" s="211"/>
      <c r="AO1080" s="211"/>
      <c r="AP1080" s="211"/>
      <c r="AQ1080" s="211"/>
    </row>
    <row r="1081" spans="2:43" ht="12" customHeight="1">
      <c r="B1081" s="468"/>
      <c r="C1081" s="468"/>
      <c r="D1081" s="565"/>
      <c r="E1081" s="407"/>
      <c r="F1081" s="211"/>
      <c r="G1081" s="211"/>
      <c r="H1081" s="211"/>
      <c r="I1081" s="211"/>
      <c r="J1081" s="211"/>
      <c r="K1081" s="211"/>
      <c r="L1081" s="211"/>
      <c r="M1081" s="211"/>
      <c r="N1081" s="211"/>
      <c r="O1081" s="211"/>
      <c r="P1081" s="211"/>
      <c r="Q1081" s="211"/>
      <c r="R1081" s="211"/>
      <c r="S1081" s="211"/>
      <c r="T1081" s="211"/>
      <c r="U1081" s="211"/>
      <c r="V1081" s="211"/>
      <c r="W1081" s="211"/>
      <c r="X1081" s="211"/>
      <c r="Y1081" s="211"/>
      <c r="Z1081" s="211"/>
      <c r="AA1081" s="211"/>
      <c r="AB1081" s="211"/>
      <c r="AC1081" s="211"/>
      <c r="AD1081" s="211"/>
      <c r="AE1081" s="211"/>
      <c r="AF1081" s="211"/>
      <c r="AG1081" s="211"/>
      <c r="AH1081" s="211"/>
      <c r="AI1081" s="211"/>
      <c r="AJ1081" s="211"/>
      <c r="AK1081" s="211"/>
      <c r="AL1081" s="211"/>
      <c r="AM1081" s="211"/>
      <c r="AN1081" s="211"/>
      <c r="AO1081" s="211"/>
      <c r="AP1081" s="211"/>
      <c r="AQ1081" s="211"/>
    </row>
    <row r="1082" spans="2:43" ht="12" customHeight="1">
      <c r="B1082" s="468"/>
      <c r="C1082" s="468"/>
      <c r="D1082" s="565"/>
      <c r="E1082" s="407"/>
      <c r="F1082" s="211"/>
      <c r="G1082" s="211"/>
      <c r="H1082" s="211"/>
      <c r="I1082" s="211"/>
      <c r="J1082" s="211"/>
      <c r="K1082" s="211"/>
      <c r="L1082" s="211"/>
      <c r="M1082" s="211"/>
      <c r="N1082" s="211"/>
      <c r="O1082" s="211"/>
      <c r="P1082" s="211"/>
      <c r="Q1082" s="211"/>
      <c r="R1082" s="211"/>
      <c r="S1082" s="211"/>
      <c r="T1082" s="211"/>
      <c r="U1082" s="211"/>
      <c r="V1082" s="211"/>
      <c r="W1082" s="211"/>
      <c r="X1082" s="211"/>
      <c r="Y1082" s="211"/>
      <c r="Z1082" s="211"/>
      <c r="AA1082" s="211"/>
      <c r="AB1082" s="211"/>
      <c r="AC1082" s="211"/>
      <c r="AD1082" s="211"/>
      <c r="AE1082" s="211"/>
      <c r="AF1082" s="211"/>
      <c r="AG1082" s="211"/>
      <c r="AH1082" s="211"/>
      <c r="AI1082" s="211"/>
      <c r="AJ1082" s="211"/>
      <c r="AK1082" s="211"/>
      <c r="AL1082" s="211"/>
      <c r="AM1082" s="211"/>
      <c r="AN1082" s="211"/>
      <c r="AO1082" s="211"/>
      <c r="AP1082" s="211"/>
      <c r="AQ1082" s="211"/>
    </row>
    <row r="1083" spans="2:43" ht="12" customHeight="1">
      <c r="B1083" s="468"/>
      <c r="C1083" s="468"/>
      <c r="D1083" s="565"/>
      <c r="E1083" s="407"/>
      <c r="F1083" s="211"/>
      <c r="G1083" s="211"/>
      <c r="H1083" s="211"/>
      <c r="I1083" s="211"/>
      <c r="J1083" s="211"/>
      <c r="K1083" s="211"/>
      <c r="L1083" s="211"/>
      <c r="M1083" s="211"/>
      <c r="N1083" s="211"/>
      <c r="O1083" s="211"/>
      <c r="P1083" s="211"/>
      <c r="Q1083" s="211"/>
      <c r="R1083" s="211"/>
      <c r="S1083" s="211"/>
      <c r="T1083" s="211"/>
      <c r="U1083" s="211"/>
      <c r="V1083" s="211"/>
      <c r="W1083" s="211"/>
      <c r="X1083" s="211"/>
      <c r="Y1083" s="211"/>
      <c r="Z1083" s="211"/>
      <c r="AA1083" s="211"/>
      <c r="AB1083" s="211"/>
      <c r="AC1083" s="211"/>
      <c r="AD1083" s="211"/>
      <c r="AE1083" s="211"/>
      <c r="AF1083" s="211"/>
      <c r="AG1083" s="211"/>
      <c r="AH1083" s="211"/>
      <c r="AI1083" s="211"/>
      <c r="AJ1083" s="211"/>
      <c r="AK1083" s="211"/>
      <c r="AL1083" s="211"/>
      <c r="AM1083" s="211"/>
      <c r="AN1083" s="211"/>
      <c r="AO1083" s="211"/>
      <c r="AP1083" s="211"/>
      <c r="AQ1083" s="211"/>
    </row>
    <row r="1084" spans="2:43" ht="12" customHeight="1">
      <c r="B1084" s="468"/>
      <c r="C1084" s="468"/>
      <c r="D1084" s="565"/>
      <c r="E1084" s="407"/>
      <c r="F1084" s="211"/>
      <c r="G1084" s="211"/>
      <c r="H1084" s="211"/>
      <c r="I1084" s="211"/>
      <c r="J1084" s="211"/>
      <c r="K1084" s="211"/>
      <c r="L1084" s="211"/>
      <c r="M1084" s="211"/>
      <c r="N1084" s="211"/>
      <c r="O1084" s="211"/>
      <c r="P1084" s="211"/>
      <c r="Q1084" s="211"/>
      <c r="R1084" s="211"/>
      <c r="S1084" s="211"/>
      <c r="T1084" s="211"/>
      <c r="U1084" s="211"/>
      <c r="V1084" s="211"/>
      <c r="W1084" s="211"/>
      <c r="X1084" s="211"/>
      <c r="Y1084" s="211"/>
      <c r="Z1084" s="211"/>
      <c r="AA1084" s="211"/>
      <c r="AB1084" s="211"/>
      <c r="AC1084" s="211"/>
      <c r="AD1084" s="211"/>
      <c r="AE1084" s="211"/>
      <c r="AF1084" s="211"/>
      <c r="AG1084" s="211"/>
      <c r="AH1084" s="211"/>
      <c r="AI1084" s="211"/>
      <c r="AJ1084" s="211"/>
      <c r="AK1084" s="211"/>
      <c r="AL1084" s="211"/>
      <c r="AM1084" s="211"/>
      <c r="AN1084" s="211"/>
      <c r="AO1084" s="211"/>
      <c r="AP1084" s="211"/>
      <c r="AQ1084" s="211"/>
    </row>
    <row r="1085" spans="2:43" ht="12" customHeight="1">
      <c r="B1085" s="468"/>
      <c r="C1085" s="468"/>
      <c r="D1085" s="565"/>
      <c r="E1085" s="407"/>
      <c r="F1085" s="211"/>
      <c r="G1085" s="211"/>
      <c r="H1085" s="211"/>
      <c r="I1085" s="211"/>
      <c r="J1085" s="211"/>
      <c r="K1085" s="211"/>
      <c r="L1085" s="211"/>
      <c r="M1085" s="211"/>
      <c r="N1085" s="211"/>
      <c r="O1085" s="211"/>
      <c r="P1085" s="211"/>
      <c r="Q1085" s="211"/>
      <c r="R1085" s="211"/>
      <c r="S1085" s="211"/>
      <c r="T1085" s="211"/>
      <c r="U1085" s="211"/>
      <c r="V1085" s="211"/>
      <c r="W1085" s="211"/>
      <c r="X1085" s="211"/>
      <c r="Y1085" s="211"/>
      <c r="Z1085" s="211"/>
      <c r="AA1085" s="211"/>
      <c r="AB1085" s="211"/>
      <c r="AC1085" s="211"/>
      <c r="AD1085" s="211"/>
      <c r="AE1085" s="211"/>
      <c r="AF1085" s="211"/>
      <c r="AG1085" s="211"/>
      <c r="AH1085" s="211"/>
      <c r="AI1085" s="211"/>
      <c r="AJ1085" s="211"/>
      <c r="AK1085" s="211"/>
      <c r="AL1085" s="211"/>
      <c r="AM1085" s="211"/>
      <c r="AN1085" s="211"/>
      <c r="AO1085" s="211"/>
      <c r="AP1085" s="211"/>
      <c r="AQ1085" s="211"/>
    </row>
    <row r="1086" spans="2:43" ht="12" customHeight="1">
      <c r="B1086" s="468"/>
      <c r="C1086" s="468"/>
      <c r="D1086" s="565"/>
      <c r="E1086" s="407"/>
      <c r="F1086" s="211"/>
      <c r="G1086" s="211"/>
      <c r="H1086" s="211"/>
      <c r="I1086" s="211"/>
      <c r="J1086" s="211"/>
      <c r="K1086" s="211"/>
      <c r="L1086" s="211"/>
      <c r="M1086" s="211"/>
      <c r="N1086" s="211"/>
      <c r="O1086" s="211"/>
      <c r="P1086" s="211"/>
      <c r="Q1086" s="211"/>
      <c r="R1086" s="211"/>
      <c r="S1086" s="211"/>
      <c r="T1086" s="211"/>
      <c r="U1086" s="211"/>
      <c r="V1086" s="211"/>
      <c r="W1086" s="211"/>
      <c r="X1086" s="211"/>
      <c r="Y1086" s="211"/>
      <c r="Z1086" s="211"/>
      <c r="AA1086" s="211"/>
      <c r="AB1086" s="211"/>
      <c r="AC1086" s="211"/>
      <c r="AD1086" s="211"/>
      <c r="AE1086" s="211"/>
      <c r="AF1086" s="211"/>
      <c r="AG1086" s="211"/>
      <c r="AH1086" s="211"/>
      <c r="AI1086" s="211"/>
      <c r="AJ1086" s="211"/>
      <c r="AK1086" s="211"/>
      <c r="AL1086" s="211"/>
      <c r="AM1086" s="211"/>
      <c r="AN1086" s="211"/>
      <c r="AO1086" s="211"/>
      <c r="AP1086" s="211"/>
      <c r="AQ1086" s="211"/>
    </row>
    <row r="1087" spans="2:43" ht="12" customHeight="1">
      <c r="B1087" s="468"/>
      <c r="C1087" s="468"/>
      <c r="D1087" s="565"/>
      <c r="E1087" s="407"/>
      <c r="F1087" s="211"/>
      <c r="G1087" s="211"/>
      <c r="H1087" s="211"/>
      <c r="I1087" s="211"/>
      <c r="J1087" s="211"/>
      <c r="K1087" s="211"/>
      <c r="L1087" s="211"/>
      <c r="M1087" s="211"/>
      <c r="N1087" s="211"/>
      <c r="O1087" s="211"/>
      <c r="P1087" s="211"/>
      <c r="Q1087" s="211"/>
      <c r="R1087" s="211"/>
      <c r="S1087" s="211"/>
      <c r="T1087" s="211"/>
      <c r="U1087" s="211"/>
      <c r="V1087" s="211"/>
      <c r="W1087" s="211"/>
      <c r="X1087" s="211"/>
      <c r="Y1087" s="211"/>
      <c r="Z1087" s="211"/>
      <c r="AA1087" s="211"/>
      <c r="AB1087" s="211"/>
      <c r="AC1087" s="211"/>
      <c r="AD1087" s="211"/>
      <c r="AE1087" s="211"/>
      <c r="AF1087" s="211"/>
      <c r="AG1087" s="211"/>
      <c r="AH1087" s="211"/>
      <c r="AI1087" s="211"/>
      <c r="AJ1087" s="211"/>
      <c r="AK1087" s="211"/>
      <c r="AL1087" s="211"/>
      <c r="AM1087" s="211"/>
      <c r="AN1087" s="211"/>
      <c r="AO1087" s="211"/>
      <c r="AP1087" s="211"/>
      <c r="AQ1087" s="211"/>
    </row>
    <row r="1088" spans="2:43" ht="12" customHeight="1">
      <c r="B1088" s="468"/>
      <c r="C1088" s="468"/>
      <c r="D1088" s="565"/>
      <c r="E1088" s="407"/>
      <c r="F1088" s="211"/>
      <c r="G1088" s="211"/>
      <c r="H1088" s="211"/>
      <c r="I1088" s="211"/>
      <c r="J1088" s="211"/>
      <c r="K1088" s="211"/>
      <c r="L1088" s="211"/>
      <c r="M1088" s="211"/>
      <c r="N1088" s="211"/>
      <c r="O1088" s="211"/>
      <c r="P1088" s="211"/>
      <c r="Q1088" s="211"/>
      <c r="R1088" s="211"/>
      <c r="S1088" s="211"/>
      <c r="T1088" s="211"/>
      <c r="U1088" s="211"/>
      <c r="V1088" s="211"/>
      <c r="W1088" s="211"/>
      <c r="X1088" s="211"/>
      <c r="Y1088" s="211"/>
      <c r="Z1088" s="211"/>
      <c r="AA1088" s="211"/>
      <c r="AB1088" s="211"/>
      <c r="AC1088" s="211"/>
      <c r="AD1088" s="211"/>
      <c r="AE1088" s="211"/>
      <c r="AF1088" s="211"/>
      <c r="AG1088" s="211"/>
      <c r="AH1088" s="211"/>
      <c r="AI1088" s="211"/>
      <c r="AJ1088" s="211"/>
      <c r="AK1088" s="211"/>
      <c r="AL1088" s="211"/>
      <c r="AM1088" s="211"/>
      <c r="AN1088" s="211"/>
      <c r="AO1088" s="211"/>
      <c r="AP1088" s="211"/>
      <c r="AQ1088" s="211"/>
    </row>
    <row r="1089" spans="2:43" ht="12" customHeight="1">
      <c r="B1089" s="468"/>
      <c r="C1089" s="468"/>
      <c r="D1089" s="565"/>
      <c r="E1089" s="407"/>
      <c r="F1089" s="211"/>
      <c r="G1089" s="211"/>
      <c r="H1089" s="211"/>
      <c r="I1089" s="211"/>
      <c r="J1089" s="211"/>
      <c r="K1089" s="211"/>
      <c r="L1089" s="211"/>
      <c r="M1089" s="211"/>
      <c r="N1089" s="211"/>
      <c r="O1089" s="211"/>
      <c r="P1089" s="211"/>
      <c r="Q1089" s="211"/>
      <c r="R1089" s="211"/>
      <c r="S1089" s="211"/>
      <c r="T1089" s="211"/>
      <c r="U1089" s="211"/>
      <c r="V1089" s="211"/>
      <c r="W1089" s="211"/>
      <c r="X1089" s="211"/>
      <c r="Y1089" s="211"/>
      <c r="Z1089" s="211"/>
      <c r="AA1089" s="211"/>
      <c r="AB1089" s="211"/>
      <c r="AC1089" s="211"/>
      <c r="AD1089" s="211"/>
      <c r="AE1089" s="211"/>
      <c r="AF1089" s="211"/>
      <c r="AG1089" s="211"/>
      <c r="AH1089" s="211"/>
      <c r="AI1089" s="211"/>
      <c r="AJ1089" s="211"/>
      <c r="AK1089" s="211"/>
      <c r="AL1089" s="211"/>
      <c r="AM1089" s="211"/>
      <c r="AN1089" s="211"/>
      <c r="AO1089" s="211"/>
      <c r="AP1089" s="211"/>
      <c r="AQ1089" s="211"/>
    </row>
    <row r="1090" spans="2:43" ht="12" customHeight="1">
      <c r="B1090" s="468"/>
      <c r="C1090" s="468"/>
      <c r="D1090" s="565"/>
      <c r="E1090" s="407"/>
      <c r="F1090" s="211"/>
      <c r="G1090" s="211"/>
      <c r="H1090" s="211"/>
      <c r="I1090" s="211"/>
      <c r="J1090" s="211"/>
      <c r="K1090" s="211"/>
      <c r="L1090" s="211"/>
      <c r="M1090" s="211"/>
      <c r="N1090" s="211"/>
      <c r="O1090" s="211"/>
      <c r="P1090" s="211"/>
      <c r="Q1090" s="211"/>
      <c r="R1090" s="211"/>
      <c r="S1090" s="211"/>
      <c r="T1090" s="211"/>
      <c r="U1090" s="211"/>
      <c r="V1090" s="211"/>
      <c r="W1090" s="211"/>
      <c r="X1090" s="211"/>
      <c r="Y1090" s="211"/>
      <c r="Z1090" s="211"/>
      <c r="AA1090" s="211"/>
      <c r="AB1090" s="211"/>
      <c r="AC1090" s="211"/>
      <c r="AD1090" s="211"/>
      <c r="AE1090" s="211"/>
      <c r="AF1090" s="211"/>
      <c r="AG1090" s="211"/>
      <c r="AH1090" s="211"/>
      <c r="AI1090" s="211"/>
      <c r="AJ1090" s="211"/>
      <c r="AK1090" s="211"/>
      <c r="AL1090" s="211"/>
      <c r="AM1090" s="211"/>
      <c r="AN1090" s="211"/>
      <c r="AO1090" s="211"/>
      <c r="AP1090" s="211"/>
      <c r="AQ1090" s="211"/>
    </row>
    <row r="1091" spans="2:43" ht="12" customHeight="1">
      <c r="B1091" s="468"/>
      <c r="C1091" s="468"/>
      <c r="D1091" s="565"/>
      <c r="E1091" s="407"/>
      <c r="F1091" s="211"/>
      <c r="G1091" s="211"/>
      <c r="H1091" s="211"/>
      <c r="I1091" s="211"/>
      <c r="J1091" s="211"/>
      <c r="K1091" s="211"/>
      <c r="L1091" s="211"/>
      <c r="M1091" s="211"/>
      <c r="N1091" s="211"/>
      <c r="O1091" s="211"/>
      <c r="P1091" s="211"/>
      <c r="Q1091" s="211"/>
      <c r="R1091" s="211"/>
      <c r="S1091" s="211"/>
      <c r="T1091" s="211"/>
      <c r="U1091" s="211"/>
      <c r="V1091" s="211"/>
      <c r="W1091" s="211"/>
      <c r="X1091" s="211"/>
      <c r="Y1091" s="211"/>
      <c r="Z1091" s="211"/>
      <c r="AA1091" s="211"/>
      <c r="AB1091" s="211"/>
      <c r="AC1091" s="211"/>
      <c r="AD1091" s="211"/>
      <c r="AE1091" s="211"/>
      <c r="AF1091" s="211"/>
      <c r="AG1091" s="211"/>
      <c r="AH1091" s="211"/>
      <c r="AI1091" s="211"/>
      <c r="AJ1091" s="211"/>
      <c r="AK1091" s="211"/>
      <c r="AL1091" s="211"/>
      <c r="AM1091" s="211"/>
      <c r="AN1091" s="211"/>
      <c r="AO1091" s="211"/>
      <c r="AP1091" s="211"/>
      <c r="AQ1091" s="211"/>
    </row>
    <row r="1092" spans="2:43" ht="12" customHeight="1">
      <c r="B1092" s="468"/>
      <c r="C1092" s="468"/>
      <c r="D1092" s="565"/>
      <c r="E1092" s="407"/>
      <c r="F1092" s="211"/>
      <c r="G1092" s="211"/>
      <c r="H1092" s="211"/>
      <c r="I1092" s="211"/>
      <c r="J1092" s="211"/>
      <c r="K1092" s="211"/>
      <c r="L1092" s="211"/>
      <c r="M1092" s="211"/>
      <c r="N1092" s="211"/>
      <c r="O1092" s="211"/>
      <c r="P1092" s="211"/>
      <c r="Q1092" s="211"/>
      <c r="R1092" s="211"/>
      <c r="S1092" s="211"/>
      <c r="T1092" s="211"/>
      <c r="U1092" s="211"/>
      <c r="V1092" s="211"/>
      <c r="W1092" s="211"/>
      <c r="X1092" s="211"/>
      <c r="Y1092" s="211"/>
      <c r="Z1092" s="211"/>
      <c r="AA1092" s="211"/>
      <c r="AB1092" s="211"/>
      <c r="AC1092" s="211"/>
      <c r="AD1092" s="211"/>
      <c r="AE1092" s="211"/>
      <c r="AF1092" s="211"/>
      <c r="AG1092" s="211"/>
      <c r="AH1092" s="211"/>
      <c r="AI1092" s="211"/>
      <c r="AJ1092" s="211"/>
      <c r="AK1092" s="211"/>
      <c r="AL1092" s="211"/>
      <c r="AM1092" s="211"/>
      <c r="AN1092" s="211"/>
      <c r="AO1092" s="211"/>
      <c r="AP1092" s="211"/>
      <c r="AQ1092" s="211"/>
    </row>
    <row r="1093" spans="2:43" ht="12" customHeight="1">
      <c r="B1093" s="468"/>
      <c r="C1093" s="468"/>
      <c r="D1093" s="565"/>
      <c r="E1093" s="407"/>
      <c r="F1093" s="211"/>
      <c r="G1093" s="211"/>
      <c r="H1093" s="211"/>
      <c r="I1093" s="211"/>
      <c r="J1093" s="211"/>
      <c r="K1093" s="211"/>
      <c r="L1093" s="211"/>
      <c r="M1093" s="211"/>
      <c r="N1093" s="211"/>
      <c r="O1093" s="211"/>
      <c r="P1093" s="211"/>
      <c r="Q1093" s="211"/>
      <c r="R1093" s="211"/>
      <c r="S1093" s="211"/>
      <c r="T1093" s="211"/>
      <c r="U1093" s="211"/>
      <c r="V1093" s="211"/>
      <c r="W1093" s="211"/>
      <c r="X1093" s="211"/>
      <c r="Y1093" s="211"/>
      <c r="Z1093" s="211"/>
      <c r="AA1093" s="211"/>
      <c r="AB1093" s="211"/>
      <c r="AC1093" s="211"/>
      <c r="AD1093" s="211"/>
      <c r="AE1093" s="211"/>
      <c r="AF1093" s="211"/>
      <c r="AG1093" s="211"/>
      <c r="AH1093" s="211"/>
      <c r="AI1093" s="211"/>
      <c r="AJ1093" s="211"/>
      <c r="AK1093" s="211"/>
      <c r="AL1093" s="211"/>
      <c r="AM1093" s="211"/>
      <c r="AN1093" s="211"/>
      <c r="AO1093" s="211"/>
      <c r="AP1093" s="211"/>
      <c r="AQ1093" s="211"/>
    </row>
    <row r="1094" spans="2:43" ht="12" customHeight="1">
      <c r="B1094" s="468"/>
      <c r="C1094" s="468"/>
      <c r="D1094" s="565"/>
      <c r="E1094" s="407"/>
      <c r="F1094" s="211"/>
      <c r="G1094" s="211"/>
      <c r="H1094" s="211"/>
      <c r="I1094" s="211"/>
      <c r="J1094" s="211"/>
      <c r="K1094" s="211"/>
      <c r="L1094" s="211"/>
      <c r="M1094" s="211"/>
      <c r="N1094" s="211"/>
      <c r="O1094" s="211"/>
      <c r="P1094" s="211"/>
      <c r="Q1094" s="211"/>
      <c r="R1094" s="211"/>
      <c r="S1094" s="211"/>
      <c r="T1094" s="211"/>
      <c r="U1094" s="211"/>
      <c r="V1094" s="211"/>
      <c r="W1094" s="211"/>
      <c r="X1094" s="211"/>
      <c r="Y1094" s="211"/>
      <c r="Z1094" s="211"/>
      <c r="AA1094" s="211"/>
      <c r="AB1094" s="211"/>
      <c r="AC1094" s="211"/>
      <c r="AD1094" s="211"/>
      <c r="AE1094" s="211"/>
      <c r="AF1094" s="211"/>
      <c r="AG1094" s="211"/>
      <c r="AH1094" s="211"/>
      <c r="AI1094" s="211"/>
      <c r="AJ1094" s="211"/>
      <c r="AK1094" s="211"/>
      <c r="AL1094" s="211"/>
      <c r="AM1094" s="211"/>
      <c r="AN1094" s="211"/>
      <c r="AO1094" s="211"/>
      <c r="AP1094" s="211"/>
      <c r="AQ1094" s="211"/>
    </row>
    <row r="1095" spans="2:43" ht="12" customHeight="1">
      <c r="B1095" s="468"/>
      <c r="C1095" s="468"/>
      <c r="D1095" s="565"/>
      <c r="E1095" s="407"/>
      <c r="F1095" s="211"/>
      <c r="G1095" s="211"/>
      <c r="H1095" s="211"/>
      <c r="I1095" s="211"/>
      <c r="J1095" s="211"/>
      <c r="K1095" s="211"/>
      <c r="L1095" s="211"/>
      <c r="M1095" s="211"/>
      <c r="N1095" s="211"/>
      <c r="O1095" s="211"/>
      <c r="P1095" s="211"/>
      <c r="Q1095" s="211"/>
      <c r="R1095" s="211"/>
      <c r="S1095" s="211"/>
      <c r="T1095" s="211"/>
      <c r="U1095" s="211"/>
      <c r="V1095" s="211"/>
      <c r="W1095" s="211"/>
      <c r="X1095" s="211"/>
      <c r="Y1095" s="211"/>
      <c r="Z1095" s="211"/>
      <c r="AA1095" s="211"/>
      <c r="AB1095" s="211"/>
      <c r="AC1095" s="211"/>
      <c r="AD1095" s="211"/>
      <c r="AE1095" s="211"/>
      <c r="AF1095" s="211"/>
      <c r="AG1095" s="211"/>
      <c r="AH1095" s="211"/>
      <c r="AI1095" s="211"/>
      <c r="AJ1095" s="211"/>
      <c r="AK1095" s="211"/>
      <c r="AL1095" s="211"/>
      <c r="AM1095" s="211"/>
      <c r="AN1095" s="211"/>
      <c r="AO1095" s="211"/>
      <c r="AP1095" s="211"/>
      <c r="AQ1095" s="211"/>
    </row>
    <row r="1096" spans="2:43" ht="12" customHeight="1">
      <c r="B1096" s="468"/>
      <c r="C1096" s="468"/>
      <c r="D1096" s="565"/>
      <c r="E1096" s="407"/>
      <c r="F1096" s="211"/>
      <c r="G1096" s="211"/>
      <c r="H1096" s="211"/>
      <c r="I1096" s="211"/>
      <c r="J1096" s="211"/>
      <c r="K1096" s="211"/>
      <c r="L1096" s="211"/>
      <c r="M1096" s="211"/>
      <c r="N1096" s="211"/>
      <c r="O1096" s="211"/>
      <c r="P1096" s="211"/>
      <c r="Q1096" s="211"/>
      <c r="R1096" s="211"/>
      <c r="S1096" s="211"/>
      <c r="T1096" s="211"/>
      <c r="U1096" s="211"/>
      <c r="V1096" s="211"/>
      <c r="W1096" s="211"/>
      <c r="X1096" s="211"/>
      <c r="Y1096" s="211"/>
      <c r="Z1096" s="211"/>
      <c r="AA1096" s="211"/>
      <c r="AB1096" s="211"/>
      <c r="AC1096" s="211"/>
      <c r="AD1096" s="211"/>
      <c r="AE1096" s="211"/>
      <c r="AF1096" s="211"/>
      <c r="AG1096" s="211"/>
      <c r="AH1096" s="211"/>
      <c r="AI1096" s="211"/>
      <c r="AJ1096" s="211"/>
      <c r="AK1096" s="211"/>
      <c r="AL1096" s="211"/>
      <c r="AM1096" s="211"/>
      <c r="AN1096" s="211"/>
      <c r="AO1096" s="211"/>
      <c r="AP1096" s="211"/>
      <c r="AQ1096" s="211"/>
    </row>
    <row r="1097" spans="2:43" ht="12" customHeight="1">
      <c r="B1097" s="468"/>
      <c r="C1097" s="468"/>
      <c r="D1097" s="565"/>
      <c r="E1097" s="407"/>
      <c r="F1097" s="211"/>
      <c r="G1097" s="211"/>
      <c r="H1097" s="211"/>
      <c r="I1097" s="211"/>
      <c r="J1097" s="211"/>
      <c r="K1097" s="211"/>
      <c r="L1097" s="211"/>
      <c r="M1097" s="211"/>
      <c r="N1097" s="211"/>
      <c r="O1097" s="211"/>
      <c r="P1097" s="211"/>
      <c r="Q1097" s="211"/>
      <c r="R1097" s="211"/>
      <c r="S1097" s="211"/>
      <c r="T1097" s="211"/>
      <c r="U1097" s="211"/>
      <c r="V1097" s="211"/>
      <c r="W1097" s="211"/>
      <c r="X1097" s="211"/>
      <c r="Y1097" s="211"/>
      <c r="Z1097" s="211"/>
      <c r="AA1097" s="211"/>
      <c r="AB1097" s="211"/>
      <c r="AC1097" s="211"/>
      <c r="AD1097" s="211"/>
      <c r="AE1097" s="211"/>
      <c r="AF1097" s="211"/>
      <c r="AG1097" s="211"/>
      <c r="AH1097" s="211"/>
      <c r="AI1097" s="211"/>
      <c r="AJ1097" s="211"/>
      <c r="AK1097" s="211"/>
      <c r="AL1097" s="211"/>
      <c r="AM1097" s="211"/>
      <c r="AN1097" s="211"/>
      <c r="AO1097" s="211"/>
      <c r="AP1097" s="211"/>
      <c r="AQ1097" s="211"/>
    </row>
    <row r="1098" spans="2:43" ht="12" customHeight="1">
      <c r="B1098" s="468"/>
      <c r="C1098" s="468"/>
      <c r="D1098" s="565"/>
      <c r="E1098" s="407"/>
      <c r="F1098" s="211"/>
      <c r="G1098" s="211"/>
      <c r="H1098" s="211"/>
      <c r="I1098" s="211"/>
      <c r="J1098" s="211"/>
      <c r="K1098" s="211"/>
      <c r="L1098" s="211"/>
      <c r="M1098" s="211"/>
      <c r="N1098" s="211"/>
      <c r="O1098" s="211"/>
      <c r="P1098" s="211"/>
      <c r="Q1098" s="211"/>
      <c r="R1098" s="211"/>
      <c r="S1098" s="211"/>
      <c r="T1098" s="211"/>
      <c r="U1098" s="211"/>
      <c r="V1098" s="211"/>
      <c r="W1098" s="211"/>
      <c r="X1098" s="211"/>
      <c r="Y1098" s="211"/>
      <c r="Z1098" s="211"/>
      <c r="AA1098" s="211"/>
      <c r="AB1098" s="211"/>
      <c r="AC1098" s="211"/>
      <c r="AD1098" s="211"/>
      <c r="AE1098" s="211"/>
      <c r="AF1098" s="211"/>
      <c r="AG1098" s="211"/>
      <c r="AH1098" s="211"/>
      <c r="AI1098" s="211"/>
      <c r="AJ1098" s="211"/>
      <c r="AK1098" s="211"/>
      <c r="AL1098" s="211"/>
      <c r="AM1098" s="211"/>
      <c r="AN1098" s="211"/>
      <c r="AO1098" s="211"/>
      <c r="AP1098" s="211"/>
      <c r="AQ1098" s="211"/>
    </row>
    <row r="1099" spans="2:43" ht="12" customHeight="1">
      <c r="B1099" s="468"/>
      <c r="C1099" s="468"/>
      <c r="D1099" s="565"/>
      <c r="E1099" s="407"/>
      <c r="F1099" s="211"/>
      <c r="G1099" s="211"/>
      <c r="H1099" s="211"/>
      <c r="I1099" s="211"/>
      <c r="J1099" s="211"/>
      <c r="K1099" s="211"/>
      <c r="L1099" s="211"/>
      <c r="M1099" s="211"/>
      <c r="N1099" s="211"/>
      <c r="O1099" s="211"/>
      <c r="P1099" s="211"/>
      <c r="Q1099" s="211"/>
      <c r="R1099" s="211"/>
      <c r="S1099" s="211"/>
      <c r="T1099" s="211"/>
      <c r="U1099" s="211"/>
      <c r="V1099" s="211"/>
      <c r="W1099" s="211"/>
      <c r="X1099" s="211"/>
      <c r="Y1099" s="211"/>
      <c r="Z1099" s="211"/>
      <c r="AA1099" s="211"/>
      <c r="AB1099" s="211"/>
      <c r="AC1099" s="211"/>
      <c r="AD1099" s="211"/>
      <c r="AE1099" s="211"/>
      <c r="AF1099" s="211"/>
      <c r="AG1099" s="211"/>
      <c r="AH1099" s="211"/>
      <c r="AI1099" s="211"/>
      <c r="AJ1099" s="211"/>
      <c r="AK1099" s="211"/>
      <c r="AL1099" s="211"/>
      <c r="AM1099" s="211"/>
      <c r="AN1099" s="211"/>
      <c r="AO1099" s="211"/>
      <c r="AP1099" s="211"/>
      <c r="AQ1099" s="211"/>
    </row>
    <row r="1100" spans="2:43" ht="12" customHeight="1">
      <c r="B1100" s="468"/>
      <c r="C1100" s="468"/>
      <c r="D1100" s="565"/>
      <c r="E1100" s="407"/>
      <c r="F1100" s="211"/>
      <c r="G1100" s="211"/>
      <c r="H1100" s="211"/>
      <c r="I1100" s="211"/>
      <c r="J1100" s="211"/>
      <c r="K1100" s="211"/>
      <c r="L1100" s="211"/>
      <c r="M1100" s="211"/>
      <c r="N1100" s="211"/>
      <c r="O1100" s="211"/>
      <c r="P1100" s="211"/>
      <c r="Q1100" s="211"/>
      <c r="R1100" s="211"/>
      <c r="S1100" s="211"/>
      <c r="T1100" s="211"/>
      <c r="U1100" s="211"/>
      <c r="V1100" s="211"/>
      <c r="W1100" s="211"/>
      <c r="X1100" s="211"/>
      <c r="Y1100" s="211"/>
      <c r="Z1100" s="211"/>
      <c r="AA1100" s="211"/>
      <c r="AB1100" s="211"/>
      <c r="AC1100" s="211"/>
      <c r="AD1100" s="211"/>
      <c r="AE1100" s="211"/>
      <c r="AF1100" s="211"/>
      <c r="AG1100" s="211"/>
      <c r="AH1100" s="211"/>
      <c r="AI1100" s="211"/>
      <c r="AJ1100" s="211"/>
      <c r="AK1100" s="211"/>
      <c r="AL1100" s="211"/>
      <c r="AM1100" s="211"/>
      <c r="AN1100" s="211"/>
      <c r="AO1100" s="211"/>
      <c r="AP1100" s="211"/>
      <c r="AQ1100" s="211"/>
    </row>
    <row r="1101" spans="2:43" ht="12" customHeight="1">
      <c r="B1101" s="468"/>
      <c r="C1101" s="468"/>
      <c r="D1101" s="565"/>
      <c r="E1101" s="407"/>
      <c r="F1101" s="211"/>
      <c r="G1101" s="211"/>
      <c r="H1101" s="211"/>
      <c r="I1101" s="211"/>
      <c r="J1101" s="211"/>
      <c r="K1101" s="211"/>
      <c r="L1101" s="211"/>
      <c r="M1101" s="211"/>
      <c r="N1101" s="211"/>
      <c r="O1101" s="211"/>
      <c r="P1101" s="211"/>
      <c r="Q1101" s="211"/>
      <c r="R1101" s="211"/>
      <c r="S1101" s="211"/>
      <c r="T1101" s="211"/>
      <c r="U1101" s="211"/>
      <c r="V1101" s="211"/>
      <c r="W1101" s="211"/>
      <c r="X1101" s="211"/>
      <c r="Y1101" s="211"/>
      <c r="Z1101" s="211"/>
      <c r="AA1101" s="211"/>
      <c r="AB1101" s="211"/>
      <c r="AC1101" s="211"/>
      <c r="AD1101" s="211"/>
      <c r="AE1101" s="211"/>
      <c r="AF1101" s="211"/>
      <c r="AG1101" s="211"/>
      <c r="AH1101" s="211"/>
      <c r="AI1101" s="211"/>
      <c r="AJ1101" s="211"/>
      <c r="AK1101" s="211"/>
      <c r="AL1101" s="211"/>
      <c r="AM1101" s="211"/>
      <c r="AN1101" s="211"/>
      <c r="AO1101" s="211"/>
      <c r="AP1101" s="211"/>
      <c r="AQ1101" s="211"/>
    </row>
    <row r="1102" spans="2:43" ht="12" customHeight="1">
      <c r="B1102" s="468"/>
      <c r="C1102" s="468"/>
      <c r="D1102" s="565"/>
      <c r="E1102" s="407"/>
      <c r="F1102" s="211"/>
      <c r="G1102" s="211"/>
      <c r="H1102" s="211"/>
      <c r="I1102" s="211"/>
      <c r="J1102" s="211"/>
      <c r="K1102" s="211"/>
      <c r="L1102" s="211"/>
      <c r="M1102" s="211"/>
      <c r="N1102" s="211"/>
      <c r="O1102" s="211"/>
      <c r="P1102" s="211"/>
      <c r="Q1102" s="211"/>
      <c r="R1102" s="211"/>
      <c r="S1102" s="211"/>
      <c r="T1102" s="211"/>
      <c r="U1102" s="211"/>
      <c r="V1102" s="211"/>
      <c r="W1102" s="211"/>
      <c r="X1102" s="211"/>
      <c r="Y1102" s="211"/>
      <c r="Z1102" s="211"/>
      <c r="AA1102" s="211"/>
      <c r="AB1102" s="211"/>
      <c r="AC1102" s="211"/>
      <c r="AD1102" s="211"/>
      <c r="AE1102" s="211"/>
      <c r="AF1102" s="211"/>
      <c r="AG1102" s="211"/>
      <c r="AH1102" s="211"/>
      <c r="AI1102" s="211"/>
      <c r="AJ1102" s="211"/>
      <c r="AK1102" s="211"/>
      <c r="AL1102" s="211"/>
      <c r="AM1102" s="211"/>
      <c r="AN1102" s="211"/>
      <c r="AO1102" s="211"/>
      <c r="AP1102" s="211"/>
      <c r="AQ1102" s="211"/>
    </row>
    <row r="1103" spans="2:43" ht="12" customHeight="1">
      <c r="B1103" s="468"/>
      <c r="C1103" s="468"/>
      <c r="D1103" s="565"/>
      <c r="E1103" s="407"/>
      <c r="F1103" s="211"/>
      <c r="G1103" s="211"/>
      <c r="H1103" s="211"/>
      <c r="I1103" s="211"/>
      <c r="J1103" s="211"/>
      <c r="K1103" s="211"/>
      <c r="L1103" s="211"/>
      <c r="M1103" s="211"/>
      <c r="N1103" s="211"/>
      <c r="O1103" s="211"/>
      <c r="P1103" s="211"/>
      <c r="Q1103" s="211"/>
      <c r="R1103" s="211"/>
      <c r="S1103" s="211"/>
      <c r="T1103" s="211"/>
      <c r="U1103" s="211"/>
      <c r="V1103" s="211"/>
      <c r="W1103" s="211"/>
      <c r="X1103" s="211"/>
      <c r="Y1103" s="211"/>
      <c r="Z1103" s="211"/>
      <c r="AA1103" s="211"/>
      <c r="AB1103" s="211"/>
      <c r="AC1103" s="211"/>
      <c r="AD1103" s="211"/>
      <c r="AE1103" s="211"/>
      <c r="AF1103" s="211"/>
      <c r="AG1103" s="211"/>
      <c r="AH1103" s="211"/>
      <c r="AI1103" s="211"/>
      <c r="AJ1103" s="211"/>
      <c r="AK1103" s="211"/>
      <c r="AL1103" s="211"/>
      <c r="AM1103" s="211"/>
      <c r="AN1103" s="211"/>
      <c r="AO1103" s="211"/>
      <c r="AP1103" s="211"/>
      <c r="AQ1103" s="211"/>
    </row>
    <row r="1104" spans="2:43" ht="12" customHeight="1">
      <c r="B1104" s="468"/>
      <c r="C1104" s="468"/>
      <c r="D1104" s="565"/>
      <c r="E1104" s="407"/>
      <c r="F1104" s="211"/>
      <c r="G1104" s="211"/>
      <c r="H1104" s="211"/>
      <c r="I1104" s="211"/>
      <c r="J1104" s="211"/>
      <c r="K1104" s="211"/>
      <c r="L1104" s="211"/>
      <c r="M1104" s="211"/>
      <c r="N1104" s="211"/>
      <c r="O1104" s="211"/>
      <c r="P1104" s="211"/>
      <c r="Q1104" s="211"/>
      <c r="R1104" s="211"/>
      <c r="S1104" s="211"/>
      <c r="T1104" s="211"/>
      <c r="U1104" s="211"/>
      <c r="V1104" s="211"/>
      <c r="W1104" s="211"/>
      <c r="X1104" s="211"/>
      <c r="Y1104" s="211"/>
      <c r="Z1104" s="211"/>
      <c r="AA1104" s="211"/>
      <c r="AB1104" s="211"/>
      <c r="AC1104" s="211"/>
      <c r="AD1104" s="211"/>
      <c r="AE1104" s="211"/>
      <c r="AF1104" s="211"/>
      <c r="AG1104" s="211"/>
      <c r="AH1104" s="211"/>
      <c r="AI1104" s="211"/>
      <c r="AJ1104" s="211"/>
      <c r="AK1104" s="211"/>
      <c r="AL1104" s="211"/>
      <c r="AM1104" s="211"/>
      <c r="AN1104" s="211"/>
      <c r="AO1104" s="211"/>
      <c r="AP1104" s="211"/>
      <c r="AQ1104" s="211"/>
    </row>
    <row r="1105" spans="2:43" ht="12" customHeight="1">
      <c r="B1105" s="468"/>
      <c r="C1105" s="468"/>
      <c r="D1105" s="565"/>
      <c r="E1105" s="407"/>
      <c r="F1105" s="211"/>
      <c r="G1105" s="211"/>
      <c r="H1105" s="211"/>
      <c r="I1105" s="211"/>
      <c r="J1105" s="211"/>
      <c r="K1105" s="211"/>
      <c r="L1105" s="211"/>
      <c r="M1105" s="211"/>
      <c r="N1105" s="211"/>
      <c r="O1105" s="211"/>
      <c r="P1105" s="211"/>
      <c r="Q1105" s="211"/>
      <c r="R1105" s="211"/>
      <c r="S1105" s="211"/>
      <c r="T1105" s="211"/>
      <c r="U1105" s="211"/>
      <c r="V1105" s="211"/>
      <c r="W1105" s="211"/>
      <c r="X1105" s="211"/>
      <c r="Y1105" s="211"/>
      <c r="Z1105" s="211"/>
      <c r="AA1105" s="211"/>
      <c r="AB1105" s="211"/>
      <c r="AC1105" s="211"/>
      <c r="AD1105" s="211"/>
      <c r="AE1105" s="211"/>
      <c r="AF1105" s="211"/>
      <c r="AG1105" s="211"/>
      <c r="AH1105" s="211"/>
      <c r="AI1105" s="211"/>
      <c r="AJ1105" s="211"/>
      <c r="AK1105" s="211"/>
      <c r="AL1105" s="211"/>
      <c r="AM1105" s="211"/>
      <c r="AN1105" s="211"/>
      <c r="AO1105" s="211"/>
      <c r="AP1105" s="211"/>
      <c r="AQ1105" s="211"/>
    </row>
    <row r="1106" spans="2:43" ht="12" customHeight="1">
      <c r="B1106" s="468"/>
      <c r="C1106" s="468"/>
      <c r="D1106" s="565"/>
      <c r="E1106" s="407"/>
      <c r="F1106" s="211"/>
      <c r="G1106" s="211"/>
      <c r="H1106" s="211"/>
      <c r="I1106" s="211"/>
      <c r="J1106" s="211"/>
      <c r="K1106" s="211"/>
      <c r="L1106" s="211"/>
      <c r="M1106" s="211"/>
      <c r="N1106" s="211"/>
      <c r="O1106" s="211"/>
      <c r="P1106" s="211"/>
      <c r="Q1106" s="211"/>
      <c r="R1106" s="211"/>
      <c r="S1106" s="211"/>
      <c r="T1106" s="211"/>
      <c r="U1106" s="211"/>
      <c r="V1106" s="211"/>
      <c r="W1106" s="211"/>
      <c r="X1106" s="211"/>
      <c r="Y1106" s="211"/>
      <c r="Z1106" s="211"/>
      <c r="AA1106" s="211"/>
      <c r="AB1106" s="211"/>
      <c r="AC1106" s="211"/>
      <c r="AD1106" s="211"/>
      <c r="AE1106" s="211"/>
      <c r="AF1106" s="211"/>
      <c r="AG1106" s="211"/>
      <c r="AH1106" s="211"/>
      <c r="AI1106" s="211"/>
      <c r="AJ1106" s="211"/>
      <c r="AK1106" s="211"/>
      <c r="AL1106" s="211"/>
      <c r="AM1106" s="211"/>
      <c r="AN1106" s="211"/>
      <c r="AO1106" s="211"/>
      <c r="AP1106" s="211"/>
      <c r="AQ1106" s="211"/>
    </row>
    <row r="1107" spans="2:43" ht="12" customHeight="1">
      <c r="B1107" s="468"/>
      <c r="C1107" s="468"/>
      <c r="D1107" s="565"/>
      <c r="E1107" s="407"/>
      <c r="F1107" s="211"/>
      <c r="G1107" s="211"/>
      <c r="H1107" s="211"/>
      <c r="I1107" s="211"/>
      <c r="J1107" s="211"/>
      <c r="K1107" s="211"/>
      <c r="L1107" s="211"/>
      <c r="M1107" s="211"/>
      <c r="N1107" s="211"/>
      <c r="O1107" s="211"/>
      <c r="P1107" s="211"/>
      <c r="Q1107" s="211"/>
      <c r="R1107" s="211"/>
      <c r="S1107" s="211"/>
      <c r="T1107" s="211"/>
      <c r="U1107" s="211"/>
      <c r="V1107" s="211"/>
      <c r="W1107" s="211"/>
      <c r="X1107" s="211"/>
      <c r="Y1107" s="211"/>
      <c r="Z1107" s="211"/>
      <c r="AA1107" s="211"/>
      <c r="AB1107" s="211"/>
      <c r="AC1107" s="211"/>
      <c r="AD1107" s="211"/>
      <c r="AE1107" s="211"/>
      <c r="AF1107" s="211"/>
      <c r="AG1107" s="211"/>
      <c r="AH1107" s="211"/>
      <c r="AI1107" s="211"/>
      <c r="AJ1107" s="211"/>
      <c r="AK1107" s="211"/>
      <c r="AL1107" s="211"/>
      <c r="AM1107" s="211"/>
      <c r="AN1107" s="211"/>
      <c r="AO1107" s="211"/>
      <c r="AP1107" s="211"/>
      <c r="AQ1107" s="211"/>
    </row>
    <row r="1108" spans="2:43" ht="12" customHeight="1">
      <c r="B1108" s="468"/>
      <c r="C1108" s="468"/>
      <c r="D1108" s="565"/>
      <c r="E1108" s="407"/>
      <c r="F1108" s="211"/>
      <c r="G1108" s="211"/>
      <c r="H1108" s="211"/>
      <c r="I1108" s="211"/>
      <c r="J1108" s="211"/>
      <c r="K1108" s="211"/>
      <c r="L1108" s="211"/>
      <c r="M1108" s="211"/>
      <c r="N1108" s="211"/>
      <c r="O1108" s="211"/>
      <c r="P1108" s="211"/>
      <c r="Q1108" s="211"/>
      <c r="R1108" s="211"/>
      <c r="S1108" s="211"/>
      <c r="T1108" s="211"/>
      <c r="U1108" s="211"/>
      <c r="V1108" s="211"/>
      <c r="W1108" s="211"/>
      <c r="X1108" s="211"/>
      <c r="Y1108" s="211"/>
      <c r="Z1108" s="211"/>
      <c r="AA1108" s="211"/>
      <c r="AB1108" s="211"/>
      <c r="AC1108" s="211"/>
      <c r="AD1108" s="211"/>
      <c r="AE1108" s="211"/>
      <c r="AF1108" s="211"/>
      <c r="AG1108" s="211"/>
      <c r="AH1108" s="211"/>
      <c r="AI1108" s="211"/>
      <c r="AJ1108" s="211"/>
      <c r="AK1108" s="211"/>
      <c r="AL1108" s="211"/>
      <c r="AM1108" s="211"/>
      <c r="AN1108" s="211"/>
      <c r="AO1108" s="211"/>
      <c r="AP1108" s="211"/>
      <c r="AQ1108" s="211"/>
    </row>
    <row r="1109" spans="2:43" ht="12" customHeight="1">
      <c r="B1109" s="468"/>
      <c r="C1109" s="468"/>
      <c r="D1109" s="565"/>
      <c r="E1109" s="407"/>
      <c r="F1109" s="211"/>
      <c r="G1109" s="211"/>
      <c r="H1109" s="211"/>
      <c r="I1109" s="211"/>
      <c r="J1109" s="211"/>
      <c r="K1109" s="211"/>
      <c r="L1109" s="211"/>
      <c r="M1109" s="211"/>
      <c r="N1109" s="211"/>
      <c r="O1109" s="211"/>
      <c r="P1109" s="211"/>
      <c r="Q1109" s="211"/>
      <c r="R1109" s="211"/>
      <c r="S1109" s="211"/>
      <c r="T1109" s="211"/>
      <c r="U1109" s="211"/>
      <c r="V1109" s="211"/>
      <c r="W1109" s="211"/>
      <c r="X1109" s="211"/>
      <c r="Y1109" s="211"/>
      <c r="Z1109" s="211"/>
      <c r="AA1109" s="211"/>
      <c r="AB1109" s="211"/>
      <c r="AC1109" s="211"/>
      <c r="AD1109" s="211"/>
      <c r="AE1109" s="211"/>
      <c r="AF1109" s="211"/>
      <c r="AG1109" s="211"/>
      <c r="AH1109" s="211"/>
      <c r="AI1109" s="211"/>
      <c r="AJ1109" s="211"/>
      <c r="AK1109" s="211"/>
      <c r="AL1109" s="211"/>
      <c r="AM1109" s="211"/>
      <c r="AN1109" s="211"/>
      <c r="AO1109" s="211"/>
      <c r="AP1109" s="211"/>
      <c r="AQ1109" s="211"/>
    </row>
    <row r="1110" spans="2:43" ht="12" customHeight="1">
      <c r="B1110" s="468"/>
      <c r="C1110" s="468"/>
      <c r="D1110" s="565"/>
      <c r="E1110" s="407"/>
      <c r="F1110" s="211"/>
      <c r="G1110" s="211"/>
      <c r="H1110" s="211"/>
      <c r="I1110" s="211"/>
      <c r="J1110" s="211"/>
      <c r="K1110" s="211"/>
      <c r="L1110" s="211"/>
      <c r="M1110" s="211"/>
      <c r="N1110" s="211"/>
      <c r="O1110" s="211"/>
      <c r="P1110" s="211"/>
      <c r="Q1110" s="211"/>
      <c r="R1110" s="211"/>
      <c r="S1110" s="211"/>
      <c r="T1110" s="211"/>
      <c r="U1110" s="211"/>
      <c r="V1110" s="211"/>
      <c r="W1110" s="211"/>
      <c r="X1110" s="211"/>
      <c r="Y1110" s="211"/>
      <c r="Z1110" s="211"/>
      <c r="AA1110" s="211"/>
      <c r="AB1110" s="211"/>
      <c r="AC1110" s="211"/>
      <c r="AD1110" s="211"/>
      <c r="AE1110" s="211"/>
      <c r="AF1110" s="211"/>
      <c r="AG1110" s="211"/>
      <c r="AH1110" s="211"/>
      <c r="AI1110" s="211"/>
      <c r="AJ1110" s="211"/>
      <c r="AK1110" s="211"/>
      <c r="AL1110" s="211"/>
      <c r="AM1110" s="211"/>
      <c r="AN1110" s="211"/>
      <c r="AO1110" s="211"/>
      <c r="AP1110" s="211"/>
      <c r="AQ1110" s="211"/>
    </row>
    <row r="1111" spans="2:43" ht="12" customHeight="1">
      <c r="B1111" s="468"/>
      <c r="C1111" s="468"/>
      <c r="D1111" s="565"/>
      <c r="E1111" s="407"/>
      <c r="F1111" s="211"/>
      <c r="G1111" s="211"/>
      <c r="H1111" s="211"/>
      <c r="I1111" s="211"/>
      <c r="J1111" s="211"/>
      <c r="K1111" s="211"/>
      <c r="L1111" s="211"/>
      <c r="M1111" s="211"/>
      <c r="N1111" s="211"/>
      <c r="O1111" s="211"/>
      <c r="P1111" s="211"/>
      <c r="Q1111" s="211"/>
      <c r="R1111" s="211"/>
      <c r="S1111" s="211"/>
      <c r="T1111" s="211"/>
      <c r="U1111" s="211"/>
      <c r="V1111" s="211"/>
      <c r="W1111" s="211"/>
      <c r="X1111" s="211"/>
      <c r="Y1111" s="211"/>
      <c r="Z1111" s="211"/>
      <c r="AA1111" s="211"/>
      <c r="AB1111" s="211"/>
      <c r="AC1111" s="211"/>
      <c r="AD1111" s="211"/>
      <c r="AE1111" s="211"/>
      <c r="AF1111" s="211"/>
      <c r="AG1111" s="211"/>
      <c r="AH1111" s="211"/>
      <c r="AI1111" s="211"/>
      <c r="AJ1111" s="211"/>
      <c r="AK1111" s="211"/>
      <c r="AL1111" s="211"/>
      <c r="AM1111" s="211"/>
      <c r="AN1111" s="211"/>
      <c r="AO1111" s="211"/>
      <c r="AP1111" s="211"/>
      <c r="AQ1111" s="211"/>
    </row>
    <row r="1112" spans="2:43" ht="12" customHeight="1">
      <c r="B1112" s="468"/>
      <c r="C1112" s="468"/>
      <c r="D1112" s="565"/>
      <c r="E1112" s="407"/>
      <c r="F1112" s="211"/>
      <c r="G1112" s="211"/>
      <c r="H1112" s="211"/>
      <c r="I1112" s="211"/>
      <c r="J1112" s="211"/>
      <c r="K1112" s="211"/>
      <c r="L1112" s="211"/>
      <c r="M1112" s="211"/>
      <c r="N1112" s="211"/>
      <c r="O1112" s="211"/>
      <c r="P1112" s="211"/>
      <c r="Q1112" s="211"/>
      <c r="R1112" s="211"/>
      <c r="S1112" s="211"/>
      <c r="T1112" s="211"/>
      <c r="U1112" s="211"/>
      <c r="V1112" s="211"/>
      <c r="W1112" s="211"/>
      <c r="X1112" s="211"/>
      <c r="Y1112" s="211"/>
      <c r="Z1112" s="211"/>
      <c r="AA1112" s="211"/>
      <c r="AB1112" s="211"/>
      <c r="AC1112" s="211"/>
      <c r="AD1112" s="211"/>
      <c r="AE1112" s="211"/>
      <c r="AF1112" s="211"/>
      <c r="AG1112" s="211"/>
      <c r="AH1112" s="211"/>
      <c r="AI1112" s="211"/>
      <c r="AJ1112" s="211"/>
      <c r="AK1112" s="211"/>
      <c r="AL1112" s="211"/>
      <c r="AM1112" s="211"/>
      <c r="AN1112" s="211"/>
      <c r="AO1112" s="211"/>
      <c r="AP1112" s="211"/>
      <c r="AQ1112" s="211"/>
    </row>
    <row r="1113" spans="2:43" ht="12" customHeight="1">
      <c r="B1113" s="468"/>
      <c r="C1113" s="468"/>
      <c r="D1113" s="565"/>
      <c r="E1113" s="407"/>
      <c r="F1113" s="211"/>
      <c r="G1113" s="211"/>
      <c r="H1113" s="211"/>
      <c r="I1113" s="211"/>
      <c r="J1113" s="211"/>
      <c r="K1113" s="211"/>
      <c r="L1113" s="211"/>
      <c r="M1113" s="211"/>
      <c r="N1113" s="211"/>
      <c r="O1113" s="211"/>
      <c r="P1113" s="211"/>
      <c r="Q1113" s="211"/>
      <c r="R1113" s="211"/>
      <c r="S1113" s="211"/>
      <c r="T1113" s="211"/>
      <c r="U1113" s="211"/>
      <c r="V1113" s="211"/>
      <c r="W1113" s="211"/>
      <c r="X1113" s="211"/>
      <c r="Y1113" s="211"/>
      <c r="Z1113" s="211"/>
      <c r="AA1113" s="211"/>
      <c r="AB1113" s="211"/>
      <c r="AC1113" s="211"/>
      <c r="AD1113" s="211"/>
      <c r="AE1113" s="211"/>
      <c r="AF1113" s="211"/>
      <c r="AG1113" s="211"/>
      <c r="AH1113" s="211"/>
      <c r="AI1113" s="211"/>
      <c r="AJ1113" s="211"/>
      <c r="AK1113" s="211"/>
      <c r="AL1113" s="211"/>
      <c r="AM1113" s="211"/>
      <c r="AN1113" s="211"/>
      <c r="AO1113" s="211"/>
      <c r="AP1113" s="211"/>
      <c r="AQ1113" s="211"/>
    </row>
    <row r="1114" spans="2:43" ht="12" customHeight="1">
      <c r="B1114" s="468"/>
      <c r="C1114" s="468"/>
      <c r="D1114" s="565"/>
      <c r="E1114" s="407"/>
      <c r="F1114" s="211"/>
      <c r="G1114" s="211"/>
      <c r="H1114" s="211"/>
      <c r="I1114" s="211"/>
      <c r="J1114" s="211"/>
      <c r="K1114" s="211"/>
      <c r="L1114" s="211"/>
      <c r="M1114" s="211"/>
      <c r="N1114" s="211"/>
      <c r="O1114" s="211"/>
      <c r="P1114" s="211"/>
      <c r="Q1114" s="211"/>
      <c r="R1114" s="211"/>
      <c r="S1114" s="211"/>
      <c r="T1114" s="211"/>
      <c r="U1114" s="211"/>
      <c r="V1114" s="211"/>
      <c r="W1114" s="211"/>
      <c r="X1114" s="211"/>
      <c r="Y1114" s="211"/>
      <c r="Z1114" s="211"/>
      <c r="AA1114" s="211"/>
      <c r="AB1114" s="211"/>
      <c r="AC1114" s="211"/>
      <c r="AD1114" s="211"/>
      <c r="AE1114" s="211"/>
      <c r="AF1114" s="211"/>
      <c r="AG1114" s="211"/>
      <c r="AH1114" s="211"/>
      <c r="AI1114" s="211"/>
      <c r="AJ1114" s="211"/>
      <c r="AK1114" s="211"/>
      <c r="AL1114" s="211"/>
      <c r="AM1114" s="211"/>
      <c r="AN1114" s="211"/>
      <c r="AO1114" s="211"/>
      <c r="AP1114" s="211"/>
      <c r="AQ1114" s="211"/>
    </row>
    <row r="1115" spans="2:43" ht="12" customHeight="1">
      <c r="B1115" s="468"/>
      <c r="C1115" s="468"/>
      <c r="D1115" s="565"/>
      <c r="E1115" s="407"/>
      <c r="F1115" s="211"/>
      <c r="G1115" s="211"/>
      <c r="H1115" s="211"/>
      <c r="I1115" s="211"/>
      <c r="J1115" s="211"/>
      <c r="K1115" s="211"/>
      <c r="L1115" s="211"/>
      <c r="M1115" s="211"/>
      <c r="N1115" s="211"/>
      <c r="O1115" s="211"/>
      <c r="P1115" s="211"/>
      <c r="Q1115" s="211"/>
      <c r="R1115" s="211"/>
      <c r="S1115" s="211"/>
      <c r="T1115" s="211"/>
      <c r="U1115" s="211"/>
      <c r="V1115" s="211"/>
      <c r="W1115" s="211"/>
      <c r="X1115" s="211"/>
      <c r="Y1115" s="211"/>
      <c r="Z1115" s="211"/>
      <c r="AA1115" s="211"/>
      <c r="AB1115" s="211"/>
      <c r="AC1115" s="211"/>
      <c r="AD1115" s="211"/>
      <c r="AE1115" s="211"/>
      <c r="AF1115" s="211"/>
      <c r="AG1115" s="211"/>
      <c r="AH1115" s="211"/>
      <c r="AI1115" s="211"/>
      <c r="AJ1115" s="211"/>
      <c r="AK1115" s="211"/>
      <c r="AL1115" s="211"/>
      <c r="AM1115" s="211"/>
      <c r="AN1115" s="211"/>
      <c r="AO1115" s="211"/>
      <c r="AP1115" s="211"/>
      <c r="AQ1115" s="211"/>
    </row>
    <row r="1116" spans="2:43" ht="12" customHeight="1">
      <c r="B1116" s="468"/>
      <c r="C1116" s="468"/>
      <c r="D1116" s="565"/>
      <c r="E1116" s="212"/>
      <c r="F1116" s="211"/>
      <c r="G1116" s="211"/>
      <c r="H1116" s="211"/>
      <c r="I1116" s="211"/>
      <c r="J1116" s="211"/>
      <c r="K1116" s="211"/>
      <c r="L1116" s="211"/>
      <c r="M1116" s="211"/>
      <c r="N1116" s="211"/>
      <c r="O1116" s="211"/>
      <c r="P1116" s="211"/>
      <c r="Q1116" s="211"/>
      <c r="R1116" s="211"/>
      <c r="S1116" s="211"/>
      <c r="T1116" s="211"/>
      <c r="U1116" s="211"/>
      <c r="V1116" s="211"/>
      <c r="W1116" s="211"/>
      <c r="X1116" s="211"/>
      <c r="Y1116" s="211"/>
      <c r="Z1116" s="211"/>
      <c r="AA1116" s="211"/>
      <c r="AB1116" s="211"/>
      <c r="AC1116" s="211"/>
      <c r="AD1116" s="211"/>
      <c r="AE1116" s="211"/>
      <c r="AF1116" s="211"/>
      <c r="AG1116" s="211"/>
      <c r="AH1116" s="211"/>
      <c r="AI1116" s="211"/>
      <c r="AJ1116" s="211"/>
      <c r="AK1116" s="211"/>
      <c r="AL1116" s="211"/>
      <c r="AM1116" s="211"/>
      <c r="AN1116" s="211"/>
      <c r="AO1116" s="211"/>
      <c r="AP1116" s="211"/>
      <c r="AQ1116" s="211"/>
    </row>
    <row r="1117" spans="2:43" ht="12" customHeight="1">
      <c r="B1117" s="468"/>
      <c r="C1117" s="468"/>
      <c r="D1117" s="565"/>
      <c r="E1117" s="212"/>
      <c r="F1117" s="211"/>
      <c r="G1117" s="211"/>
      <c r="H1117" s="211"/>
      <c r="I1117" s="211"/>
      <c r="J1117" s="211"/>
      <c r="K1117" s="211"/>
      <c r="L1117" s="211"/>
      <c r="M1117" s="211"/>
      <c r="N1117" s="211"/>
      <c r="O1117" s="211"/>
      <c r="P1117" s="211"/>
      <c r="Q1117" s="211"/>
      <c r="R1117" s="211"/>
      <c r="S1117" s="211"/>
      <c r="T1117" s="211"/>
      <c r="U1117" s="211"/>
      <c r="V1117" s="211"/>
      <c r="W1117" s="211"/>
      <c r="X1117" s="211"/>
      <c r="Y1117" s="211"/>
      <c r="Z1117" s="211"/>
      <c r="AA1117" s="211"/>
      <c r="AB1117" s="211"/>
      <c r="AC1117" s="211"/>
      <c r="AD1117" s="211"/>
      <c r="AE1117" s="211"/>
      <c r="AF1117" s="211"/>
      <c r="AG1117" s="211"/>
      <c r="AH1117" s="211"/>
      <c r="AI1117" s="211"/>
      <c r="AJ1117" s="211"/>
      <c r="AK1117" s="211"/>
      <c r="AL1117" s="211"/>
      <c r="AM1117" s="211"/>
      <c r="AN1117" s="211"/>
      <c r="AO1117" s="211"/>
      <c r="AP1117" s="211"/>
      <c r="AQ1117" s="211"/>
    </row>
    <row r="1118" spans="2:43" ht="12" customHeight="1">
      <c r="B1118" s="468"/>
      <c r="C1118" s="468"/>
      <c r="D1118" s="565"/>
      <c r="E1118" s="212"/>
      <c r="F1118" s="211"/>
      <c r="G1118" s="211"/>
      <c r="H1118" s="211"/>
      <c r="I1118" s="211"/>
      <c r="J1118" s="211"/>
      <c r="K1118" s="211"/>
      <c r="L1118" s="211"/>
      <c r="M1118" s="211"/>
      <c r="N1118" s="211"/>
      <c r="O1118" s="211"/>
      <c r="P1118" s="211"/>
      <c r="Q1118" s="211"/>
      <c r="R1118" s="211"/>
      <c r="S1118" s="211"/>
      <c r="T1118" s="211"/>
      <c r="U1118" s="211"/>
      <c r="V1118" s="211"/>
      <c r="W1118" s="211"/>
      <c r="X1118" s="211"/>
      <c r="Y1118" s="211"/>
      <c r="Z1118" s="211"/>
      <c r="AA1118" s="211"/>
      <c r="AB1118" s="211"/>
      <c r="AC1118" s="211"/>
      <c r="AD1118" s="211"/>
      <c r="AE1118" s="211"/>
      <c r="AF1118" s="211"/>
      <c r="AG1118" s="211"/>
      <c r="AH1118" s="211"/>
      <c r="AI1118" s="211"/>
      <c r="AJ1118" s="211"/>
      <c r="AK1118" s="211"/>
      <c r="AL1118" s="211"/>
      <c r="AM1118" s="211"/>
      <c r="AN1118" s="211"/>
      <c r="AO1118" s="211"/>
      <c r="AP1118" s="211"/>
      <c r="AQ1118" s="211"/>
    </row>
    <row r="1119" spans="2:43" ht="12" customHeight="1">
      <c r="B1119" s="468"/>
      <c r="C1119" s="468"/>
      <c r="D1119" s="565"/>
      <c r="E1119" s="212"/>
      <c r="F1119" s="211"/>
      <c r="G1119" s="211"/>
      <c r="H1119" s="211"/>
      <c r="I1119" s="211"/>
      <c r="J1119" s="211"/>
      <c r="K1119" s="211"/>
      <c r="L1119" s="211"/>
      <c r="M1119" s="211"/>
      <c r="N1119" s="211"/>
      <c r="O1119" s="211"/>
      <c r="P1119" s="211"/>
      <c r="Q1119" s="211"/>
      <c r="R1119" s="211"/>
      <c r="S1119" s="211"/>
      <c r="T1119" s="211"/>
      <c r="U1119" s="211"/>
      <c r="V1119" s="211"/>
      <c r="W1119" s="211"/>
      <c r="X1119" s="211"/>
      <c r="Y1119" s="211"/>
      <c r="Z1119" s="211"/>
      <c r="AA1119" s="211"/>
      <c r="AB1119" s="211"/>
      <c r="AC1119" s="211"/>
      <c r="AD1119" s="211"/>
      <c r="AE1119" s="211"/>
      <c r="AF1119" s="211"/>
      <c r="AG1119" s="211"/>
      <c r="AH1119" s="211"/>
      <c r="AI1119" s="211"/>
      <c r="AJ1119" s="211"/>
      <c r="AK1119" s="211"/>
      <c r="AL1119" s="211"/>
      <c r="AM1119" s="211"/>
      <c r="AN1119" s="211"/>
      <c r="AO1119" s="211"/>
      <c r="AP1119" s="211"/>
      <c r="AQ1119" s="211"/>
    </row>
    <row r="1120" spans="2:43" ht="12" customHeight="1">
      <c r="B1120" s="468"/>
      <c r="C1120" s="468"/>
      <c r="D1120" s="565"/>
      <c r="E1120" s="212"/>
      <c r="F1120" s="211"/>
      <c r="G1120" s="211"/>
      <c r="H1120" s="211"/>
      <c r="I1120" s="211"/>
      <c r="J1120" s="211"/>
      <c r="K1120" s="211"/>
      <c r="L1120" s="211"/>
      <c r="M1120" s="211"/>
      <c r="N1120" s="211"/>
      <c r="O1120" s="211"/>
      <c r="P1120" s="211"/>
      <c r="Q1120" s="211"/>
      <c r="R1120" s="211"/>
      <c r="S1120" s="211"/>
      <c r="T1120" s="211"/>
      <c r="U1120" s="211"/>
      <c r="V1120" s="211"/>
      <c r="W1120" s="211"/>
      <c r="X1120" s="211"/>
      <c r="Y1120" s="211"/>
      <c r="Z1120" s="211"/>
      <c r="AA1120" s="211"/>
      <c r="AB1120" s="211"/>
      <c r="AC1120" s="211"/>
      <c r="AD1120" s="211"/>
      <c r="AE1120" s="211"/>
      <c r="AF1120" s="211"/>
      <c r="AG1120" s="211"/>
      <c r="AH1120" s="211"/>
      <c r="AI1120" s="211"/>
      <c r="AJ1120" s="211"/>
      <c r="AK1120" s="211"/>
      <c r="AL1120" s="211"/>
      <c r="AM1120" s="211"/>
      <c r="AN1120" s="211"/>
      <c r="AO1120" s="211"/>
      <c r="AP1120" s="211"/>
      <c r="AQ1120" s="211"/>
    </row>
    <row r="1121" spans="2:43" ht="12" customHeight="1">
      <c r="B1121" s="468"/>
      <c r="C1121" s="468"/>
      <c r="D1121" s="565"/>
      <c r="E1121" s="212"/>
      <c r="F1121" s="211"/>
      <c r="G1121" s="211"/>
      <c r="H1121" s="211"/>
      <c r="I1121" s="211"/>
      <c r="J1121" s="211"/>
      <c r="K1121" s="211"/>
      <c r="L1121" s="211"/>
      <c r="M1121" s="211"/>
      <c r="N1121" s="211"/>
      <c r="O1121" s="211"/>
      <c r="P1121" s="211"/>
      <c r="Q1121" s="211"/>
      <c r="R1121" s="211"/>
      <c r="S1121" s="211"/>
      <c r="T1121" s="211"/>
      <c r="U1121" s="211"/>
      <c r="V1121" s="211"/>
      <c r="W1121" s="211"/>
      <c r="X1121" s="211"/>
      <c r="Y1121" s="211"/>
      <c r="Z1121" s="211"/>
      <c r="AA1121" s="211"/>
      <c r="AB1121" s="211"/>
      <c r="AC1121" s="211"/>
      <c r="AD1121" s="211"/>
      <c r="AE1121" s="211"/>
      <c r="AF1121" s="211"/>
      <c r="AG1121" s="211"/>
      <c r="AH1121" s="211"/>
      <c r="AI1121" s="211"/>
      <c r="AJ1121" s="211"/>
      <c r="AK1121" s="211"/>
      <c r="AL1121" s="211"/>
      <c r="AM1121" s="211"/>
      <c r="AN1121" s="211"/>
      <c r="AO1121" s="211"/>
      <c r="AP1121" s="211"/>
      <c r="AQ1121" s="211"/>
    </row>
    <row r="1122" spans="2:43" ht="12" customHeight="1">
      <c r="B1122" s="468"/>
      <c r="C1122" s="468"/>
      <c r="D1122" s="565"/>
      <c r="E1122" s="212"/>
      <c r="F1122" s="211"/>
      <c r="G1122" s="211"/>
      <c r="H1122" s="211"/>
      <c r="I1122" s="211"/>
      <c r="J1122" s="211"/>
      <c r="K1122" s="211"/>
      <c r="L1122" s="211"/>
      <c r="M1122" s="211"/>
      <c r="N1122" s="211"/>
      <c r="O1122" s="211"/>
      <c r="P1122" s="211"/>
      <c r="Q1122" s="211"/>
      <c r="R1122" s="211"/>
      <c r="S1122" s="211"/>
      <c r="T1122" s="211"/>
      <c r="U1122" s="211"/>
      <c r="V1122" s="211"/>
      <c r="W1122" s="211"/>
      <c r="X1122" s="211"/>
      <c r="Y1122" s="211"/>
      <c r="Z1122" s="211"/>
      <c r="AA1122" s="211"/>
      <c r="AB1122" s="211"/>
      <c r="AC1122" s="211"/>
      <c r="AD1122" s="211"/>
      <c r="AE1122" s="211"/>
      <c r="AF1122" s="211"/>
      <c r="AG1122" s="211"/>
      <c r="AH1122" s="211"/>
      <c r="AI1122" s="211"/>
      <c r="AJ1122" s="211"/>
      <c r="AK1122" s="211"/>
      <c r="AL1122" s="211"/>
      <c r="AM1122" s="211"/>
      <c r="AN1122" s="211"/>
      <c r="AO1122" s="211"/>
      <c r="AP1122" s="211"/>
      <c r="AQ1122" s="211"/>
    </row>
    <row r="1123" spans="2:43" ht="12" customHeight="1">
      <c r="B1123" s="468"/>
      <c r="C1123" s="468"/>
      <c r="D1123" s="565"/>
      <c r="E1123" s="212"/>
      <c r="F1123" s="211"/>
      <c r="G1123" s="211"/>
      <c r="H1123" s="211"/>
      <c r="I1123" s="211"/>
      <c r="J1123" s="211"/>
      <c r="K1123" s="211"/>
      <c r="L1123" s="211"/>
      <c r="M1123" s="211"/>
      <c r="N1123" s="211"/>
      <c r="O1123" s="211"/>
      <c r="P1123" s="211"/>
      <c r="Q1123" s="211"/>
      <c r="R1123" s="211"/>
      <c r="S1123" s="211"/>
      <c r="T1123" s="211"/>
      <c r="U1123" s="211"/>
      <c r="V1123" s="211"/>
      <c r="W1123" s="211"/>
      <c r="X1123" s="211"/>
      <c r="Y1123" s="211"/>
      <c r="Z1123" s="211"/>
      <c r="AA1123" s="211"/>
      <c r="AB1123" s="211"/>
      <c r="AC1123" s="211"/>
      <c r="AD1123" s="211"/>
      <c r="AE1123" s="211"/>
      <c r="AF1123" s="211"/>
      <c r="AG1123" s="211"/>
      <c r="AH1123" s="211"/>
      <c r="AI1123" s="211"/>
      <c r="AJ1123" s="211"/>
      <c r="AK1123" s="211"/>
      <c r="AL1123" s="211"/>
      <c r="AM1123" s="211"/>
      <c r="AN1123" s="211"/>
      <c r="AO1123" s="211"/>
      <c r="AP1123" s="211"/>
      <c r="AQ1123" s="211"/>
    </row>
    <row r="1124" spans="2:43" ht="12" customHeight="1">
      <c r="B1124" s="468"/>
      <c r="C1124" s="468"/>
      <c r="D1124" s="565"/>
      <c r="E1124" s="212"/>
      <c r="F1124" s="211"/>
      <c r="G1124" s="211"/>
      <c r="H1124" s="211"/>
      <c r="I1124" s="211"/>
      <c r="J1124" s="211"/>
      <c r="K1124" s="211"/>
      <c r="L1124" s="211"/>
      <c r="M1124" s="211"/>
      <c r="N1124" s="211"/>
      <c r="O1124" s="211"/>
      <c r="P1124" s="211"/>
      <c r="Q1124" s="211"/>
      <c r="R1124" s="211"/>
      <c r="S1124" s="211"/>
      <c r="T1124" s="211"/>
      <c r="U1124" s="211"/>
      <c r="V1124" s="211"/>
      <c r="W1124" s="211"/>
      <c r="X1124" s="211"/>
      <c r="Y1124" s="211"/>
      <c r="Z1124" s="211"/>
      <c r="AA1124" s="211"/>
      <c r="AB1124" s="211"/>
      <c r="AC1124" s="211"/>
      <c r="AD1124" s="211"/>
      <c r="AE1124" s="211"/>
      <c r="AF1124" s="211"/>
      <c r="AG1124" s="211"/>
      <c r="AH1124" s="211"/>
      <c r="AI1124" s="211"/>
      <c r="AJ1124" s="211"/>
      <c r="AK1124" s="211"/>
      <c r="AL1124" s="211"/>
      <c r="AM1124" s="211"/>
      <c r="AN1124" s="211"/>
      <c r="AO1124" s="211"/>
      <c r="AP1124" s="211"/>
      <c r="AQ1124" s="211"/>
    </row>
    <row r="1125" spans="2:43" ht="12" customHeight="1">
      <c r="B1125" s="468"/>
      <c r="C1125" s="468"/>
      <c r="D1125" s="565"/>
      <c r="E1125" s="212"/>
      <c r="F1125" s="211"/>
      <c r="G1125" s="211"/>
      <c r="H1125" s="211"/>
      <c r="I1125" s="211"/>
      <c r="J1125" s="211"/>
      <c r="K1125" s="211"/>
      <c r="L1125" s="211"/>
      <c r="M1125" s="211"/>
      <c r="N1125" s="211"/>
      <c r="O1125" s="211"/>
      <c r="P1125" s="211"/>
      <c r="Q1125" s="211"/>
      <c r="R1125" s="211"/>
      <c r="S1125" s="211"/>
      <c r="T1125" s="211"/>
      <c r="U1125" s="211"/>
      <c r="V1125" s="211"/>
      <c r="W1125" s="211"/>
      <c r="X1125" s="211"/>
      <c r="Y1125" s="211"/>
      <c r="Z1125" s="211"/>
      <c r="AA1125" s="211"/>
      <c r="AB1125" s="211"/>
      <c r="AC1125" s="211"/>
      <c r="AD1125" s="211"/>
      <c r="AE1125" s="211"/>
      <c r="AF1125" s="211"/>
      <c r="AG1125" s="211"/>
      <c r="AH1125" s="211"/>
      <c r="AI1125" s="211"/>
      <c r="AJ1125" s="211"/>
      <c r="AK1125" s="211"/>
      <c r="AL1125" s="211"/>
      <c r="AM1125" s="211"/>
      <c r="AN1125" s="211"/>
      <c r="AO1125" s="211"/>
      <c r="AP1125" s="211"/>
      <c r="AQ1125" s="211"/>
    </row>
    <row r="1126" spans="2:43" ht="12" customHeight="1">
      <c r="B1126" s="468"/>
      <c r="C1126" s="468"/>
      <c r="D1126" s="565"/>
      <c r="E1126" s="212"/>
      <c r="F1126" s="211"/>
      <c r="G1126" s="211"/>
      <c r="H1126" s="211"/>
      <c r="I1126" s="211"/>
      <c r="J1126" s="211"/>
      <c r="K1126" s="211"/>
      <c r="L1126" s="211"/>
      <c r="M1126" s="211"/>
      <c r="N1126" s="211"/>
      <c r="O1126" s="211"/>
      <c r="P1126" s="211"/>
      <c r="Q1126" s="211"/>
      <c r="R1126" s="211"/>
      <c r="S1126" s="211"/>
      <c r="T1126" s="211"/>
      <c r="U1126" s="211"/>
      <c r="V1126" s="211"/>
      <c r="W1126" s="211"/>
      <c r="X1126" s="211"/>
      <c r="Y1126" s="211"/>
      <c r="Z1126" s="211"/>
      <c r="AA1126" s="211"/>
      <c r="AB1126" s="211"/>
      <c r="AC1126" s="211"/>
      <c r="AD1126" s="211"/>
      <c r="AE1126" s="211"/>
      <c r="AF1126" s="211"/>
      <c r="AG1126" s="211"/>
      <c r="AH1126" s="211"/>
      <c r="AI1126" s="211"/>
      <c r="AJ1126" s="211"/>
      <c r="AK1126" s="211"/>
      <c r="AL1126" s="211"/>
      <c r="AM1126" s="211"/>
      <c r="AN1126" s="211"/>
      <c r="AO1126" s="211"/>
      <c r="AP1126" s="211"/>
      <c r="AQ1126" s="211"/>
    </row>
    <row r="1127" spans="2:43" ht="12" customHeight="1">
      <c r="B1127" s="468"/>
      <c r="C1127" s="468"/>
      <c r="D1127" s="565"/>
      <c r="E1127" s="212"/>
      <c r="F1127" s="211"/>
      <c r="G1127" s="211"/>
      <c r="H1127" s="211"/>
      <c r="I1127" s="211"/>
      <c r="J1127" s="211"/>
      <c r="K1127" s="211"/>
      <c r="L1127" s="211"/>
      <c r="M1127" s="211"/>
      <c r="N1127" s="211"/>
      <c r="O1127" s="211"/>
      <c r="P1127" s="211"/>
      <c r="Q1127" s="211"/>
      <c r="R1127" s="211"/>
      <c r="S1127" s="211"/>
      <c r="T1127" s="211"/>
      <c r="U1127" s="211"/>
      <c r="V1127" s="211"/>
      <c r="W1127" s="211"/>
      <c r="X1127" s="211"/>
      <c r="Y1127" s="211"/>
      <c r="Z1127" s="211"/>
      <c r="AA1127" s="211"/>
      <c r="AB1127" s="211"/>
      <c r="AC1127" s="211"/>
      <c r="AD1127" s="211"/>
      <c r="AE1127" s="211"/>
      <c r="AF1127" s="211"/>
      <c r="AG1127" s="211"/>
      <c r="AH1127" s="211"/>
      <c r="AI1127" s="211"/>
      <c r="AJ1127" s="211"/>
      <c r="AK1127" s="211"/>
      <c r="AL1127" s="211"/>
      <c r="AM1127" s="211"/>
      <c r="AN1127" s="211"/>
      <c r="AO1127" s="211"/>
      <c r="AP1127" s="211"/>
      <c r="AQ1127" s="211"/>
    </row>
    <row r="1128" spans="2:43" ht="12" customHeight="1">
      <c r="B1128" s="468"/>
      <c r="C1128" s="468"/>
      <c r="D1128" s="565"/>
      <c r="E1128" s="212"/>
      <c r="F1128" s="211"/>
      <c r="G1128" s="211"/>
      <c r="H1128" s="211"/>
      <c r="I1128" s="211"/>
      <c r="J1128" s="211"/>
      <c r="K1128" s="211"/>
      <c r="L1128" s="211"/>
      <c r="M1128" s="211"/>
      <c r="N1128" s="211"/>
      <c r="O1128" s="211"/>
      <c r="P1128" s="211"/>
      <c r="Q1128" s="211"/>
      <c r="R1128" s="211"/>
      <c r="S1128" s="211"/>
      <c r="T1128" s="211"/>
      <c r="U1128" s="211"/>
      <c r="V1128" s="211"/>
      <c r="W1128" s="211"/>
      <c r="X1128" s="211"/>
      <c r="Y1128" s="211"/>
      <c r="Z1128" s="211"/>
      <c r="AA1128" s="211"/>
      <c r="AB1128" s="211"/>
      <c r="AC1128" s="211"/>
      <c r="AD1128" s="211"/>
      <c r="AE1128" s="211"/>
      <c r="AF1128" s="211"/>
      <c r="AG1128" s="211"/>
      <c r="AH1128" s="211"/>
      <c r="AI1128" s="211"/>
      <c r="AJ1128" s="211"/>
      <c r="AK1128" s="211"/>
      <c r="AL1128" s="211"/>
      <c r="AM1128" s="211"/>
      <c r="AN1128" s="211"/>
      <c r="AO1128" s="211"/>
      <c r="AP1128" s="211"/>
      <c r="AQ1128" s="211"/>
    </row>
    <row r="1129" spans="2:43" ht="12" customHeight="1">
      <c r="B1129" s="468"/>
      <c r="C1129" s="468"/>
      <c r="D1129" s="565"/>
      <c r="E1129" s="212"/>
      <c r="F1129" s="211"/>
      <c r="G1129" s="211"/>
      <c r="H1129" s="211"/>
      <c r="I1129" s="211"/>
      <c r="J1129" s="211"/>
      <c r="K1129" s="211"/>
      <c r="L1129" s="211"/>
      <c r="M1129" s="211"/>
      <c r="N1129" s="211"/>
      <c r="O1129" s="211"/>
      <c r="P1129" s="211"/>
      <c r="Q1129" s="211"/>
      <c r="R1129" s="211"/>
      <c r="S1129" s="211"/>
      <c r="T1129" s="211"/>
      <c r="U1129" s="211"/>
      <c r="V1129" s="211"/>
      <c r="W1129" s="211"/>
      <c r="X1129" s="211"/>
      <c r="Y1129" s="211"/>
      <c r="Z1129" s="211"/>
      <c r="AA1129" s="211"/>
      <c r="AB1129" s="211"/>
      <c r="AC1129" s="211"/>
      <c r="AD1129" s="211"/>
      <c r="AE1129" s="211"/>
      <c r="AF1129" s="211"/>
      <c r="AG1129" s="211"/>
      <c r="AH1129" s="211"/>
      <c r="AI1129" s="211"/>
      <c r="AJ1129" s="211"/>
      <c r="AK1129" s="211"/>
      <c r="AL1129" s="211"/>
      <c r="AM1129" s="211"/>
      <c r="AN1129" s="211"/>
      <c r="AO1129" s="211"/>
      <c r="AP1129" s="211"/>
      <c r="AQ1129" s="211"/>
    </row>
    <row r="1130" spans="2:43" ht="12" customHeight="1">
      <c r="B1130" s="468"/>
      <c r="C1130" s="468"/>
      <c r="D1130" s="565"/>
      <c r="E1130" s="212"/>
      <c r="F1130" s="211"/>
      <c r="G1130" s="211"/>
      <c r="H1130" s="211"/>
      <c r="I1130" s="211"/>
      <c r="J1130" s="211"/>
      <c r="K1130" s="211"/>
      <c r="L1130" s="211"/>
      <c r="M1130" s="211"/>
      <c r="N1130" s="211"/>
      <c r="O1130" s="211"/>
      <c r="P1130" s="211"/>
      <c r="Q1130" s="211"/>
      <c r="R1130" s="211"/>
      <c r="S1130" s="211"/>
      <c r="T1130" s="211"/>
      <c r="U1130" s="211"/>
      <c r="V1130" s="211"/>
      <c r="W1130" s="211"/>
      <c r="X1130" s="211"/>
      <c r="Y1130" s="211"/>
      <c r="Z1130" s="211"/>
      <c r="AA1130" s="211"/>
      <c r="AB1130" s="211"/>
      <c r="AC1130" s="211"/>
      <c r="AD1130" s="211"/>
      <c r="AE1130" s="211"/>
      <c r="AF1130" s="211"/>
      <c r="AG1130" s="211"/>
      <c r="AH1130" s="211"/>
      <c r="AI1130" s="211"/>
      <c r="AJ1130" s="211"/>
      <c r="AK1130" s="211"/>
      <c r="AL1130" s="211"/>
      <c r="AM1130" s="211"/>
      <c r="AN1130" s="211"/>
      <c r="AO1130" s="211"/>
      <c r="AP1130" s="211"/>
      <c r="AQ1130" s="211"/>
    </row>
    <row r="1131" spans="2:43" ht="12" customHeight="1">
      <c r="B1131" s="468"/>
      <c r="C1131" s="468"/>
      <c r="D1131" s="565"/>
      <c r="E1131" s="212"/>
      <c r="F1131" s="211"/>
      <c r="G1131" s="211"/>
      <c r="H1131" s="211"/>
      <c r="I1131" s="211"/>
      <c r="J1131" s="211"/>
      <c r="K1131" s="211"/>
      <c r="L1131" s="211"/>
      <c r="M1131" s="211"/>
      <c r="N1131" s="211"/>
      <c r="O1131" s="211"/>
      <c r="P1131" s="211"/>
      <c r="Q1131" s="211"/>
      <c r="R1131" s="211"/>
      <c r="S1131" s="211"/>
      <c r="T1131" s="211"/>
      <c r="U1131" s="211"/>
      <c r="V1131" s="211"/>
      <c r="W1131" s="211"/>
      <c r="X1131" s="211"/>
      <c r="Y1131" s="211"/>
      <c r="Z1131" s="211"/>
      <c r="AA1131" s="211"/>
      <c r="AB1131" s="211"/>
      <c r="AC1131" s="211"/>
      <c r="AD1131" s="211"/>
      <c r="AE1131" s="211"/>
      <c r="AF1131" s="211"/>
      <c r="AG1131" s="211"/>
      <c r="AH1131" s="211"/>
      <c r="AI1131" s="211"/>
      <c r="AJ1131" s="211"/>
      <c r="AK1131" s="211"/>
      <c r="AL1131" s="211"/>
      <c r="AM1131" s="211"/>
      <c r="AN1131" s="211"/>
      <c r="AO1131" s="211"/>
      <c r="AP1131" s="211"/>
      <c r="AQ1131" s="211"/>
    </row>
    <row r="1132" spans="2:43" ht="12" customHeight="1">
      <c r="B1132" s="468"/>
      <c r="C1132" s="468"/>
      <c r="D1132" s="565"/>
      <c r="E1132" s="212"/>
      <c r="F1132" s="211"/>
      <c r="G1132" s="211"/>
      <c r="H1132" s="211"/>
      <c r="I1132" s="211"/>
      <c r="J1132" s="211"/>
      <c r="K1132" s="211"/>
      <c r="L1132" s="211"/>
      <c r="M1132" s="211"/>
      <c r="N1132" s="211"/>
      <c r="O1132" s="211"/>
      <c r="P1132" s="211"/>
      <c r="Q1132" s="211"/>
      <c r="R1132" s="211"/>
      <c r="S1132" s="211"/>
      <c r="T1132" s="211"/>
      <c r="U1132" s="211"/>
      <c r="V1132" s="211"/>
      <c r="W1132" s="211"/>
      <c r="X1132" s="211"/>
      <c r="Y1132" s="211"/>
      <c r="Z1132" s="211"/>
      <c r="AA1132" s="211"/>
      <c r="AB1132" s="211"/>
      <c r="AC1132" s="211"/>
      <c r="AD1132" s="211"/>
      <c r="AE1132" s="211"/>
      <c r="AF1132" s="211"/>
      <c r="AG1132" s="211"/>
      <c r="AH1132" s="211"/>
      <c r="AI1132" s="211"/>
      <c r="AJ1132" s="211"/>
      <c r="AK1132" s="211"/>
      <c r="AL1132" s="211"/>
      <c r="AM1132" s="211"/>
      <c r="AN1132" s="211"/>
      <c r="AO1132" s="211"/>
      <c r="AP1132" s="211"/>
      <c r="AQ1132" s="211"/>
    </row>
    <row r="1133" spans="2:43" ht="12" customHeight="1">
      <c r="B1133" s="468"/>
      <c r="C1133" s="468"/>
      <c r="D1133" s="565"/>
      <c r="E1133" s="212"/>
      <c r="F1133" s="211"/>
      <c r="G1133" s="211"/>
      <c r="H1133" s="211"/>
      <c r="I1133" s="211"/>
      <c r="J1133" s="211"/>
      <c r="K1133" s="211"/>
      <c r="L1133" s="211"/>
      <c r="M1133" s="211"/>
      <c r="N1133" s="211"/>
      <c r="O1133" s="211"/>
      <c r="P1133" s="211"/>
      <c r="Q1133" s="211"/>
      <c r="R1133" s="211"/>
      <c r="S1133" s="211"/>
      <c r="T1133" s="211"/>
      <c r="U1133" s="211"/>
      <c r="V1133" s="211"/>
      <c r="W1133" s="211"/>
      <c r="X1133" s="211"/>
      <c r="Y1133" s="211"/>
      <c r="Z1133" s="211"/>
      <c r="AA1133" s="211"/>
      <c r="AB1133" s="211"/>
      <c r="AC1133" s="211"/>
      <c r="AD1133" s="211"/>
      <c r="AE1133" s="211"/>
      <c r="AF1133" s="211"/>
      <c r="AG1133" s="211"/>
      <c r="AH1133" s="211"/>
      <c r="AI1133" s="211"/>
      <c r="AJ1133" s="211"/>
      <c r="AK1133" s="211"/>
      <c r="AL1133" s="211"/>
      <c r="AM1133" s="211"/>
      <c r="AN1133" s="211"/>
      <c r="AO1133" s="211"/>
      <c r="AP1133" s="211"/>
      <c r="AQ1133" s="211"/>
    </row>
    <row r="1134" spans="2:43" ht="12" customHeight="1">
      <c r="B1134" s="468"/>
      <c r="C1134" s="468"/>
      <c r="D1134" s="565"/>
      <c r="E1134" s="212"/>
      <c r="F1134" s="211"/>
      <c r="G1134" s="211"/>
      <c r="H1134" s="211"/>
      <c r="I1134" s="211"/>
      <c r="J1134" s="211"/>
      <c r="K1134" s="211"/>
      <c r="L1134" s="211"/>
      <c r="M1134" s="211"/>
      <c r="N1134" s="211"/>
      <c r="O1134" s="211"/>
      <c r="P1134" s="211"/>
      <c r="Q1134" s="211"/>
      <c r="R1134" s="211"/>
      <c r="S1134" s="211"/>
      <c r="T1134" s="211"/>
      <c r="U1134" s="211"/>
      <c r="V1134" s="211"/>
      <c r="W1134" s="211"/>
      <c r="X1134" s="211"/>
      <c r="Y1134" s="211"/>
      <c r="Z1134" s="211"/>
      <c r="AA1134" s="211"/>
      <c r="AB1134" s="211"/>
      <c r="AC1134" s="211"/>
      <c r="AD1134" s="211"/>
      <c r="AE1134" s="211"/>
      <c r="AF1134" s="211"/>
      <c r="AG1134" s="211"/>
      <c r="AH1134" s="211"/>
      <c r="AI1134" s="211"/>
      <c r="AJ1134" s="211"/>
      <c r="AK1134" s="211"/>
      <c r="AL1134" s="211"/>
      <c r="AM1134" s="211"/>
      <c r="AN1134" s="211"/>
      <c r="AO1134" s="211"/>
      <c r="AP1134" s="211"/>
      <c r="AQ1134" s="211"/>
    </row>
    <row r="1135" spans="2:43" ht="12" customHeight="1">
      <c r="B1135" s="468"/>
      <c r="C1135" s="468"/>
      <c r="D1135" s="565"/>
      <c r="E1135" s="212"/>
      <c r="F1135" s="211"/>
      <c r="G1135" s="211"/>
      <c r="H1135" s="211"/>
      <c r="I1135" s="211"/>
      <c r="J1135" s="211"/>
      <c r="K1135" s="211"/>
      <c r="L1135" s="211"/>
      <c r="M1135" s="211"/>
      <c r="N1135" s="211"/>
      <c r="O1135" s="211"/>
      <c r="P1135" s="211"/>
      <c r="Q1135" s="211"/>
      <c r="R1135" s="211"/>
      <c r="S1135" s="211"/>
      <c r="T1135" s="211"/>
      <c r="U1135" s="211"/>
      <c r="V1135" s="211"/>
      <c r="W1135" s="211"/>
      <c r="X1135" s="211"/>
      <c r="Y1135" s="211"/>
      <c r="Z1135" s="211"/>
      <c r="AA1135" s="211"/>
      <c r="AB1135" s="211"/>
      <c r="AC1135" s="211"/>
      <c r="AD1135" s="211"/>
      <c r="AE1135" s="211"/>
      <c r="AF1135" s="211"/>
      <c r="AG1135" s="211"/>
      <c r="AH1135" s="211"/>
      <c r="AI1135" s="211"/>
      <c r="AJ1135" s="211"/>
      <c r="AK1135" s="211"/>
      <c r="AL1135" s="211"/>
      <c r="AM1135" s="211"/>
      <c r="AN1135" s="211"/>
      <c r="AO1135" s="211"/>
      <c r="AP1135" s="211"/>
      <c r="AQ1135" s="211"/>
    </row>
    <row r="1136" spans="2:43" ht="12" customHeight="1">
      <c r="B1136" s="468"/>
      <c r="C1136" s="468"/>
      <c r="D1136" s="565"/>
      <c r="E1136" s="212"/>
      <c r="F1136" s="211"/>
      <c r="G1136" s="211"/>
      <c r="H1136" s="211"/>
      <c r="I1136" s="211"/>
      <c r="J1136" s="211"/>
      <c r="K1136" s="211"/>
      <c r="L1136" s="211"/>
      <c r="M1136" s="211"/>
      <c r="N1136" s="211"/>
      <c r="O1136" s="211"/>
      <c r="P1136" s="211"/>
      <c r="Q1136" s="211"/>
      <c r="R1136" s="211"/>
      <c r="S1136" s="211"/>
      <c r="T1136" s="211"/>
      <c r="U1136" s="211"/>
      <c r="V1136" s="211"/>
      <c r="W1136" s="211"/>
      <c r="X1136" s="211"/>
      <c r="Y1136" s="211"/>
      <c r="Z1136" s="211"/>
      <c r="AA1136" s="211"/>
      <c r="AB1136" s="211"/>
      <c r="AC1136" s="211"/>
      <c r="AD1136" s="211"/>
      <c r="AE1136" s="211"/>
      <c r="AF1136" s="211"/>
      <c r="AG1136" s="211"/>
      <c r="AH1136" s="211"/>
      <c r="AI1136" s="211"/>
      <c r="AJ1136" s="211"/>
      <c r="AK1136" s="211"/>
      <c r="AL1136" s="211"/>
      <c r="AM1136" s="211"/>
      <c r="AN1136" s="211"/>
      <c r="AO1136" s="211"/>
      <c r="AP1136" s="211"/>
      <c r="AQ1136" s="211"/>
    </row>
    <row r="1137" spans="2:43" ht="12" customHeight="1">
      <c r="B1137" s="468"/>
      <c r="C1137" s="468"/>
      <c r="D1137" s="565"/>
      <c r="E1137" s="212"/>
      <c r="F1137" s="211"/>
      <c r="G1137" s="211"/>
      <c r="H1137" s="211"/>
      <c r="I1137" s="211"/>
      <c r="J1137" s="211"/>
      <c r="K1137" s="211"/>
      <c r="L1137" s="211"/>
      <c r="M1137" s="211"/>
      <c r="N1137" s="211"/>
      <c r="O1137" s="211"/>
      <c r="P1137" s="211"/>
      <c r="Q1137" s="211"/>
      <c r="R1137" s="211"/>
      <c r="S1137" s="211"/>
      <c r="T1137" s="211"/>
      <c r="U1137" s="211"/>
      <c r="V1137" s="211"/>
      <c r="W1137" s="211"/>
      <c r="X1137" s="211"/>
      <c r="Y1137" s="211"/>
      <c r="Z1137" s="211"/>
      <c r="AA1137" s="211"/>
      <c r="AB1137" s="211"/>
      <c r="AC1137" s="211"/>
      <c r="AD1137" s="211"/>
      <c r="AE1137" s="211"/>
      <c r="AF1137" s="211"/>
      <c r="AG1137" s="211"/>
      <c r="AH1137" s="211"/>
      <c r="AI1137" s="211"/>
      <c r="AJ1137" s="211"/>
      <c r="AK1137" s="211"/>
      <c r="AL1137" s="211"/>
      <c r="AM1137" s="211"/>
      <c r="AN1137" s="211"/>
      <c r="AO1137" s="211"/>
      <c r="AP1137" s="211"/>
      <c r="AQ1137" s="211"/>
    </row>
    <row r="1138" spans="2:43" ht="12" customHeight="1">
      <c r="B1138" s="468"/>
      <c r="C1138" s="468"/>
      <c r="D1138" s="565"/>
      <c r="E1138" s="212"/>
      <c r="F1138" s="211"/>
      <c r="G1138" s="211"/>
      <c r="H1138" s="211"/>
      <c r="I1138" s="211"/>
      <c r="J1138" s="211"/>
      <c r="K1138" s="211"/>
      <c r="L1138" s="211"/>
      <c r="M1138" s="211"/>
      <c r="N1138" s="211"/>
      <c r="O1138" s="211"/>
      <c r="P1138" s="211"/>
      <c r="Q1138" s="211"/>
      <c r="R1138" s="211"/>
      <c r="S1138" s="211"/>
      <c r="T1138" s="211"/>
      <c r="U1138" s="211"/>
      <c r="V1138" s="211"/>
      <c r="W1138" s="211"/>
      <c r="X1138" s="211"/>
      <c r="Y1138" s="211"/>
      <c r="Z1138" s="211"/>
      <c r="AA1138" s="211"/>
      <c r="AB1138" s="211"/>
      <c r="AC1138" s="211"/>
      <c r="AD1138" s="211"/>
      <c r="AE1138" s="211"/>
      <c r="AF1138" s="211"/>
      <c r="AG1138" s="211"/>
      <c r="AH1138" s="211"/>
      <c r="AI1138" s="211"/>
      <c r="AJ1138" s="211"/>
      <c r="AK1138" s="211"/>
      <c r="AL1138" s="211"/>
      <c r="AM1138" s="211"/>
      <c r="AN1138" s="211"/>
      <c r="AO1138" s="211"/>
      <c r="AP1138" s="211"/>
      <c r="AQ1138" s="211"/>
    </row>
    <row r="1139" spans="2:43" ht="12" customHeight="1">
      <c r="B1139" s="468"/>
      <c r="C1139" s="468"/>
      <c r="D1139" s="565"/>
      <c r="E1139" s="212"/>
      <c r="F1139" s="211"/>
      <c r="G1139" s="211"/>
      <c r="H1139" s="211"/>
      <c r="I1139" s="211"/>
      <c r="J1139" s="211"/>
      <c r="K1139" s="211"/>
      <c r="L1139" s="211"/>
      <c r="M1139" s="211"/>
      <c r="N1139" s="211"/>
      <c r="O1139" s="211"/>
      <c r="P1139" s="211"/>
      <c r="Q1139" s="211"/>
      <c r="R1139" s="211"/>
      <c r="S1139" s="211"/>
      <c r="T1139" s="211"/>
      <c r="U1139" s="211"/>
      <c r="V1139" s="211"/>
      <c r="W1139" s="211"/>
      <c r="X1139" s="211"/>
      <c r="Y1139" s="211"/>
      <c r="Z1139" s="211"/>
      <c r="AA1139" s="211"/>
      <c r="AB1139" s="211"/>
      <c r="AC1139" s="211"/>
      <c r="AD1139" s="211"/>
      <c r="AE1139" s="211"/>
      <c r="AF1139" s="211"/>
      <c r="AG1139" s="211"/>
      <c r="AH1139" s="211"/>
      <c r="AI1139" s="211"/>
      <c r="AJ1139" s="211"/>
      <c r="AK1139" s="211"/>
      <c r="AL1139" s="211"/>
      <c r="AM1139" s="211"/>
      <c r="AN1139" s="211"/>
      <c r="AO1139" s="211"/>
      <c r="AP1139" s="211"/>
      <c r="AQ1139" s="211"/>
    </row>
    <row r="1140" spans="2:43" ht="12" customHeight="1">
      <c r="B1140" s="468"/>
      <c r="C1140" s="468"/>
      <c r="D1140" s="565"/>
      <c r="E1140" s="212"/>
      <c r="F1140" s="211"/>
      <c r="G1140" s="211"/>
      <c r="H1140" s="211"/>
      <c r="I1140" s="211"/>
      <c r="J1140" s="211"/>
      <c r="K1140" s="211"/>
      <c r="L1140" s="211"/>
      <c r="M1140" s="211"/>
      <c r="N1140" s="211"/>
      <c r="O1140" s="211"/>
      <c r="P1140" s="211"/>
      <c r="Q1140" s="211"/>
      <c r="R1140" s="211"/>
      <c r="S1140" s="211"/>
      <c r="T1140" s="211"/>
      <c r="U1140" s="211"/>
      <c r="V1140" s="211"/>
      <c r="W1140" s="211"/>
      <c r="X1140" s="211"/>
      <c r="Y1140" s="211"/>
      <c r="Z1140" s="211"/>
      <c r="AA1140" s="211"/>
      <c r="AB1140" s="211"/>
      <c r="AC1140" s="211"/>
      <c r="AD1140" s="211"/>
      <c r="AE1140" s="211"/>
      <c r="AF1140" s="211"/>
      <c r="AG1140" s="211"/>
      <c r="AH1140" s="211"/>
      <c r="AI1140" s="211"/>
      <c r="AJ1140" s="211"/>
      <c r="AK1140" s="211"/>
      <c r="AL1140" s="211"/>
      <c r="AM1140" s="211"/>
      <c r="AN1140" s="211"/>
      <c r="AO1140" s="211"/>
      <c r="AP1140" s="211"/>
      <c r="AQ1140" s="211"/>
    </row>
    <row r="1141" spans="2:43" ht="12" customHeight="1">
      <c r="B1141" s="468"/>
      <c r="C1141" s="468"/>
      <c r="D1141" s="565"/>
      <c r="E1141" s="212"/>
      <c r="F1141" s="211"/>
      <c r="G1141" s="211"/>
      <c r="H1141" s="211"/>
      <c r="I1141" s="211"/>
      <c r="J1141" s="211"/>
      <c r="K1141" s="211"/>
      <c r="L1141" s="211"/>
      <c r="M1141" s="211"/>
      <c r="N1141" s="211"/>
      <c r="O1141" s="211"/>
      <c r="P1141" s="211"/>
      <c r="Q1141" s="211"/>
      <c r="R1141" s="211"/>
      <c r="S1141" s="211"/>
      <c r="T1141" s="211"/>
      <c r="U1141" s="211"/>
      <c r="V1141" s="211"/>
      <c r="W1141" s="211"/>
      <c r="X1141" s="211"/>
      <c r="Y1141" s="211"/>
      <c r="Z1141" s="211"/>
      <c r="AA1141" s="211"/>
      <c r="AB1141" s="211"/>
      <c r="AC1141" s="211"/>
      <c r="AD1141" s="211"/>
      <c r="AE1141" s="211"/>
      <c r="AF1141" s="211"/>
      <c r="AG1141" s="211"/>
      <c r="AH1141" s="211"/>
      <c r="AI1141" s="211"/>
      <c r="AJ1141" s="211"/>
      <c r="AK1141" s="211"/>
      <c r="AL1141" s="211"/>
      <c r="AM1141" s="211"/>
      <c r="AN1141" s="211"/>
      <c r="AO1141" s="211"/>
      <c r="AP1141" s="211"/>
      <c r="AQ1141" s="211"/>
    </row>
    <row r="1142" spans="2:43" ht="12" customHeight="1">
      <c r="B1142" s="468"/>
      <c r="C1142" s="468"/>
      <c r="D1142" s="565"/>
      <c r="E1142" s="212"/>
      <c r="F1142" s="211"/>
      <c r="G1142" s="211"/>
      <c r="H1142" s="211"/>
      <c r="I1142" s="211"/>
      <c r="J1142" s="211"/>
      <c r="K1142" s="211"/>
      <c r="L1142" s="211"/>
      <c r="M1142" s="211"/>
      <c r="N1142" s="211"/>
      <c r="O1142" s="211"/>
      <c r="P1142" s="211"/>
      <c r="Q1142" s="211"/>
      <c r="R1142" s="211"/>
      <c r="S1142" s="211"/>
      <c r="T1142" s="211"/>
      <c r="U1142" s="211"/>
      <c r="V1142" s="211"/>
      <c r="W1142" s="211"/>
      <c r="X1142" s="211"/>
      <c r="Y1142" s="211"/>
      <c r="Z1142" s="211"/>
      <c r="AA1142" s="211"/>
      <c r="AB1142" s="211"/>
      <c r="AC1142" s="211"/>
      <c r="AD1142" s="211"/>
      <c r="AE1142" s="211"/>
      <c r="AF1142" s="211"/>
      <c r="AG1142" s="211"/>
      <c r="AH1142" s="211"/>
      <c r="AI1142" s="211"/>
      <c r="AJ1142" s="211"/>
      <c r="AK1142" s="211"/>
      <c r="AL1142" s="211"/>
      <c r="AM1142" s="211"/>
      <c r="AN1142" s="211"/>
      <c r="AO1142" s="211"/>
      <c r="AP1142" s="211"/>
      <c r="AQ1142" s="211"/>
    </row>
    <row r="1143" spans="2:43" ht="12" customHeight="1">
      <c r="B1143" s="468"/>
      <c r="C1143" s="468"/>
      <c r="D1143" s="565"/>
      <c r="E1143" s="212"/>
      <c r="F1143" s="211"/>
      <c r="G1143" s="211"/>
      <c r="H1143" s="211"/>
      <c r="I1143" s="211"/>
      <c r="J1143" s="211"/>
      <c r="K1143" s="211"/>
      <c r="L1143" s="211"/>
      <c r="M1143" s="211"/>
      <c r="N1143" s="211"/>
      <c r="O1143" s="211"/>
      <c r="P1143" s="211"/>
      <c r="Q1143" s="211"/>
      <c r="R1143" s="211"/>
      <c r="S1143" s="211"/>
      <c r="T1143" s="211"/>
      <c r="U1143" s="211"/>
      <c r="V1143" s="211"/>
      <c r="W1143" s="211"/>
      <c r="X1143" s="211"/>
      <c r="Y1143" s="211"/>
      <c r="Z1143" s="211"/>
      <c r="AA1143" s="211"/>
      <c r="AB1143" s="211"/>
      <c r="AC1143" s="211"/>
      <c r="AD1143" s="211"/>
      <c r="AE1143" s="211"/>
      <c r="AF1143" s="211"/>
      <c r="AG1143" s="211"/>
      <c r="AH1143" s="211"/>
      <c r="AI1143" s="211"/>
      <c r="AJ1143" s="211"/>
      <c r="AK1143" s="211"/>
      <c r="AL1143" s="211"/>
      <c r="AM1143" s="211"/>
      <c r="AN1143" s="211"/>
      <c r="AO1143" s="211"/>
      <c r="AP1143" s="211"/>
      <c r="AQ1143" s="211"/>
    </row>
    <row r="1144" spans="2:43" ht="12" customHeight="1">
      <c r="B1144" s="468"/>
      <c r="C1144" s="468"/>
      <c r="D1144" s="565"/>
      <c r="E1144" s="212"/>
      <c r="F1144" s="211"/>
      <c r="G1144" s="211"/>
      <c r="H1144" s="211"/>
      <c r="I1144" s="211"/>
      <c r="J1144" s="211"/>
      <c r="K1144" s="211"/>
      <c r="L1144" s="211"/>
      <c r="M1144" s="211"/>
      <c r="N1144" s="211"/>
      <c r="O1144" s="211"/>
      <c r="P1144" s="211"/>
      <c r="Q1144" s="211"/>
      <c r="R1144" s="211"/>
      <c r="S1144" s="211"/>
      <c r="T1144" s="211"/>
      <c r="U1144" s="211"/>
      <c r="V1144" s="211"/>
      <c r="W1144" s="211"/>
      <c r="X1144" s="211"/>
      <c r="Y1144" s="211"/>
      <c r="Z1144" s="211"/>
      <c r="AA1144" s="211"/>
      <c r="AB1144" s="211"/>
      <c r="AC1144" s="211"/>
      <c r="AD1144" s="211"/>
      <c r="AE1144" s="211"/>
      <c r="AF1144" s="211"/>
      <c r="AG1144" s="211"/>
      <c r="AH1144" s="211"/>
      <c r="AI1144" s="211"/>
      <c r="AJ1144" s="211"/>
      <c r="AK1144" s="211"/>
      <c r="AL1144" s="211"/>
      <c r="AM1144" s="211"/>
      <c r="AN1144" s="211"/>
      <c r="AO1144" s="211"/>
      <c r="AP1144" s="211"/>
      <c r="AQ1144" s="211"/>
    </row>
    <row r="1145" spans="2:43" ht="12" customHeight="1">
      <c r="B1145" s="468"/>
      <c r="C1145" s="468"/>
      <c r="D1145" s="565"/>
      <c r="E1145" s="212"/>
      <c r="F1145" s="211"/>
      <c r="G1145" s="211"/>
      <c r="H1145" s="211"/>
      <c r="I1145" s="211"/>
      <c r="J1145" s="211"/>
      <c r="K1145" s="211"/>
      <c r="L1145" s="211"/>
      <c r="M1145" s="211"/>
      <c r="N1145" s="211"/>
      <c r="O1145" s="211"/>
      <c r="P1145" s="211"/>
      <c r="Q1145" s="211"/>
      <c r="R1145" s="211"/>
      <c r="S1145" s="211"/>
      <c r="T1145" s="211"/>
      <c r="U1145" s="211"/>
      <c r="V1145" s="211"/>
      <c r="W1145" s="211"/>
      <c r="X1145" s="211"/>
      <c r="Y1145" s="211"/>
      <c r="Z1145" s="211"/>
      <c r="AA1145" s="211"/>
      <c r="AB1145" s="211"/>
      <c r="AC1145" s="211"/>
      <c r="AD1145" s="211"/>
      <c r="AE1145" s="211"/>
      <c r="AF1145" s="211"/>
      <c r="AG1145" s="211"/>
      <c r="AH1145" s="211"/>
      <c r="AI1145" s="211"/>
      <c r="AJ1145" s="211"/>
      <c r="AK1145" s="211"/>
      <c r="AL1145" s="211"/>
      <c r="AM1145" s="211"/>
      <c r="AN1145" s="211"/>
      <c r="AO1145" s="211"/>
      <c r="AP1145" s="211"/>
      <c r="AQ1145" s="211"/>
    </row>
    <row r="1146" spans="2:43" ht="12" customHeight="1">
      <c r="B1146" s="468"/>
      <c r="C1146" s="468"/>
      <c r="D1146" s="565"/>
      <c r="E1146" s="212"/>
      <c r="F1146" s="211"/>
      <c r="G1146" s="211"/>
      <c r="H1146" s="211"/>
      <c r="I1146" s="211"/>
      <c r="J1146" s="211"/>
      <c r="K1146" s="211"/>
      <c r="L1146" s="211"/>
      <c r="M1146" s="211"/>
      <c r="N1146" s="211"/>
      <c r="O1146" s="211"/>
      <c r="P1146" s="211"/>
      <c r="Q1146" s="211"/>
      <c r="R1146" s="211"/>
      <c r="S1146" s="211"/>
      <c r="T1146" s="211"/>
      <c r="U1146" s="211"/>
      <c r="V1146" s="211"/>
      <c r="W1146" s="211"/>
      <c r="X1146" s="211"/>
      <c r="Y1146" s="211"/>
      <c r="Z1146" s="211"/>
      <c r="AA1146" s="211"/>
      <c r="AB1146" s="211"/>
      <c r="AC1146" s="211"/>
      <c r="AD1146" s="211"/>
      <c r="AE1146" s="211"/>
      <c r="AF1146" s="211"/>
      <c r="AG1146" s="211"/>
      <c r="AH1146" s="211"/>
      <c r="AI1146" s="211"/>
      <c r="AJ1146" s="211"/>
      <c r="AK1146" s="211"/>
      <c r="AL1146" s="211"/>
      <c r="AM1146" s="211"/>
      <c r="AN1146" s="211"/>
      <c r="AO1146" s="211"/>
      <c r="AP1146" s="211"/>
      <c r="AQ1146" s="211"/>
    </row>
    <row r="1147" spans="2:43" ht="12" customHeight="1">
      <c r="B1147" s="468"/>
      <c r="C1147" s="468"/>
      <c r="D1147" s="565"/>
      <c r="E1147" s="212"/>
      <c r="F1147" s="211"/>
      <c r="G1147" s="211"/>
      <c r="H1147" s="211"/>
      <c r="I1147" s="211"/>
      <c r="J1147" s="211"/>
      <c r="K1147" s="211"/>
      <c r="L1147" s="211"/>
      <c r="M1147" s="211"/>
      <c r="N1147" s="211"/>
      <c r="O1147" s="211"/>
      <c r="P1147" s="211"/>
      <c r="Q1147" s="211"/>
      <c r="R1147" s="211"/>
      <c r="S1147" s="211"/>
      <c r="T1147" s="211"/>
      <c r="U1147" s="211"/>
      <c r="V1147" s="211"/>
      <c r="W1147" s="211"/>
      <c r="X1147" s="211"/>
      <c r="Y1147" s="211"/>
      <c r="Z1147" s="211"/>
      <c r="AA1147" s="211"/>
      <c r="AB1147" s="211"/>
      <c r="AC1147" s="211"/>
      <c r="AD1147" s="211"/>
      <c r="AE1147" s="211"/>
      <c r="AF1147" s="211"/>
      <c r="AG1147" s="211"/>
      <c r="AH1147" s="211"/>
      <c r="AI1147" s="211"/>
      <c r="AJ1147" s="211"/>
      <c r="AK1147" s="211"/>
      <c r="AL1147" s="211"/>
      <c r="AM1147" s="211"/>
      <c r="AN1147" s="211"/>
      <c r="AO1147" s="211"/>
      <c r="AP1147" s="211"/>
      <c r="AQ1147" s="211"/>
    </row>
    <row r="1148" spans="2:43" ht="12" customHeight="1">
      <c r="B1148" s="468"/>
      <c r="C1148" s="468"/>
      <c r="D1148" s="565"/>
      <c r="E1148" s="212"/>
      <c r="F1148" s="211"/>
      <c r="G1148" s="211"/>
      <c r="H1148" s="211"/>
      <c r="I1148" s="211"/>
      <c r="J1148" s="211"/>
      <c r="K1148" s="211"/>
      <c r="L1148" s="211"/>
      <c r="M1148" s="211"/>
      <c r="N1148" s="211"/>
      <c r="O1148" s="211"/>
      <c r="P1148" s="211"/>
      <c r="Q1148" s="211"/>
      <c r="R1148" s="211"/>
      <c r="S1148" s="211"/>
      <c r="T1148" s="211"/>
      <c r="U1148" s="211"/>
      <c r="V1148" s="211"/>
      <c r="W1148" s="211"/>
      <c r="X1148" s="211"/>
      <c r="Y1148" s="211"/>
      <c r="Z1148" s="211"/>
      <c r="AA1148" s="211"/>
      <c r="AB1148" s="211"/>
      <c r="AC1148" s="211"/>
      <c r="AD1148" s="211"/>
      <c r="AE1148" s="211"/>
      <c r="AF1148" s="211"/>
      <c r="AG1148" s="211"/>
      <c r="AH1148" s="211"/>
      <c r="AI1148" s="211"/>
      <c r="AJ1148" s="211"/>
      <c r="AK1148" s="211"/>
      <c r="AL1148" s="211"/>
      <c r="AM1148" s="211"/>
      <c r="AN1148" s="211"/>
      <c r="AO1148" s="211"/>
      <c r="AP1148" s="211"/>
      <c r="AQ1148" s="211"/>
    </row>
    <row r="1149" spans="2:43" ht="12" customHeight="1">
      <c r="B1149" s="468"/>
      <c r="C1149" s="468"/>
      <c r="D1149" s="565"/>
      <c r="E1149" s="212"/>
      <c r="F1149" s="211"/>
      <c r="G1149" s="211"/>
      <c r="H1149" s="211"/>
      <c r="I1149" s="211"/>
      <c r="J1149" s="211"/>
      <c r="K1149" s="211"/>
      <c r="L1149" s="211"/>
      <c r="M1149" s="211"/>
      <c r="N1149" s="211"/>
      <c r="O1149" s="211"/>
      <c r="P1149" s="211"/>
      <c r="Q1149" s="211"/>
      <c r="R1149" s="211"/>
      <c r="S1149" s="211"/>
      <c r="T1149" s="211"/>
      <c r="U1149" s="211"/>
      <c r="V1149" s="211"/>
      <c r="W1149" s="211"/>
      <c r="X1149" s="211"/>
      <c r="Y1149" s="211"/>
      <c r="Z1149" s="211"/>
      <c r="AA1149" s="211"/>
      <c r="AB1149" s="211"/>
      <c r="AC1149" s="211"/>
      <c r="AD1149" s="211"/>
      <c r="AE1149" s="211"/>
      <c r="AF1149" s="211"/>
      <c r="AG1149" s="211"/>
      <c r="AH1149" s="211"/>
      <c r="AI1149" s="211"/>
      <c r="AJ1149" s="211"/>
      <c r="AK1149" s="211"/>
      <c r="AL1149" s="211"/>
      <c r="AM1149" s="211"/>
      <c r="AN1149" s="211"/>
      <c r="AO1149" s="211"/>
      <c r="AP1149" s="211"/>
      <c r="AQ1149" s="211"/>
    </row>
    <row r="1150" spans="2:43" ht="12" customHeight="1">
      <c r="B1150" s="468"/>
      <c r="C1150" s="468"/>
      <c r="D1150" s="565"/>
      <c r="E1150" s="212"/>
      <c r="F1150" s="211"/>
      <c r="G1150" s="211"/>
      <c r="H1150" s="211"/>
      <c r="I1150" s="211"/>
      <c r="J1150" s="211"/>
      <c r="K1150" s="211"/>
      <c r="L1150" s="211"/>
      <c r="M1150" s="211"/>
      <c r="N1150" s="211"/>
      <c r="O1150" s="211"/>
      <c r="P1150" s="211"/>
      <c r="Q1150" s="211"/>
      <c r="R1150" s="211"/>
      <c r="S1150" s="211"/>
      <c r="T1150" s="211"/>
      <c r="U1150" s="211"/>
      <c r="V1150" s="211"/>
      <c r="W1150" s="211"/>
      <c r="X1150" s="211"/>
      <c r="Y1150" s="211"/>
      <c r="Z1150" s="211"/>
      <c r="AA1150" s="211"/>
      <c r="AB1150" s="211"/>
      <c r="AC1150" s="211"/>
      <c r="AD1150" s="211"/>
      <c r="AE1150" s="211"/>
      <c r="AF1150" s="211"/>
      <c r="AG1150" s="211"/>
      <c r="AH1150" s="211"/>
      <c r="AI1150" s="211"/>
      <c r="AJ1150" s="211"/>
      <c r="AK1150" s="211"/>
      <c r="AL1150" s="211"/>
      <c r="AM1150" s="211"/>
      <c r="AN1150" s="211"/>
      <c r="AO1150" s="211"/>
      <c r="AP1150" s="211"/>
      <c r="AQ1150" s="211"/>
    </row>
    <row r="1151" spans="2:43" ht="12" customHeight="1">
      <c r="B1151" s="468"/>
      <c r="C1151" s="468"/>
      <c r="D1151" s="565"/>
      <c r="E1151" s="212"/>
      <c r="F1151" s="211"/>
      <c r="G1151" s="211"/>
      <c r="H1151" s="211"/>
      <c r="I1151" s="211"/>
      <c r="J1151" s="211"/>
      <c r="K1151" s="211"/>
      <c r="L1151" s="211"/>
      <c r="M1151" s="211"/>
      <c r="N1151" s="211"/>
      <c r="O1151" s="211"/>
      <c r="P1151" s="211"/>
      <c r="Q1151" s="211"/>
      <c r="R1151" s="211"/>
      <c r="S1151" s="211"/>
      <c r="T1151" s="211"/>
      <c r="U1151" s="211"/>
      <c r="V1151" s="211"/>
      <c r="W1151" s="211"/>
      <c r="X1151" s="211"/>
      <c r="Y1151" s="211"/>
      <c r="Z1151" s="211"/>
      <c r="AA1151" s="211"/>
      <c r="AB1151" s="211"/>
      <c r="AC1151" s="211"/>
      <c r="AD1151" s="211"/>
      <c r="AE1151" s="211"/>
      <c r="AF1151" s="211"/>
      <c r="AG1151" s="211"/>
      <c r="AH1151" s="211"/>
      <c r="AI1151" s="211"/>
      <c r="AJ1151" s="211"/>
      <c r="AK1151" s="211"/>
      <c r="AL1151" s="211"/>
      <c r="AM1151" s="211"/>
      <c r="AN1151" s="211"/>
      <c r="AO1151" s="211"/>
      <c r="AP1151" s="211"/>
      <c r="AQ1151" s="211"/>
    </row>
    <row r="1152" spans="2:43" ht="12" customHeight="1">
      <c r="B1152" s="468"/>
      <c r="C1152" s="468"/>
      <c r="D1152" s="565"/>
      <c r="E1152" s="212"/>
      <c r="F1152" s="211"/>
      <c r="G1152" s="211"/>
      <c r="H1152" s="211"/>
      <c r="I1152" s="211"/>
      <c r="J1152" s="211"/>
      <c r="K1152" s="211"/>
      <c r="L1152" s="211"/>
      <c r="M1152" s="211"/>
      <c r="N1152" s="211"/>
      <c r="O1152" s="211"/>
      <c r="P1152" s="211"/>
      <c r="Q1152" s="211"/>
      <c r="R1152" s="211"/>
      <c r="S1152" s="211"/>
      <c r="T1152" s="211"/>
      <c r="U1152" s="211"/>
      <c r="V1152" s="211"/>
      <c r="W1152" s="211"/>
      <c r="X1152" s="211"/>
      <c r="Y1152" s="211"/>
      <c r="Z1152" s="211"/>
      <c r="AA1152" s="211"/>
      <c r="AB1152" s="211"/>
      <c r="AC1152" s="211"/>
      <c r="AD1152" s="211"/>
      <c r="AE1152" s="211"/>
      <c r="AF1152" s="211"/>
      <c r="AG1152" s="211"/>
      <c r="AH1152" s="211"/>
      <c r="AI1152" s="211"/>
      <c r="AJ1152" s="211"/>
      <c r="AK1152" s="211"/>
      <c r="AL1152" s="211"/>
      <c r="AM1152" s="211"/>
      <c r="AN1152" s="211"/>
      <c r="AO1152" s="211"/>
      <c r="AP1152" s="211"/>
      <c r="AQ1152" s="211"/>
    </row>
    <row r="1153" spans="2:43" ht="12" customHeight="1">
      <c r="B1153" s="468"/>
      <c r="C1153" s="468"/>
      <c r="D1153" s="565"/>
      <c r="E1153" s="212"/>
      <c r="F1153" s="211"/>
      <c r="G1153" s="211"/>
      <c r="H1153" s="211"/>
      <c r="I1153" s="211"/>
      <c r="J1153" s="211"/>
      <c r="K1153" s="211"/>
      <c r="L1153" s="211"/>
      <c r="M1153" s="211"/>
      <c r="N1153" s="211"/>
      <c r="O1153" s="211"/>
      <c r="P1153" s="211"/>
      <c r="Q1153" s="211"/>
      <c r="R1153" s="211"/>
      <c r="S1153" s="211"/>
      <c r="T1153" s="211"/>
      <c r="U1153" s="211"/>
      <c r="V1153" s="211"/>
      <c r="W1153" s="211"/>
      <c r="X1153" s="211"/>
      <c r="Y1153" s="211"/>
      <c r="Z1153" s="211"/>
      <c r="AA1153" s="211"/>
      <c r="AB1153" s="211"/>
      <c r="AC1153" s="211"/>
      <c r="AD1153" s="211"/>
      <c r="AE1153" s="211"/>
      <c r="AF1153" s="211"/>
      <c r="AG1153" s="211"/>
      <c r="AH1153" s="211"/>
      <c r="AI1153" s="211"/>
      <c r="AJ1153" s="211"/>
      <c r="AK1153" s="211"/>
      <c r="AL1153" s="211"/>
      <c r="AM1153" s="211"/>
      <c r="AN1153" s="211"/>
      <c r="AO1153" s="211"/>
      <c r="AP1153" s="211"/>
      <c r="AQ1153" s="211"/>
    </row>
    <row r="1154" spans="2:43" ht="12" customHeight="1">
      <c r="B1154" s="468"/>
      <c r="C1154" s="468"/>
      <c r="D1154" s="565"/>
      <c r="E1154" s="212"/>
      <c r="F1154" s="211"/>
      <c r="G1154" s="211"/>
      <c r="H1154" s="211"/>
      <c r="I1154" s="211"/>
      <c r="J1154" s="211"/>
      <c r="K1154" s="211"/>
      <c r="L1154" s="211"/>
      <c r="M1154" s="211"/>
      <c r="N1154" s="211"/>
      <c r="O1154" s="211"/>
      <c r="P1154" s="211"/>
      <c r="Q1154" s="211"/>
      <c r="R1154" s="211"/>
      <c r="S1154" s="211"/>
      <c r="T1154" s="211"/>
      <c r="U1154" s="211"/>
      <c r="V1154" s="211"/>
      <c r="W1154" s="211"/>
      <c r="X1154" s="211"/>
      <c r="Y1154" s="211"/>
      <c r="Z1154" s="211"/>
      <c r="AA1154" s="211"/>
      <c r="AB1154" s="211"/>
      <c r="AC1154" s="211"/>
      <c r="AD1154" s="211"/>
      <c r="AE1154" s="211"/>
      <c r="AF1154" s="211"/>
      <c r="AG1154" s="211"/>
      <c r="AH1154" s="211"/>
      <c r="AI1154" s="211"/>
      <c r="AJ1154" s="211"/>
      <c r="AK1154" s="211"/>
      <c r="AL1154" s="211"/>
      <c r="AM1154" s="211"/>
      <c r="AN1154" s="211"/>
      <c r="AO1154" s="211"/>
      <c r="AP1154" s="211"/>
      <c r="AQ1154" s="211"/>
    </row>
    <row r="1155" spans="2:43" ht="12" customHeight="1">
      <c r="B1155" s="468"/>
      <c r="C1155" s="468"/>
      <c r="D1155" s="565"/>
      <c r="E1155" s="212"/>
      <c r="F1155" s="211"/>
      <c r="G1155" s="211"/>
      <c r="H1155" s="211"/>
      <c r="I1155" s="211"/>
      <c r="J1155" s="211"/>
      <c r="K1155" s="211"/>
      <c r="L1155" s="211"/>
      <c r="M1155" s="211"/>
      <c r="N1155" s="211"/>
      <c r="O1155" s="211"/>
      <c r="P1155" s="211"/>
      <c r="Q1155" s="211"/>
      <c r="R1155" s="211"/>
      <c r="S1155" s="211"/>
      <c r="T1155" s="211"/>
      <c r="U1155" s="211"/>
      <c r="V1155" s="211"/>
      <c r="W1155" s="211"/>
      <c r="X1155" s="211"/>
      <c r="Y1155" s="211"/>
      <c r="Z1155" s="211"/>
      <c r="AA1155" s="211"/>
      <c r="AB1155" s="211"/>
      <c r="AC1155" s="211"/>
      <c r="AD1155" s="211"/>
      <c r="AE1155" s="211"/>
      <c r="AF1155" s="211"/>
      <c r="AG1155" s="211"/>
      <c r="AH1155" s="211"/>
      <c r="AI1155" s="211"/>
      <c r="AJ1155" s="211"/>
      <c r="AK1155" s="211"/>
      <c r="AL1155" s="211"/>
      <c r="AM1155" s="211"/>
      <c r="AN1155" s="211"/>
      <c r="AO1155" s="211"/>
      <c r="AP1155" s="211"/>
      <c r="AQ1155" s="211"/>
    </row>
    <row r="1156" spans="2:43" ht="12" customHeight="1">
      <c r="B1156" s="468"/>
      <c r="C1156" s="468"/>
      <c r="D1156" s="565"/>
      <c r="E1156" s="212"/>
      <c r="F1156" s="211"/>
      <c r="G1156" s="211"/>
      <c r="H1156" s="211"/>
      <c r="I1156" s="211"/>
      <c r="J1156" s="211"/>
      <c r="K1156" s="211"/>
      <c r="L1156" s="211"/>
      <c r="M1156" s="211"/>
      <c r="N1156" s="211"/>
      <c r="O1156" s="211"/>
      <c r="P1156" s="211"/>
      <c r="Q1156" s="211"/>
      <c r="R1156" s="211"/>
      <c r="S1156" s="211"/>
      <c r="T1156" s="211"/>
      <c r="U1156" s="211"/>
      <c r="V1156" s="211"/>
      <c r="W1156" s="211"/>
      <c r="X1156" s="211"/>
      <c r="Y1156" s="211"/>
      <c r="Z1156" s="211"/>
      <c r="AA1156" s="211"/>
      <c r="AB1156" s="211"/>
      <c r="AC1156" s="211"/>
      <c r="AD1156" s="211"/>
      <c r="AE1156" s="211"/>
      <c r="AF1156" s="211"/>
      <c r="AG1156" s="211"/>
      <c r="AH1156" s="211"/>
      <c r="AI1156" s="211"/>
      <c r="AJ1156" s="211"/>
      <c r="AK1156" s="211"/>
      <c r="AL1156" s="211"/>
      <c r="AM1156" s="211"/>
      <c r="AN1156" s="211"/>
      <c r="AO1156" s="211"/>
      <c r="AP1156" s="211"/>
      <c r="AQ1156" s="211"/>
    </row>
    <row r="1157" spans="2:43" ht="12" customHeight="1">
      <c r="B1157" s="468"/>
      <c r="C1157" s="468"/>
      <c r="D1157" s="565"/>
      <c r="E1157" s="212"/>
      <c r="F1157" s="211"/>
      <c r="G1157" s="211"/>
      <c r="H1157" s="211"/>
      <c r="I1157" s="211"/>
      <c r="J1157" s="211"/>
      <c r="K1157" s="211"/>
      <c r="L1157" s="211"/>
      <c r="M1157" s="211"/>
      <c r="N1157" s="211"/>
      <c r="O1157" s="211"/>
      <c r="P1157" s="211"/>
      <c r="Q1157" s="211"/>
      <c r="R1157" s="211"/>
      <c r="S1157" s="211"/>
      <c r="T1157" s="211"/>
      <c r="U1157" s="211"/>
      <c r="V1157" s="211"/>
      <c r="W1157" s="211"/>
      <c r="X1157" s="211"/>
      <c r="Y1157" s="211"/>
      <c r="Z1157" s="211"/>
      <c r="AA1157" s="211"/>
      <c r="AB1157" s="211"/>
      <c r="AC1157" s="211"/>
      <c r="AD1157" s="211"/>
      <c r="AE1157" s="211"/>
      <c r="AF1157" s="211"/>
      <c r="AG1157" s="211"/>
      <c r="AH1157" s="211"/>
      <c r="AI1157" s="211"/>
      <c r="AJ1157" s="211"/>
      <c r="AK1157" s="211"/>
      <c r="AL1157" s="211"/>
      <c r="AM1157" s="211"/>
      <c r="AN1157" s="211"/>
      <c r="AO1157" s="211"/>
      <c r="AP1157" s="211"/>
      <c r="AQ1157" s="211"/>
    </row>
    <row r="1158" spans="2:43" ht="12" customHeight="1">
      <c r="B1158" s="468"/>
      <c r="C1158" s="468"/>
      <c r="E1158" s="212"/>
      <c r="F1158" s="211"/>
      <c r="G1158" s="211"/>
      <c r="H1158" s="211"/>
      <c r="I1158" s="211"/>
      <c r="J1158" s="211"/>
      <c r="K1158" s="211"/>
      <c r="L1158" s="211"/>
      <c r="M1158" s="211"/>
      <c r="N1158" s="211"/>
      <c r="O1158" s="211"/>
      <c r="P1158" s="211"/>
      <c r="Q1158" s="211"/>
      <c r="R1158" s="211"/>
      <c r="S1158" s="211"/>
      <c r="T1158" s="211"/>
      <c r="U1158" s="211"/>
      <c r="V1158" s="211"/>
      <c r="W1158" s="211"/>
      <c r="X1158" s="211"/>
      <c r="Y1158" s="211"/>
      <c r="Z1158" s="211"/>
      <c r="AA1158" s="211"/>
      <c r="AB1158" s="211"/>
      <c r="AC1158" s="211"/>
      <c r="AD1158" s="211"/>
      <c r="AE1158" s="211"/>
      <c r="AF1158" s="211"/>
      <c r="AG1158" s="211"/>
      <c r="AH1158" s="211"/>
      <c r="AI1158" s="211"/>
      <c r="AJ1158" s="211"/>
      <c r="AK1158" s="211"/>
      <c r="AL1158" s="211"/>
      <c r="AM1158" s="211"/>
      <c r="AN1158" s="211"/>
      <c r="AO1158" s="211"/>
      <c r="AP1158" s="211"/>
      <c r="AQ1158" s="211"/>
    </row>
    <row r="1159" spans="2:43" ht="12" customHeight="1">
      <c r="B1159" s="468"/>
      <c r="C1159" s="468"/>
      <c r="E1159" s="212"/>
      <c r="F1159" s="211"/>
      <c r="G1159" s="211"/>
      <c r="H1159" s="211"/>
      <c r="I1159" s="211"/>
      <c r="J1159" s="211"/>
      <c r="K1159" s="211"/>
      <c r="L1159" s="211"/>
      <c r="M1159" s="211"/>
      <c r="N1159" s="211"/>
      <c r="O1159" s="211"/>
      <c r="P1159" s="211"/>
      <c r="Q1159" s="211"/>
      <c r="R1159" s="211"/>
      <c r="S1159" s="211"/>
      <c r="T1159" s="211"/>
      <c r="U1159" s="211"/>
      <c r="V1159" s="211"/>
      <c r="W1159" s="211"/>
      <c r="X1159" s="211"/>
      <c r="Y1159" s="211"/>
      <c r="Z1159" s="211"/>
      <c r="AA1159" s="211"/>
      <c r="AB1159" s="211"/>
      <c r="AC1159" s="211"/>
      <c r="AD1159" s="211"/>
      <c r="AE1159" s="211"/>
      <c r="AF1159" s="211"/>
      <c r="AG1159" s="211"/>
      <c r="AH1159" s="211"/>
      <c r="AI1159" s="211"/>
      <c r="AJ1159" s="211"/>
      <c r="AK1159" s="211"/>
      <c r="AL1159" s="211"/>
      <c r="AM1159" s="211"/>
      <c r="AN1159" s="211"/>
      <c r="AO1159" s="211"/>
      <c r="AP1159" s="211"/>
      <c r="AQ1159" s="211"/>
    </row>
    <row r="1160" spans="2:43" ht="12" customHeight="1">
      <c r="B1160" s="468"/>
      <c r="C1160" s="468"/>
      <c r="E1160" s="212"/>
      <c r="F1160" s="211"/>
      <c r="G1160" s="211"/>
      <c r="H1160" s="211"/>
      <c r="I1160" s="211"/>
      <c r="J1160" s="211"/>
      <c r="K1160" s="211"/>
      <c r="L1160" s="211"/>
      <c r="M1160" s="211"/>
      <c r="N1160" s="211"/>
      <c r="O1160" s="211"/>
      <c r="P1160" s="211"/>
      <c r="Q1160" s="211"/>
      <c r="R1160" s="211"/>
      <c r="S1160" s="211"/>
      <c r="T1160" s="211"/>
      <c r="U1160" s="211"/>
      <c r="V1160" s="211"/>
      <c r="W1160" s="211"/>
      <c r="X1160" s="211"/>
      <c r="Y1160" s="211"/>
      <c r="Z1160" s="211"/>
      <c r="AA1160" s="211"/>
      <c r="AB1160" s="211"/>
      <c r="AC1160" s="211"/>
      <c r="AD1160" s="211"/>
      <c r="AE1160" s="211"/>
      <c r="AF1160" s="211"/>
      <c r="AG1160" s="211"/>
      <c r="AH1160" s="211"/>
      <c r="AI1160" s="211"/>
      <c r="AJ1160" s="211"/>
      <c r="AK1160" s="211"/>
      <c r="AL1160" s="211"/>
      <c r="AM1160" s="211"/>
      <c r="AN1160" s="211"/>
      <c r="AO1160" s="211"/>
      <c r="AP1160" s="211"/>
      <c r="AQ1160" s="211"/>
    </row>
    <row r="1161" spans="2:43" ht="12" customHeight="1">
      <c r="B1161" s="468"/>
      <c r="C1161" s="468"/>
      <c r="E1161" s="212"/>
      <c r="F1161" s="211"/>
      <c r="G1161" s="211"/>
      <c r="H1161" s="211"/>
      <c r="I1161" s="211"/>
      <c r="J1161" s="211"/>
      <c r="K1161" s="211"/>
      <c r="L1161" s="211"/>
      <c r="M1161" s="211"/>
      <c r="N1161" s="211"/>
      <c r="O1161" s="211"/>
      <c r="P1161" s="211"/>
      <c r="Q1161" s="211"/>
      <c r="R1161" s="211"/>
      <c r="S1161" s="211"/>
      <c r="T1161" s="211"/>
      <c r="U1161" s="211"/>
      <c r="V1161" s="211"/>
      <c r="W1161" s="211"/>
      <c r="X1161" s="211"/>
      <c r="Y1161" s="211"/>
      <c r="Z1161" s="211"/>
      <c r="AA1161" s="211"/>
      <c r="AB1161" s="211"/>
      <c r="AC1161" s="211"/>
      <c r="AD1161" s="211"/>
      <c r="AE1161" s="211"/>
      <c r="AF1161" s="211"/>
      <c r="AG1161" s="211"/>
      <c r="AH1161" s="211"/>
      <c r="AI1161" s="211"/>
      <c r="AJ1161" s="211"/>
      <c r="AK1161" s="211"/>
      <c r="AL1161" s="211"/>
      <c r="AM1161" s="211"/>
      <c r="AN1161" s="211"/>
      <c r="AO1161" s="211"/>
      <c r="AP1161" s="211"/>
      <c r="AQ1161" s="211"/>
    </row>
    <row r="1162" spans="2:43" ht="12" customHeight="1">
      <c r="B1162" s="468"/>
      <c r="C1162" s="468"/>
      <c r="E1162" s="212"/>
      <c r="F1162" s="211"/>
      <c r="G1162" s="211"/>
      <c r="H1162" s="211"/>
      <c r="I1162" s="211"/>
      <c r="J1162" s="211"/>
      <c r="K1162" s="211"/>
      <c r="L1162" s="211"/>
      <c r="M1162" s="211"/>
      <c r="N1162" s="211"/>
      <c r="O1162" s="211"/>
      <c r="P1162" s="211"/>
      <c r="Q1162" s="211"/>
      <c r="R1162" s="211"/>
      <c r="S1162" s="211"/>
      <c r="T1162" s="211"/>
      <c r="U1162" s="211"/>
      <c r="V1162" s="211"/>
      <c r="W1162" s="211"/>
      <c r="X1162" s="211"/>
      <c r="Y1162" s="211"/>
      <c r="Z1162" s="211"/>
      <c r="AA1162" s="211"/>
      <c r="AB1162" s="211"/>
      <c r="AC1162" s="211"/>
      <c r="AD1162" s="211"/>
      <c r="AE1162" s="211"/>
      <c r="AF1162" s="211"/>
      <c r="AG1162" s="211"/>
      <c r="AH1162" s="211"/>
      <c r="AI1162" s="211"/>
      <c r="AJ1162" s="211"/>
      <c r="AK1162" s="211"/>
      <c r="AL1162" s="211"/>
      <c r="AM1162" s="211"/>
      <c r="AN1162" s="211"/>
      <c r="AO1162" s="211"/>
      <c r="AP1162" s="211"/>
      <c r="AQ1162" s="211"/>
    </row>
    <row r="1163" spans="2:43" ht="12" customHeight="1">
      <c r="B1163" s="468"/>
      <c r="C1163" s="468"/>
      <c r="E1163" s="212"/>
      <c r="F1163" s="211"/>
      <c r="G1163" s="211"/>
      <c r="H1163" s="211"/>
      <c r="I1163" s="211"/>
      <c r="J1163" s="211"/>
      <c r="K1163" s="211"/>
      <c r="L1163" s="211"/>
      <c r="M1163" s="211"/>
      <c r="N1163" s="211"/>
      <c r="O1163" s="211"/>
      <c r="P1163" s="211"/>
      <c r="Q1163" s="211"/>
      <c r="R1163" s="211"/>
      <c r="S1163" s="211"/>
      <c r="T1163" s="211"/>
      <c r="U1163" s="211"/>
      <c r="V1163" s="211"/>
      <c r="W1163" s="211"/>
      <c r="X1163" s="211"/>
      <c r="Y1163" s="211"/>
      <c r="Z1163" s="211"/>
      <c r="AA1163" s="211"/>
      <c r="AB1163" s="211"/>
      <c r="AC1163" s="211"/>
      <c r="AD1163" s="211"/>
      <c r="AE1163" s="211"/>
      <c r="AF1163" s="211"/>
      <c r="AG1163" s="211"/>
      <c r="AH1163" s="211"/>
      <c r="AI1163" s="211"/>
      <c r="AJ1163" s="211"/>
      <c r="AK1163" s="211"/>
      <c r="AL1163" s="211"/>
      <c r="AM1163" s="211"/>
      <c r="AN1163" s="211"/>
      <c r="AO1163" s="211"/>
      <c r="AP1163" s="211"/>
      <c r="AQ1163" s="211"/>
    </row>
    <row r="1164" spans="2:43" ht="12" customHeight="1">
      <c r="B1164" s="468"/>
      <c r="C1164" s="468"/>
      <c r="E1164" s="212"/>
      <c r="F1164" s="211"/>
      <c r="G1164" s="211"/>
      <c r="H1164" s="211"/>
      <c r="I1164" s="211"/>
      <c r="J1164" s="211"/>
      <c r="K1164" s="211"/>
      <c r="L1164" s="211"/>
      <c r="M1164" s="211"/>
      <c r="N1164" s="211"/>
      <c r="O1164" s="211"/>
      <c r="P1164" s="211"/>
      <c r="Q1164" s="211"/>
      <c r="R1164" s="211"/>
      <c r="S1164" s="211"/>
      <c r="T1164" s="211"/>
      <c r="U1164" s="211"/>
      <c r="V1164" s="211"/>
      <c r="W1164" s="211"/>
      <c r="X1164" s="211"/>
      <c r="Y1164" s="211"/>
      <c r="Z1164" s="211"/>
      <c r="AA1164" s="211"/>
      <c r="AB1164" s="211"/>
      <c r="AC1164" s="211"/>
      <c r="AD1164" s="211"/>
      <c r="AE1164" s="211"/>
      <c r="AF1164" s="211"/>
      <c r="AG1164" s="211"/>
      <c r="AH1164" s="211"/>
      <c r="AI1164" s="211"/>
      <c r="AJ1164" s="211"/>
      <c r="AK1164" s="211"/>
      <c r="AL1164" s="211"/>
      <c r="AM1164" s="211"/>
      <c r="AN1164" s="211"/>
      <c r="AO1164" s="211"/>
      <c r="AP1164" s="211"/>
      <c r="AQ1164" s="211"/>
    </row>
    <row r="1165" spans="2:43" ht="12" customHeight="1">
      <c r="B1165" s="468"/>
      <c r="C1165" s="468"/>
      <c r="E1165" s="212"/>
      <c r="F1165" s="211"/>
      <c r="G1165" s="211"/>
      <c r="H1165" s="211"/>
      <c r="I1165" s="211"/>
      <c r="J1165" s="211"/>
      <c r="K1165" s="211"/>
      <c r="L1165" s="211"/>
      <c r="M1165" s="211"/>
      <c r="N1165" s="211"/>
      <c r="O1165" s="211"/>
      <c r="P1165" s="211"/>
      <c r="Q1165" s="211"/>
      <c r="R1165" s="211"/>
      <c r="S1165" s="211"/>
      <c r="T1165" s="211"/>
      <c r="U1165" s="211"/>
      <c r="V1165" s="211"/>
      <c r="W1165" s="211"/>
      <c r="X1165" s="211"/>
      <c r="Y1165" s="211"/>
      <c r="Z1165" s="211"/>
      <c r="AA1165" s="211"/>
      <c r="AB1165" s="211"/>
      <c r="AC1165" s="211"/>
      <c r="AD1165" s="211"/>
      <c r="AE1165" s="211"/>
      <c r="AF1165" s="211"/>
      <c r="AG1165" s="211"/>
      <c r="AH1165" s="211"/>
      <c r="AI1165" s="211"/>
      <c r="AJ1165" s="211"/>
      <c r="AK1165" s="211"/>
      <c r="AL1165" s="211"/>
      <c r="AM1165" s="211"/>
      <c r="AN1165" s="211"/>
      <c r="AO1165" s="211"/>
      <c r="AP1165" s="211"/>
      <c r="AQ1165" s="211"/>
    </row>
    <row r="1166" spans="2:43" ht="12" customHeight="1">
      <c r="B1166" s="468"/>
      <c r="C1166" s="468"/>
      <c r="E1166" s="212"/>
      <c r="F1166" s="211"/>
      <c r="G1166" s="211"/>
      <c r="H1166" s="211"/>
      <c r="I1166" s="211"/>
      <c r="J1166" s="211"/>
      <c r="K1166" s="211"/>
      <c r="L1166" s="211"/>
      <c r="M1166" s="211"/>
      <c r="N1166" s="211"/>
      <c r="O1166" s="211"/>
      <c r="P1166" s="211"/>
      <c r="Q1166" s="211"/>
      <c r="R1166" s="211"/>
      <c r="S1166" s="211"/>
      <c r="T1166" s="211"/>
      <c r="U1166" s="211"/>
      <c r="V1166" s="211"/>
      <c r="W1166" s="211"/>
      <c r="X1166" s="211"/>
      <c r="Y1166" s="211"/>
      <c r="Z1166" s="211"/>
      <c r="AA1166" s="211"/>
      <c r="AB1166" s="211"/>
      <c r="AC1166" s="211"/>
      <c r="AD1166" s="211"/>
      <c r="AE1166" s="211"/>
      <c r="AF1166" s="211"/>
      <c r="AG1166" s="211"/>
      <c r="AH1166" s="211"/>
      <c r="AI1166" s="211"/>
      <c r="AJ1166" s="211"/>
      <c r="AK1166" s="211"/>
      <c r="AL1166" s="211"/>
      <c r="AM1166" s="211"/>
      <c r="AN1166" s="211"/>
      <c r="AO1166" s="211"/>
      <c r="AP1166" s="211"/>
      <c r="AQ1166" s="211"/>
    </row>
    <row r="1167" spans="2:43" ht="12" customHeight="1">
      <c r="B1167" s="468"/>
      <c r="C1167" s="468"/>
      <c r="E1167" s="212"/>
      <c r="F1167" s="211"/>
      <c r="G1167" s="211"/>
      <c r="H1167" s="211"/>
      <c r="I1167" s="211"/>
      <c r="J1167" s="211"/>
      <c r="K1167" s="211"/>
      <c r="L1167" s="211"/>
      <c r="M1167" s="211"/>
      <c r="N1167" s="211"/>
      <c r="O1167" s="211"/>
      <c r="P1167" s="211"/>
      <c r="Q1167" s="211"/>
      <c r="R1167" s="211"/>
      <c r="S1167" s="211"/>
      <c r="T1167" s="211"/>
      <c r="U1167" s="211"/>
      <c r="V1167" s="211"/>
      <c r="W1167" s="211"/>
      <c r="X1167" s="211"/>
      <c r="Y1167" s="211"/>
      <c r="Z1167" s="211"/>
      <c r="AA1167" s="211"/>
      <c r="AB1167" s="211"/>
      <c r="AC1167" s="211"/>
      <c r="AD1167" s="211"/>
      <c r="AE1167" s="211"/>
      <c r="AF1167" s="211"/>
      <c r="AG1167" s="211"/>
      <c r="AH1167" s="211"/>
      <c r="AI1167" s="211"/>
      <c r="AJ1167" s="211"/>
      <c r="AK1167" s="211"/>
      <c r="AL1167" s="211"/>
      <c r="AM1167" s="211"/>
      <c r="AN1167" s="211"/>
      <c r="AO1167" s="211"/>
      <c r="AP1167" s="211"/>
      <c r="AQ1167" s="211"/>
    </row>
    <row r="1168" spans="2:43" ht="12" customHeight="1">
      <c r="B1168" s="468"/>
      <c r="C1168" s="468"/>
      <c r="E1168" s="212"/>
      <c r="F1168" s="211"/>
      <c r="G1168" s="211"/>
      <c r="H1168" s="211"/>
      <c r="I1168" s="211"/>
      <c r="J1168" s="211"/>
      <c r="K1168" s="211"/>
      <c r="L1168" s="211"/>
      <c r="M1168" s="211"/>
      <c r="N1168" s="211"/>
      <c r="O1168" s="211"/>
      <c r="P1168" s="211"/>
      <c r="Q1168" s="211"/>
      <c r="R1168" s="211"/>
      <c r="S1168" s="211"/>
      <c r="T1168" s="211"/>
      <c r="U1168" s="211"/>
      <c r="V1168" s="211"/>
      <c r="W1168" s="211"/>
      <c r="X1168" s="211"/>
      <c r="Y1168" s="211"/>
      <c r="Z1168" s="211"/>
      <c r="AA1168" s="211"/>
      <c r="AB1168" s="211"/>
      <c r="AC1168" s="211"/>
      <c r="AD1168" s="211"/>
      <c r="AE1168" s="211"/>
      <c r="AF1168" s="211"/>
      <c r="AG1168" s="211"/>
      <c r="AH1168" s="211"/>
      <c r="AI1168" s="211"/>
      <c r="AJ1168" s="211"/>
      <c r="AK1168" s="211"/>
      <c r="AL1168" s="211"/>
      <c r="AM1168" s="211"/>
      <c r="AN1168" s="211"/>
      <c r="AO1168" s="211"/>
      <c r="AP1168" s="211"/>
      <c r="AQ1168" s="211"/>
    </row>
    <row r="1169" spans="2:43" ht="12" customHeight="1">
      <c r="B1169" s="468"/>
      <c r="C1169" s="468"/>
      <c r="E1169" s="212"/>
      <c r="F1169" s="211"/>
      <c r="G1169" s="211"/>
      <c r="H1169" s="211"/>
      <c r="I1169" s="211"/>
      <c r="J1169" s="211"/>
      <c r="K1169" s="211"/>
      <c r="L1169" s="211"/>
      <c r="M1169" s="211"/>
      <c r="N1169" s="211"/>
      <c r="O1169" s="211"/>
      <c r="P1169" s="211"/>
      <c r="Q1169" s="211"/>
      <c r="R1169" s="211"/>
      <c r="S1169" s="211"/>
      <c r="T1169" s="211"/>
      <c r="U1169" s="211"/>
      <c r="V1169" s="211"/>
      <c r="W1169" s="211"/>
      <c r="X1169" s="211"/>
      <c r="Y1169" s="211"/>
      <c r="Z1169" s="211"/>
      <c r="AA1169" s="211"/>
      <c r="AB1169" s="211"/>
      <c r="AC1169" s="211"/>
      <c r="AD1169" s="211"/>
      <c r="AE1169" s="211"/>
      <c r="AF1169" s="211"/>
      <c r="AG1169" s="211"/>
      <c r="AH1169" s="211"/>
      <c r="AI1169" s="211"/>
      <c r="AJ1169" s="211"/>
      <c r="AK1169" s="211"/>
      <c r="AL1169" s="211"/>
      <c r="AM1169" s="211"/>
      <c r="AN1169" s="211"/>
      <c r="AO1169" s="211"/>
      <c r="AP1169" s="211"/>
      <c r="AQ1169" s="211"/>
    </row>
    <row r="1170" spans="2:43" ht="12" customHeight="1">
      <c r="B1170" s="468"/>
      <c r="C1170" s="468"/>
      <c r="E1170" s="212"/>
      <c r="F1170" s="211"/>
      <c r="G1170" s="211"/>
      <c r="H1170" s="211"/>
      <c r="I1170" s="211"/>
      <c r="J1170" s="211"/>
      <c r="K1170" s="211"/>
      <c r="L1170" s="211"/>
      <c r="M1170" s="211"/>
      <c r="N1170" s="211"/>
      <c r="O1170" s="211"/>
      <c r="P1170" s="211"/>
      <c r="Q1170" s="211"/>
      <c r="R1170" s="211"/>
      <c r="S1170" s="211"/>
      <c r="T1170" s="211"/>
      <c r="U1170" s="211"/>
      <c r="V1170" s="211"/>
      <c r="W1170" s="211"/>
      <c r="X1170" s="211"/>
      <c r="Y1170" s="211"/>
      <c r="Z1170" s="211"/>
      <c r="AA1170" s="211"/>
      <c r="AB1170" s="211"/>
      <c r="AC1170" s="211"/>
      <c r="AD1170" s="211"/>
      <c r="AE1170" s="211"/>
      <c r="AF1170" s="211"/>
      <c r="AG1170" s="211"/>
      <c r="AH1170" s="211"/>
      <c r="AI1170" s="211"/>
      <c r="AJ1170" s="211"/>
      <c r="AK1170" s="211"/>
      <c r="AL1170" s="211"/>
      <c r="AM1170" s="211"/>
      <c r="AN1170" s="211"/>
      <c r="AO1170" s="211"/>
      <c r="AP1170" s="211"/>
      <c r="AQ1170" s="211"/>
    </row>
    <row r="1171" spans="2:43" ht="12" customHeight="1">
      <c r="B1171" s="468"/>
      <c r="C1171" s="468"/>
      <c r="E1171" s="212"/>
      <c r="F1171" s="211"/>
      <c r="G1171" s="211"/>
      <c r="H1171" s="211"/>
      <c r="I1171" s="211"/>
      <c r="J1171" s="211"/>
      <c r="K1171" s="211"/>
      <c r="L1171" s="211"/>
      <c r="M1171" s="211"/>
      <c r="N1171" s="211"/>
      <c r="O1171" s="211"/>
      <c r="P1171" s="211"/>
      <c r="Q1171" s="211"/>
      <c r="R1171" s="211"/>
      <c r="S1171" s="211"/>
      <c r="T1171" s="211"/>
      <c r="U1171" s="211"/>
      <c r="V1171" s="211"/>
      <c r="W1171" s="211"/>
      <c r="X1171" s="211"/>
      <c r="Y1171" s="211"/>
      <c r="Z1171" s="211"/>
      <c r="AA1171" s="211"/>
      <c r="AB1171" s="211"/>
      <c r="AC1171" s="211"/>
      <c r="AD1171" s="211"/>
      <c r="AE1171" s="211"/>
      <c r="AF1171" s="211"/>
      <c r="AG1171" s="211"/>
      <c r="AH1171" s="211"/>
      <c r="AI1171" s="211"/>
      <c r="AJ1171" s="211"/>
      <c r="AK1171" s="211"/>
      <c r="AL1171" s="211"/>
      <c r="AM1171" s="211"/>
      <c r="AN1171" s="211"/>
      <c r="AO1171" s="211"/>
      <c r="AP1171" s="211"/>
      <c r="AQ1171" s="211"/>
    </row>
    <row r="1172" spans="2:43" ht="12" customHeight="1">
      <c r="B1172" s="468"/>
      <c r="C1172" s="468"/>
      <c r="E1172" s="212"/>
      <c r="F1172" s="211"/>
      <c r="G1172" s="211"/>
      <c r="H1172" s="211"/>
      <c r="I1172" s="211"/>
      <c r="J1172" s="211"/>
      <c r="K1172" s="211"/>
      <c r="L1172" s="211"/>
      <c r="M1172" s="211"/>
      <c r="N1172" s="211"/>
      <c r="O1172" s="211"/>
      <c r="P1172" s="211"/>
      <c r="Q1172" s="211"/>
      <c r="R1172" s="211"/>
      <c r="S1172" s="211"/>
      <c r="T1172" s="211"/>
      <c r="U1172" s="211"/>
      <c r="V1172" s="211"/>
      <c r="W1172" s="211"/>
      <c r="X1172" s="211"/>
      <c r="Y1172" s="211"/>
      <c r="Z1172" s="211"/>
      <c r="AA1172" s="211"/>
      <c r="AB1172" s="211"/>
      <c r="AC1172" s="211"/>
      <c r="AD1172" s="211"/>
      <c r="AE1172" s="211"/>
      <c r="AF1172" s="211"/>
      <c r="AG1172" s="211"/>
      <c r="AH1172" s="211"/>
      <c r="AI1172" s="211"/>
      <c r="AJ1172" s="211"/>
      <c r="AK1172" s="211"/>
      <c r="AL1172" s="211"/>
      <c r="AM1172" s="211"/>
      <c r="AN1172" s="211"/>
      <c r="AO1172" s="211"/>
      <c r="AP1172" s="211"/>
      <c r="AQ1172" s="211"/>
    </row>
    <row r="1173" spans="2:43" ht="12" customHeight="1">
      <c r="B1173" s="468"/>
      <c r="C1173" s="468"/>
      <c r="E1173" s="212"/>
      <c r="F1173" s="211"/>
      <c r="G1173" s="211"/>
      <c r="H1173" s="211"/>
      <c r="I1173" s="211"/>
      <c r="J1173" s="211"/>
      <c r="K1173" s="211"/>
      <c r="L1173" s="211"/>
      <c r="M1173" s="211"/>
      <c r="N1173" s="211"/>
      <c r="O1173" s="211"/>
      <c r="P1173" s="211"/>
      <c r="Q1173" s="211"/>
      <c r="R1173" s="211"/>
      <c r="S1173" s="211"/>
      <c r="T1173" s="211"/>
      <c r="U1173" s="211"/>
      <c r="V1173" s="211"/>
      <c r="W1173" s="211"/>
      <c r="X1173" s="211"/>
      <c r="Y1173" s="211"/>
      <c r="Z1173" s="211"/>
      <c r="AA1173" s="211"/>
      <c r="AB1173" s="211"/>
      <c r="AC1173" s="211"/>
      <c r="AD1173" s="211"/>
      <c r="AE1173" s="211"/>
      <c r="AF1173" s="211"/>
      <c r="AG1173" s="211"/>
      <c r="AH1173" s="211"/>
      <c r="AI1173" s="211"/>
      <c r="AJ1173" s="211"/>
      <c r="AK1173" s="211"/>
      <c r="AL1173" s="211"/>
      <c r="AM1173" s="211"/>
      <c r="AN1173" s="211"/>
      <c r="AO1173" s="211"/>
      <c r="AP1173" s="211"/>
      <c r="AQ1173" s="211"/>
    </row>
    <row r="1174" spans="2:43" ht="12" customHeight="1">
      <c r="B1174" s="468"/>
      <c r="C1174" s="468"/>
      <c r="E1174" s="212"/>
      <c r="F1174" s="211"/>
      <c r="G1174" s="211"/>
      <c r="H1174" s="211"/>
      <c r="I1174" s="211"/>
      <c r="J1174" s="211"/>
      <c r="K1174" s="211"/>
      <c r="L1174" s="211"/>
      <c r="M1174" s="211"/>
      <c r="N1174" s="211"/>
      <c r="O1174" s="211"/>
      <c r="P1174" s="211"/>
      <c r="Q1174" s="211"/>
      <c r="R1174" s="211"/>
      <c r="S1174" s="211"/>
      <c r="T1174" s="211"/>
      <c r="U1174" s="211"/>
      <c r="V1174" s="211"/>
      <c r="W1174" s="211"/>
      <c r="X1174" s="211"/>
      <c r="Y1174" s="211"/>
      <c r="Z1174" s="211"/>
      <c r="AA1174" s="211"/>
      <c r="AB1174" s="211"/>
      <c r="AC1174" s="211"/>
      <c r="AD1174" s="211"/>
      <c r="AE1174" s="211"/>
      <c r="AF1174" s="211"/>
      <c r="AG1174" s="211"/>
      <c r="AH1174" s="211"/>
      <c r="AI1174" s="211"/>
      <c r="AJ1174" s="211"/>
      <c r="AK1174" s="211"/>
      <c r="AL1174" s="211"/>
      <c r="AM1174" s="211"/>
      <c r="AN1174" s="211"/>
      <c r="AO1174" s="211"/>
      <c r="AP1174" s="211"/>
      <c r="AQ1174" s="211"/>
    </row>
    <row r="1175" spans="2:43" ht="12" customHeight="1">
      <c r="B1175" s="468"/>
      <c r="C1175" s="468"/>
      <c r="E1175" s="212"/>
      <c r="F1175" s="211"/>
      <c r="G1175" s="211"/>
      <c r="H1175" s="211"/>
      <c r="I1175" s="211"/>
      <c r="J1175" s="211"/>
      <c r="K1175" s="211"/>
      <c r="L1175" s="211"/>
      <c r="M1175" s="211"/>
      <c r="N1175" s="211"/>
      <c r="O1175" s="211"/>
      <c r="P1175" s="211"/>
      <c r="Q1175" s="211"/>
      <c r="R1175" s="211"/>
      <c r="S1175" s="211"/>
      <c r="T1175" s="211"/>
      <c r="U1175" s="211"/>
      <c r="V1175" s="211"/>
      <c r="W1175" s="211"/>
      <c r="X1175" s="211"/>
      <c r="Y1175" s="211"/>
      <c r="Z1175" s="211"/>
      <c r="AA1175" s="211"/>
      <c r="AB1175" s="211"/>
      <c r="AC1175" s="211"/>
      <c r="AD1175" s="211"/>
      <c r="AE1175" s="211"/>
      <c r="AF1175" s="211"/>
      <c r="AG1175" s="211"/>
      <c r="AH1175" s="211"/>
      <c r="AI1175" s="211"/>
      <c r="AJ1175" s="211"/>
      <c r="AK1175" s="211"/>
      <c r="AL1175" s="211"/>
      <c r="AM1175" s="211"/>
      <c r="AN1175" s="211"/>
      <c r="AO1175" s="211"/>
      <c r="AP1175" s="211"/>
      <c r="AQ1175" s="211"/>
    </row>
    <row r="1176" spans="2:43" ht="12" customHeight="1">
      <c r="B1176" s="468"/>
      <c r="C1176" s="468"/>
      <c r="E1176" s="212"/>
      <c r="F1176" s="211"/>
      <c r="G1176" s="211"/>
      <c r="H1176" s="211"/>
      <c r="I1176" s="211"/>
      <c r="J1176" s="211"/>
      <c r="K1176" s="211"/>
      <c r="L1176" s="211"/>
      <c r="M1176" s="211"/>
      <c r="N1176" s="211"/>
      <c r="O1176" s="211"/>
      <c r="P1176" s="211"/>
      <c r="Q1176" s="211"/>
      <c r="R1176" s="211"/>
      <c r="S1176" s="211"/>
      <c r="T1176" s="211"/>
      <c r="U1176" s="211"/>
      <c r="V1176" s="211"/>
      <c r="W1176" s="211"/>
      <c r="X1176" s="211"/>
      <c r="Y1176" s="211"/>
      <c r="Z1176" s="211"/>
      <c r="AA1176" s="211"/>
      <c r="AB1176" s="211"/>
      <c r="AC1176" s="211"/>
      <c r="AD1176" s="211"/>
      <c r="AE1176" s="211"/>
      <c r="AF1176" s="211"/>
      <c r="AG1176" s="211"/>
      <c r="AH1176" s="211"/>
      <c r="AI1176" s="211"/>
      <c r="AJ1176" s="211"/>
      <c r="AK1176" s="211"/>
      <c r="AL1176" s="211"/>
      <c r="AM1176" s="211"/>
      <c r="AN1176" s="211"/>
      <c r="AO1176" s="211"/>
      <c r="AP1176" s="211"/>
      <c r="AQ1176" s="211"/>
    </row>
    <row r="1177" spans="2:43" ht="12" customHeight="1">
      <c r="B1177" s="468"/>
      <c r="C1177" s="468"/>
      <c r="E1177" s="212"/>
      <c r="F1177" s="211"/>
      <c r="G1177" s="211"/>
      <c r="H1177" s="211"/>
      <c r="I1177" s="211"/>
      <c r="J1177" s="211"/>
      <c r="K1177" s="211"/>
      <c r="L1177" s="211"/>
      <c r="M1177" s="211"/>
      <c r="N1177" s="211"/>
      <c r="O1177" s="211"/>
      <c r="P1177" s="211"/>
      <c r="Q1177" s="211"/>
      <c r="R1177" s="211"/>
      <c r="S1177" s="211"/>
      <c r="T1177" s="211"/>
      <c r="U1177" s="211"/>
      <c r="V1177" s="211"/>
      <c r="W1177" s="211"/>
      <c r="X1177" s="211"/>
      <c r="Y1177" s="211"/>
      <c r="Z1177" s="211"/>
      <c r="AA1177" s="211"/>
      <c r="AB1177" s="211"/>
      <c r="AC1177" s="211"/>
      <c r="AD1177" s="211"/>
      <c r="AE1177" s="211"/>
      <c r="AF1177" s="211"/>
      <c r="AG1177" s="211"/>
      <c r="AH1177" s="211"/>
      <c r="AI1177" s="211"/>
      <c r="AJ1177" s="211"/>
      <c r="AK1177" s="211"/>
      <c r="AL1177" s="211"/>
      <c r="AM1177" s="211"/>
      <c r="AN1177" s="211"/>
      <c r="AO1177" s="211"/>
      <c r="AP1177" s="211"/>
      <c r="AQ1177" s="211"/>
    </row>
    <row r="1178" spans="2:43" ht="12" customHeight="1">
      <c r="B1178" s="468"/>
      <c r="C1178" s="468"/>
      <c r="E1178" s="212"/>
      <c r="F1178" s="211"/>
      <c r="G1178" s="211"/>
      <c r="H1178" s="211"/>
      <c r="I1178" s="211"/>
      <c r="J1178" s="211"/>
      <c r="K1178" s="211"/>
      <c r="L1178" s="211"/>
      <c r="M1178" s="211"/>
      <c r="N1178" s="211"/>
      <c r="O1178" s="211"/>
      <c r="P1178" s="211"/>
      <c r="Q1178" s="211"/>
      <c r="R1178" s="211"/>
      <c r="S1178" s="211"/>
      <c r="T1178" s="211"/>
      <c r="U1178" s="211"/>
      <c r="V1178" s="211"/>
      <c r="W1178" s="211"/>
      <c r="X1178" s="211"/>
      <c r="Y1178" s="211"/>
      <c r="Z1178" s="211"/>
      <c r="AA1178" s="211"/>
      <c r="AB1178" s="211"/>
      <c r="AC1178" s="211"/>
      <c r="AD1178" s="211"/>
      <c r="AE1178" s="211"/>
      <c r="AF1178" s="211"/>
      <c r="AG1178" s="211"/>
      <c r="AH1178" s="211"/>
      <c r="AI1178" s="211"/>
      <c r="AJ1178" s="211"/>
      <c r="AK1178" s="211"/>
      <c r="AL1178" s="211"/>
      <c r="AM1178" s="211"/>
      <c r="AN1178" s="211"/>
      <c r="AO1178" s="211"/>
      <c r="AP1178" s="211"/>
      <c r="AQ1178" s="211"/>
    </row>
    <row r="1179" spans="2:43" ht="12" customHeight="1">
      <c r="B1179" s="468"/>
      <c r="C1179" s="468"/>
      <c r="E1179" s="212"/>
      <c r="F1179" s="211"/>
      <c r="G1179" s="211"/>
      <c r="H1179" s="211"/>
      <c r="I1179" s="211"/>
      <c r="J1179" s="211"/>
      <c r="K1179" s="211"/>
      <c r="L1179" s="211"/>
      <c r="M1179" s="211"/>
      <c r="N1179" s="211"/>
      <c r="O1179" s="211"/>
      <c r="P1179" s="211"/>
      <c r="Q1179" s="211"/>
      <c r="R1179" s="211"/>
      <c r="S1179" s="211"/>
      <c r="T1179" s="211"/>
      <c r="U1179" s="211"/>
      <c r="V1179" s="211"/>
      <c r="W1179" s="211"/>
      <c r="X1179" s="211"/>
      <c r="Y1179" s="211"/>
      <c r="Z1179" s="211"/>
      <c r="AA1179" s="211"/>
      <c r="AB1179" s="211"/>
      <c r="AC1179" s="211"/>
      <c r="AD1179" s="211"/>
      <c r="AE1179" s="211"/>
      <c r="AF1179" s="211"/>
      <c r="AG1179" s="211"/>
      <c r="AH1179" s="211"/>
      <c r="AI1179" s="211"/>
      <c r="AJ1179" s="211"/>
      <c r="AK1179" s="211"/>
      <c r="AL1179" s="211"/>
      <c r="AM1179" s="211"/>
      <c r="AN1179" s="211"/>
      <c r="AO1179" s="211"/>
      <c r="AP1179" s="211"/>
      <c r="AQ1179" s="211"/>
    </row>
    <row r="1180" spans="2:43" ht="12" customHeight="1">
      <c r="B1180" s="468"/>
      <c r="C1180" s="468"/>
      <c r="E1180" s="212"/>
      <c r="F1180" s="211"/>
      <c r="G1180" s="211"/>
      <c r="H1180" s="211"/>
      <c r="I1180" s="211"/>
      <c r="J1180" s="211"/>
      <c r="K1180" s="211"/>
      <c r="L1180" s="211"/>
      <c r="M1180" s="211"/>
      <c r="N1180" s="211"/>
      <c r="O1180" s="211"/>
      <c r="P1180" s="211"/>
      <c r="Q1180" s="211"/>
      <c r="R1180" s="211"/>
      <c r="S1180" s="211"/>
      <c r="T1180" s="211"/>
      <c r="U1180" s="211"/>
      <c r="V1180" s="211"/>
      <c r="W1180" s="211"/>
      <c r="X1180" s="211"/>
      <c r="Y1180" s="211"/>
      <c r="Z1180" s="211"/>
      <c r="AA1180" s="211"/>
      <c r="AB1180" s="211"/>
      <c r="AC1180" s="211"/>
      <c r="AD1180" s="211"/>
      <c r="AE1180" s="211"/>
      <c r="AF1180" s="211"/>
      <c r="AG1180" s="211"/>
      <c r="AH1180" s="211"/>
      <c r="AI1180" s="211"/>
      <c r="AJ1180" s="211"/>
      <c r="AK1180" s="211"/>
      <c r="AL1180" s="211"/>
      <c r="AM1180" s="211"/>
      <c r="AN1180" s="211"/>
      <c r="AO1180" s="211"/>
      <c r="AP1180" s="211"/>
      <c r="AQ1180" s="211"/>
    </row>
    <row r="1181" spans="2:43" ht="12" customHeight="1">
      <c r="B1181" s="468"/>
      <c r="C1181" s="468"/>
      <c r="E1181" s="212"/>
      <c r="F1181" s="211"/>
      <c r="G1181" s="211"/>
      <c r="H1181" s="211"/>
      <c r="I1181" s="211"/>
      <c r="J1181" s="211"/>
      <c r="K1181" s="211"/>
      <c r="L1181" s="211"/>
      <c r="M1181" s="211"/>
      <c r="N1181" s="211"/>
      <c r="O1181" s="211"/>
      <c r="P1181" s="211"/>
      <c r="Q1181" s="211"/>
      <c r="R1181" s="211"/>
      <c r="S1181" s="211"/>
      <c r="T1181" s="211"/>
      <c r="U1181" s="211"/>
      <c r="V1181" s="211"/>
      <c r="W1181" s="211"/>
      <c r="X1181" s="211"/>
      <c r="Y1181" s="211"/>
      <c r="Z1181" s="211"/>
      <c r="AA1181" s="211"/>
      <c r="AB1181" s="211"/>
      <c r="AC1181" s="211"/>
      <c r="AD1181" s="211"/>
      <c r="AE1181" s="211"/>
      <c r="AF1181" s="211"/>
      <c r="AG1181" s="211"/>
      <c r="AH1181" s="211"/>
      <c r="AI1181" s="211"/>
      <c r="AJ1181" s="211"/>
      <c r="AK1181" s="211"/>
      <c r="AL1181" s="211"/>
      <c r="AM1181" s="211"/>
      <c r="AN1181" s="211"/>
      <c r="AO1181" s="211"/>
      <c r="AP1181" s="211"/>
      <c r="AQ1181" s="211"/>
    </row>
    <row r="1182" spans="2:43" ht="12" customHeight="1">
      <c r="B1182" s="468"/>
      <c r="C1182" s="468"/>
      <c r="E1182" s="212"/>
      <c r="F1182" s="211"/>
      <c r="G1182" s="211"/>
      <c r="H1182" s="211"/>
      <c r="I1182" s="211"/>
      <c r="J1182" s="211"/>
      <c r="K1182" s="211"/>
      <c r="L1182" s="211"/>
      <c r="M1182" s="211"/>
      <c r="N1182" s="211"/>
      <c r="O1182" s="211"/>
      <c r="P1182" s="211"/>
      <c r="Q1182" s="211"/>
      <c r="R1182" s="211"/>
      <c r="S1182" s="211"/>
      <c r="T1182" s="211"/>
      <c r="U1182" s="211"/>
      <c r="V1182" s="211"/>
      <c r="W1182" s="211"/>
      <c r="X1182" s="211"/>
      <c r="Y1182" s="211"/>
      <c r="Z1182" s="211"/>
      <c r="AA1182" s="211"/>
      <c r="AB1182" s="211"/>
      <c r="AC1182" s="211"/>
      <c r="AD1182" s="211"/>
      <c r="AE1182" s="211"/>
      <c r="AF1182" s="211"/>
      <c r="AG1182" s="211"/>
      <c r="AH1182" s="211"/>
      <c r="AI1182" s="211"/>
      <c r="AJ1182" s="211"/>
      <c r="AK1182" s="211"/>
      <c r="AL1182" s="211"/>
      <c r="AM1182" s="211"/>
      <c r="AN1182" s="211"/>
      <c r="AO1182" s="211"/>
      <c r="AP1182" s="211"/>
      <c r="AQ1182" s="211"/>
    </row>
    <row r="1183" spans="2:43" ht="12" customHeight="1">
      <c r="B1183" s="468"/>
      <c r="C1183" s="468"/>
      <c r="E1183" s="212"/>
      <c r="F1183" s="211"/>
      <c r="G1183" s="211"/>
      <c r="H1183" s="211"/>
      <c r="I1183" s="211"/>
      <c r="J1183" s="211"/>
      <c r="K1183" s="211"/>
      <c r="L1183" s="211"/>
      <c r="M1183" s="211"/>
      <c r="N1183" s="211"/>
      <c r="O1183" s="211"/>
      <c r="P1183" s="211"/>
      <c r="Q1183" s="211"/>
      <c r="R1183" s="211"/>
      <c r="S1183" s="211"/>
      <c r="T1183" s="211"/>
      <c r="U1183" s="211"/>
      <c r="V1183" s="211"/>
      <c r="W1183" s="211"/>
      <c r="X1183" s="211"/>
      <c r="Y1183" s="211"/>
      <c r="Z1183" s="211"/>
      <c r="AA1183" s="211"/>
      <c r="AB1183" s="211"/>
      <c r="AC1183" s="211"/>
      <c r="AD1183" s="211"/>
      <c r="AE1183" s="211"/>
      <c r="AF1183" s="211"/>
      <c r="AG1183" s="211"/>
      <c r="AH1183" s="211"/>
      <c r="AI1183" s="211"/>
      <c r="AJ1183" s="211"/>
      <c r="AK1183" s="211"/>
      <c r="AL1183" s="211"/>
      <c r="AM1183" s="211"/>
      <c r="AN1183" s="211"/>
      <c r="AO1183" s="211"/>
      <c r="AP1183" s="211"/>
      <c r="AQ1183" s="211"/>
    </row>
    <row r="1184" spans="2:43" ht="12" customHeight="1">
      <c r="B1184" s="468"/>
      <c r="C1184" s="468"/>
      <c r="E1184" s="212"/>
      <c r="F1184" s="211"/>
      <c r="G1184" s="211"/>
      <c r="H1184" s="211"/>
      <c r="I1184" s="211"/>
      <c r="J1184" s="211"/>
      <c r="K1184" s="211"/>
      <c r="L1184" s="211"/>
      <c r="M1184" s="211"/>
      <c r="N1184" s="211"/>
      <c r="O1184" s="211"/>
      <c r="P1184" s="211"/>
      <c r="Q1184" s="211"/>
      <c r="R1184" s="211"/>
      <c r="S1184" s="211"/>
      <c r="T1184" s="211"/>
      <c r="U1184" s="211"/>
      <c r="V1184" s="211"/>
      <c r="W1184" s="211"/>
      <c r="X1184" s="211"/>
      <c r="Y1184" s="211"/>
      <c r="Z1184" s="211"/>
      <c r="AA1184" s="211"/>
      <c r="AB1184" s="211"/>
      <c r="AC1184" s="211"/>
      <c r="AD1184" s="211"/>
      <c r="AE1184" s="211"/>
      <c r="AF1184" s="211"/>
      <c r="AG1184" s="211"/>
      <c r="AH1184" s="211"/>
      <c r="AI1184" s="211"/>
      <c r="AJ1184" s="211"/>
      <c r="AK1184" s="211"/>
      <c r="AL1184" s="211"/>
      <c r="AM1184" s="211"/>
      <c r="AN1184" s="211"/>
      <c r="AO1184" s="211"/>
      <c r="AP1184" s="211"/>
      <c r="AQ1184" s="211"/>
    </row>
    <row r="1185" spans="2:43" ht="12" customHeight="1">
      <c r="B1185" s="468"/>
      <c r="C1185" s="468"/>
      <c r="E1185" s="212"/>
      <c r="F1185" s="211"/>
      <c r="G1185" s="211"/>
      <c r="H1185" s="211"/>
      <c r="I1185" s="211"/>
      <c r="J1185" s="211"/>
      <c r="K1185" s="211"/>
      <c r="L1185" s="211"/>
      <c r="M1185" s="211"/>
      <c r="N1185" s="211"/>
      <c r="O1185" s="211"/>
      <c r="P1185" s="211"/>
      <c r="Q1185" s="211"/>
      <c r="R1185" s="211"/>
      <c r="S1185" s="211"/>
      <c r="T1185" s="211"/>
      <c r="U1185" s="211"/>
      <c r="V1185" s="211"/>
      <c r="W1185" s="211"/>
      <c r="X1185" s="211"/>
      <c r="Y1185" s="211"/>
      <c r="Z1185" s="211"/>
      <c r="AA1185" s="211"/>
      <c r="AB1185" s="211"/>
      <c r="AC1185" s="211"/>
      <c r="AD1185" s="211"/>
      <c r="AE1185" s="211"/>
      <c r="AF1185" s="211"/>
      <c r="AG1185" s="211"/>
      <c r="AH1185" s="211"/>
      <c r="AI1185" s="211"/>
      <c r="AJ1185" s="211"/>
      <c r="AK1185" s="211"/>
      <c r="AL1185" s="211"/>
      <c r="AM1185" s="211"/>
      <c r="AN1185" s="211"/>
      <c r="AO1185" s="211"/>
      <c r="AP1185" s="211"/>
      <c r="AQ1185" s="211"/>
    </row>
    <row r="1186" spans="2:43" ht="12" customHeight="1">
      <c r="B1186" s="468"/>
      <c r="C1186" s="468"/>
      <c r="E1186" s="212"/>
      <c r="F1186" s="211"/>
      <c r="G1186" s="211"/>
      <c r="H1186" s="211"/>
      <c r="I1186" s="211"/>
      <c r="J1186" s="211"/>
      <c r="K1186" s="211"/>
      <c r="L1186" s="211"/>
      <c r="M1186" s="211"/>
      <c r="N1186" s="211"/>
      <c r="O1186" s="211"/>
      <c r="P1186" s="211"/>
      <c r="Q1186" s="211"/>
      <c r="R1186" s="211"/>
      <c r="S1186" s="211"/>
      <c r="T1186" s="211"/>
      <c r="U1186" s="211"/>
      <c r="V1186" s="211"/>
      <c r="W1186" s="211"/>
      <c r="X1186" s="211"/>
      <c r="Y1186" s="211"/>
      <c r="Z1186" s="211"/>
      <c r="AA1186" s="211"/>
      <c r="AB1186" s="211"/>
      <c r="AC1186" s="211"/>
      <c r="AD1186" s="211"/>
      <c r="AE1186" s="211"/>
      <c r="AF1186" s="211"/>
      <c r="AG1186" s="211"/>
      <c r="AH1186" s="211"/>
      <c r="AI1186" s="211"/>
      <c r="AJ1186" s="211"/>
      <c r="AK1186" s="211"/>
      <c r="AL1186" s="211"/>
      <c r="AM1186" s="211"/>
      <c r="AN1186" s="211"/>
      <c r="AO1186" s="211"/>
      <c r="AP1186" s="211"/>
      <c r="AQ1186" s="211"/>
    </row>
    <row r="1187" spans="2:43" ht="12" customHeight="1">
      <c r="B1187" s="468"/>
      <c r="C1187" s="468"/>
      <c r="E1187" s="212"/>
      <c r="F1187" s="211"/>
      <c r="G1187" s="211"/>
      <c r="H1187" s="211"/>
      <c r="I1187" s="211"/>
      <c r="J1187" s="211"/>
      <c r="K1187" s="211"/>
      <c r="L1187" s="211"/>
      <c r="M1187" s="211"/>
      <c r="N1187" s="211"/>
      <c r="O1187" s="211"/>
      <c r="P1187" s="211"/>
      <c r="Q1187" s="211"/>
      <c r="R1187" s="211"/>
      <c r="S1187" s="211"/>
      <c r="T1187" s="211"/>
      <c r="U1187" s="211"/>
      <c r="V1187" s="211"/>
      <c r="W1187" s="211"/>
      <c r="X1187" s="211"/>
      <c r="Y1187" s="211"/>
      <c r="Z1187" s="211"/>
      <c r="AA1187" s="211"/>
      <c r="AB1187" s="211"/>
      <c r="AC1187" s="211"/>
      <c r="AD1187" s="211"/>
      <c r="AE1187" s="211"/>
      <c r="AF1187" s="211"/>
      <c r="AG1187" s="211"/>
      <c r="AH1187" s="211"/>
      <c r="AI1187" s="211"/>
      <c r="AJ1187" s="211"/>
      <c r="AK1187" s="211"/>
      <c r="AL1187" s="211"/>
      <c r="AM1187" s="211"/>
      <c r="AN1187" s="211"/>
      <c r="AO1187" s="211"/>
      <c r="AP1187" s="211"/>
      <c r="AQ1187" s="211"/>
    </row>
    <row r="1188" spans="2:43" ht="12" customHeight="1">
      <c r="B1188" s="468"/>
      <c r="C1188" s="468"/>
      <c r="E1188" s="212"/>
      <c r="F1188" s="211"/>
      <c r="G1188" s="211"/>
      <c r="H1188" s="211"/>
      <c r="I1188" s="211"/>
      <c r="J1188" s="211"/>
      <c r="K1188" s="211"/>
      <c r="L1188" s="211"/>
      <c r="M1188" s="211"/>
      <c r="N1188" s="211"/>
      <c r="O1188" s="211"/>
      <c r="P1188" s="211"/>
      <c r="Q1188" s="211"/>
      <c r="R1188" s="211"/>
      <c r="S1188" s="211"/>
      <c r="T1188" s="211"/>
      <c r="U1188" s="211"/>
      <c r="V1188" s="211"/>
      <c r="W1188" s="211"/>
      <c r="X1188" s="211"/>
      <c r="Y1188" s="211"/>
      <c r="Z1188" s="211"/>
      <c r="AA1188" s="211"/>
      <c r="AB1188" s="211"/>
      <c r="AC1188" s="211"/>
      <c r="AD1188" s="211"/>
      <c r="AE1188" s="211"/>
      <c r="AF1188" s="211"/>
      <c r="AG1188" s="211"/>
      <c r="AH1188" s="211"/>
      <c r="AI1188" s="211"/>
      <c r="AJ1188" s="211"/>
      <c r="AK1188" s="211"/>
      <c r="AL1188" s="211"/>
      <c r="AM1188" s="211"/>
      <c r="AN1188" s="211"/>
      <c r="AO1188" s="211"/>
      <c r="AP1188" s="211"/>
      <c r="AQ1188" s="211"/>
    </row>
    <row r="1189" spans="2:43" ht="12" customHeight="1">
      <c r="B1189" s="468"/>
      <c r="C1189" s="468"/>
      <c r="E1189" s="212"/>
      <c r="F1189" s="211"/>
      <c r="G1189" s="211"/>
      <c r="H1189" s="211"/>
      <c r="I1189" s="211"/>
      <c r="J1189" s="211"/>
      <c r="K1189" s="211"/>
      <c r="L1189" s="211"/>
      <c r="M1189" s="211"/>
      <c r="N1189" s="211"/>
      <c r="O1189" s="211"/>
      <c r="P1189" s="211"/>
      <c r="Q1189" s="211"/>
      <c r="R1189" s="211"/>
      <c r="S1189" s="211"/>
      <c r="T1189" s="211"/>
      <c r="U1189" s="211"/>
      <c r="V1189" s="211"/>
      <c r="W1189" s="211"/>
      <c r="X1189" s="211"/>
      <c r="Y1189" s="211"/>
      <c r="Z1189" s="211"/>
      <c r="AA1189" s="211"/>
      <c r="AB1189" s="211"/>
      <c r="AC1189" s="211"/>
      <c r="AD1189" s="211"/>
      <c r="AE1189" s="211"/>
      <c r="AF1189" s="211"/>
      <c r="AG1189" s="211"/>
      <c r="AH1189" s="211"/>
      <c r="AI1189" s="211"/>
      <c r="AJ1189" s="211"/>
      <c r="AK1189" s="211"/>
      <c r="AL1189" s="211"/>
      <c r="AM1189" s="211"/>
      <c r="AN1189" s="211"/>
      <c r="AO1189" s="211"/>
      <c r="AP1189" s="211"/>
      <c r="AQ1189" s="211"/>
    </row>
    <row r="1190" spans="2:43" ht="12" customHeight="1">
      <c r="B1190" s="468"/>
      <c r="C1190" s="468"/>
      <c r="E1190" s="212"/>
      <c r="F1190" s="211"/>
      <c r="G1190" s="211"/>
      <c r="H1190" s="211"/>
      <c r="I1190" s="211"/>
      <c r="J1190" s="211"/>
      <c r="K1190" s="211"/>
      <c r="L1190" s="211"/>
      <c r="M1190" s="211"/>
      <c r="N1190" s="211"/>
      <c r="O1190" s="211"/>
      <c r="P1190" s="211"/>
      <c r="Q1190" s="211"/>
      <c r="R1190" s="211"/>
      <c r="S1190" s="211"/>
      <c r="T1190" s="211"/>
      <c r="U1190" s="211"/>
      <c r="V1190" s="211"/>
      <c r="W1190" s="211"/>
      <c r="X1190" s="211"/>
      <c r="Y1190" s="211"/>
      <c r="Z1190" s="211"/>
      <c r="AA1190" s="211"/>
      <c r="AB1190" s="211"/>
      <c r="AC1190" s="211"/>
      <c r="AD1190" s="211"/>
      <c r="AE1190" s="211"/>
      <c r="AF1190" s="211"/>
      <c r="AG1190" s="211"/>
      <c r="AH1190" s="211"/>
      <c r="AI1190" s="211"/>
      <c r="AJ1190" s="211"/>
      <c r="AK1190" s="211"/>
      <c r="AL1190" s="211"/>
      <c r="AM1190" s="211"/>
      <c r="AN1190" s="211"/>
      <c r="AO1190" s="211"/>
      <c r="AP1190" s="211"/>
      <c r="AQ1190" s="211"/>
    </row>
    <row r="1191" spans="2:43" ht="12" customHeight="1">
      <c r="B1191" s="468"/>
      <c r="C1191" s="468"/>
      <c r="E1191" s="212"/>
      <c r="F1191" s="211"/>
      <c r="G1191" s="211"/>
      <c r="H1191" s="211"/>
      <c r="I1191" s="211"/>
      <c r="J1191" s="211"/>
      <c r="K1191" s="211"/>
      <c r="L1191" s="211"/>
      <c r="M1191" s="211"/>
      <c r="N1191" s="211"/>
      <c r="O1191" s="211"/>
      <c r="P1191" s="211"/>
      <c r="Q1191" s="211"/>
      <c r="R1191" s="211"/>
      <c r="S1191" s="211"/>
      <c r="T1191" s="211"/>
      <c r="U1191" s="211"/>
      <c r="V1191" s="211"/>
      <c r="W1191" s="211"/>
      <c r="X1191" s="211"/>
      <c r="Y1191" s="211"/>
      <c r="Z1191" s="211"/>
      <c r="AA1191" s="211"/>
      <c r="AB1191" s="211"/>
      <c r="AC1191" s="211"/>
      <c r="AD1191" s="211"/>
      <c r="AE1191" s="211"/>
      <c r="AF1191" s="211"/>
      <c r="AG1191" s="211"/>
      <c r="AH1191" s="211"/>
      <c r="AI1191" s="211"/>
      <c r="AJ1191" s="211"/>
      <c r="AK1191" s="211"/>
      <c r="AL1191" s="211"/>
      <c r="AM1191" s="211"/>
      <c r="AN1191" s="211"/>
      <c r="AO1191" s="211"/>
      <c r="AP1191" s="211"/>
      <c r="AQ1191" s="211"/>
    </row>
    <row r="1192" spans="2:43" ht="12" customHeight="1">
      <c r="B1192" s="468"/>
      <c r="C1192" s="468"/>
      <c r="E1192" s="212"/>
      <c r="F1192" s="211"/>
      <c r="G1192" s="211"/>
      <c r="H1192" s="211"/>
      <c r="I1192" s="211"/>
      <c r="J1192" s="211"/>
      <c r="K1192" s="211"/>
      <c r="L1192" s="211"/>
      <c r="M1192" s="211"/>
      <c r="N1192" s="211"/>
      <c r="O1192" s="211"/>
      <c r="P1192" s="211"/>
      <c r="Q1192" s="211"/>
      <c r="R1192" s="211"/>
      <c r="S1192" s="211"/>
      <c r="T1192" s="211"/>
      <c r="U1192" s="211"/>
      <c r="V1192" s="211"/>
      <c r="W1192" s="211"/>
      <c r="X1192" s="211"/>
      <c r="Y1192" s="211"/>
      <c r="Z1192" s="211"/>
      <c r="AA1192" s="211"/>
      <c r="AB1192" s="211"/>
      <c r="AC1192" s="211"/>
      <c r="AD1192" s="211"/>
      <c r="AE1192" s="211"/>
      <c r="AF1192" s="211"/>
      <c r="AG1192" s="211"/>
      <c r="AH1192" s="211"/>
      <c r="AI1192" s="211"/>
      <c r="AJ1192" s="211"/>
      <c r="AK1192" s="211"/>
      <c r="AL1192" s="211"/>
      <c r="AM1192" s="211"/>
      <c r="AN1192" s="211"/>
      <c r="AO1192" s="211"/>
      <c r="AP1192" s="211"/>
      <c r="AQ1192" s="211"/>
    </row>
    <row r="1193" spans="2:43" ht="12" customHeight="1">
      <c r="B1193" s="468"/>
      <c r="C1193" s="468"/>
      <c r="E1193" s="212"/>
      <c r="F1193" s="211"/>
      <c r="G1193" s="211"/>
      <c r="H1193" s="211"/>
      <c r="I1193" s="211"/>
      <c r="J1193" s="211"/>
      <c r="K1193" s="211"/>
      <c r="L1193" s="211"/>
      <c r="M1193" s="211"/>
      <c r="N1193" s="211"/>
      <c r="O1193" s="211"/>
      <c r="P1193" s="211"/>
      <c r="Q1193" s="211"/>
      <c r="R1193" s="211"/>
      <c r="S1193" s="211"/>
      <c r="T1193" s="211"/>
      <c r="U1193" s="211"/>
      <c r="V1193" s="211"/>
      <c r="W1193" s="211"/>
      <c r="X1193" s="211"/>
      <c r="Y1193" s="211"/>
      <c r="Z1193" s="211"/>
      <c r="AA1193" s="211"/>
      <c r="AB1193" s="211"/>
      <c r="AC1193" s="211"/>
      <c r="AD1193" s="211"/>
      <c r="AE1193" s="211"/>
      <c r="AF1193" s="211"/>
      <c r="AG1193" s="211"/>
      <c r="AH1193" s="211"/>
      <c r="AI1193" s="211"/>
      <c r="AJ1193" s="211"/>
      <c r="AK1193" s="211"/>
      <c r="AL1193" s="211"/>
      <c r="AM1193" s="211"/>
      <c r="AN1193" s="211"/>
      <c r="AO1193" s="211"/>
      <c r="AP1193" s="211"/>
      <c r="AQ1193" s="211"/>
    </row>
    <row r="1194" spans="2:43" ht="12" customHeight="1">
      <c r="B1194" s="468"/>
      <c r="C1194" s="468"/>
      <c r="E1194" s="212"/>
      <c r="F1194" s="211"/>
      <c r="G1194" s="211"/>
      <c r="H1194" s="211"/>
      <c r="I1194" s="211"/>
      <c r="J1194" s="211"/>
      <c r="K1194" s="211"/>
      <c r="L1194" s="211"/>
      <c r="M1194" s="211"/>
      <c r="N1194" s="211"/>
      <c r="O1194" s="211"/>
      <c r="P1194" s="211"/>
      <c r="Q1194" s="211"/>
      <c r="R1194" s="211"/>
      <c r="S1194" s="211"/>
      <c r="T1194" s="211"/>
      <c r="U1194" s="211"/>
      <c r="V1194" s="211"/>
      <c r="W1194" s="211"/>
      <c r="X1194" s="211"/>
      <c r="Y1194" s="211"/>
      <c r="Z1194" s="211"/>
      <c r="AA1194" s="211"/>
      <c r="AB1194" s="211"/>
      <c r="AC1194" s="211"/>
      <c r="AD1194" s="211"/>
      <c r="AE1194" s="211"/>
      <c r="AF1194" s="211"/>
      <c r="AG1194" s="211"/>
      <c r="AH1194" s="211"/>
      <c r="AI1194" s="211"/>
      <c r="AJ1194" s="211"/>
      <c r="AK1194" s="211"/>
      <c r="AL1194" s="211"/>
      <c r="AM1194" s="211"/>
      <c r="AN1194" s="211"/>
      <c r="AO1194" s="211"/>
      <c r="AP1194" s="211"/>
      <c r="AQ1194" s="211"/>
    </row>
    <row r="1195" spans="2:43" ht="12" customHeight="1">
      <c r="B1195" s="468"/>
      <c r="C1195" s="468"/>
      <c r="E1195" s="212"/>
      <c r="F1195" s="211"/>
      <c r="G1195" s="211"/>
      <c r="H1195" s="211"/>
      <c r="I1195" s="211"/>
      <c r="J1195" s="211"/>
      <c r="K1195" s="211"/>
      <c r="L1195" s="211"/>
      <c r="M1195" s="211"/>
      <c r="N1195" s="211"/>
      <c r="O1195" s="211"/>
      <c r="P1195" s="211"/>
      <c r="Q1195" s="211"/>
      <c r="R1195" s="211"/>
      <c r="S1195" s="211"/>
      <c r="T1195" s="211"/>
      <c r="U1195" s="211"/>
      <c r="V1195" s="211"/>
      <c r="W1195" s="211"/>
      <c r="X1195" s="211"/>
      <c r="Y1195" s="211"/>
      <c r="Z1195" s="211"/>
      <c r="AA1195" s="211"/>
      <c r="AB1195" s="211"/>
      <c r="AC1195" s="211"/>
      <c r="AD1195" s="211"/>
      <c r="AE1195" s="211"/>
      <c r="AF1195" s="211"/>
      <c r="AG1195" s="211"/>
      <c r="AH1195" s="211"/>
      <c r="AI1195" s="211"/>
      <c r="AJ1195" s="211"/>
      <c r="AK1195" s="211"/>
      <c r="AL1195" s="211"/>
      <c r="AM1195" s="211"/>
      <c r="AN1195" s="211"/>
      <c r="AO1195" s="211"/>
      <c r="AP1195" s="211"/>
      <c r="AQ1195" s="211"/>
    </row>
    <row r="1196" spans="2:43" ht="12" customHeight="1">
      <c r="B1196" s="468"/>
      <c r="C1196" s="468"/>
      <c r="E1196" s="212"/>
      <c r="F1196" s="211"/>
      <c r="G1196" s="211"/>
      <c r="H1196" s="211"/>
      <c r="I1196" s="211"/>
      <c r="J1196" s="211"/>
      <c r="K1196" s="211"/>
      <c r="L1196" s="211"/>
      <c r="M1196" s="211"/>
      <c r="N1196" s="211"/>
      <c r="O1196" s="211"/>
      <c r="P1196" s="211"/>
      <c r="Q1196" s="211"/>
      <c r="R1196" s="211"/>
      <c r="S1196" s="211"/>
      <c r="T1196" s="211"/>
      <c r="U1196" s="211"/>
      <c r="V1196" s="211"/>
      <c r="W1196" s="211"/>
      <c r="X1196" s="211"/>
      <c r="Y1196" s="211"/>
      <c r="Z1196" s="211"/>
      <c r="AA1196" s="211"/>
      <c r="AB1196" s="211"/>
      <c r="AC1196" s="211"/>
      <c r="AD1196" s="211"/>
      <c r="AE1196" s="211"/>
      <c r="AF1196" s="211"/>
      <c r="AG1196" s="211"/>
      <c r="AH1196" s="211"/>
      <c r="AI1196" s="211"/>
      <c r="AJ1196" s="211"/>
      <c r="AK1196" s="211"/>
      <c r="AL1196" s="211"/>
      <c r="AM1196" s="211"/>
      <c r="AN1196" s="211"/>
      <c r="AO1196" s="211"/>
      <c r="AP1196" s="211"/>
      <c r="AQ1196" s="211"/>
    </row>
    <row r="1197" spans="2:43" ht="12" customHeight="1">
      <c r="B1197" s="468"/>
      <c r="C1197" s="468"/>
      <c r="E1197" s="212"/>
      <c r="F1197" s="211"/>
      <c r="G1197" s="211"/>
      <c r="H1197" s="211"/>
      <c r="I1197" s="211"/>
      <c r="J1197" s="211"/>
      <c r="K1197" s="211"/>
      <c r="L1197" s="211"/>
      <c r="M1197" s="211"/>
      <c r="N1197" s="211"/>
      <c r="O1197" s="211"/>
      <c r="P1197" s="211"/>
      <c r="Q1197" s="211"/>
      <c r="R1197" s="211"/>
      <c r="S1197" s="211"/>
      <c r="T1197" s="211"/>
      <c r="U1197" s="211"/>
      <c r="V1197" s="211"/>
      <c r="W1197" s="211"/>
      <c r="X1197" s="211"/>
      <c r="Y1197" s="211"/>
      <c r="Z1197" s="211"/>
      <c r="AA1197" s="211"/>
      <c r="AB1197" s="211"/>
      <c r="AC1197" s="211"/>
      <c r="AD1197" s="211"/>
      <c r="AE1197" s="211"/>
      <c r="AF1197" s="211"/>
      <c r="AG1197" s="211"/>
      <c r="AH1197" s="211"/>
      <c r="AI1197" s="211"/>
      <c r="AJ1197" s="211"/>
      <c r="AK1197" s="211"/>
      <c r="AL1197" s="211"/>
      <c r="AM1197" s="211"/>
      <c r="AN1197" s="211"/>
      <c r="AO1197" s="211"/>
      <c r="AP1197" s="211"/>
      <c r="AQ1197" s="211"/>
    </row>
    <row r="1198" spans="2:43" ht="12" customHeight="1">
      <c r="B1198" s="468"/>
      <c r="C1198" s="468"/>
      <c r="E1198" s="212"/>
      <c r="F1198" s="211"/>
      <c r="G1198" s="211"/>
      <c r="H1198" s="211"/>
      <c r="I1198" s="211"/>
      <c r="J1198" s="211"/>
      <c r="K1198" s="211"/>
      <c r="L1198" s="211"/>
      <c r="M1198" s="211"/>
      <c r="N1198" s="211"/>
      <c r="O1198" s="211"/>
      <c r="P1198" s="211"/>
      <c r="Q1198" s="211"/>
      <c r="R1198" s="211"/>
      <c r="S1198" s="211"/>
      <c r="T1198" s="211"/>
      <c r="U1198" s="211"/>
      <c r="V1198" s="211"/>
      <c r="W1198" s="211"/>
      <c r="X1198" s="211"/>
      <c r="Y1198" s="211"/>
      <c r="Z1198" s="211"/>
      <c r="AA1198" s="211"/>
      <c r="AB1198" s="211"/>
      <c r="AC1198" s="211"/>
      <c r="AD1198" s="211"/>
      <c r="AE1198" s="211"/>
      <c r="AF1198" s="211"/>
      <c r="AG1198" s="211"/>
      <c r="AH1198" s="211"/>
      <c r="AI1198" s="211"/>
      <c r="AJ1198" s="211"/>
      <c r="AK1198" s="211"/>
      <c r="AL1198" s="211"/>
      <c r="AM1198" s="211"/>
      <c r="AN1198" s="211"/>
      <c r="AO1198" s="211"/>
      <c r="AP1198" s="211"/>
      <c r="AQ1198" s="211"/>
    </row>
    <row r="1199" spans="2:43" ht="12" customHeight="1">
      <c r="B1199" s="468"/>
      <c r="C1199" s="468"/>
      <c r="E1199" s="212"/>
      <c r="F1199" s="211"/>
      <c r="G1199" s="211"/>
      <c r="H1199" s="211"/>
      <c r="I1199" s="211"/>
      <c r="J1199" s="211"/>
      <c r="K1199" s="211"/>
      <c r="L1199" s="211"/>
      <c r="M1199" s="211"/>
      <c r="N1199" s="211"/>
      <c r="O1199" s="211"/>
      <c r="P1199" s="211"/>
      <c r="Q1199" s="211"/>
      <c r="R1199" s="211"/>
      <c r="S1199" s="211"/>
      <c r="T1199" s="211"/>
      <c r="U1199" s="211"/>
      <c r="V1199" s="211"/>
      <c r="W1199" s="211"/>
      <c r="X1199" s="211"/>
      <c r="Y1199" s="211"/>
      <c r="Z1199" s="211"/>
      <c r="AA1199" s="211"/>
      <c r="AB1199" s="211"/>
      <c r="AC1199" s="211"/>
      <c r="AD1199" s="211"/>
      <c r="AE1199" s="211"/>
      <c r="AF1199" s="211"/>
      <c r="AG1199" s="211"/>
      <c r="AH1199" s="211"/>
      <c r="AI1199" s="211"/>
      <c r="AJ1199" s="211"/>
      <c r="AK1199" s="211"/>
      <c r="AL1199" s="211"/>
      <c r="AM1199" s="211"/>
      <c r="AN1199" s="211"/>
      <c r="AO1199" s="211"/>
      <c r="AP1199" s="211"/>
      <c r="AQ1199" s="211"/>
    </row>
    <row r="1200" spans="2:43" ht="12" customHeight="1">
      <c r="B1200" s="468"/>
      <c r="C1200" s="468"/>
      <c r="E1200" s="212"/>
      <c r="F1200" s="211"/>
      <c r="G1200" s="211"/>
      <c r="H1200" s="211"/>
      <c r="I1200" s="211"/>
      <c r="J1200" s="211"/>
      <c r="K1200" s="211"/>
      <c r="L1200" s="211"/>
      <c r="M1200" s="211"/>
      <c r="N1200" s="211"/>
      <c r="O1200" s="211"/>
      <c r="P1200" s="211"/>
      <c r="Q1200" s="211"/>
      <c r="R1200" s="211"/>
      <c r="S1200" s="211"/>
      <c r="T1200" s="211"/>
      <c r="U1200" s="211"/>
      <c r="V1200" s="211"/>
      <c r="W1200" s="211"/>
      <c r="X1200" s="211"/>
      <c r="Y1200" s="211"/>
      <c r="Z1200" s="211"/>
      <c r="AA1200" s="211"/>
      <c r="AB1200" s="211"/>
      <c r="AC1200" s="211"/>
      <c r="AD1200" s="211"/>
      <c r="AE1200" s="211"/>
      <c r="AF1200" s="211"/>
      <c r="AG1200" s="211"/>
      <c r="AH1200" s="211"/>
      <c r="AI1200" s="211"/>
      <c r="AJ1200" s="211"/>
      <c r="AK1200" s="211"/>
      <c r="AL1200" s="211"/>
      <c r="AM1200" s="211"/>
      <c r="AN1200" s="211"/>
      <c r="AO1200" s="211"/>
      <c r="AP1200" s="211"/>
      <c r="AQ1200" s="211"/>
    </row>
    <row r="1201" spans="2:43" ht="12" customHeight="1">
      <c r="B1201" s="468"/>
      <c r="C1201" s="468"/>
      <c r="E1201" s="212"/>
      <c r="F1201" s="211"/>
      <c r="G1201" s="211"/>
      <c r="H1201" s="211"/>
      <c r="I1201" s="211"/>
      <c r="J1201" s="211"/>
      <c r="K1201" s="211"/>
      <c r="L1201" s="211"/>
      <c r="M1201" s="211"/>
      <c r="N1201" s="211"/>
      <c r="O1201" s="211"/>
      <c r="P1201" s="211"/>
      <c r="Q1201" s="211"/>
      <c r="R1201" s="211"/>
      <c r="S1201" s="211"/>
      <c r="T1201" s="211"/>
      <c r="U1201" s="211"/>
      <c r="V1201" s="211"/>
      <c r="W1201" s="211"/>
      <c r="X1201" s="211"/>
      <c r="Y1201" s="211"/>
      <c r="Z1201" s="211"/>
      <c r="AA1201" s="211"/>
      <c r="AB1201" s="211"/>
      <c r="AC1201" s="211"/>
      <c r="AD1201" s="211"/>
      <c r="AE1201" s="211"/>
      <c r="AF1201" s="211"/>
      <c r="AG1201" s="211"/>
      <c r="AH1201" s="211"/>
      <c r="AI1201" s="211"/>
      <c r="AJ1201" s="211"/>
      <c r="AK1201" s="211"/>
      <c r="AL1201" s="211"/>
      <c r="AM1201" s="211"/>
      <c r="AN1201" s="211"/>
      <c r="AO1201" s="211"/>
      <c r="AP1201" s="211"/>
      <c r="AQ1201" s="211"/>
    </row>
    <row r="1202" spans="2:43" ht="12" customHeight="1">
      <c r="B1202" s="468"/>
      <c r="C1202" s="468"/>
      <c r="E1202" s="212"/>
      <c r="F1202" s="211"/>
      <c r="G1202" s="211"/>
      <c r="H1202" s="211"/>
      <c r="I1202" s="211"/>
      <c r="J1202" s="211"/>
      <c r="K1202" s="211"/>
      <c r="L1202" s="211"/>
      <c r="M1202" s="211"/>
      <c r="N1202" s="211"/>
      <c r="O1202" s="211"/>
      <c r="P1202" s="211"/>
      <c r="Q1202" s="211"/>
      <c r="R1202" s="211"/>
      <c r="S1202" s="211"/>
      <c r="T1202" s="211"/>
      <c r="U1202" s="211"/>
      <c r="V1202" s="211"/>
      <c r="W1202" s="211"/>
      <c r="X1202" s="211"/>
      <c r="Y1202" s="211"/>
      <c r="Z1202" s="211"/>
      <c r="AA1202" s="211"/>
      <c r="AB1202" s="211"/>
      <c r="AC1202" s="211"/>
      <c r="AD1202" s="211"/>
      <c r="AE1202" s="211"/>
      <c r="AF1202" s="211"/>
      <c r="AG1202" s="211"/>
      <c r="AH1202" s="211"/>
      <c r="AI1202" s="211"/>
      <c r="AJ1202" s="211"/>
      <c r="AK1202" s="211"/>
      <c r="AL1202" s="211"/>
      <c r="AM1202" s="211"/>
      <c r="AN1202" s="211"/>
      <c r="AO1202" s="211"/>
      <c r="AP1202" s="211"/>
      <c r="AQ1202" s="211"/>
    </row>
    <row r="1203" spans="2:43" ht="12" customHeight="1">
      <c r="B1203" s="468"/>
      <c r="C1203" s="468"/>
      <c r="E1203" s="212"/>
      <c r="F1203" s="211"/>
      <c r="G1203" s="211"/>
      <c r="H1203" s="211"/>
      <c r="I1203" s="211"/>
      <c r="J1203" s="211"/>
      <c r="K1203" s="211"/>
      <c r="L1203" s="211"/>
      <c r="M1203" s="211"/>
      <c r="N1203" s="211"/>
      <c r="O1203" s="211"/>
      <c r="P1203" s="211"/>
      <c r="Q1203" s="211"/>
      <c r="R1203" s="211"/>
      <c r="S1203" s="211"/>
      <c r="T1203" s="211"/>
      <c r="U1203" s="211"/>
      <c r="V1203" s="211"/>
      <c r="W1203" s="211"/>
      <c r="X1203" s="211"/>
      <c r="Y1203" s="211"/>
      <c r="Z1203" s="211"/>
      <c r="AA1203" s="211"/>
      <c r="AB1203" s="211"/>
      <c r="AC1203" s="211"/>
      <c r="AD1203" s="211"/>
      <c r="AE1203" s="211"/>
      <c r="AF1203" s="211"/>
      <c r="AG1203" s="211"/>
      <c r="AH1203" s="211"/>
      <c r="AI1203" s="211"/>
      <c r="AJ1203" s="211"/>
      <c r="AK1203" s="211"/>
      <c r="AL1203" s="211"/>
      <c r="AM1203" s="211"/>
      <c r="AN1203" s="211"/>
      <c r="AO1203" s="211"/>
      <c r="AP1203" s="211"/>
      <c r="AQ1203" s="211"/>
    </row>
    <row r="1204" spans="2:43" ht="12" customHeight="1">
      <c r="B1204" s="468"/>
      <c r="C1204" s="468"/>
      <c r="E1204" s="212"/>
      <c r="F1204" s="211"/>
      <c r="G1204" s="211"/>
      <c r="H1204" s="211"/>
      <c r="I1204" s="211"/>
      <c r="J1204" s="211"/>
      <c r="K1204" s="211"/>
      <c r="L1204" s="211"/>
      <c r="M1204" s="211"/>
      <c r="N1204" s="211"/>
      <c r="O1204" s="211"/>
      <c r="P1204" s="211"/>
      <c r="Q1204" s="211"/>
      <c r="R1204" s="211"/>
      <c r="S1204" s="211"/>
      <c r="T1204" s="211"/>
      <c r="U1204" s="211"/>
      <c r="V1204" s="211"/>
      <c r="W1204" s="211"/>
      <c r="X1204" s="211"/>
      <c r="Y1204" s="211"/>
      <c r="Z1204" s="211"/>
      <c r="AA1204" s="211"/>
      <c r="AB1204" s="211"/>
      <c r="AC1204" s="211"/>
      <c r="AD1204" s="211"/>
      <c r="AE1204" s="211"/>
      <c r="AF1204" s="211"/>
      <c r="AG1204" s="211"/>
      <c r="AH1204" s="211"/>
      <c r="AI1204" s="211"/>
      <c r="AJ1204" s="211"/>
      <c r="AK1204" s="211"/>
      <c r="AL1204" s="211"/>
      <c r="AM1204" s="211"/>
      <c r="AN1204" s="211"/>
      <c r="AO1204" s="211"/>
      <c r="AP1204" s="211"/>
      <c r="AQ1204" s="211"/>
    </row>
    <row r="1205" spans="2:43" ht="12" customHeight="1">
      <c r="B1205" s="468"/>
      <c r="C1205" s="468"/>
      <c r="E1205" s="212"/>
      <c r="F1205" s="211"/>
      <c r="G1205" s="211"/>
      <c r="H1205" s="211"/>
      <c r="I1205" s="211"/>
      <c r="J1205" s="211"/>
      <c r="K1205" s="211"/>
      <c r="L1205" s="211"/>
      <c r="M1205" s="211"/>
      <c r="N1205" s="211"/>
      <c r="O1205" s="211"/>
      <c r="P1205" s="211"/>
      <c r="Q1205" s="211"/>
      <c r="R1205" s="211"/>
      <c r="S1205" s="211"/>
      <c r="T1205" s="211"/>
      <c r="U1205" s="211"/>
      <c r="V1205" s="211"/>
      <c r="W1205" s="211"/>
      <c r="X1205" s="211"/>
      <c r="Y1205" s="211"/>
      <c r="Z1205" s="211"/>
      <c r="AA1205" s="211"/>
      <c r="AB1205" s="211"/>
      <c r="AC1205" s="211"/>
      <c r="AD1205" s="211"/>
      <c r="AE1205" s="211"/>
      <c r="AF1205" s="211"/>
      <c r="AG1205" s="211"/>
      <c r="AH1205" s="211"/>
      <c r="AI1205" s="211"/>
      <c r="AJ1205" s="211"/>
      <c r="AK1205" s="211"/>
      <c r="AL1205" s="211"/>
      <c r="AM1205" s="211"/>
      <c r="AN1205" s="211"/>
      <c r="AO1205" s="211"/>
      <c r="AP1205" s="211"/>
      <c r="AQ1205" s="211"/>
    </row>
    <row r="1206" spans="2:43" ht="12" customHeight="1">
      <c r="B1206" s="468"/>
      <c r="C1206" s="468"/>
      <c r="E1206" s="212"/>
      <c r="F1206" s="211"/>
      <c r="G1206" s="211"/>
      <c r="H1206" s="211"/>
      <c r="I1206" s="211"/>
      <c r="J1206" s="211"/>
      <c r="K1206" s="211"/>
      <c r="L1206" s="211"/>
      <c r="M1206" s="211"/>
      <c r="N1206" s="211"/>
      <c r="O1206" s="211"/>
      <c r="P1206" s="211"/>
      <c r="Q1206" s="211"/>
      <c r="R1206" s="211"/>
      <c r="S1206" s="211"/>
      <c r="T1206" s="211"/>
      <c r="U1206" s="211"/>
      <c r="V1206" s="211"/>
      <c r="W1206" s="211"/>
      <c r="X1206" s="211"/>
      <c r="Y1206" s="211"/>
      <c r="Z1206" s="211"/>
      <c r="AA1206" s="211"/>
      <c r="AB1206" s="211"/>
      <c r="AC1206" s="211"/>
      <c r="AD1206" s="211"/>
      <c r="AE1206" s="211"/>
      <c r="AF1206" s="211"/>
      <c r="AG1206" s="211"/>
      <c r="AH1206" s="211"/>
      <c r="AI1206" s="211"/>
      <c r="AJ1206" s="211"/>
      <c r="AK1206" s="211"/>
      <c r="AL1206" s="211"/>
      <c r="AM1206" s="211"/>
      <c r="AN1206" s="211"/>
      <c r="AO1206" s="211"/>
      <c r="AP1206" s="211"/>
      <c r="AQ1206" s="211"/>
    </row>
    <row r="1207" spans="2:43" ht="12" customHeight="1">
      <c r="B1207" s="468"/>
      <c r="C1207" s="468"/>
      <c r="E1207" s="212"/>
      <c r="F1207" s="211"/>
      <c r="G1207" s="211"/>
      <c r="H1207" s="211"/>
      <c r="I1207" s="211"/>
      <c r="J1207" s="211"/>
      <c r="K1207" s="211"/>
      <c r="L1207" s="211"/>
      <c r="M1207" s="211"/>
      <c r="N1207" s="211"/>
      <c r="O1207" s="211"/>
      <c r="P1207" s="211"/>
      <c r="Q1207" s="211"/>
      <c r="R1207" s="211"/>
      <c r="S1207" s="211"/>
      <c r="T1207" s="211"/>
      <c r="U1207" s="211"/>
      <c r="V1207" s="211"/>
      <c r="W1207" s="211"/>
      <c r="X1207" s="211"/>
      <c r="Y1207" s="211"/>
      <c r="Z1207" s="211"/>
      <c r="AA1207" s="211"/>
      <c r="AB1207" s="211"/>
      <c r="AC1207" s="211"/>
      <c r="AD1207" s="211"/>
      <c r="AE1207" s="211"/>
      <c r="AF1207" s="211"/>
      <c r="AG1207" s="211"/>
      <c r="AH1207" s="211"/>
      <c r="AI1207" s="211"/>
      <c r="AJ1207" s="211"/>
      <c r="AK1207" s="211"/>
      <c r="AL1207" s="211"/>
      <c r="AM1207" s="211"/>
      <c r="AN1207" s="211"/>
      <c r="AO1207" s="211"/>
      <c r="AP1207" s="211"/>
      <c r="AQ1207" s="211"/>
    </row>
    <row r="1208" spans="2:43" ht="12" customHeight="1">
      <c r="B1208" s="468"/>
      <c r="C1208" s="468"/>
      <c r="E1208" s="212"/>
      <c r="F1208" s="211"/>
      <c r="G1208" s="211"/>
      <c r="H1208" s="211"/>
      <c r="I1208" s="211"/>
      <c r="J1208" s="211"/>
      <c r="K1208" s="211"/>
      <c r="L1208" s="211"/>
      <c r="M1208" s="211"/>
      <c r="N1208" s="211"/>
      <c r="O1208" s="211"/>
      <c r="P1208" s="211"/>
      <c r="Q1208" s="211"/>
      <c r="R1208" s="211"/>
      <c r="S1208" s="211"/>
      <c r="T1208" s="211"/>
      <c r="U1208" s="211"/>
      <c r="V1208" s="211"/>
      <c r="W1208" s="211"/>
      <c r="X1208" s="211"/>
      <c r="Y1208" s="211"/>
      <c r="Z1208" s="211"/>
      <c r="AA1208" s="211"/>
      <c r="AB1208" s="211"/>
      <c r="AC1208" s="211"/>
      <c r="AD1208" s="211"/>
      <c r="AE1208" s="211"/>
      <c r="AF1208" s="211"/>
      <c r="AG1208" s="211"/>
      <c r="AH1208" s="211"/>
      <c r="AI1208" s="211"/>
      <c r="AJ1208" s="211"/>
      <c r="AK1208" s="211"/>
      <c r="AL1208" s="211"/>
      <c r="AM1208" s="211"/>
      <c r="AN1208" s="211"/>
      <c r="AO1208" s="211"/>
      <c r="AP1208" s="211"/>
      <c r="AQ1208" s="211"/>
    </row>
    <row r="1209" spans="2:43" ht="12" customHeight="1">
      <c r="B1209" s="468"/>
      <c r="C1209" s="468"/>
      <c r="E1209" s="212"/>
      <c r="F1209" s="211"/>
      <c r="G1209" s="211"/>
      <c r="H1209" s="211"/>
      <c r="I1209" s="211"/>
      <c r="J1209" s="211"/>
      <c r="K1209" s="211"/>
      <c r="L1209" s="211"/>
      <c r="M1209" s="211"/>
      <c r="N1209" s="211"/>
      <c r="O1209" s="211"/>
      <c r="P1209" s="211"/>
      <c r="Q1209" s="211"/>
      <c r="R1209" s="211"/>
      <c r="S1209" s="211"/>
      <c r="T1209" s="211"/>
      <c r="U1209" s="211"/>
      <c r="V1209" s="211"/>
      <c r="W1209" s="211"/>
      <c r="X1209" s="211"/>
      <c r="Y1209" s="211"/>
      <c r="Z1209" s="211"/>
      <c r="AA1209" s="211"/>
      <c r="AB1209" s="211"/>
      <c r="AC1209" s="211"/>
      <c r="AD1209" s="211"/>
      <c r="AE1209" s="211"/>
      <c r="AF1209" s="211"/>
      <c r="AG1209" s="211"/>
      <c r="AH1209" s="211"/>
      <c r="AI1209" s="211"/>
      <c r="AJ1209" s="211"/>
      <c r="AK1209" s="211"/>
      <c r="AL1209" s="211"/>
      <c r="AM1209" s="211"/>
      <c r="AN1209" s="211"/>
      <c r="AO1209" s="211"/>
      <c r="AP1209" s="211"/>
      <c r="AQ1209" s="211"/>
    </row>
    <row r="1210" spans="2:43" ht="12" customHeight="1">
      <c r="B1210" s="468"/>
      <c r="C1210" s="468"/>
      <c r="E1210" s="212"/>
      <c r="F1210" s="211"/>
      <c r="G1210" s="211"/>
      <c r="H1210" s="211"/>
      <c r="I1210" s="211"/>
      <c r="J1210" s="211"/>
      <c r="K1210" s="211"/>
      <c r="L1210" s="211"/>
      <c r="M1210" s="211"/>
      <c r="N1210" s="211"/>
      <c r="O1210" s="211"/>
      <c r="P1210" s="211"/>
      <c r="Q1210" s="211"/>
      <c r="R1210" s="211"/>
      <c r="S1210" s="211"/>
      <c r="T1210" s="211"/>
      <c r="U1210" s="211"/>
      <c r="V1210" s="211"/>
      <c r="W1210" s="211"/>
      <c r="X1210" s="211"/>
      <c r="Y1210" s="211"/>
      <c r="Z1210" s="211"/>
      <c r="AA1210" s="211"/>
      <c r="AB1210" s="211"/>
      <c r="AC1210" s="211"/>
      <c r="AD1210" s="211"/>
      <c r="AE1210" s="211"/>
      <c r="AF1210" s="211"/>
      <c r="AG1210" s="211"/>
      <c r="AH1210" s="211"/>
      <c r="AI1210" s="211"/>
      <c r="AJ1210" s="211"/>
      <c r="AK1210" s="211"/>
      <c r="AL1210" s="211"/>
      <c r="AM1210" s="211"/>
      <c r="AN1210" s="211"/>
      <c r="AO1210" s="211"/>
      <c r="AP1210" s="211"/>
      <c r="AQ1210" s="211"/>
    </row>
    <row r="1211" spans="2:43" ht="12" customHeight="1">
      <c r="B1211" s="468"/>
      <c r="C1211" s="468"/>
      <c r="E1211" s="212"/>
      <c r="F1211" s="211"/>
      <c r="G1211" s="211"/>
      <c r="H1211" s="211"/>
      <c r="I1211" s="211"/>
      <c r="J1211" s="211"/>
      <c r="K1211" s="211"/>
      <c r="L1211" s="211"/>
      <c r="M1211" s="211"/>
      <c r="N1211" s="211"/>
      <c r="O1211" s="211"/>
      <c r="P1211" s="211"/>
      <c r="Q1211" s="211"/>
      <c r="R1211" s="211"/>
      <c r="S1211" s="211"/>
      <c r="T1211" s="211"/>
      <c r="U1211" s="211"/>
      <c r="V1211" s="211"/>
      <c r="W1211" s="211"/>
      <c r="X1211" s="211"/>
      <c r="Y1211" s="211"/>
      <c r="Z1211" s="211"/>
      <c r="AA1211" s="211"/>
      <c r="AB1211" s="211"/>
      <c r="AC1211" s="211"/>
      <c r="AD1211" s="211"/>
      <c r="AE1211" s="211"/>
      <c r="AF1211" s="211"/>
      <c r="AG1211" s="211"/>
      <c r="AH1211" s="211"/>
      <c r="AI1211" s="211"/>
      <c r="AJ1211" s="211"/>
      <c r="AK1211" s="211"/>
      <c r="AL1211" s="211"/>
      <c r="AM1211" s="211"/>
      <c r="AN1211" s="211"/>
      <c r="AO1211" s="211"/>
      <c r="AP1211" s="211"/>
      <c r="AQ1211" s="211"/>
    </row>
    <row r="1212" spans="2:43" ht="12" customHeight="1">
      <c r="B1212" s="468"/>
      <c r="C1212" s="468"/>
      <c r="E1212" s="212"/>
      <c r="F1212" s="211"/>
      <c r="G1212" s="211"/>
      <c r="H1212" s="211"/>
      <c r="I1212" s="211"/>
      <c r="J1212" s="211"/>
      <c r="K1212" s="211"/>
      <c r="L1212" s="211"/>
      <c r="M1212" s="211"/>
      <c r="N1212" s="211"/>
      <c r="O1212" s="211"/>
      <c r="P1212" s="211"/>
      <c r="Q1212" s="211"/>
      <c r="R1212" s="211"/>
      <c r="S1212" s="211"/>
      <c r="T1212" s="211"/>
      <c r="U1212" s="211"/>
      <c r="V1212" s="211"/>
      <c r="W1212" s="211"/>
      <c r="X1212" s="211"/>
      <c r="Y1212" s="211"/>
      <c r="Z1212" s="211"/>
      <c r="AA1212" s="211"/>
      <c r="AB1212" s="211"/>
      <c r="AC1212" s="211"/>
      <c r="AD1212" s="211"/>
      <c r="AE1212" s="211"/>
      <c r="AF1212" s="211"/>
      <c r="AG1212" s="211"/>
      <c r="AH1212" s="211"/>
      <c r="AI1212" s="211"/>
      <c r="AJ1212" s="211"/>
      <c r="AK1212" s="211"/>
      <c r="AL1212" s="211"/>
      <c r="AM1212" s="211"/>
      <c r="AN1212" s="211"/>
      <c r="AO1212" s="211"/>
      <c r="AP1212" s="211"/>
      <c r="AQ1212" s="211"/>
    </row>
    <row r="1213" spans="2:43" ht="12" customHeight="1">
      <c r="B1213" s="468"/>
      <c r="C1213" s="468"/>
      <c r="E1213" s="212"/>
      <c r="F1213" s="211"/>
      <c r="G1213" s="211"/>
      <c r="H1213" s="211"/>
      <c r="I1213" s="211"/>
      <c r="J1213" s="211"/>
      <c r="K1213" s="211"/>
      <c r="L1213" s="211"/>
      <c r="M1213" s="211"/>
      <c r="N1213" s="211"/>
      <c r="O1213" s="211"/>
      <c r="P1213" s="211"/>
      <c r="Q1213" s="211"/>
      <c r="R1213" s="211"/>
      <c r="S1213" s="211"/>
      <c r="T1213" s="211"/>
      <c r="U1213" s="211"/>
      <c r="V1213" s="211"/>
      <c r="W1213" s="211"/>
      <c r="X1213" s="211"/>
      <c r="Y1213" s="211"/>
      <c r="Z1213" s="211"/>
      <c r="AA1213" s="211"/>
      <c r="AB1213" s="211"/>
      <c r="AC1213" s="211"/>
      <c r="AD1213" s="211"/>
      <c r="AE1213" s="211"/>
      <c r="AF1213" s="211"/>
      <c r="AG1213" s="211"/>
      <c r="AH1213" s="211"/>
      <c r="AI1213" s="211"/>
      <c r="AJ1213" s="211"/>
      <c r="AK1213" s="211"/>
      <c r="AL1213" s="211"/>
      <c r="AM1213" s="211"/>
      <c r="AN1213" s="211"/>
      <c r="AO1213" s="211"/>
      <c r="AP1213" s="211"/>
      <c r="AQ1213" s="211"/>
    </row>
    <row r="1214" spans="2:43" ht="12" customHeight="1">
      <c r="B1214" s="468"/>
      <c r="C1214" s="468"/>
      <c r="E1214" s="212"/>
      <c r="F1214" s="211"/>
      <c r="G1214" s="211"/>
      <c r="H1214" s="211"/>
      <c r="I1214" s="211"/>
      <c r="J1214" s="211"/>
      <c r="K1214" s="211"/>
      <c r="L1214" s="211"/>
      <c r="M1214" s="211"/>
      <c r="N1214" s="211"/>
      <c r="O1214" s="211"/>
      <c r="P1214" s="211"/>
      <c r="Q1214" s="211"/>
      <c r="R1214" s="211"/>
      <c r="S1214" s="211"/>
      <c r="T1214" s="211"/>
      <c r="U1214" s="211"/>
      <c r="V1214" s="211"/>
      <c r="W1214" s="211"/>
      <c r="X1214" s="211"/>
      <c r="Y1214" s="211"/>
      <c r="Z1214" s="211"/>
      <c r="AA1214" s="211"/>
      <c r="AB1214" s="211"/>
      <c r="AC1214" s="211"/>
      <c r="AD1214" s="211"/>
      <c r="AE1214" s="211"/>
      <c r="AF1214" s="211"/>
      <c r="AG1214" s="211"/>
      <c r="AH1214" s="211"/>
      <c r="AI1214" s="211"/>
      <c r="AJ1214" s="211"/>
      <c r="AK1214" s="211"/>
      <c r="AL1214" s="211"/>
      <c r="AM1214" s="211"/>
      <c r="AN1214" s="211"/>
      <c r="AO1214" s="211"/>
      <c r="AP1214" s="211"/>
      <c r="AQ1214" s="211"/>
    </row>
    <row r="1215" spans="2:43" ht="12" customHeight="1">
      <c r="B1215" s="468"/>
      <c r="C1215" s="468"/>
      <c r="E1215" s="212"/>
      <c r="F1215" s="211"/>
      <c r="G1215" s="211"/>
      <c r="H1215" s="211"/>
      <c r="I1215" s="211"/>
      <c r="J1215" s="211"/>
      <c r="K1215" s="211"/>
      <c r="L1215" s="211"/>
      <c r="M1215" s="211"/>
      <c r="N1215" s="211"/>
      <c r="O1215" s="211"/>
      <c r="P1215" s="211"/>
      <c r="Q1215" s="211"/>
      <c r="R1215" s="211"/>
      <c r="S1215" s="211"/>
      <c r="T1215" s="211"/>
      <c r="U1215" s="211"/>
      <c r="V1215" s="211"/>
      <c r="W1215" s="211"/>
      <c r="X1215" s="211"/>
      <c r="Y1215" s="211"/>
      <c r="Z1215" s="211"/>
      <c r="AA1215" s="211"/>
      <c r="AB1215" s="211"/>
      <c r="AC1215" s="211"/>
      <c r="AD1215" s="211"/>
      <c r="AE1215" s="211"/>
      <c r="AF1215" s="211"/>
      <c r="AG1215" s="211"/>
      <c r="AH1215" s="211"/>
      <c r="AI1215" s="211"/>
      <c r="AJ1215" s="211"/>
      <c r="AK1215" s="211"/>
      <c r="AL1215" s="211"/>
      <c r="AM1215" s="211"/>
      <c r="AN1215" s="211"/>
      <c r="AO1215" s="211"/>
      <c r="AP1215" s="211"/>
      <c r="AQ1215" s="211"/>
    </row>
    <row r="1216" spans="2:43" ht="12" customHeight="1">
      <c r="B1216" s="468"/>
      <c r="C1216" s="468"/>
      <c r="E1216" s="212"/>
      <c r="F1216" s="211"/>
      <c r="G1216" s="211"/>
      <c r="H1216" s="211"/>
      <c r="I1216" s="211"/>
      <c r="J1216" s="211"/>
      <c r="K1216" s="211"/>
      <c r="L1216" s="211"/>
      <c r="M1216" s="211"/>
      <c r="N1216" s="211"/>
      <c r="O1216" s="211"/>
      <c r="P1216" s="211"/>
      <c r="Q1216" s="211"/>
      <c r="R1216" s="211"/>
      <c r="S1216" s="211"/>
      <c r="T1216" s="211"/>
      <c r="U1216" s="211"/>
      <c r="V1216" s="211"/>
      <c r="W1216" s="211"/>
      <c r="X1216" s="211"/>
      <c r="Y1216" s="211"/>
      <c r="Z1216" s="211"/>
      <c r="AA1216" s="211"/>
      <c r="AB1216" s="211"/>
      <c r="AC1216" s="211"/>
      <c r="AD1216" s="211"/>
      <c r="AE1216" s="211"/>
      <c r="AF1216" s="211"/>
      <c r="AG1216" s="211"/>
      <c r="AH1216" s="211"/>
      <c r="AI1216" s="211"/>
      <c r="AJ1216" s="211"/>
      <c r="AK1216" s="211"/>
      <c r="AL1216" s="211"/>
      <c r="AM1216" s="211"/>
      <c r="AN1216" s="211"/>
      <c r="AO1216" s="211"/>
      <c r="AP1216" s="211"/>
      <c r="AQ1216" s="211"/>
    </row>
    <row r="1217" spans="2:43" ht="12" customHeight="1">
      <c r="B1217" s="468"/>
      <c r="C1217" s="468"/>
      <c r="E1217" s="212"/>
      <c r="F1217" s="211"/>
      <c r="G1217" s="211"/>
      <c r="H1217" s="211"/>
      <c r="I1217" s="211"/>
      <c r="J1217" s="211"/>
      <c r="K1217" s="211"/>
      <c r="L1217" s="211"/>
      <c r="M1217" s="211"/>
      <c r="N1217" s="211"/>
      <c r="O1217" s="211"/>
      <c r="P1217" s="211"/>
      <c r="Q1217" s="211"/>
      <c r="R1217" s="211"/>
      <c r="S1217" s="211"/>
      <c r="T1217" s="211"/>
      <c r="U1217" s="211"/>
      <c r="V1217" s="211"/>
      <c r="W1217" s="211"/>
      <c r="X1217" s="211"/>
      <c r="Y1217" s="211"/>
      <c r="Z1217" s="211"/>
      <c r="AA1217" s="211"/>
      <c r="AB1217" s="211"/>
      <c r="AC1217" s="211"/>
      <c r="AD1217" s="211"/>
      <c r="AE1217" s="211"/>
      <c r="AF1217" s="211"/>
      <c r="AG1217" s="211"/>
      <c r="AH1217" s="211"/>
      <c r="AI1217" s="211"/>
      <c r="AJ1217" s="211"/>
      <c r="AK1217" s="211"/>
      <c r="AL1217" s="211"/>
      <c r="AM1217" s="211"/>
      <c r="AN1217" s="211"/>
      <c r="AO1217" s="211"/>
      <c r="AP1217" s="211"/>
      <c r="AQ1217" s="211"/>
    </row>
    <row r="1218" spans="2:43" ht="12" customHeight="1">
      <c r="B1218" s="468"/>
      <c r="C1218" s="468"/>
      <c r="F1218" s="211"/>
      <c r="G1218" s="211"/>
      <c r="H1218" s="211"/>
      <c r="I1218" s="211"/>
      <c r="J1218" s="211"/>
      <c r="K1218" s="211"/>
      <c r="L1218" s="211"/>
      <c r="M1218" s="211"/>
      <c r="N1218" s="211"/>
      <c r="O1218" s="211"/>
      <c r="P1218" s="211"/>
      <c r="Q1218" s="211"/>
      <c r="R1218" s="211"/>
      <c r="S1218" s="211"/>
      <c r="T1218" s="211"/>
      <c r="U1218" s="211"/>
      <c r="V1218" s="211"/>
      <c r="W1218" s="211"/>
      <c r="X1218" s="211"/>
      <c r="Y1218" s="211"/>
      <c r="Z1218" s="211"/>
      <c r="AA1218" s="211"/>
      <c r="AB1218" s="211"/>
      <c r="AC1218" s="211"/>
      <c r="AD1218" s="211"/>
      <c r="AE1218" s="211"/>
      <c r="AF1218" s="211"/>
      <c r="AG1218" s="211"/>
      <c r="AH1218" s="211"/>
      <c r="AI1218" s="211"/>
      <c r="AJ1218" s="211"/>
      <c r="AK1218" s="211"/>
      <c r="AL1218" s="211"/>
      <c r="AM1218" s="211"/>
      <c r="AN1218" s="211"/>
      <c r="AO1218" s="211"/>
      <c r="AP1218" s="211"/>
      <c r="AQ1218" s="211"/>
    </row>
    <row r="1219" spans="2:43" ht="12" customHeight="1">
      <c r="B1219" s="468"/>
      <c r="C1219" s="468"/>
      <c r="F1219" s="211"/>
      <c r="G1219" s="211"/>
      <c r="H1219" s="211"/>
      <c r="I1219" s="211"/>
      <c r="J1219" s="211"/>
      <c r="K1219" s="211"/>
      <c r="L1219" s="211"/>
      <c r="M1219" s="211"/>
      <c r="N1219" s="211"/>
      <c r="O1219" s="211"/>
      <c r="P1219" s="211"/>
      <c r="Q1219" s="211"/>
      <c r="R1219" s="211"/>
      <c r="S1219" s="211"/>
      <c r="T1219" s="211"/>
      <c r="U1219" s="211"/>
      <c r="V1219" s="211"/>
      <c r="W1219" s="211"/>
      <c r="X1219" s="211"/>
      <c r="Y1219" s="211"/>
      <c r="Z1219" s="211"/>
      <c r="AA1219" s="211"/>
      <c r="AB1219" s="211"/>
      <c r="AC1219" s="211"/>
      <c r="AD1219" s="211"/>
      <c r="AE1219" s="211"/>
      <c r="AF1219" s="211"/>
      <c r="AG1219" s="211"/>
      <c r="AH1219" s="211"/>
      <c r="AI1219" s="211"/>
      <c r="AJ1219" s="211"/>
      <c r="AK1219" s="211"/>
      <c r="AL1219" s="211"/>
      <c r="AM1219" s="211"/>
      <c r="AN1219" s="211"/>
      <c r="AO1219" s="211"/>
      <c r="AP1219" s="211"/>
      <c r="AQ1219" s="211"/>
    </row>
    <row r="1220" spans="2:43" ht="12" customHeight="1">
      <c r="B1220" s="468"/>
      <c r="C1220" s="468"/>
      <c r="F1220" s="211"/>
      <c r="G1220" s="211"/>
      <c r="H1220" s="211"/>
      <c r="I1220" s="211"/>
      <c r="J1220" s="211"/>
      <c r="K1220" s="211"/>
      <c r="L1220" s="211"/>
      <c r="M1220" s="211"/>
      <c r="N1220" s="211"/>
      <c r="O1220" s="211"/>
      <c r="P1220" s="211"/>
      <c r="Q1220" s="211"/>
      <c r="R1220" s="211"/>
      <c r="S1220" s="211"/>
      <c r="T1220" s="211"/>
      <c r="U1220" s="211"/>
      <c r="V1220" s="211"/>
      <c r="W1220" s="211"/>
      <c r="X1220" s="211"/>
      <c r="Y1220" s="211"/>
      <c r="Z1220" s="211"/>
      <c r="AA1220" s="211"/>
      <c r="AB1220" s="211"/>
      <c r="AC1220" s="211"/>
      <c r="AD1220" s="211"/>
      <c r="AE1220" s="211"/>
      <c r="AF1220" s="211"/>
      <c r="AG1220" s="211"/>
      <c r="AH1220" s="211"/>
      <c r="AI1220" s="211"/>
      <c r="AJ1220" s="211"/>
      <c r="AK1220" s="211"/>
      <c r="AL1220" s="211"/>
      <c r="AM1220" s="211"/>
      <c r="AN1220" s="211"/>
      <c r="AO1220" s="211"/>
      <c r="AP1220" s="211"/>
      <c r="AQ1220" s="211"/>
    </row>
    <row r="1221" spans="2:43" ht="12" customHeight="1">
      <c r="B1221" s="468"/>
      <c r="C1221" s="468"/>
      <c r="F1221" s="211"/>
      <c r="G1221" s="211"/>
      <c r="H1221" s="211"/>
      <c r="I1221" s="211"/>
      <c r="J1221" s="211"/>
      <c r="K1221" s="211"/>
      <c r="L1221" s="211"/>
      <c r="M1221" s="211"/>
      <c r="N1221" s="211"/>
      <c r="O1221" s="211"/>
      <c r="P1221" s="211"/>
      <c r="Q1221" s="211"/>
      <c r="R1221" s="211"/>
      <c r="S1221" s="211"/>
      <c r="T1221" s="211"/>
      <c r="U1221" s="211"/>
      <c r="V1221" s="211"/>
      <c r="W1221" s="211"/>
      <c r="X1221" s="211"/>
      <c r="Y1221" s="211"/>
      <c r="Z1221" s="211"/>
      <c r="AA1221" s="211"/>
      <c r="AB1221" s="211"/>
      <c r="AC1221" s="211"/>
      <c r="AD1221" s="211"/>
      <c r="AE1221" s="211"/>
      <c r="AF1221" s="211"/>
      <c r="AG1221" s="211"/>
      <c r="AH1221" s="211"/>
      <c r="AI1221" s="211"/>
      <c r="AJ1221" s="211"/>
      <c r="AK1221" s="211"/>
      <c r="AL1221" s="211"/>
      <c r="AM1221" s="211"/>
      <c r="AN1221" s="211"/>
      <c r="AO1221" s="211"/>
      <c r="AP1221" s="211"/>
      <c r="AQ1221" s="211"/>
    </row>
    <row r="1222" spans="2:43" ht="12" customHeight="1">
      <c r="B1222" s="468"/>
      <c r="C1222" s="468"/>
      <c r="F1222" s="211"/>
      <c r="G1222" s="211"/>
      <c r="H1222" s="211"/>
      <c r="I1222" s="211"/>
      <c r="J1222" s="211"/>
      <c r="K1222" s="211"/>
      <c r="L1222" s="211"/>
      <c r="M1222" s="211"/>
      <c r="N1222" s="211"/>
      <c r="O1222" s="211"/>
      <c r="P1222" s="211"/>
      <c r="Q1222" s="211"/>
      <c r="R1222" s="211"/>
      <c r="S1222" s="211"/>
      <c r="T1222" s="211"/>
      <c r="U1222" s="211"/>
      <c r="V1222" s="211"/>
      <c r="W1222" s="211"/>
      <c r="X1222" s="211"/>
      <c r="Y1222" s="211"/>
      <c r="Z1222" s="211"/>
      <c r="AA1222" s="211"/>
      <c r="AB1222" s="211"/>
      <c r="AC1222" s="211"/>
      <c r="AD1222" s="211"/>
      <c r="AE1222" s="211"/>
      <c r="AF1222" s="211"/>
      <c r="AG1222" s="211"/>
      <c r="AH1222" s="211"/>
      <c r="AI1222" s="211"/>
      <c r="AJ1222" s="211"/>
      <c r="AK1222" s="211"/>
      <c r="AL1222" s="211"/>
      <c r="AM1222" s="211"/>
      <c r="AN1222" s="211"/>
      <c r="AO1222" s="211"/>
      <c r="AP1222" s="211"/>
      <c r="AQ1222" s="211"/>
    </row>
    <row r="1223" spans="2:43" ht="12" customHeight="1">
      <c r="B1223" s="468"/>
      <c r="C1223" s="468"/>
      <c r="F1223" s="211"/>
      <c r="G1223" s="211"/>
      <c r="H1223" s="211"/>
      <c r="I1223" s="211"/>
      <c r="J1223" s="211"/>
      <c r="K1223" s="211"/>
      <c r="L1223" s="211"/>
      <c r="M1223" s="211"/>
      <c r="N1223" s="211"/>
      <c r="O1223" s="211"/>
      <c r="P1223" s="211"/>
      <c r="Q1223" s="211"/>
      <c r="R1223" s="211"/>
      <c r="S1223" s="211"/>
      <c r="T1223" s="211"/>
      <c r="U1223" s="211"/>
      <c r="V1223" s="211"/>
      <c r="W1223" s="211"/>
      <c r="X1223" s="211"/>
      <c r="Y1223" s="211"/>
      <c r="Z1223" s="211"/>
      <c r="AA1223" s="211"/>
      <c r="AB1223" s="211"/>
      <c r="AC1223" s="211"/>
      <c r="AD1223" s="211"/>
      <c r="AE1223" s="211"/>
      <c r="AF1223" s="211"/>
      <c r="AG1223" s="211"/>
      <c r="AH1223" s="211"/>
      <c r="AI1223" s="211"/>
      <c r="AJ1223" s="211"/>
      <c r="AK1223" s="211"/>
      <c r="AL1223" s="211"/>
      <c r="AM1223" s="211"/>
      <c r="AN1223" s="211"/>
      <c r="AO1223" s="211"/>
      <c r="AP1223" s="211"/>
      <c r="AQ1223" s="211"/>
    </row>
    <row r="1224" spans="2:43" ht="12" customHeight="1">
      <c r="B1224" s="468"/>
      <c r="C1224" s="468"/>
      <c r="F1224" s="211"/>
      <c r="G1224" s="211"/>
      <c r="H1224" s="211"/>
      <c r="I1224" s="211"/>
      <c r="J1224" s="211"/>
      <c r="K1224" s="211"/>
      <c r="L1224" s="211"/>
      <c r="M1224" s="211"/>
      <c r="N1224" s="211"/>
      <c r="O1224" s="211"/>
      <c r="P1224" s="211"/>
      <c r="Q1224" s="211"/>
      <c r="R1224" s="211"/>
      <c r="S1224" s="211"/>
      <c r="T1224" s="211"/>
      <c r="U1224" s="211"/>
      <c r="V1224" s="211"/>
      <c r="W1224" s="211"/>
      <c r="X1224" s="211"/>
      <c r="Y1224" s="211"/>
      <c r="Z1224" s="211"/>
      <c r="AA1224" s="211"/>
      <c r="AB1224" s="211"/>
      <c r="AC1224" s="211"/>
      <c r="AD1224" s="211"/>
      <c r="AE1224" s="211"/>
      <c r="AF1224" s="211"/>
      <c r="AG1224" s="211"/>
      <c r="AH1224" s="211"/>
      <c r="AI1224" s="211"/>
      <c r="AJ1224" s="211"/>
      <c r="AK1224" s="211"/>
      <c r="AL1224" s="211"/>
      <c r="AM1224" s="211"/>
      <c r="AN1224" s="211"/>
      <c r="AO1224" s="211"/>
      <c r="AP1224" s="211"/>
      <c r="AQ1224" s="211"/>
    </row>
    <row r="1225" spans="2:43" ht="12" customHeight="1">
      <c r="B1225" s="468"/>
      <c r="C1225" s="468"/>
      <c r="F1225" s="211"/>
      <c r="G1225" s="211"/>
      <c r="H1225" s="211"/>
      <c r="I1225" s="211"/>
      <c r="J1225" s="211"/>
      <c r="K1225" s="211"/>
      <c r="L1225" s="211"/>
      <c r="M1225" s="211"/>
      <c r="N1225" s="211"/>
      <c r="O1225" s="211"/>
      <c r="P1225" s="211"/>
      <c r="Q1225" s="211"/>
      <c r="R1225" s="211"/>
      <c r="S1225" s="211"/>
      <c r="T1225" s="211"/>
      <c r="U1225" s="211"/>
      <c r="V1225" s="211"/>
      <c r="W1225" s="211"/>
      <c r="X1225" s="211"/>
      <c r="Y1225" s="211"/>
      <c r="Z1225" s="211"/>
      <c r="AA1225" s="211"/>
      <c r="AB1225" s="211"/>
      <c r="AC1225" s="211"/>
      <c r="AD1225" s="211"/>
      <c r="AE1225" s="211"/>
      <c r="AF1225" s="211"/>
      <c r="AG1225" s="211"/>
      <c r="AH1225" s="211"/>
      <c r="AI1225" s="211"/>
      <c r="AJ1225" s="211"/>
      <c r="AK1225" s="211"/>
      <c r="AL1225" s="211"/>
      <c r="AM1225" s="211"/>
      <c r="AN1225" s="211"/>
      <c r="AO1225" s="211"/>
      <c r="AP1225" s="211"/>
      <c r="AQ1225" s="211"/>
    </row>
    <row r="1226" spans="2:43" ht="12" customHeight="1">
      <c r="B1226" s="468"/>
      <c r="C1226" s="468"/>
      <c r="F1226" s="211"/>
      <c r="G1226" s="211"/>
      <c r="H1226" s="211"/>
      <c r="I1226" s="211"/>
      <c r="J1226" s="211"/>
      <c r="K1226" s="211"/>
      <c r="L1226" s="211"/>
      <c r="M1226" s="211"/>
      <c r="N1226" s="211"/>
      <c r="O1226" s="211"/>
      <c r="P1226" s="211"/>
      <c r="Q1226" s="211"/>
      <c r="R1226" s="211"/>
      <c r="S1226" s="211"/>
      <c r="T1226" s="211"/>
      <c r="U1226" s="211"/>
      <c r="V1226" s="211"/>
      <c r="W1226" s="211"/>
      <c r="X1226" s="211"/>
      <c r="Y1226" s="211"/>
      <c r="Z1226" s="211"/>
      <c r="AA1226" s="211"/>
      <c r="AB1226" s="211"/>
      <c r="AC1226" s="211"/>
      <c r="AD1226" s="211"/>
      <c r="AE1226" s="211"/>
      <c r="AF1226" s="211"/>
      <c r="AG1226" s="211"/>
      <c r="AH1226" s="211"/>
      <c r="AI1226" s="211"/>
      <c r="AJ1226" s="211"/>
      <c r="AK1226" s="211"/>
      <c r="AL1226" s="211"/>
      <c r="AM1226" s="211"/>
      <c r="AN1226" s="211"/>
      <c r="AO1226" s="211"/>
      <c r="AP1226" s="211"/>
      <c r="AQ1226" s="211"/>
    </row>
    <row r="1227" spans="2:43" ht="12" customHeight="1">
      <c r="B1227" s="468"/>
      <c r="C1227" s="468"/>
      <c r="F1227" s="211"/>
      <c r="G1227" s="211"/>
      <c r="H1227" s="211"/>
      <c r="I1227" s="211"/>
      <c r="J1227" s="211"/>
      <c r="K1227" s="211"/>
      <c r="L1227" s="211"/>
      <c r="M1227" s="211"/>
      <c r="N1227" s="211"/>
      <c r="O1227" s="211"/>
      <c r="P1227" s="211"/>
      <c r="Q1227" s="211"/>
      <c r="R1227" s="211"/>
      <c r="S1227" s="211"/>
      <c r="T1227" s="211"/>
      <c r="U1227" s="211"/>
      <c r="V1227" s="211"/>
      <c r="W1227" s="211"/>
      <c r="X1227" s="211"/>
      <c r="Y1227" s="211"/>
      <c r="Z1227" s="211"/>
      <c r="AA1227" s="211"/>
      <c r="AB1227" s="211"/>
      <c r="AC1227" s="211"/>
      <c r="AD1227" s="211"/>
      <c r="AE1227" s="211"/>
      <c r="AF1227" s="211"/>
      <c r="AG1227" s="211"/>
      <c r="AH1227" s="211"/>
      <c r="AI1227" s="211"/>
      <c r="AJ1227" s="211"/>
      <c r="AK1227" s="211"/>
      <c r="AL1227" s="211"/>
      <c r="AM1227" s="211"/>
      <c r="AN1227" s="211"/>
      <c r="AO1227" s="211"/>
      <c r="AP1227" s="211"/>
      <c r="AQ1227" s="211"/>
    </row>
    <row r="1228" spans="2:43" ht="12" customHeight="1">
      <c r="B1228" s="468"/>
      <c r="C1228" s="468"/>
      <c r="F1228" s="211"/>
      <c r="G1228" s="211"/>
      <c r="H1228" s="211"/>
      <c r="I1228" s="211"/>
      <c r="J1228" s="211"/>
      <c r="K1228" s="211"/>
      <c r="L1228" s="211"/>
      <c r="M1228" s="211"/>
      <c r="N1228" s="211"/>
      <c r="O1228" s="211"/>
      <c r="P1228" s="211"/>
      <c r="Q1228" s="211"/>
      <c r="R1228" s="211"/>
      <c r="S1228" s="211"/>
      <c r="T1228" s="211"/>
      <c r="U1228" s="211"/>
      <c r="V1228" s="211"/>
      <c r="W1228" s="211"/>
      <c r="X1228" s="211"/>
      <c r="Y1228" s="211"/>
      <c r="Z1228" s="211"/>
      <c r="AA1228" s="211"/>
      <c r="AB1228" s="211"/>
      <c r="AC1228" s="211"/>
      <c r="AD1228" s="211"/>
      <c r="AE1228" s="211"/>
      <c r="AF1228" s="211"/>
      <c r="AG1228" s="211"/>
      <c r="AH1228" s="211"/>
      <c r="AI1228" s="211"/>
      <c r="AJ1228" s="211"/>
      <c r="AK1228" s="211"/>
      <c r="AL1228" s="211"/>
      <c r="AM1228" s="211"/>
      <c r="AN1228" s="211"/>
      <c r="AO1228" s="211"/>
      <c r="AP1228" s="211"/>
      <c r="AQ1228" s="211"/>
    </row>
    <row r="1229" spans="2:43" ht="12" customHeight="1">
      <c r="B1229" s="468"/>
      <c r="C1229" s="468"/>
      <c r="F1229" s="211"/>
      <c r="G1229" s="211"/>
      <c r="H1229" s="211"/>
      <c r="I1229" s="211"/>
      <c r="J1229" s="211"/>
      <c r="K1229" s="211"/>
      <c r="L1229" s="211"/>
      <c r="M1229" s="211"/>
      <c r="N1229" s="211"/>
      <c r="O1229" s="211"/>
      <c r="P1229" s="211"/>
      <c r="Q1229" s="211"/>
      <c r="R1229" s="211"/>
      <c r="S1229" s="211"/>
      <c r="T1229" s="211"/>
      <c r="U1229" s="211"/>
      <c r="V1229" s="211"/>
      <c r="W1229" s="211"/>
      <c r="X1229" s="211"/>
      <c r="Y1229" s="211"/>
      <c r="Z1229" s="211"/>
      <c r="AA1229" s="211"/>
      <c r="AB1229" s="211"/>
      <c r="AC1229" s="211"/>
      <c r="AD1229" s="211"/>
      <c r="AE1229" s="211"/>
      <c r="AF1229" s="211"/>
      <c r="AG1229" s="211"/>
      <c r="AH1229" s="211"/>
      <c r="AI1229" s="211"/>
      <c r="AJ1229" s="211"/>
      <c r="AK1229" s="211"/>
      <c r="AL1229" s="211"/>
      <c r="AM1229" s="211"/>
      <c r="AN1229" s="211"/>
      <c r="AO1229" s="211"/>
      <c r="AP1229" s="211"/>
      <c r="AQ1229" s="211"/>
    </row>
    <row r="1230" spans="2:43" ht="12" customHeight="1">
      <c r="B1230" s="468"/>
      <c r="C1230" s="468"/>
      <c r="F1230" s="211"/>
      <c r="G1230" s="211"/>
      <c r="H1230" s="211"/>
      <c r="I1230" s="211"/>
      <c r="J1230" s="211"/>
      <c r="K1230" s="211"/>
      <c r="L1230" s="211"/>
      <c r="M1230" s="211"/>
      <c r="N1230" s="211"/>
      <c r="O1230" s="211"/>
      <c r="P1230" s="211"/>
      <c r="Q1230" s="211"/>
      <c r="R1230" s="211"/>
      <c r="S1230" s="211"/>
      <c r="T1230" s="211"/>
      <c r="U1230" s="211"/>
      <c r="V1230" s="211"/>
      <c r="W1230" s="211"/>
      <c r="X1230" s="211"/>
      <c r="Y1230" s="211"/>
      <c r="Z1230" s="211"/>
      <c r="AA1230" s="211"/>
      <c r="AB1230" s="211"/>
      <c r="AC1230" s="211"/>
      <c r="AD1230" s="211"/>
      <c r="AE1230" s="211"/>
      <c r="AF1230" s="211"/>
      <c r="AG1230" s="211"/>
      <c r="AH1230" s="211"/>
      <c r="AI1230" s="211"/>
      <c r="AJ1230" s="211"/>
      <c r="AK1230" s="211"/>
      <c r="AL1230" s="211"/>
      <c r="AM1230" s="211"/>
      <c r="AN1230" s="211"/>
      <c r="AO1230" s="211"/>
      <c r="AP1230" s="211"/>
      <c r="AQ1230" s="211"/>
    </row>
    <row r="1231" spans="2:43" ht="12" customHeight="1">
      <c r="B1231" s="468"/>
      <c r="C1231" s="468"/>
      <c r="F1231" s="211"/>
      <c r="G1231" s="211"/>
      <c r="H1231" s="211"/>
      <c r="I1231" s="211"/>
      <c r="J1231" s="211"/>
      <c r="K1231" s="211"/>
      <c r="L1231" s="211"/>
      <c r="M1231" s="211"/>
      <c r="N1231" s="211"/>
      <c r="O1231" s="211"/>
      <c r="P1231" s="211"/>
      <c r="Q1231" s="211"/>
      <c r="R1231" s="211"/>
      <c r="S1231" s="211"/>
      <c r="T1231" s="211"/>
      <c r="U1231" s="211"/>
      <c r="V1231" s="211"/>
      <c r="W1231" s="211"/>
      <c r="X1231" s="211"/>
      <c r="Y1231" s="211"/>
      <c r="Z1231" s="211"/>
      <c r="AA1231" s="211"/>
      <c r="AB1231" s="211"/>
      <c r="AC1231" s="211"/>
      <c r="AD1231" s="211"/>
      <c r="AE1231" s="211"/>
      <c r="AF1231" s="211"/>
      <c r="AG1231" s="211"/>
      <c r="AH1231" s="211"/>
      <c r="AI1231" s="211"/>
      <c r="AJ1231" s="211"/>
      <c r="AK1231" s="211"/>
      <c r="AL1231" s="211"/>
      <c r="AM1231" s="211"/>
      <c r="AN1231" s="211"/>
      <c r="AO1231" s="211"/>
      <c r="AP1231" s="211"/>
      <c r="AQ1231" s="211"/>
    </row>
    <row r="1232" spans="2:43" ht="12" customHeight="1">
      <c r="B1232" s="468"/>
      <c r="C1232" s="468"/>
      <c r="F1232" s="211"/>
      <c r="G1232" s="211"/>
      <c r="H1232" s="211"/>
      <c r="I1232" s="211"/>
      <c r="J1232" s="211"/>
      <c r="K1232" s="211"/>
      <c r="L1232" s="211"/>
      <c r="M1232" s="211"/>
      <c r="N1232" s="211"/>
      <c r="O1232" s="211"/>
      <c r="P1232" s="211"/>
      <c r="Q1232" s="211"/>
      <c r="R1232" s="211"/>
      <c r="S1232" s="211"/>
      <c r="T1232" s="211"/>
      <c r="U1232" s="211"/>
      <c r="V1232" s="211"/>
      <c r="W1232" s="211"/>
      <c r="X1232" s="211"/>
      <c r="Y1232" s="211"/>
      <c r="Z1232" s="211"/>
      <c r="AA1232" s="211"/>
      <c r="AB1232" s="211"/>
      <c r="AC1232" s="211"/>
      <c r="AD1232" s="211"/>
      <c r="AE1232" s="211"/>
      <c r="AF1232" s="211"/>
      <c r="AG1232" s="211"/>
      <c r="AH1232" s="211"/>
      <c r="AI1232" s="211"/>
      <c r="AJ1232" s="211"/>
      <c r="AK1232" s="211"/>
      <c r="AL1232" s="211"/>
      <c r="AM1232" s="211"/>
      <c r="AN1232" s="211"/>
      <c r="AO1232" s="211"/>
      <c r="AP1232" s="211"/>
      <c r="AQ1232" s="211"/>
    </row>
    <row r="1233" spans="2:43" ht="12" customHeight="1">
      <c r="B1233" s="468"/>
      <c r="C1233" s="468"/>
      <c r="F1233" s="211"/>
      <c r="G1233" s="211"/>
      <c r="H1233" s="211"/>
      <c r="I1233" s="211"/>
      <c r="J1233" s="211"/>
      <c r="K1233" s="211"/>
      <c r="L1233" s="211"/>
      <c r="M1233" s="211"/>
      <c r="N1233" s="211"/>
      <c r="O1233" s="211"/>
      <c r="P1233" s="211"/>
      <c r="Q1233" s="211"/>
      <c r="R1233" s="211"/>
      <c r="S1233" s="211"/>
      <c r="T1233" s="211"/>
      <c r="U1233" s="211"/>
      <c r="V1233" s="211"/>
      <c r="W1233" s="211"/>
      <c r="X1233" s="211"/>
      <c r="Y1233" s="211"/>
      <c r="Z1233" s="211"/>
      <c r="AA1233" s="211"/>
      <c r="AB1233" s="211"/>
      <c r="AC1233" s="211"/>
      <c r="AD1233" s="211"/>
      <c r="AE1233" s="211"/>
      <c r="AF1233" s="211"/>
      <c r="AG1233" s="211"/>
      <c r="AH1233" s="211"/>
      <c r="AI1233" s="211"/>
      <c r="AJ1233" s="211"/>
      <c r="AK1233" s="211"/>
      <c r="AL1233" s="211"/>
      <c r="AM1233" s="211"/>
      <c r="AN1233" s="211"/>
      <c r="AO1233" s="211"/>
      <c r="AP1233" s="211"/>
      <c r="AQ1233" s="211"/>
    </row>
    <row r="1234" spans="2:43" ht="12" customHeight="1">
      <c r="B1234" s="468"/>
      <c r="C1234" s="468"/>
      <c r="F1234" s="211"/>
      <c r="G1234" s="211"/>
      <c r="H1234" s="211"/>
      <c r="I1234" s="211"/>
      <c r="J1234" s="211"/>
      <c r="K1234" s="211"/>
      <c r="L1234" s="211"/>
      <c r="M1234" s="211"/>
      <c r="N1234" s="211"/>
      <c r="O1234" s="211"/>
      <c r="P1234" s="211"/>
      <c r="Q1234" s="211"/>
      <c r="R1234" s="211"/>
      <c r="S1234" s="211"/>
      <c r="T1234" s="211"/>
      <c r="U1234" s="211"/>
      <c r="V1234" s="211"/>
      <c r="W1234" s="211"/>
      <c r="X1234" s="211"/>
      <c r="Y1234" s="211"/>
      <c r="Z1234" s="211"/>
      <c r="AA1234" s="211"/>
      <c r="AB1234" s="211"/>
      <c r="AC1234" s="211"/>
      <c r="AD1234" s="211"/>
      <c r="AE1234" s="211"/>
      <c r="AF1234" s="211"/>
      <c r="AG1234" s="211"/>
      <c r="AH1234" s="211"/>
      <c r="AI1234" s="211"/>
      <c r="AJ1234" s="211"/>
      <c r="AK1234" s="211"/>
      <c r="AL1234" s="211"/>
      <c r="AM1234" s="211"/>
      <c r="AN1234" s="211"/>
      <c r="AO1234" s="211"/>
      <c r="AP1234" s="211"/>
      <c r="AQ1234" s="211"/>
    </row>
    <row r="1235" spans="2:43" ht="12" customHeight="1">
      <c r="B1235" s="468"/>
      <c r="C1235" s="468"/>
      <c r="F1235" s="211"/>
      <c r="G1235" s="211"/>
      <c r="H1235" s="211"/>
      <c r="I1235" s="211"/>
      <c r="J1235" s="211"/>
      <c r="K1235" s="211"/>
      <c r="L1235" s="211"/>
      <c r="M1235" s="211"/>
      <c r="N1235" s="211"/>
      <c r="O1235" s="211"/>
      <c r="P1235" s="211"/>
      <c r="Q1235" s="211"/>
      <c r="R1235" s="211"/>
      <c r="S1235" s="211"/>
      <c r="T1235" s="211"/>
      <c r="U1235" s="211"/>
      <c r="V1235" s="211"/>
      <c r="W1235" s="211"/>
      <c r="X1235" s="211"/>
      <c r="Y1235" s="211"/>
      <c r="Z1235" s="211"/>
      <c r="AA1235" s="211"/>
      <c r="AB1235" s="211"/>
      <c r="AC1235" s="211"/>
      <c r="AD1235" s="211"/>
      <c r="AE1235" s="211"/>
      <c r="AF1235" s="211"/>
      <c r="AG1235" s="211"/>
      <c r="AH1235" s="211"/>
      <c r="AI1235" s="211"/>
      <c r="AJ1235" s="211"/>
      <c r="AK1235" s="211"/>
      <c r="AL1235" s="211"/>
      <c r="AM1235" s="211"/>
      <c r="AN1235" s="211"/>
      <c r="AO1235" s="211"/>
      <c r="AP1235" s="211"/>
      <c r="AQ1235" s="211"/>
    </row>
    <row r="1236" spans="2:43" ht="12" customHeight="1">
      <c r="B1236" s="468"/>
      <c r="C1236" s="468"/>
      <c r="F1236" s="211"/>
      <c r="G1236" s="211"/>
      <c r="H1236" s="211"/>
      <c r="I1236" s="211"/>
      <c r="J1236" s="211"/>
      <c r="K1236" s="211"/>
      <c r="L1236" s="211"/>
      <c r="M1236" s="211"/>
      <c r="N1236" s="211"/>
      <c r="O1236" s="211"/>
      <c r="P1236" s="211"/>
      <c r="Q1236" s="211"/>
      <c r="R1236" s="211"/>
      <c r="S1236" s="211"/>
      <c r="T1236" s="211"/>
      <c r="U1236" s="211"/>
      <c r="V1236" s="211"/>
      <c r="W1236" s="211"/>
      <c r="X1236" s="211"/>
      <c r="Y1236" s="211"/>
      <c r="Z1236" s="211"/>
      <c r="AA1236" s="211"/>
      <c r="AB1236" s="211"/>
      <c r="AC1236" s="211"/>
      <c r="AD1236" s="211"/>
      <c r="AE1236" s="211"/>
      <c r="AF1236" s="211"/>
      <c r="AG1236" s="211"/>
      <c r="AH1236" s="211"/>
      <c r="AI1236" s="211"/>
      <c r="AJ1236" s="211"/>
      <c r="AK1236" s="211"/>
      <c r="AL1236" s="211"/>
      <c r="AM1236" s="211"/>
      <c r="AN1236" s="211"/>
      <c r="AO1236" s="211"/>
      <c r="AP1236" s="211"/>
      <c r="AQ1236" s="211"/>
    </row>
    <row r="1237" spans="2:43" ht="12" customHeight="1">
      <c r="B1237" s="468"/>
      <c r="C1237" s="468"/>
      <c r="F1237" s="211"/>
      <c r="G1237" s="211"/>
      <c r="H1237" s="211"/>
      <c r="I1237" s="211"/>
      <c r="J1237" s="211"/>
      <c r="K1237" s="211"/>
      <c r="L1237" s="211"/>
      <c r="M1237" s="211"/>
      <c r="N1237" s="211"/>
      <c r="O1237" s="211"/>
      <c r="P1237" s="211"/>
      <c r="Q1237" s="211"/>
      <c r="R1237" s="211"/>
      <c r="S1237" s="211"/>
      <c r="T1237" s="211"/>
      <c r="U1237" s="211"/>
      <c r="V1237" s="211"/>
      <c r="W1237" s="211"/>
      <c r="X1237" s="211"/>
      <c r="Y1237" s="211"/>
      <c r="Z1237" s="211"/>
      <c r="AA1237" s="211"/>
      <c r="AB1237" s="211"/>
      <c r="AC1237" s="211"/>
      <c r="AD1237" s="211"/>
      <c r="AE1237" s="211"/>
      <c r="AF1237" s="211"/>
      <c r="AG1237" s="211"/>
      <c r="AH1237" s="211"/>
      <c r="AI1237" s="211"/>
      <c r="AJ1237" s="211"/>
      <c r="AK1237" s="211"/>
      <c r="AL1237" s="211"/>
      <c r="AM1237" s="211"/>
      <c r="AN1237" s="211"/>
      <c r="AO1237" s="211"/>
      <c r="AP1237" s="211"/>
      <c r="AQ1237" s="211"/>
    </row>
    <row r="1238" spans="2:43" ht="12" customHeight="1">
      <c r="B1238" s="468"/>
      <c r="C1238" s="468"/>
      <c r="F1238" s="211"/>
      <c r="G1238" s="211"/>
      <c r="H1238" s="211"/>
      <c r="I1238" s="211"/>
      <c r="J1238" s="211"/>
      <c r="K1238" s="211"/>
      <c r="L1238" s="211"/>
      <c r="M1238" s="211"/>
      <c r="N1238" s="211"/>
      <c r="O1238" s="211"/>
      <c r="P1238" s="211"/>
      <c r="Q1238" s="211"/>
      <c r="R1238" s="211"/>
      <c r="S1238" s="211"/>
      <c r="T1238" s="211"/>
      <c r="U1238" s="211"/>
      <c r="V1238" s="211"/>
      <c r="W1238" s="211"/>
      <c r="X1238" s="211"/>
      <c r="Y1238" s="211"/>
      <c r="Z1238" s="211"/>
      <c r="AA1238" s="211"/>
      <c r="AB1238" s="211"/>
      <c r="AC1238" s="211"/>
      <c r="AD1238" s="211"/>
      <c r="AE1238" s="211"/>
      <c r="AF1238" s="211"/>
      <c r="AG1238" s="211"/>
      <c r="AH1238" s="211"/>
      <c r="AI1238" s="211"/>
      <c r="AJ1238" s="211"/>
      <c r="AK1238" s="211"/>
      <c r="AL1238" s="211"/>
      <c r="AM1238" s="211"/>
      <c r="AN1238" s="211"/>
      <c r="AO1238" s="211"/>
      <c r="AP1238" s="211"/>
      <c r="AQ1238" s="211"/>
    </row>
    <row r="1239" spans="2:43" ht="12" customHeight="1">
      <c r="B1239" s="468"/>
      <c r="C1239" s="468"/>
      <c r="F1239" s="211"/>
      <c r="G1239" s="211"/>
      <c r="H1239" s="211"/>
      <c r="I1239" s="211"/>
      <c r="J1239" s="211"/>
      <c r="K1239" s="211"/>
      <c r="L1239" s="211"/>
      <c r="M1239" s="211"/>
      <c r="N1239" s="211"/>
      <c r="O1239" s="211"/>
      <c r="P1239" s="211"/>
      <c r="Q1239" s="211"/>
      <c r="R1239" s="211"/>
      <c r="S1239" s="211"/>
      <c r="T1239" s="211"/>
      <c r="U1239" s="211"/>
      <c r="V1239" s="211"/>
      <c r="W1239" s="211"/>
      <c r="X1239" s="211"/>
      <c r="Y1239" s="211"/>
      <c r="Z1239" s="211"/>
      <c r="AA1239" s="211"/>
      <c r="AB1239" s="211"/>
      <c r="AC1239" s="211"/>
      <c r="AD1239" s="211"/>
      <c r="AE1239" s="211"/>
      <c r="AF1239" s="211"/>
      <c r="AG1239" s="211"/>
      <c r="AH1239" s="211"/>
      <c r="AI1239" s="211"/>
      <c r="AJ1239" s="211"/>
      <c r="AK1239" s="211"/>
      <c r="AL1239" s="211"/>
      <c r="AM1239" s="211"/>
      <c r="AN1239" s="211"/>
      <c r="AO1239" s="211"/>
      <c r="AP1239" s="211"/>
      <c r="AQ1239" s="211"/>
    </row>
    <row r="1240" spans="2:43" ht="12" customHeight="1">
      <c r="B1240" s="468"/>
      <c r="C1240" s="468"/>
      <c r="F1240" s="211"/>
      <c r="G1240" s="211"/>
      <c r="H1240" s="211"/>
      <c r="I1240" s="211"/>
      <c r="J1240" s="211"/>
      <c r="K1240" s="211"/>
      <c r="L1240" s="211"/>
      <c r="M1240" s="211"/>
      <c r="N1240" s="211"/>
      <c r="O1240" s="211"/>
      <c r="P1240" s="211"/>
      <c r="Q1240" s="211"/>
      <c r="R1240" s="211"/>
      <c r="S1240" s="211"/>
      <c r="T1240" s="211"/>
      <c r="U1240" s="211"/>
      <c r="V1240" s="211"/>
      <c r="W1240" s="211"/>
      <c r="X1240" s="211"/>
      <c r="Y1240" s="211"/>
      <c r="Z1240" s="211"/>
      <c r="AA1240" s="211"/>
      <c r="AB1240" s="211"/>
      <c r="AC1240" s="211"/>
      <c r="AD1240" s="211"/>
      <c r="AE1240" s="211"/>
      <c r="AF1240" s="211"/>
      <c r="AG1240" s="211"/>
      <c r="AH1240" s="211"/>
      <c r="AI1240" s="211"/>
      <c r="AJ1240" s="211"/>
      <c r="AK1240" s="211"/>
      <c r="AL1240" s="211"/>
      <c r="AM1240" s="211"/>
      <c r="AN1240" s="211"/>
      <c r="AO1240" s="211"/>
      <c r="AP1240" s="211"/>
      <c r="AQ1240" s="211"/>
    </row>
    <row r="1241" spans="2:43" ht="12" customHeight="1">
      <c r="B1241" s="468"/>
      <c r="C1241" s="468"/>
      <c r="F1241" s="211"/>
      <c r="G1241" s="211"/>
      <c r="H1241" s="211"/>
      <c r="I1241" s="211"/>
      <c r="J1241" s="211"/>
      <c r="K1241" s="211"/>
      <c r="L1241" s="211"/>
      <c r="M1241" s="211"/>
      <c r="N1241" s="211"/>
      <c r="O1241" s="211"/>
      <c r="P1241" s="211"/>
      <c r="Q1241" s="211"/>
      <c r="R1241" s="211"/>
      <c r="S1241" s="211"/>
      <c r="T1241" s="211"/>
      <c r="U1241" s="211"/>
      <c r="V1241" s="211"/>
      <c r="W1241" s="211"/>
      <c r="X1241" s="211"/>
      <c r="Y1241" s="211"/>
      <c r="Z1241" s="211"/>
      <c r="AA1241" s="211"/>
      <c r="AB1241" s="211"/>
      <c r="AC1241" s="211"/>
      <c r="AD1241" s="211"/>
      <c r="AE1241" s="211"/>
      <c r="AF1241" s="211"/>
      <c r="AG1241" s="211"/>
      <c r="AH1241" s="211"/>
      <c r="AI1241" s="211"/>
      <c r="AJ1241" s="211"/>
      <c r="AK1241" s="211"/>
      <c r="AL1241" s="211"/>
      <c r="AM1241" s="211"/>
      <c r="AN1241" s="211"/>
      <c r="AO1241" s="211"/>
      <c r="AP1241" s="211"/>
      <c r="AQ1241" s="211"/>
    </row>
    <row r="1242" spans="2:43" ht="12" customHeight="1">
      <c r="B1242" s="468"/>
      <c r="C1242" s="468"/>
      <c r="F1242" s="211"/>
      <c r="G1242" s="211"/>
      <c r="H1242" s="211"/>
      <c r="I1242" s="211"/>
      <c r="J1242" s="211"/>
      <c r="K1242" s="211"/>
      <c r="L1242" s="211"/>
      <c r="M1242" s="211"/>
      <c r="N1242" s="211"/>
      <c r="O1242" s="211"/>
      <c r="P1242" s="211"/>
      <c r="Q1242" s="211"/>
      <c r="R1242" s="211"/>
      <c r="S1242" s="211"/>
      <c r="T1242" s="211"/>
      <c r="U1242" s="211"/>
      <c r="V1242" s="211"/>
      <c r="W1242" s="211"/>
      <c r="X1242" s="211"/>
      <c r="Y1242" s="211"/>
      <c r="Z1242" s="211"/>
      <c r="AA1242" s="211"/>
      <c r="AB1242" s="211"/>
      <c r="AC1242" s="211"/>
      <c r="AD1242" s="211"/>
      <c r="AE1242" s="211"/>
      <c r="AF1242" s="211"/>
      <c r="AG1242" s="211"/>
      <c r="AH1242" s="211"/>
      <c r="AI1242" s="211"/>
      <c r="AJ1242" s="211"/>
      <c r="AK1242" s="211"/>
      <c r="AL1242" s="211"/>
      <c r="AM1242" s="211"/>
      <c r="AN1242" s="211"/>
      <c r="AO1242" s="211"/>
      <c r="AP1242" s="211"/>
      <c r="AQ1242" s="211"/>
    </row>
    <row r="1243" spans="2:43" ht="12" customHeight="1">
      <c r="B1243" s="468"/>
      <c r="C1243" s="468"/>
      <c r="F1243" s="211"/>
      <c r="G1243" s="211"/>
      <c r="H1243" s="211"/>
      <c r="I1243" s="211"/>
      <c r="J1243" s="211"/>
      <c r="K1243" s="211"/>
      <c r="L1243" s="211"/>
      <c r="M1243" s="211"/>
      <c r="N1243" s="211"/>
      <c r="O1243" s="211"/>
      <c r="P1243" s="211"/>
      <c r="Q1243" s="211"/>
      <c r="R1243" s="211"/>
      <c r="S1243" s="211"/>
      <c r="T1243" s="211"/>
      <c r="U1243" s="211"/>
      <c r="V1243" s="211"/>
      <c r="W1243" s="211"/>
      <c r="X1243" s="211"/>
      <c r="Y1243" s="211"/>
      <c r="Z1243" s="211"/>
      <c r="AA1243" s="211"/>
      <c r="AB1243" s="211"/>
      <c r="AC1243" s="211"/>
      <c r="AD1243" s="211"/>
      <c r="AE1243" s="211"/>
      <c r="AF1243" s="211"/>
      <c r="AG1243" s="211"/>
      <c r="AH1243" s="211"/>
      <c r="AI1243" s="211"/>
      <c r="AJ1243" s="211"/>
      <c r="AK1243" s="211"/>
      <c r="AL1243" s="211"/>
      <c r="AM1243" s="211"/>
      <c r="AN1243" s="211"/>
      <c r="AO1243" s="211"/>
      <c r="AP1243" s="211"/>
      <c r="AQ1243" s="211"/>
    </row>
    <row r="1244" spans="2:43" ht="12" customHeight="1">
      <c r="B1244" s="468"/>
      <c r="C1244" s="468"/>
      <c r="F1244" s="211"/>
      <c r="G1244" s="211"/>
      <c r="H1244" s="211"/>
      <c r="I1244" s="211"/>
      <c r="J1244" s="211"/>
      <c r="K1244" s="211"/>
      <c r="L1244" s="211"/>
      <c r="M1244" s="211"/>
      <c r="N1244" s="211"/>
      <c r="O1244" s="211"/>
      <c r="P1244" s="211"/>
      <c r="Q1244" s="211"/>
      <c r="R1244" s="211"/>
      <c r="S1244" s="211"/>
      <c r="T1244" s="211"/>
      <c r="U1244" s="211"/>
      <c r="V1244" s="211"/>
      <c r="W1244" s="211"/>
      <c r="X1244" s="211"/>
      <c r="Y1244" s="211"/>
      <c r="Z1244" s="211"/>
      <c r="AA1244" s="211"/>
      <c r="AB1244" s="211"/>
      <c r="AC1244" s="211"/>
      <c r="AD1244" s="211"/>
      <c r="AE1244" s="211"/>
      <c r="AF1244" s="211"/>
      <c r="AG1244" s="211"/>
      <c r="AH1244" s="211"/>
      <c r="AI1244" s="211"/>
      <c r="AJ1244" s="211"/>
      <c r="AK1244" s="211"/>
      <c r="AL1244" s="211"/>
      <c r="AM1244" s="211"/>
      <c r="AN1244" s="211"/>
      <c r="AO1244" s="211"/>
      <c r="AP1244" s="211"/>
      <c r="AQ1244" s="211"/>
    </row>
    <row r="1245" spans="2:43" ht="12" customHeight="1">
      <c r="B1245" s="468"/>
      <c r="C1245" s="468"/>
      <c r="F1245" s="211"/>
      <c r="G1245" s="211"/>
      <c r="H1245" s="211"/>
      <c r="I1245" s="211"/>
      <c r="J1245" s="211"/>
      <c r="K1245" s="211"/>
      <c r="L1245" s="211"/>
      <c r="M1245" s="211"/>
      <c r="N1245" s="211"/>
      <c r="O1245" s="211"/>
      <c r="P1245" s="211"/>
      <c r="Q1245" s="211"/>
      <c r="R1245" s="211"/>
      <c r="S1245" s="211"/>
      <c r="T1245" s="211"/>
      <c r="U1245" s="211"/>
      <c r="V1245" s="211"/>
      <c r="W1245" s="211"/>
      <c r="X1245" s="211"/>
      <c r="Y1245" s="211"/>
      <c r="Z1245" s="211"/>
      <c r="AA1245" s="211"/>
      <c r="AB1245" s="211"/>
      <c r="AC1245" s="211"/>
      <c r="AD1245" s="211"/>
      <c r="AE1245" s="211"/>
      <c r="AF1245" s="211"/>
      <c r="AG1245" s="211"/>
      <c r="AH1245" s="211"/>
      <c r="AI1245" s="211"/>
      <c r="AJ1245" s="211"/>
      <c r="AK1245" s="211"/>
      <c r="AL1245" s="211"/>
      <c r="AM1245" s="211"/>
      <c r="AN1245" s="211"/>
      <c r="AO1245" s="211"/>
      <c r="AP1245" s="211"/>
      <c r="AQ1245" s="211"/>
    </row>
    <row r="1246" spans="2:43" ht="12" customHeight="1">
      <c r="B1246" s="468"/>
      <c r="C1246" s="468"/>
      <c r="F1246" s="211"/>
      <c r="G1246" s="211"/>
      <c r="H1246" s="211"/>
      <c r="I1246" s="211"/>
      <c r="J1246" s="211"/>
      <c r="K1246" s="211"/>
      <c r="L1246" s="211"/>
      <c r="M1246" s="211"/>
      <c r="N1246" s="211"/>
      <c r="O1246" s="211"/>
      <c r="P1246" s="211"/>
      <c r="Q1246" s="211"/>
      <c r="R1246" s="211"/>
      <c r="S1246" s="211"/>
      <c r="T1246" s="211"/>
      <c r="U1246" s="211"/>
      <c r="V1246" s="211"/>
      <c r="W1246" s="211"/>
      <c r="X1246" s="211"/>
      <c r="Y1246" s="211"/>
      <c r="Z1246" s="211"/>
      <c r="AA1246" s="211"/>
      <c r="AB1246" s="211"/>
      <c r="AC1246" s="211"/>
      <c r="AD1246" s="211"/>
      <c r="AE1246" s="211"/>
      <c r="AF1246" s="211"/>
      <c r="AG1246" s="211"/>
      <c r="AH1246" s="211"/>
      <c r="AI1246" s="211"/>
      <c r="AJ1246" s="211"/>
      <c r="AK1246" s="211"/>
      <c r="AL1246" s="211"/>
      <c r="AM1246" s="211"/>
      <c r="AN1246" s="211"/>
      <c r="AO1246" s="211"/>
      <c r="AP1246" s="211"/>
      <c r="AQ1246" s="211"/>
    </row>
    <row r="1247" spans="2:43" ht="12" customHeight="1">
      <c r="B1247" s="468"/>
      <c r="C1247" s="468"/>
      <c r="F1247" s="211"/>
      <c r="G1247" s="211"/>
      <c r="H1247" s="211"/>
      <c r="I1247" s="211"/>
      <c r="J1247" s="211"/>
      <c r="K1247" s="211"/>
      <c r="L1247" s="211"/>
      <c r="M1247" s="211"/>
      <c r="N1247" s="211"/>
      <c r="O1247" s="211"/>
      <c r="P1247" s="211"/>
      <c r="Q1247" s="211"/>
      <c r="R1247" s="211"/>
      <c r="S1247" s="211"/>
      <c r="T1247" s="211"/>
      <c r="U1247" s="211"/>
      <c r="V1247" s="211"/>
      <c r="W1247" s="211"/>
      <c r="X1247" s="211"/>
      <c r="Y1247" s="211"/>
      <c r="Z1247" s="211"/>
      <c r="AA1247" s="211"/>
      <c r="AB1247" s="211"/>
      <c r="AC1247" s="211"/>
      <c r="AD1247" s="211"/>
      <c r="AE1247" s="211"/>
      <c r="AF1247" s="211"/>
      <c r="AG1247" s="211"/>
      <c r="AH1247" s="211"/>
      <c r="AI1247" s="211"/>
      <c r="AJ1247" s="211"/>
      <c r="AK1247" s="211"/>
      <c r="AL1247" s="211"/>
      <c r="AM1247" s="211"/>
      <c r="AN1247" s="211"/>
      <c r="AO1247" s="211"/>
      <c r="AP1247" s="211"/>
      <c r="AQ1247" s="211"/>
    </row>
    <row r="1248" spans="2:43" ht="12" customHeight="1">
      <c r="B1248" s="468"/>
      <c r="C1248" s="468"/>
      <c r="F1248" s="211"/>
      <c r="G1248" s="211"/>
      <c r="H1248" s="211"/>
      <c r="I1248" s="211"/>
      <c r="J1248" s="211"/>
      <c r="K1248" s="211"/>
      <c r="L1248" s="211"/>
      <c r="M1248" s="211"/>
      <c r="N1248" s="211"/>
      <c r="O1248" s="211"/>
      <c r="P1248" s="211"/>
      <c r="Q1248" s="211"/>
      <c r="R1248" s="211"/>
      <c r="S1248" s="211"/>
      <c r="T1248" s="211"/>
      <c r="U1248" s="211"/>
      <c r="V1248" s="211"/>
      <c r="W1248" s="211"/>
      <c r="X1248" s="211"/>
      <c r="Y1248" s="211"/>
      <c r="Z1248" s="211"/>
      <c r="AA1248" s="211"/>
      <c r="AB1248" s="211"/>
      <c r="AC1248" s="211"/>
      <c r="AD1248" s="211"/>
      <c r="AE1248" s="211"/>
      <c r="AF1248" s="211"/>
      <c r="AG1248" s="211"/>
      <c r="AH1248" s="211"/>
      <c r="AI1248" s="211"/>
      <c r="AJ1248" s="211"/>
      <c r="AK1248" s="211"/>
      <c r="AL1248" s="211"/>
      <c r="AM1248" s="211"/>
      <c r="AN1248" s="211"/>
      <c r="AO1248" s="211"/>
      <c r="AP1248" s="211"/>
      <c r="AQ1248" s="211"/>
    </row>
    <row r="1249" spans="2:43" ht="12" customHeight="1">
      <c r="B1249" s="468"/>
      <c r="C1249" s="468"/>
      <c r="F1249" s="211"/>
      <c r="G1249" s="211"/>
      <c r="H1249" s="211"/>
      <c r="I1249" s="211"/>
      <c r="J1249" s="211"/>
      <c r="K1249" s="211"/>
      <c r="L1249" s="211"/>
      <c r="M1249" s="211"/>
      <c r="N1249" s="211"/>
      <c r="O1249" s="211"/>
      <c r="P1249" s="211"/>
      <c r="Q1249" s="211"/>
      <c r="R1249" s="211"/>
      <c r="S1249" s="211"/>
      <c r="T1249" s="211"/>
      <c r="U1249" s="211"/>
      <c r="V1249" s="211"/>
      <c r="W1249" s="211"/>
      <c r="X1249" s="211"/>
      <c r="Y1249" s="211"/>
      <c r="Z1249" s="211"/>
      <c r="AA1249" s="211"/>
      <c r="AB1249" s="211"/>
      <c r="AC1249" s="211"/>
      <c r="AD1249" s="211"/>
      <c r="AE1249" s="211"/>
      <c r="AF1249" s="211"/>
      <c r="AG1249" s="211"/>
      <c r="AH1249" s="211"/>
      <c r="AI1249" s="211"/>
      <c r="AJ1249" s="211"/>
      <c r="AK1249" s="211"/>
      <c r="AL1249" s="211"/>
      <c r="AM1249" s="211"/>
      <c r="AN1249" s="211"/>
      <c r="AO1249" s="211"/>
      <c r="AP1249" s="211"/>
      <c r="AQ1249" s="211"/>
    </row>
    <row r="1250" spans="2:43" ht="12" customHeight="1">
      <c r="B1250" s="468"/>
      <c r="C1250" s="468"/>
      <c r="F1250" s="211"/>
      <c r="G1250" s="211"/>
      <c r="H1250" s="211"/>
      <c r="I1250" s="211"/>
      <c r="J1250" s="211"/>
      <c r="K1250" s="211"/>
      <c r="L1250" s="211"/>
      <c r="M1250" s="211"/>
      <c r="N1250" s="211"/>
      <c r="O1250" s="211"/>
      <c r="P1250" s="211"/>
      <c r="Q1250" s="211"/>
      <c r="R1250" s="211"/>
      <c r="S1250" s="211"/>
      <c r="T1250" s="211"/>
      <c r="U1250" s="211"/>
      <c r="V1250" s="211"/>
      <c r="W1250" s="211"/>
      <c r="X1250" s="211"/>
      <c r="Y1250" s="211"/>
      <c r="Z1250" s="211"/>
      <c r="AA1250" s="211"/>
      <c r="AB1250" s="211"/>
      <c r="AC1250" s="211"/>
      <c r="AD1250" s="211"/>
      <c r="AE1250" s="211"/>
      <c r="AF1250" s="211"/>
      <c r="AG1250" s="211"/>
      <c r="AH1250" s="211"/>
      <c r="AI1250" s="211"/>
      <c r="AJ1250" s="211"/>
      <c r="AK1250" s="211"/>
      <c r="AL1250" s="211"/>
      <c r="AM1250" s="211"/>
      <c r="AN1250" s="211"/>
      <c r="AO1250" s="211"/>
      <c r="AP1250" s="211"/>
      <c r="AQ1250" s="211"/>
    </row>
    <row r="1251" spans="2:43" ht="12" customHeight="1">
      <c r="B1251" s="468"/>
      <c r="C1251" s="468"/>
      <c r="F1251" s="211"/>
      <c r="G1251" s="211"/>
      <c r="H1251" s="211"/>
      <c r="I1251" s="211"/>
      <c r="J1251" s="211"/>
      <c r="K1251" s="211"/>
      <c r="L1251" s="211"/>
      <c r="M1251" s="211"/>
      <c r="N1251" s="211"/>
      <c r="O1251" s="211"/>
      <c r="P1251" s="211"/>
      <c r="Q1251" s="211"/>
      <c r="R1251" s="211"/>
      <c r="S1251" s="211"/>
      <c r="T1251" s="211"/>
      <c r="U1251" s="211"/>
      <c r="V1251" s="211"/>
      <c r="W1251" s="211"/>
      <c r="X1251" s="211"/>
      <c r="Y1251" s="211"/>
      <c r="Z1251" s="211"/>
      <c r="AA1251" s="211"/>
      <c r="AB1251" s="211"/>
      <c r="AC1251" s="211"/>
      <c r="AD1251" s="211"/>
      <c r="AE1251" s="211"/>
      <c r="AF1251" s="211"/>
      <c r="AG1251" s="211"/>
      <c r="AH1251" s="211"/>
      <c r="AI1251" s="211"/>
      <c r="AJ1251" s="211"/>
      <c r="AK1251" s="211"/>
      <c r="AL1251" s="211"/>
      <c r="AM1251" s="211"/>
      <c r="AN1251" s="211"/>
      <c r="AO1251" s="211"/>
      <c r="AP1251" s="211"/>
      <c r="AQ1251" s="211"/>
    </row>
    <row r="1252" spans="2:43" ht="12" customHeight="1">
      <c r="B1252" s="468"/>
      <c r="C1252" s="468"/>
      <c r="F1252" s="211"/>
      <c r="G1252" s="211"/>
      <c r="H1252" s="211"/>
      <c r="I1252" s="211"/>
      <c r="J1252" s="211"/>
      <c r="K1252" s="211"/>
      <c r="L1252" s="211"/>
      <c r="M1252" s="211"/>
      <c r="N1252" s="211"/>
      <c r="O1252" s="211"/>
      <c r="P1252" s="211"/>
      <c r="Q1252" s="211"/>
      <c r="R1252" s="211"/>
      <c r="S1252" s="211"/>
      <c r="T1252" s="211"/>
      <c r="U1252" s="211"/>
      <c r="V1252" s="211"/>
      <c r="W1252" s="211"/>
      <c r="X1252" s="211"/>
      <c r="Y1252" s="211"/>
      <c r="Z1252" s="211"/>
      <c r="AA1252" s="211"/>
      <c r="AB1252" s="211"/>
      <c r="AC1252" s="211"/>
      <c r="AD1252" s="211"/>
      <c r="AE1252" s="211"/>
      <c r="AF1252" s="211"/>
      <c r="AG1252" s="211"/>
      <c r="AH1252" s="211"/>
      <c r="AI1252" s="211"/>
      <c r="AJ1252" s="211"/>
      <c r="AK1252" s="211"/>
      <c r="AL1252" s="211"/>
      <c r="AM1252" s="211"/>
      <c r="AN1252" s="211"/>
      <c r="AO1252" s="211"/>
      <c r="AP1252" s="211"/>
      <c r="AQ1252" s="211"/>
    </row>
    <row r="1253" spans="2:43" ht="12" customHeight="1">
      <c r="B1253" s="468"/>
      <c r="C1253" s="468"/>
      <c r="F1253" s="211"/>
      <c r="G1253" s="211"/>
      <c r="H1253" s="211"/>
      <c r="I1253" s="211"/>
      <c r="J1253" s="211"/>
      <c r="K1253" s="211"/>
      <c r="L1253" s="211"/>
      <c r="M1253" s="211"/>
      <c r="N1253" s="211"/>
      <c r="O1253" s="211"/>
      <c r="P1253" s="211"/>
      <c r="Q1253" s="211"/>
      <c r="R1253" s="211"/>
      <c r="S1253" s="211"/>
      <c r="T1253" s="211"/>
      <c r="U1253" s="211"/>
      <c r="V1253" s="211"/>
      <c r="W1253" s="211"/>
      <c r="X1253" s="211"/>
      <c r="Y1253" s="211"/>
      <c r="Z1253" s="211"/>
      <c r="AA1253" s="211"/>
      <c r="AB1253" s="211"/>
      <c r="AC1253" s="211"/>
      <c r="AD1253" s="211"/>
      <c r="AE1253" s="211"/>
      <c r="AF1253" s="211"/>
      <c r="AG1253" s="211"/>
      <c r="AH1253" s="211"/>
      <c r="AI1253" s="211"/>
      <c r="AJ1253" s="211"/>
      <c r="AK1253" s="211"/>
      <c r="AL1253" s="211"/>
      <c r="AM1253" s="211"/>
      <c r="AN1253" s="211"/>
      <c r="AO1253" s="211"/>
      <c r="AP1253" s="211"/>
      <c r="AQ1253" s="211"/>
    </row>
    <row r="1254" spans="2:43" ht="12" customHeight="1">
      <c r="B1254" s="468"/>
      <c r="C1254" s="468"/>
      <c r="F1254" s="211"/>
      <c r="G1254" s="211"/>
      <c r="H1254" s="211"/>
      <c r="I1254" s="211"/>
      <c r="J1254" s="211"/>
      <c r="K1254" s="211"/>
      <c r="L1254" s="211"/>
      <c r="M1254" s="211"/>
      <c r="N1254" s="211"/>
      <c r="O1254" s="211"/>
      <c r="P1254" s="211"/>
      <c r="Q1254" s="211"/>
      <c r="R1254" s="211"/>
      <c r="S1254" s="211"/>
      <c r="T1254" s="211"/>
      <c r="U1254" s="211"/>
      <c r="V1254" s="211"/>
      <c r="W1254" s="211"/>
      <c r="X1254" s="211"/>
      <c r="Y1254" s="211"/>
      <c r="Z1254" s="211"/>
      <c r="AA1254" s="211"/>
      <c r="AB1254" s="211"/>
      <c r="AC1254" s="211"/>
      <c r="AD1254" s="211"/>
      <c r="AE1254" s="211"/>
      <c r="AF1254" s="211"/>
      <c r="AG1254" s="211"/>
      <c r="AH1254" s="211"/>
      <c r="AI1254" s="211"/>
      <c r="AJ1254" s="211"/>
      <c r="AK1254" s="211"/>
      <c r="AL1254" s="211"/>
      <c r="AM1254" s="211"/>
      <c r="AN1254" s="211"/>
      <c r="AO1254" s="211"/>
      <c r="AP1254" s="211"/>
      <c r="AQ1254" s="211"/>
    </row>
    <row r="1255" spans="2:43" ht="12" customHeight="1">
      <c r="B1255" s="468"/>
      <c r="C1255" s="468"/>
      <c r="F1255" s="211"/>
      <c r="G1255" s="211"/>
      <c r="H1255" s="211"/>
      <c r="I1255" s="211"/>
      <c r="J1255" s="211"/>
      <c r="K1255" s="211"/>
      <c r="L1255" s="211"/>
      <c r="M1255" s="211"/>
      <c r="N1255" s="211"/>
      <c r="O1255" s="211"/>
      <c r="P1255" s="211"/>
      <c r="Q1255" s="211"/>
      <c r="R1255" s="211"/>
      <c r="S1255" s="211"/>
      <c r="T1255" s="211"/>
      <c r="U1255" s="211"/>
      <c r="V1255" s="211"/>
      <c r="W1255" s="211"/>
      <c r="X1255" s="211"/>
      <c r="Y1255" s="211"/>
      <c r="Z1255" s="211"/>
      <c r="AA1255" s="211"/>
      <c r="AB1255" s="211"/>
      <c r="AC1255" s="211"/>
      <c r="AD1255" s="211"/>
      <c r="AE1255" s="211"/>
      <c r="AF1255" s="211"/>
      <c r="AG1255" s="211"/>
      <c r="AH1255" s="211"/>
      <c r="AI1255" s="211"/>
      <c r="AJ1255" s="211"/>
      <c r="AK1255" s="211"/>
      <c r="AL1255" s="211"/>
      <c r="AM1255" s="211"/>
      <c r="AN1255" s="211"/>
      <c r="AO1255" s="211"/>
      <c r="AP1255" s="211"/>
      <c r="AQ1255" s="211"/>
    </row>
    <row r="1256" spans="2:43" ht="12" customHeight="1">
      <c r="B1256" s="468"/>
      <c r="C1256" s="468"/>
      <c r="F1256" s="211"/>
      <c r="G1256" s="211"/>
      <c r="H1256" s="211"/>
      <c r="I1256" s="211"/>
      <c r="J1256" s="211"/>
      <c r="K1256" s="211"/>
      <c r="L1256" s="211"/>
      <c r="M1256" s="211"/>
      <c r="N1256" s="211"/>
      <c r="O1256" s="211"/>
      <c r="P1256" s="211"/>
      <c r="Q1256" s="211"/>
      <c r="R1256" s="211"/>
      <c r="S1256" s="211"/>
      <c r="T1256" s="211"/>
      <c r="U1256" s="211"/>
      <c r="V1256" s="211"/>
      <c r="W1256" s="211"/>
      <c r="X1256" s="211"/>
      <c r="Y1256" s="211"/>
      <c r="Z1256" s="211"/>
      <c r="AA1256" s="211"/>
      <c r="AB1256" s="211"/>
      <c r="AC1256" s="211"/>
      <c r="AD1256" s="211"/>
      <c r="AE1256" s="211"/>
      <c r="AF1256" s="211"/>
      <c r="AG1256" s="211"/>
      <c r="AH1256" s="211"/>
      <c r="AI1256" s="211"/>
      <c r="AJ1256" s="211"/>
      <c r="AK1256" s="211"/>
      <c r="AL1256" s="211"/>
      <c r="AM1256" s="211"/>
      <c r="AN1256" s="211"/>
      <c r="AO1256" s="211"/>
      <c r="AP1256" s="211"/>
      <c r="AQ1256" s="211"/>
    </row>
    <row r="1257" spans="2:43" ht="12" customHeight="1">
      <c r="B1257" s="468"/>
      <c r="C1257" s="468"/>
      <c r="F1257" s="211"/>
      <c r="G1257" s="211"/>
      <c r="H1257" s="211"/>
      <c r="I1257" s="211"/>
      <c r="J1257" s="211"/>
      <c r="K1257" s="211"/>
      <c r="L1257" s="211"/>
      <c r="M1257" s="211"/>
      <c r="N1257" s="211"/>
      <c r="O1257" s="211"/>
      <c r="P1257" s="211"/>
      <c r="Q1257" s="211"/>
      <c r="R1257" s="211"/>
      <c r="S1257" s="211"/>
      <c r="T1257" s="211"/>
      <c r="U1257" s="211"/>
      <c r="V1257" s="211"/>
      <c r="W1257" s="211"/>
      <c r="X1257" s="211"/>
      <c r="Y1257" s="211"/>
      <c r="Z1257" s="211"/>
      <c r="AA1257" s="211"/>
      <c r="AB1257" s="211"/>
      <c r="AC1257" s="211"/>
      <c r="AD1257" s="211"/>
      <c r="AE1257" s="211"/>
      <c r="AF1257" s="211"/>
      <c r="AG1257" s="211"/>
      <c r="AH1257" s="211"/>
      <c r="AI1257" s="211"/>
      <c r="AJ1257" s="211"/>
      <c r="AK1257" s="211"/>
      <c r="AL1257" s="211"/>
      <c r="AM1257" s="211"/>
      <c r="AN1257" s="211"/>
      <c r="AO1257" s="211"/>
      <c r="AP1257" s="211"/>
      <c r="AQ1257" s="211"/>
    </row>
    <row r="1258" spans="2:43" ht="12" customHeight="1">
      <c r="B1258" s="468"/>
      <c r="C1258" s="468"/>
      <c r="F1258" s="211"/>
      <c r="G1258" s="211"/>
      <c r="H1258" s="211"/>
      <c r="I1258" s="211"/>
      <c r="J1258" s="211"/>
      <c r="K1258" s="211"/>
      <c r="L1258" s="211"/>
      <c r="M1258" s="211"/>
      <c r="N1258" s="211"/>
      <c r="O1258" s="211"/>
      <c r="P1258" s="211"/>
      <c r="Q1258" s="211"/>
      <c r="R1258" s="211"/>
      <c r="S1258" s="211"/>
      <c r="T1258" s="211"/>
      <c r="U1258" s="211"/>
      <c r="V1258" s="211"/>
      <c r="W1258" s="211"/>
      <c r="X1258" s="211"/>
      <c r="Y1258" s="211"/>
      <c r="Z1258" s="211"/>
      <c r="AA1258" s="211"/>
      <c r="AB1258" s="211"/>
      <c r="AC1258" s="211"/>
      <c r="AD1258" s="211"/>
      <c r="AE1258" s="211"/>
      <c r="AF1258" s="211"/>
      <c r="AG1258" s="211"/>
      <c r="AH1258" s="211"/>
      <c r="AI1258" s="211"/>
      <c r="AJ1258" s="211"/>
      <c r="AK1258" s="211"/>
      <c r="AL1258" s="211"/>
      <c r="AM1258" s="211"/>
      <c r="AN1258" s="211"/>
      <c r="AO1258" s="211"/>
      <c r="AP1258" s="211"/>
      <c r="AQ1258" s="211"/>
    </row>
    <row r="1259" spans="2:43" ht="12" customHeight="1">
      <c r="B1259" s="468"/>
      <c r="C1259" s="468"/>
      <c r="F1259" s="211"/>
      <c r="G1259" s="211"/>
      <c r="H1259" s="211"/>
      <c r="I1259" s="211"/>
      <c r="J1259" s="211"/>
      <c r="K1259" s="211"/>
      <c r="L1259" s="211"/>
      <c r="M1259" s="211"/>
      <c r="N1259" s="211"/>
      <c r="O1259" s="211"/>
      <c r="P1259" s="211"/>
      <c r="Q1259" s="211"/>
      <c r="R1259" s="211"/>
      <c r="S1259" s="211"/>
      <c r="T1259" s="211"/>
      <c r="U1259" s="211"/>
      <c r="V1259" s="211"/>
      <c r="W1259" s="211"/>
      <c r="X1259" s="211"/>
      <c r="Y1259" s="211"/>
      <c r="Z1259" s="211"/>
      <c r="AA1259" s="211"/>
      <c r="AB1259" s="211"/>
      <c r="AC1259" s="211"/>
      <c r="AD1259" s="211"/>
      <c r="AE1259" s="211"/>
      <c r="AF1259" s="211"/>
      <c r="AG1259" s="211"/>
      <c r="AH1259" s="211"/>
      <c r="AI1259" s="211"/>
      <c r="AJ1259" s="211"/>
      <c r="AK1259" s="211"/>
      <c r="AL1259" s="211"/>
      <c r="AM1259" s="211"/>
      <c r="AN1259" s="211"/>
      <c r="AO1259" s="211"/>
      <c r="AP1259" s="211"/>
      <c r="AQ1259" s="211"/>
    </row>
    <row r="1260" spans="2:43" ht="12" customHeight="1">
      <c r="B1260" s="468"/>
      <c r="C1260" s="468"/>
      <c r="F1260" s="211"/>
      <c r="G1260" s="211"/>
      <c r="H1260" s="211"/>
      <c r="I1260" s="211"/>
      <c r="J1260" s="211"/>
      <c r="K1260" s="211"/>
      <c r="L1260" s="211"/>
      <c r="M1260" s="211"/>
      <c r="N1260" s="211"/>
      <c r="O1260" s="211"/>
      <c r="P1260" s="211"/>
      <c r="Q1260" s="211"/>
      <c r="R1260" s="211"/>
      <c r="S1260" s="211"/>
      <c r="T1260" s="211"/>
      <c r="U1260" s="211"/>
      <c r="V1260" s="211"/>
      <c r="W1260" s="211"/>
      <c r="X1260" s="211"/>
      <c r="Y1260" s="211"/>
      <c r="Z1260" s="211"/>
      <c r="AA1260" s="211"/>
      <c r="AB1260" s="211"/>
      <c r="AC1260" s="211"/>
      <c r="AD1260" s="211"/>
      <c r="AE1260" s="211"/>
      <c r="AF1260" s="211"/>
      <c r="AG1260" s="211"/>
      <c r="AH1260" s="211"/>
      <c r="AI1260" s="211"/>
      <c r="AJ1260" s="211"/>
      <c r="AK1260" s="211"/>
      <c r="AL1260" s="211"/>
      <c r="AM1260" s="211"/>
      <c r="AN1260" s="211"/>
      <c r="AO1260" s="211"/>
      <c r="AP1260" s="211"/>
      <c r="AQ1260" s="211"/>
    </row>
    <row r="1261" spans="2:43" ht="12" customHeight="1">
      <c r="B1261" s="468"/>
      <c r="C1261" s="468"/>
      <c r="F1261" s="211"/>
      <c r="G1261" s="211"/>
      <c r="H1261" s="211"/>
      <c r="I1261" s="211"/>
      <c r="J1261" s="211"/>
      <c r="K1261" s="211"/>
      <c r="L1261" s="211"/>
      <c r="M1261" s="211"/>
      <c r="N1261" s="211"/>
      <c r="O1261" s="211"/>
      <c r="P1261" s="211"/>
      <c r="Q1261" s="211"/>
      <c r="R1261" s="211"/>
      <c r="S1261" s="211"/>
      <c r="T1261" s="211"/>
      <c r="U1261" s="211"/>
      <c r="V1261" s="211"/>
      <c r="W1261" s="211"/>
      <c r="X1261" s="211"/>
      <c r="Y1261" s="211"/>
      <c r="Z1261" s="211"/>
      <c r="AA1261" s="211"/>
      <c r="AB1261" s="211"/>
      <c r="AC1261" s="211"/>
      <c r="AD1261" s="211"/>
      <c r="AE1261" s="211"/>
      <c r="AF1261" s="211"/>
      <c r="AG1261" s="211"/>
      <c r="AH1261" s="211"/>
      <c r="AI1261" s="211"/>
      <c r="AJ1261" s="211"/>
      <c r="AK1261" s="211"/>
      <c r="AL1261" s="211"/>
      <c r="AM1261" s="211"/>
      <c r="AN1261" s="211"/>
      <c r="AO1261" s="211"/>
      <c r="AP1261" s="211"/>
      <c r="AQ1261" s="211"/>
    </row>
    <row r="1262" spans="2:43" ht="12" customHeight="1">
      <c r="B1262" s="468"/>
      <c r="C1262" s="468"/>
      <c r="F1262" s="211"/>
      <c r="G1262" s="211"/>
      <c r="H1262" s="211"/>
      <c r="I1262" s="211"/>
      <c r="J1262" s="211"/>
      <c r="K1262" s="211"/>
      <c r="L1262" s="211"/>
      <c r="M1262" s="211"/>
      <c r="N1262" s="211"/>
      <c r="O1262" s="211"/>
      <c r="P1262" s="211"/>
      <c r="Q1262" s="211"/>
      <c r="R1262" s="211"/>
      <c r="S1262" s="211"/>
      <c r="T1262" s="211"/>
      <c r="U1262" s="211"/>
      <c r="V1262" s="211"/>
      <c r="W1262" s="211"/>
      <c r="X1262" s="211"/>
      <c r="Y1262" s="211"/>
      <c r="Z1262" s="211"/>
      <c r="AA1262" s="211"/>
      <c r="AB1262" s="211"/>
      <c r="AC1262" s="211"/>
      <c r="AD1262" s="211"/>
      <c r="AE1262" s="211"/>
      <c r="AF1262" s="211"/>
      <c r="AG1262" s="211"/>
      <c r="AH1262" s="211"/>
      <c r="AI1262" s="211"/>
      <c r="AJ1262" s="211"/>
      <c r="AK1262" s="211"/>
      <c r="AL1262" s="211"/>
      <c r="AM1262" s="211"/>
      <c r="AN1262" s="211"/>
      <c r="AO1262" s="211"/>
      <c r="AP1262" s="211"/>
      <c r="AQ1262" s="211"/>
    </row>
    <row r="1263" spans="2:43" ht="12" customHeight="1">
      <c r="B1263" s="468"/>
      <c r="C1263" s="468"/>
      <c r="F1263" s="211"/>
      <c r="G1263" s="211"/>
      <c r="H1263" s="211"/>
      <c r="I1263" s="211"/>
      <c r="J1263" s="211"/>
      <c r="K1263" s="211"/>
      <c r="L1263" s="211"/>
      <c r="M1263" s="211"/>
      <c r="N1263" s="211"/>
      <c r="O1263" s="211"/>
      <c r="P1263" s="211"/>
      <c r="Q1263" s="211"/>
      <c r="R1263" s="211"/>
      <c r="S1263" s="211"/>
      <c r="T1263" s="211"/>
      <c r="U1263" s="211"/>
      <c r="V1263" s="211"/>
      <c r="W1263" s="211"/>
      <c r="X1263" s="211"/>
      <c r="Y1263" s="211"/>
      <c r="Z1263" s="211"/>
      <c r="AA1263" s="211"/>
      <c r="AB1263" s="211"/>
      <c r="AC1263" s="211"/>
      <c r="AD1263" s="211"/>
      <c r="AE1263" s="211"/>
      <c r="AF1263" s="211"/>
      <c r="AG1263" s="211"/>
      <c r="AH1263" s="211"/>
      <c r="AI1263" s="211"/>
      <c r="AJ1263" s="211"/>
      <c r="AK1263" s="211"/>
      <c r="AL1263" s="211"/>
      <c r="AM1263" s="211"/>
      <c r="AN1263" s="211"/>
      <c r="AO1263" s="211"/>
      <c r="AP1263" s="211"/>
      <c r="AQ1263" s="211"/>
    </row>
    <row r="1264" spans="2:43" ht="12" customHeight="1">
      <c r="B1264" s="468"/>
      <c r="C1264" s="468"/>
      <c r="F1264" s="211"/>
      <c r="G1264" s="211"/>
      <c r="H1264" s="211"/>
      <c r="I1264" s="211"/>
      <c r="J1264" s="211"/>
      <c r="K1264" s="211"/>
      <c r="L1264" s="211"/>
      <c r="M1264" s="211"/>
      <c r="N1264" s="211"/>
      <c r="O1264" s="211"/>
      <c r="P1264" s="211"/>
      <c r="Q1264" s="211"/>
      <c r="R1264" s="211"/>
      <c r="S1264" s="211"/>
      <c r="T1264" s="211"/>
      <c r="U1264" s="211"/>
      <c r="V1264" s="211"/>
      <c r="W1264" s="211"/>
      <c r="X1264" s="211"/>
      <c r="Y1264" s="211"/>
      <c r="Z1264" s="211"/>
      <c r="AA1264" s="211"/>
      <c r="AB1264" s="211"/>
      <c r="AC1264" s="211"/>
      <c r="AD1264" s="211"/>
      <c r="AE1264" s="211"/>
      <c r="AF1264" s="211"/>
      <c r="AG1264" s="211"/>
      <c r="AH1264" s="211"/>
      <c r="AI1264" s="211"/>
      <c r="AJ1264" s="211"/>
      <c r="AK1264" s="211"/>
      <c r="AL1264" s="211"/>
      <c r="AM1264" s="211"/>
      <c r="AN1264" s="211"/>
      <c r="AO1264" s="211"/>
      <c r="AP1264" s="211"/>
      <c r="AQ1264" s="211"/>
    </row>
    <row r="1265" spans="2:43" ht="12" customHeight="1">
      <c r="B1265" s="468"/>
      <c r="C1265" s="468"/>
      <c r="F1265" s="211"/>
      <c r="G1265" s="211"/>
      <c r="H1265" s="211"/>
      <c r="I1265" s="211"/>
      <c r="J1265" s="211"/>
      <c r="K1265" s="211"/>
      <c r="L1265" s="211"/>
      <c r="M1265" s="211"/>
      <c r="N1265" s="211"/>
      <c r="O1265" s="211"/>
      <c r="P1265" s="211"/>
      <c r="Q1265" s="211"/>
      <c r="R1265" s="211"/>
      <c r="S1265" s="211"/>
      <c r="T1265" s="211"/>
      <c r="U1265" s="211"/>
      <c r="V1265" s="211"/>
      <c r="W1265" s="211"/>
      <c r="X1265" s="211"/>
      <c r="Y1265" s="211"/>
      <c r="Z1265" s="211"/>
      <c r="AA1265" s="211"/>
      <c r="AB1265" s="211"/>
      <c r="AC1265" s="211"/>
      <c r="AD1265" s="211"/>
      <c r="AE1265" s="211"/>
      <c r="AF1265" s="211"/>
      <c r="AG1265" s="211"/>
      <c r="AH1265" s="211"/>
      <c r="AI1265" s="211"/>
      <c r="AJ1265" s="211"/>
      <c r="AK1265" s="211"/>
      <c r="AL1265" s="211"/>
      <c r="AM1265" s="211"/>
      <c r="AN1265" s="211"/>
      <c r="AO1265" s="211"/>
      <c r="AP1265" s="211"/>
      <c r="AQ1265" s="211"/>
    </row>
    <row r="1266" spans="2:43" ht="12" customHeight="1">
      <c r="B1266" s="468"/>
      <c r="C1266" s="468"/>
      <c r="F1266" s="211"/>
      <c r="G1266" s="211"/>
      <c r="H1266" s="211"/>
      <c r="I1266" s="211"/>
      <c r="J1266" s="211"/>
      <c r="K1266" s="211"/>
      <c r="L1266" s="211"/>
      <c r="M1266" s="211"/>
      <c r="N1266" s="211"/>
      <c r="O1266" s="211"/>
      <c r="P1266" s="211"/>
      <c r="Q1266" s="211"/>
      <c r="R1266" s="211"/>
      <c r="S1266" s="211"/>
      <c r="T1266" s="211"/>
      <c r="U1266" s="211"/>
      <c r="V1266" s="211"/>
      <c r="W1266" s="211"/>
      <c r="X1266" s="211"/>
      <c r="Y1266" s="211"/>
      <c r="Z1266" s="211"/>
      <c r="AA1266" s="211"/>
      <c r="AB1266" s="211"/>
      <c r="AC1266" s="211"/>
      <c r="AD1266" s="211"/>
      <c r="AE1266" s="211"/>
      <c r="AF1266" s="211"/>
      <c r="AG1266" s="211"/>
      <c r="AH1266" s="211"/>
      <c r="AI1266" s="211"/>
      <c r="AJ1266" s="211"/>
      <c r="AK1266" s="211"/>
      <c r="AL1266" s="211"/>
      <c r="AM1266" s="211"/>
      <c r="AN1266" s="211"/>
      <c r="AO1266" s="211"/>
      <c r="AP1266" s="211"/>
      <c r="AQ1266" s="211"/>
    </row>
    <row r="1267" spans="2:43" ht="12" customHeight="1">
      <c r="B1267" s="468"/>
      <c r="C1267" s="468"/>
      <c r="F1267" s="211"/>
      <c r="G1267" s="211"/>
      <c r="H1267" s="211"/>
      <c r="I1267" s="211"/>
      <c r="J1267" s="211"/>
      <c r="K1267" s="211"/>
      <c r="L1267" s="211"/>
      <c r="M1267" s="211"/>
      <c r="N1267" s="211"/>
      <c r="O1267" s="211"/>
      <c r="P1267" s="211"/>
      <c r="Q1267" s="211"/>
      <c r="R1267" s="211"/>
      <c r="S1267" s="211"/>
      <c r="T1267" s="211"/>
      <c r="U1267" s="211"/>
      <c r="V1267" s="211"/>
      <c r="W1267" s="211"/>
      <c r="X1267" s="211"/>
      <c r="Y1267" s="211"/>
      <c r="Z1267" s="211"/>
      <c r="AA1267" s="211"/>
      <c r="AB1267" s="211"/>
      <c r="AC1267" s="211"/>
      <c r="AD1267" s="211"/>
      <c r="AE1267" s="211"/>
      <c r="AF1267" s="211"/>
      <c r="AG1267" s="211"/>
      <c r="AH1267" s="211"/>
      <c r="AI1267" s="211"/>
      <c r="AJ1267" s="211"/>
      <c r="AK1267" s="211"/>
      <c r="AL1267" s="211"/>
      <c r="AM1267" s="211"/>
      <c r="AN1267" s="211"/>
      <c r="AO1267" s="211"/>
      <c r="AP1267" s="211"/>
      <c r="AQ1267" s="211"/>
    </row>
    <row r="1268" spans="2:43" ht="12" customHeight="1">
      <c r="B1268" s="468"/>
      <c r="C1268" s="468"/>
      <c r="F1268" s="211"/>
      <c r="G1268" s="211"/>
      <c r="H1268" s="211"/>
      <c r="I1268" s="211"/>
      <c r="J1268" s="211"/>
      <c r="K1268" s="211"/>
      <c r="L1268" s="211"/>
      <c r="M1268" s="211"/>
      <c r="N1268" s="211"/>
      <c r="O1268" s="211"/>
      <c r="P1268" s="211"/>
      <c r="Q1268" s="211"/>
      <c r="R1268" s="211"/>
      <c r="S1268" s="211"/>
      <c r="T1268" s="211"/>
      <c r="U1268" s="211"/>
      <c r="V1268" s="211"/>
      <c r="W1268" s="211"/>
      <c r="X1268" s="211"/>
      <c r="Y1268" s="211"/>
      <c r="Z1268" s="211"/>
      <c r="AA1268" s="211"/>
      <c r="AB1268" s="211"/>
      <c r="AC1268" s="211"/>
      <c r="AD1268" s="211"/>
      <c r="AE1268" s="211"/>
      <c r="AF1268" s="211"/>
      <c r="AG1268" s="211"/>
      <c r="AH1268" s="211"/>
      <c r="AI1268" s="211"/>
      <c r="AJ1268" s="211"/>
      <c r="AK1268" s="211"/>
      <c r="AL1268" s="211"/>
      <c r="AM1268" s="211"/>
      <c r="AN1268" s="211"/>
      <c r="AO1268" s="211"/>
      <c r="AP1268" s="211"/>
      <c r="AQ1268" s="211"/>
    </row>
    <row r="1269" spans="2:43" ht="12" customHeight="1">
      <c r="B1269" s="468"/>
      <c r="C1269" s="468"/>
      <c r="F1269" s="211"/>
      <c r="G1269" s="211"/>
      <c r="H1269" s="211"/>
      <c r="I1269" s="211"/>
      <c r="J1269" s="211"/>
      <c r="K1269" s="211"/>
      <c r="L1269" s="211"/>
      <c r="M1269" s="211"/>
      <c r="N1269" s="211"/>
      <c r="O1269" s="211"/>
      <c r="P1269" s="211"/>
      <c r="Q1269" s="211"/>
      <c r="R1269" s="211"/>
      <c r="S1269" s="211"/>
      <c r="T1269" s="211"/>
      <c r="U1269" s="211"/>
      <c r="V1269" s="211"/>
      <c r="W1269" s="211"/>
      <c r="X1269" s="211"/>
      <c r="Y1269" s="211"/>
      <c r="Z1269" s="211"/>
      <c r="AA1269" s="211"/>
      <c r="AB1269" s="211"/>
      <c r="AC1269" s="211"/>
      <c r="AD1269" s="211"/>
      <c r="AE1269" s="211"/>
      <c r="AF1269" s="211"/>
      <c r="AG1269" s="211"/>
      <c r="AH1269" s="211"/>
      <c r="AI1269" s="211"/>
      <c r="AJ1269" s="211"/>
      <c r="AK1269" s="211"/>
      <c r="AL1269" s="211"/>
      <c r="AM1269" s="211"/>
      <c r="AN1269" s="211"/>
      <c r="AO1269" s="211"/>
      <c r="AP1269" s="211"/>
      <c r="AQ1269" s="211"/>
    </row>
    <row r="1270" spans="2:43" ht="12" customHeight="1">
      <c r="B1270" s="468"/>
      <c r="C1270" s="468"/>
      <c r="F1270" s="211"/>
      <c r="G1270" s="211"/>
      <c r="H1270" s="211"/>
      <c r="I1270" s="211"/>
      <c r="J1270" s="211"/>
      <c r="K1270" s="211"/>
      <c r="L1270" s="211"/>
      <c r="M1270" s="211"/>
      <c r="N1270" s="211"/>
      <c r="O1270" s="211"/>
      <c r="P1270" s="211"/>
      <c r="Q1270" s="211"/>
      <c r="R1270" s="211"/>
      <c r="S1270" s="211"/>
      <c r="T1270" s="211"/>
      <c r="U1270" s="211"/>
      <c r="V1270" s="211"/>
      <c r="W1270" s="211"/>
      <c r="X1270" s="211"/>
      <c r="Y1270" s="211"/>
      <c r="Z1270" s="211"/>
      <c r="AA1270" s="211"/>
      <c r="AB1270" s="211"/>
      <c r="AC1270" s="211"/>
      <c r="AD1270" s="211"/>
      <c r="AE1270" s="211"/>
      <c r="AF1270" s="211"/>
      <c r="AG1270" s="211"/>
      <c r="AH1270" s="211"/>
      <c r="AI1270" s="211"/>
      <c r="AJ1270" s="211"/>
      <c r="AK1270" s="211"/>
      <c r="AL1270" s="211"/>
      <c r="AM1270" s="211"/>
      <c r="AN1270" s="211"/>
      <c r="AO1270" s="211"/>
      <c r="AP1270" s="211"/>
      <c r="AQ1270" s="211"/>
    </row>
    <row r="1271" spans="2:43" ht="12" customHeight="1">
      <c r="B1271" s="468"/>
      <c r="C1271" s="468"/>
      <c r="F1271" s="211"/>
      <c r="G1271" s="211"/>
      <c r="H1271" s="211"/>
      <c r="I1271" s="211"/>
      <c r="J1271" s="211"/>
      <c r="K1271" s="211"/>
      <c r="L1271" s="211"/>
      <c r="M1271" s="211"/>
      <c r="N1271" s="211"/>
      <c r="O1271" s="211"/>
      <c r="P1271" s="211"/>
      <c r="Q1271" s="211"/>
      <c r="R1271" s="211"/>
      <c r="S1271" s="211"/>
      <c r="T1271" s="211"/>
      <c r="U1271" s="211"/>
      <c r="V1271" s="211"/>
      <c r="W1271" s="211"/>
      <c r="X1271" s="211"/>
      <c r="Y1271" s="211"/>
      <c r="Z1271" s="211"/>
      <c r="AA1271" s="211"/>
      <c r="AB1271" s="211"/>
      <c r="AC1271" s="211"/>
      <c r="AD1271" s="211"/>
      <c r="AE1271" s="211"/>
      <c r="AF1271" s="211"/>
      <c r="AG1271" s="211"/>
      <c r="AH1271" s="211"/>
      <c r="AI1271" s="211"/>
      <c r="AJ1271" s="211"/>
      <c r="AK1271" s="211"/>
      <c r="AL1271" s="211"/>
      <c r="AM1271" s="211"/>
      <c r="AN1271" s="211"/>
      <c r="AO1271" s="211"/>
      <c r="AP1271" s="211"/>
      <c r="AQ1271" s="211"/>
    </row>
    <row r="1272" spans="2:43" ht="12" customHeight="1">
      <c r="B1272" s="468"/>
      <c r="C1272" s="468"/>
      <c r="F1272" s="211"/>
      <c r="G1272" s="211"/>
      <c r="H1272" s="211"/>
      <c r="I1272" s="211"/>
      <c r="J1272" s="211"/>
      <c r="K1272" s="211"/>
      <c r="L1272" s="211"/>
      <c r="M1272" s="211"/>
      <c r="N1272" s="211"/>
      <c r="O1272" s="211"/>
      <c r="P1272" s="211"/>
      <c r="Q1272" s="211"/>
      <c r="R1272" s="211"/>
      <c r="S1272" s="211"/>
      <c r="T1272" s="211"/>
      <c r="U1272" s="211"/>
      <c r="V1272" s="211"/>
      <c r="W1272" s="211"/>
      <c r="X1272" s="211"/>
      <c r="Y1272" s="211"/>
      <c r="Z1272" s="211"/>
      <c r="AA1272" s="211"/>
      <c r="AB1272" s="211"/>
      <c r="AC1272" s="211"/>
      <c r="AD1272" s="211"/>
      <c r="AE1272" s="211"/>
      <c r="AF1272" s="211"/>
      <c r="AG1272" s="211"/>
      <c r="AH1272" s="211"/>
      <c r="AI1272" s="211"/>
      <c r="AJ1272" s="211"/>
      <c r="AK1272" s="211"/>
      <c r="AL1272" s="211"/>
      <c r="AM1272" s="211"/>
      <c r="AN1272" s="211"/>
      <c r="AO1272" s="211"/>
      <c r="AP1272" s="211"/>
      <c r="AQ1272" s="211"/>
    </row>
    <row r="1273" spans="2:43" ht="12" customHeight="1">
      <c r="B1273" s="468"/>
      <c r="C1273" s="468"/>
      <c r="F1273" s="211"/>
      <c r="G1273" s="211"/>
      <c r="H1273" s="211"/>
      <c r="I1273" s="211"/>
      <c r="J1273" s="211"/>
      <c r="K1273" s="211"/>
      <c r="L1273" s="211"/>
      <c r="M1273" s="211"/>
      <c r="N1273" s="211"/>
      <c r="O1273" s="211"/>
      <c r="P1273" s="211"/>
      <c r="Q1273" s="211"/>
      <c r="R1273" s="211"/>
      <c r="S1273" s="211"/>
      <c r="T1273" s="211"/>
      <c r="U1273" s="211"/>
      <c r="V1273" s="211"/>
      <c r="W1273" s="211"/>
      <c r="X1273" s="211"/>
      <c r="Y1273" s="211"/>
      <c r="Z1273" s="211"/>
      <c r="AA1273" s="211"/>
      <c r="AB1273" s="211"/>
      <c r="AC1273" s="211"/>
      <c r="AD1273" s="211"/>
      <c r="AE1273" s="211"/>
      <c r="AF1273" s="211"/>
      <c r="AG1273" s="211"/>
      <c r="AH1273" s="211"/>
      <c r="AI1273" s="211"/>
      <c r="AJ1273" s="211"/>
      <c r="AK1273" s="211"/>
      <c r="AL1273" s="211"/>
      <c r="AM1273" s="211"/>
      <c r="AN1273" s="211"/>
      <c r="AO1273" s="211"/>
      <c r="AP1273" s="211"/>
      <c r="AQ1273" s="211"/>
    </row>
    <row r="1274" spans="2:43" ht="12" customHeight="1">
      <c r="B1274" s="468"/>
      <c r="C1274" s="468"/>
      <c r="F1274" s="211"/>
      <c r="G1274" s="211"/>
      <c r="H1274" s="211"/>
      <c r="I1274" s="211"/>
      <c r="J1274" s="211"/>
      <c r="K1274" s="211"/>
      <c r="L1274" s="211"/>
      <c r="M1274" s="211"/>
      <c r="N1274" s="211"/>
      <c r="O1274" s="211"/>
      <c r="P1274" s="211"/>
      <c r="Q1274" s="211"/>
      <c r="R1274" s="211"/>
      <c r="S1274" s="211"/>
      <c r="T1274" s="211"/>
      <c r="U1274" s="211"/>
      <c r="V1274" s="211"/>
      <c r="W1274" s="211"/>
      <c r="X1274" s="211"/>
      <c r="Y1274" s="211"/>
      <c r="Z1274" s="211"/>
      <c r="AA1274" s="211"/>
      <c r="AB1274" s="211"/>
      <c r="AC1274" s="211"/>
      <c r="AD1274" s="211"/>
      <c r="AE1274" s="211"/>
      <c r="AF1274" s="211"/>
      <c r="AG1274" s="211"/>
      <c r="AH1274" s="211"/>
      <c r="AI1274" s="211"/>
      <c r="AJ1274" s="211"/>
      <c r="AK1274" s="211"/>
      <c r="AL1274" s="211"/>
      <c r="AM1274" s="211"/>
      <c r="AN1274" s="211"/>
      <c r="AO1274" s="211"/>
      <c r="AP1274" s="211"/>
      <c r="AQ1274" s="211"/>
    </row>
    <row r="1275" spans="2:43" ht="12" customHeight="1">
      <c r="B1275" s="468"/>
      <c r="C1275" s="468"/>
      <c r="F1275" s="211"/>
      <c r="G1275" s="211"/>
      <c r="H1275" s="211"/>
      <c r="I1275" s="211"/>
      <c r="J1275" s="211"/>
      <c r="K1275" s="211"/>
      <c r="L1275" s="211"/>
      <c r="M1275" s="211"/>
      <c r="N1275" s="211"/>
      <c r="O1275" s="211"/>
      <c r="P1275" s="211"/>
      <c r="Q1275" s="211"/>
      <c r="R1275" s="211"/>
      <c r="S1275" s="211"/>
      <c r="T1275" s="211"/>
      <c r="U1275" s="211"/>
      <c r="V1275" s="211"/>
      <c r="W1275" s="211"/>
      <c r="X1275" s="211"/>
      <c r="Y1275" s="211"/>
      <c r="Z1275" s="211"/>
      <c r="AA1275" s="211"/>
      <c r="AB1275" s="211"/>
      <c r="AC1275" s="211"/>
      <c r="AD1275" s="211"/>
      <c r="AE1275" s="211"/>
      <c r="AF1275" s="211"/>
      <c r="AG1275" s="211"/>
      <c r="AH1275" s="211"/>
      <c r="AI1275" s="211"/>
      <c r="AJ1275" s="211"/>
      <c r="AK1275" s="211"/>
      <c r="AL1275" s="211"/>
      <c r="AM1275" s="211"/>
      <c r="AN1275" s="211"/>
      <c r="AO1275" s="211"/>
      <c r="AP1275" s="211"/>
      <c r="AQ1275" s="211"/>
    </row>
    <row r="1276" spans="2:43" ht="12" customHeight="1">
      <c r="B1276" s="468"/>
      <c r="C1276" s="468"/>
      <c r="F1276" s="211"/>
      <c r="G1276" s="211"/>
      <c r="H1276" s="211"/>
      <c r="I1276" s="211"/>
      <c r="J1276" s="211"/>
      <c r="K1276" s="211"/>
      <c r="L1276" s="211"/>
      <c r="M1276" s="211"/>
      <c r="N1276" s="211"/>
      <c r="O1276" s="211"/>
      <c r="P1276" s="211"/>
      <c r="Q1276" s="211"/>
      <c r="R1276" s="211"/>
      <c r="S1276" s="211"/>
      <c r="T1276" s="211"/>
      <c r="U1276" s="211"/>
      <c r="V1276" s="211"/>
      <c r="W1276" s="211"/>
      <c r="X1276" s="211"/>
      <c r="Y1276" s="211"/>
      <c r="Z1276" s="211"/>
      <c r="AA1276" s="211"/>
      <c r="AB1276" s="211"/>
      <c r="AC1276" s="211"/>
      <c r="AD1276" s="211"/>
      <c r="AE1276" s="211"/>
      <c r="AF1276" s="211"/>
      <c r="AG1276" s="211"/>
      <c r="AH1276" s="211"/>
      <c r="AI1276" s="211"/>
      <c r="AJ1276" s="211"/>
      <c r="AK1276" s="211"/>
      <c r="AL1276" s="211"/>
      <c r="AM1276" s="211"/>
      <c r="AN1276" s="211"/>
      <c r="AO1276" s="211"/>
      <c r="AP1276" s="211"/>
      <c r="AQ1276" s="211"/>
    </row>
    <row r="1277" spans="2:43" ht="12" customHeight="1">
      <c r="B1277" s="468"/>
      <c r="C1277" s="468"/>
      <c r="F1277" s="211"/>
      <c r="G1277" s="211"/>
      <c r="H1277" s="211"/>
      <c r="I1277" s="211"/>
      <c r="J1277" s="211"/>
      <c r="K1277" s="211"/>
      <c r="L1277" s="211"/>
      <c r="M1277" s="211"/>
      <c r="N1277" s="211"/>
      <c r="O1277" s="211"/>
      <c r="P1277" s="211"/>
      <c r="Q1277" s="211"/>
      <c r="R1277" s="211"/>
      <c r="S1277" s="211"/>
      <c r="T1277" s="211"/>
      <c r="U1277" s="211"/>
      <c r="V1277" s="211"/>
      <c r="W1277" s="211"/>
      <c r="X1277" s="211"/>
      <c r="Y1277" s="211"/>
      <c r="Z1277" s="211"/>
      <c r="AA1277" s="211"/>
      <c r="AB1277" s="211"/>
      <c r="AC1277" s="211"/>
      <c r="AD1277" s="211"/>
      <c r="AE1277" s="211"/>
      <c r="AF1277" s="211"/>
      <c r="AG1277" s="211"/>
      <c r="AH1277" s="211"/>
      <c r="AI1277" s="211"/>
      <c r="AJ1277" s="211"/>
      <c r="AK1277" s="211"/>
      <c r="AL1277" s="211"/>
      <c r="AM1277" s="211"/>
      <c r="AN1277" s="211"/>
      <c r="AO1277" s="211"/>
      <c r="AP1277" s="211"/>
      <c r="AQ1277" s="211"/>
    </row>
    <row r="1278" spans="2:43" ht="12" customHeight="1">
      <c r="B1278" s="468"/>
      <c r="C1278" s="468"/>
      <c r="F1278" s="211"/>
      <c r="G1278" s="211"/>
      <c r="H1278" s="211"/>
      <c r="I1278" s="211"/>
      <c r="J1278" s="211"/>
      <c r="K1278" s="211"/>
      <c r="L1278" s="211"/>
      <c r="M1278" s="211"/>
      <c r="N1278" s="211"/>
      <c r="O1278" s="211"/>
      <c r="P1278" s="211"/>
      <c r="Q1278" s="211"/>
      <c r="R1278" s="211"/>
      <c r="S1278" s="211"/>
      <c r="T1278" s="211"/>
      <c r="U1278" s="211"/>
      <c r="V1278" s="211"/>
      <c r="W1278" s="211"/>
      <c r="X1278" s="211"/>
      <c r="Y1278" s="211"/>
      <c r="Z1278" s="211"/>
      <c r="AA1278" s="211"/>
      <c r="AB1278" s="211"/>
      <c r="AC1278" s="211"/>
      <c r="AD1278" s="211"/>
      <c r="AE1278" s="211"/>
      <c r="AF1278" s="211"/>
      <c r="AG1278" s="211"/>
      <c r="AH1278" s="211"/>
      <c r="AI1278" s="211"/>
      <c r="AJ1278" s="211"/>
      <c r="AK1278" s="211"/>
      <c r="AL1278" s="211"/>
      <c r="AM1278" s="211"/>
      <c r="AN1278" s="211"/>
      <c r="AO1278" s="211"/>
      <c r="AP1278" s="211"/>
      <c r="AQ1278" s="211"/>
    </row>
    <row r="1279" spans="2:43" ht="12" customHeight="1">
      <c r="B1279" s="468"/>
      <c r="C1279" s="468"/>
      <c r="F1279" s="211"/>
      <c r="G1279" s="211"/>
      <c r="H1279" s="211"/>
      <c r="I1279" s="211"/>
      <c r="J1279" s="211"/>
      <c r="K1279" s="211"/>
      <c r="L1279" s="211"/>
      <c r="M1279" s="211"/>
      <c r="N1279" s="211"/>
      <c r="O1279" s="211"/>
      <c r="P1279" s="211"/>
      <c r="Q1279" s="211"/>
      <c r="R1279" s="211"/>
      <c r="S1279" s="211"/>
      <c r="T1279" s="211"/>
      <c r="U1279" s="211"/>
      <c r="V1279" s="211"/>
      <c r="W1279" s="211"/>
      <c r="X1279" s="211"/>
      <c r="Y1279" s="211"/>
      <c r="Z1279" s="211"/>
      <c r="AA1279" s="211"/>
      <c r="AB1279" s="211"/>
      <c r="AC1279" s="211"/>
      <c r="AD1279" s="211"/>
      <c r="AE1279" s="211"/>
      <c r="AF1279" s="211"/>
      <c r="AG1279" s="211"/>
      <c r="AH1279" s="211"/>
      <c r="AI1279" s="211"/>
      <c r="AJ1279" s="211"/>
      <c r="AK1279" s="211"/>
      <c r="AL1279" s="211"/>
      <c r="AM1279" s="211"/>
      <c r="AN1279" s="211"/>
      <c r="AO1279" s="211"/>
      <c r="AP1279" s="211"/>
      <c r="AQ1279" s="211"/>
    </row>
    <row r="1280" spans="2:43" ht="12" customHeight="1">
      <c r="B1280" s="468"/>
      <c r="C1280" s="468"/>
      <c r="F1280" s="211"/>
      <c r="G1280" s="211"/>
      <c r="H1280" s="211"/>
      <c r="I1280" s="211"/>
      <c r="J1280" s="211"/>
      <c r="K1280" s="211"/>
      <c r="L1280" s="211"/>
      <c r="M1280" s="211"/>
      <c r="N1280" s="211"/>
      <c r="O1280" s="211"/>
      <c r="P1280" s="211"/>
      <c r="Q1280" s="211"/>
      <c r="R1280" s="211"/>
      <c r="S1280" s="211"/>
      <c r="T1280" s="211"/>
      <c r="U1280" s="211"/>
      <c r="V1280" s="211"/>
      <c r="W1280" s="211"/>
      <c r="X1280" s="211"/>
      <c r="Y1280" s="211"/>
      <c r="Z1280" s="211"/>
      <c r="AA1280" s="211"/>
      <c r="AB1280" s="211"/>
      <c r="AC1280" s="211"/>
      <c r="AD1280" s="211"/>
      <c r="AE1280" s="211"/>
      <c r="AF1280" s="211"/>
      <c r="AG1280" s="211"/>
      <c r="AH1280" s="211"/>
      <c r="AI1280" s="211"/>
      <c r="AJ1280" s="211"/>
      <c r="AK1280" s="211"/>
      <c r="AL1280" s="211"/>
      <c r="AM1280" s="211"/>
      <c r="AN1280" s="211"/>
      <c r="AO1280" s="211"/>
      <c r="AP1280" s="211"/>
      <c r="AQ1280" s="211"/>
    </row>
    <row r="1281" spans="2:43" ht="12" customHeight="1">
      <c r="B1281" s="468"/>
      <c r="C1281" s="468"/>
      <c r="F1281" s="211"/>
      <c r="G1281" s="211"/>
      <c r="H1281" s="211"/>
      <c r="I1281" s="211"/>
      <c r="J1281" s="211"/>
      <c r="K1281" s="211"/>
      <c r="L1281" s="211"/>
      <c r="M1281" s="211"/>
      <c r="N1281" s="211"/>
      <c r="O1281" s="211"/>
      <c r="P1281" s="211"/>
      <c r="Q1281" s="211"/>
      <c r="R1281" s="211"/>
      <c r="S1281" s="211"/>
      <c r="T1281" s="211"/>
      <c r="U1281" s="211"/>
      <c r="V1281" s="211"/>
      <c r="W1281" s="211"/>
      <c r="X1281" s="211"/>
      <c r="Y1281" s="211"/>
      <c r="Z1281" s="211"/>
      <c r="AA1281" s="211"/>
      <c r="AB1281" s="211"/>
      <c r="AC1281" s="211"/>
      <c r="AD1281" s="211"/>
      <c r="AE1281" s="211"/>
      <c r="AF1281" s="211"/>
      <c r="AG1281" s="211"/>
      <c r="AH1281" s="211"/>
      <c r="AI1281" s="211"/>
      <c r="AJ1281" s="211"/>
      <c r="AK1281" s="211"/>
      <c r="AL1281" s="211"/>
      <c r="AM1281" s="211"/>
      <c r="AN1281" s="211"/>
      <c r="AO1281" s="211"/>
      <c r="AP1281" s="211"/>
      <c r="AQ1281" s="211"/>
    </row>
    <row r="1282" spans="2:43" ht="12" customHeight="1">
      <c r="B1282" s="468"/>
      <c r="C1282" s="468"/>
      <c r="F1282" s="211"/>
      <c r="G1282" s="211"/>
      <c r="H1282" s="211"/>
      <c r="I1282" s="211"/>
      <c r="J1282" s="211"/>
      <c r="K1282" s="211"/>
      <c r="L1282" s="211"/>
      <c r="M1282" s="211"/>
      <c r="N1282" s="211"/>
      <c r="O1282" s="211"/>
      <c r="P1282" s="211"/>
      <c r="Q1282" s="211"/>
      <c r="R1282" s="211"/>
      <c r="S1282" s="211"/>
      <c r="T1282" s="211"/>
      <c r="U1282" s="211"/>
      <c r="V1282" s="211"/>
      <c r="W1282" s="211"/>
      <c r="X1282" s="211"/>
      <c r="Y1282" s="211"/>
      <c r="Z1282" s="211"/>
      <c r="AA1282" s="211"/>
      <c r="AB1282" s="211"/>
      <c r="AC1282" s="211"/>
      <c r="AD1282" s="211"/>
      <c r="AE1282" s="211"/>
      <c r="AF1282" s="211"/>
      <c r="AG1282" s="211"/>
      <c r="AH1282" s="211"/>
      <c r="AI1282" s="211"/>
      <c r="AJ1282" s="211"/>
      <c r="AK1282" s="211"/>
      <c r="AL1282" s="211"/>
      <c r="AM1282" s="211"/>
      <c r="AN1282" s="211"/>
      <c r="AO1282" s="211"/>
      <c r="AP1282" s="211"/>
      <c r="AQ1282" s="211"/>
    </row>
    <row r="1283" spans="2:43" ht="12" customHeight="1">
      <c r="B1283" s="468"/>
      <c r="C1283" s="468"/>
      <c r="F1283" s="211"/>
      <c r="G1283" s="211"/>
      <c r="H1283" s="211"/>
      <c r="I1283" s="211"/>
      <c r="J1283" s="211"/>
      <c r="K1283" s="211"/>
      <c r="L1283" s="211"/>
      <c r="M1283" s="211"/>
      <c r="N1283" s="211"/>
      <c r="O1283" s="211"/>
      <c r="P1283" s="211"/>
      <c r="Q1283" s="211"/>
      <c r="R1283" s="211"/>
      <c r="S1283" s="211"/>
      <c r="T1283" s="211"/>
      <c r="U1283" s="211"/>
      <c r="V1283" s="211"/>
      <c r="W1283" s="211"/>
      <c r="X1283" s="211"/>
      <c r="Y1283" s="211"/>
      <c r="Z1283" s="211"/>
      <c r="AA1283" s="211"/>
      <c r="AB1283" s="211"/>
      <c r="AC1283" s="211"/>
      <c r="AD1283" s="211"/>
      <c r="AE1283" s="211"/>
      <c r="AF1283" s="211"/>
      <c r="AG1283" s="211"/>
      <c r="AH1283" s="211"/>
      <c r="AI1283" s="211"/>
      <c r="AJ1283" s="211"/>
      <c r="AK1283" s="211"/>
      <c r="AL1283" s="211"/>
      <c r="AM1283" s="211"/>
      <c r="AN1283" s="211"/>
      <c r="AO1283" s="211"/>
      <c r="AP1283" s="211"/>
      <c r="AQ1283" s="211"/>
    </row>
    <row r="1284" spans="2:43" ht="12" customHeight="1">
      <c r="B1284" s="468"/>
      <c r="C1284" s="468"/>
      <c r="F1284" s="211"/>
      <c r="G1284" s="211"/>
      <c r="H1284" s="211"/>
      <c r="I1284" s="211"/>
      <c r="J1284" s="211"/>
      <c r="K1284" s="211"/>
      <c r="L1284" s="211"/>
      <c r="M1284" s="211"/>
      <c r="N1284" s="211"/>
      <c r="O1284" s="211"/>
      <c r="P1284" s="211"/>
      <c r="Q1284" s="211"/>
      <c r="R1284" s="211"/>
      <c r="S1284" s="211"/>
      <c r="T1284" s="211"/>
      <c r="U1284" s="211"/>
      <c r="V1284" s="211"/>
      <c r="W1284" s="211"/>
      <c r="X1284" s="211"/>
      <c r="Y1284" s="211"/>
      <c r="Z1284" s="211"/>
      <c r="AA1284" s="211"/>
      <c r="AB1284" s="211"/>
      <c r="AC1284" s="211"/>
      <c r="AD1284" s="211"/>
      <c r="AE1284" s="211"/>
      <c r="AF1284" s="211"/>
      <c r="AG1284" s="211"/>
      <c r="AH1284" s="211"/>
      <c r="AI1284" s="211"/>
      <c r="AJ1284" s="211"/>
      <c r="AK1284" s="211"/>
      <c r="AL1284" s="211"/>
      <c r="AM1284" s="211"/>
      <c r="AN1284" s="211"/>
      <c r="AO1284" s="211"/>
      <c r="AP1284" s="211"/>
      <c r="AQ1284" s="211"/>
    </row>
    <row r="1285" spans="2:43" ht="12" customHeight="1">
      <c r="B1285" s="468"/>
      <c r="C1285" s="468"/>
      <c r="F1285" s="211"/>
      <c r="G1285" s="211"/>
      <c r="H1285" s="211"/>
      <c r="I1285" s="211"/>
      <c r="J1285" s="211"/>
      <c r="K1285" s="211"/>
      <c r="L1285" s="211"/>
      <c r="M1285" s="211"/>
      <c r="N1285" s="211"/>
      <c r="O1285" s="211"/>
      <c r="P1285" s="211"/>
      <c r="Q1285" s="211"/>
      <c r="R1285" s="211"/>
      <c r="S1285" s="211"/>
      <c r="T1285" s="211"/>
      <c r="U1285" s="211"/>
      <c r="V1285" s="211"/>
      <c r="W1285" s="211"/>
      <c r="X1285" s="211"/>
      <c r="Y1285" s="211"/>
      <c r="Z1285" s="211"/>
      <c r="AA1285" s="211"/>
      <c r="AB1285" s="211"/>
      <c r="AC1285" s="211"/>
      <c r="AD1285" s="211"/>
      <c r="AE1285" s="211"/>
      <c r="AF1285" s="211"/>
      <c r="AG1285" s="211"/>
      <c r="AH1285" s="211"/>
      <c r="AI1285" s="211"/>
      <c r="AJ1285" s="211"/>
      <c r="AK1285" s="211"/>
      <c r="AL1285" s="211"/>
      <c r="AM1285" s="211"/>
      <c r="AN1285" s="211"/>
      <c r="AO1285" s="211"/>
      <c r="AP1285" s="211"/>
      <c r="AQ1285" s="211"/>
    </row>
    <row r="1286" spans="2:43" ht="12" customHeight="1">
      <c r="B1286" s="468"/>
      <c r="C1286" s="468"/>
      <c r="F1286" s="211"/>
      <c r="G1286" s="211"/>
      <c r="H1286" s="211"/>
      <c r="I1286" s="211"/>
      <c r="J1286" s="211"/>
      <c r="K1286" s="211"/>
      <c r="L1286" s="211"/>
      <c r="M1286" s="211"/>
      <c r="N1286" s="211"/>
      <c r="O1286" s="211"/>
      <c r="P1286" s="211"/>
      <c r="Q1286" s="211"/>
      <c r="R1286" s="211"/>
      <c r="S1286" s="211"/>
      <c r="T1286" s="211"/>
      <c r="U1286" s="211"/>
      <c r="V1286" s="211"/>
      <c r="W1286" s="211"/>
      <c r="X1286" s="211"/>
      <c r="Y1286" s="211"/>
      <c r="Z1286" s="211"/>
      <c r="AA1286" s="211"/>
      <c r="AB1286" s="211"/>
      <c r="AC1286" s="211"/>
      <c r="AD1286" s="211"/>
      <c r="AE1286" s="211"/>
      <c r="AF1286" s="211"/>
      <c r="AG1286" s="211"/>
      <c r="AH1286" s="211"/>
      <c r="AI1286" s="211"/>
      <c r="AJ1286" s="211"/>
      <c r="AK1286" s="211"/>
      <c r="AL1286" s="211"/>
      <c r="AM1286" s="211"/>
      <c r="AN1286" s="211"/>
      <c r="AO1286" s="211"/>
      <c r="AP1286" s="211"/>
      <c r="AQ1286" s="211"/>
    </row>
    <row r="1287" spans="2:43" ht="12" customHeight="1">
      <c r="B1287" s="468"/>
      <c r="C1287" s="468"/>
      <c r="F1287" s="211"/>
      <c r="G1287" s="211"/>
      <c r="H1287" s="211"/>
      <c r="I1287" s="211"/>
      <c r="J1287" s="211"/>
      <c r="K1287" s="211"/>
      <c r="L1287" s="211"/>
      <c r="M1287" s="211"/>
      <c r="N1287" s="211"/>
      <c r="O1287" s="211"/>
      <c r="P1287" s="211"/>
      <c r="Q1287" s="211"/>
      <c r="R1287" s="211"/>
      <c r="S1287" s="211"/>
      <c r="T1287" s="211"/>
      <c r="U1287" s="211"/>
      <c r="V1287" s="211"/>
      <c r="W1287" s="211"/>
      <c r="X1287" s="211"/>
      <c r="Y1287" s="211"/>
      <c r="Z1287" s="211"/>
      <c r="AA1287" s="211"/>
      <c r="AB1287" s="211"/>
      <c r="AC1287" s="211"/>
      <c r="AD1287" s="211"/>
      <c r="AE1287" s="211"/>
      <c r="AF1287" s="211"/>
      <c r="AG1287" s="211"/>
      <c r="AH1287" s="211"/>
      <c r="AI1287" s="211"/>
      <c r="AJ1287" s="211"/>
      <c r="AK1287" s="211"/>
      <c r="AL1287" s="211"/>
      <c r="AM1287" s="211"/>
      <c r="AN1287" s="211"/>
      <c r="AO1287" s="211"/>
      <c r="AP1287" s="211"/>
      <c r="AQ1287" s="211"/>
    </row>
    <row r="1288" spans="2:43" ht="12" customHeight="1">
      <c r="B1288" s="468"/>
      <c r="C1288" s="468"/>
      <c r="F1288" s="211"/>
      <c r="G1288" s="211"/>
      <c r="H1288" s="211"/>
      <c r="I1288" s="211"/>
      <c r="J1288" s="211"/>
      <c r="K1288" s="211"/>
      <c r="L1288" s="211"/>
      <c r="M1288" s="211"/>
      <c r="N1288" s="211"/>
      <c r="O1288" s="211"/>
      <c r="P1288" s="211"/>
      <c r="Q1288" s="211"/>
      <c r="R1288" s="211"/>
      <c r="S1288" s="211"/>
      <c r="T1288" s="211"/>
      <c r="U1288" s="211"/>
      <c r="V1288" s="211"/>
      <c r="W1288" s="211"/>
      <c r="X1288" s="211"/>
      <c r="Y1288" s="211"/>
      <c r="Z1288" s="211"/>
      <c r="AA1288" s="211"/>
      <c r="AB1288" s="211"/>
      <c r="AC1288" s="211"/>
      <c r="AD1288" s="211"/>
      <c r="AE1288" s="211"/>
      <c r="AF1288" s="211"/>
      <c r="AG1288" s="211"/>
      <c r="AH1288" s="211"/>
      <c r="AI1288" s="211"/>
      <c r="AJ1288" s="211"/>
      <c r="AK1288" s="211"/>
      <c r="AL1288" s="211"/>
      <c r="AM1288" s="211"/>
      <c r="AN1288" s="211"/>
      <c r="AO1288" s="211"/>
      <c r="AP1288" s="211"/>
      <c r="AQ1288" s="211"/>
    </row>
    <row r="1289" spans="2:43" ht="12" customHeight="1">
      <c r="B1289" s="468"/>
      <c r="C1289" s="468"/>
      <c r="F1289" s="211"/>
      <c r="G1289" s="211"/>
      <c r="H1289" s="211"/>
      <c r="I1289" s="211"/>
      <c r="J1289" s="211"/>
      <c r="K1289" s="211"/>
      <c r="L1289" s="211"/>
      <c r="M1289" s="211"/>
      <c r="N1289" s="211"/>
      <c r="O1289" s="211"/>
      <c r="P1289" s="211"/>
      <c r="Q1289" s="211"/>
      <c r="R1289" s="211"/>
      <c r="S1289" s="211"/>
      <c r="T1289" s="211"/>
      <c r="U1289" s="211"/>
      <c r="V1289" s="211"/>
      <c r="W1289" s="211"/>
      <c r="X1289" s="211"/>
      <c r="Y1289" s="211"/>
      <c r="Z1289" s="211"/>
      <c r="AA1289" s="211"/>
      <c r="AB1289" s="211"/>
      <c r="AC1289" s="211"/>
      <c r="AD1289" s="211"/>
      <c r="AE1289" s="211"/>
      <c r="AF1289" s="211"/>
      <c r="AG1289" s="211"/>
      <c r="AH1289" s="211"/>
      <c r="AI1289" s="211"/>
      <c r="AJ1289" s="211"/>
      <c r="AK1289" s="211"/>
      <c r="AL1289" s="211"/>
      <c r="AM1289" s="211"/>
      <c r="AN1289" s="211"/>
      <c r="AO1289" s="211"/>
      <c r="AP1289" s="211"/>
      <c r="AQ1289" s="211"/>
    </row>
    <row r="1290" spans="2:43" ht="12" customHeight="1">
      <c r="B1290" s="468"/>
      <c r="C1290" s="468"/>
      <c r="F1290" s="211"/>
      <c r="G1290" s="211"/>
      <c r="H1290" s="211"/>
      <c r="I1290" s="211"/>
      <c r="J1290" s="211"/>
      <c r="K1290" s="211"/>
      <c r="L1290" s="211"/>
      <c r="M1290" s="211"/>
      <c r="N1290" s="211"/>
      <c r="O1290" s="211"/>
      <c r="P1290" s="211"/>
      <c r="Q1290" s="211"/>
      <c r="R1290" s="211"/>
      <c r="S1290" s="211"/>
      <c r="T1290" s="211"/>
      <c r="U1290" s="211"/>
      <c r="V1290" s="211"/>
      <c r="W1290" s="211"/>
      <c r="X1290" s="211"/>
      <c r="Y1290" s="211"/>
      <c r="Z1290" s="211"/>
      <c r="AA1290" s="211"/>
      <c r="AB1290" s="211"/>
      <c r="AC1290" s="211"/>
      <c r="AD1290" s="211"/>
      <c r="AE1290" s="211"/>
      <c r="AF1290" s="211"/>
      <c r="AG1290" s="211"/>
      <c r="AH1290" s="211"/>
      <c r="AI1290" s="211"/>
      <c r="AJ1290" s="211"/>
      <c r="AK1290" s="211"/>
      <c r="AL1290" s="211"/>
      <c r="AM1290" s="211"/>
      <c r="AN1290" s="211"/>
      <c r="AO1290" s="211"/>
      <c r="AP1290" s="211"/>
      <c r="AQ1290" s="211"/>
    </row>
    <row r="1291" spans="2:43" ht="12" customHeight="1">
      <c r="B1291" s="468"/>
      <c r="C1291" s="468"/>
      <c r="F1291" s="211"/>
      <c r="G1291" s="211"/>
      <c r="H1291" s="211"/>
      <c r="I1291" s="211"/>
      <c r="J1291" s="211"/>
      <c r="K1291" s="211"/>
      <c r="L1291" s="211"/>
      <c r="M1291" s="211"/>
      <c r="N1291" s="211"/>
      <c r="O1291" s="211"/>
      <c r="P1291" s="211"/>
      <c r="Q1291" s="211"/>
      <c r="R1291" s="211"/>
      <c r="S1291" s="211"/>
      <c r="T1291" s="211"/>
      <c r="U1291" s="211"/>
      <c r="V1291" s="211"/>
      <c r="W1291" s="211"/>
      <c r="X1291" s="211"/>
      <c r="Y1291" s="211"/>
      <c r="Z1291" s="211"/>
      <c r="AA1291" s="211"/>
      <c r="AB1291" s="211"/>
      <c r="AC1291" s="211"/>
      <c r="AD1291" s="211"/>
      <c r="AE1291" s="211"/>
      <c r="AF1291" s="211"/>
      <c r="AG1291" s="211"/>
      <c r="AH1291" s="211"/>
      <c r="AI1291" s="211"/>
      <c r="AJ1291" s="211"/>
      <c r="AK1291" s="211"/>
      <c r="AL1291" s="211"/>
      <c r="AM1291" s="211"/>
      <c r="AN1291" s="211"/>
      <c r="AO1291" s="211"/>
      <c r="AP1291" s="211"/>
      <c r="AQ1291" s="211"/>
    </row>
    <row r="1292" spans="2:43" ht="12" customHeight="1">
      <c r="B1292" s="468"/>
      <c r="C1292" s="468"/>
      <c r="F1292" s="211"/>
      <c r="G1292" s="211"/>
      <c r="H1292" s="211"/>
      <c r="I1292" s="211"/>
      <c r="J1292" s="211"/>
      <c r="K1292" s="211"/>
      <c r="L1292" s="211"/>
      <c r="M1292" s="211"/>
      <c r="N1292" s="211"/>
      <c r="O1292" s="211"/>
      <c r="P1292" s="211"/>
      <c r="Q1292" s="211"/>
      <c r="R1292" s="211"/>
      <c r="S1292" s="211"/>
      <c r="T1292" s="211"/>
      <c r="U1292" s="211"/>
      <c r="V1292" s="211"/>
      <c r="W1292" s="211"/>
      <c r="X1292" s="211"/>
      <c r="Y1292" s="211"/>
      <c r="Z1292" s="211"/>
      <c r="AA1292" s="211"/>
      <c r="AB1292" s="211"/>
      <c r="AC1292" s="211"/>
      <c r="AD1292" s="211"/>
      <c r="AE1292" s="211"/>
      <c r="AF1292" s="211"/>
      <c r="AG1292" s="211"/>
      <c r="AH1292" s="211"/>
      <c r="AI1292" s="211"/>
      <c r="AJ1292" s="211"/>
      <c r="AK1292" s="211"/>
      <c r="AL1292" s="211"/>
      <c r="AM1292" s="211"/>
      <c r="AN1292" s="211"/>
      <c r="AO1292" s="211"/>
      <c r="AP1292" s="211"/>
      <c r="AQ1292" s="211"/>
    </row>
    <row r="1293" spans="2:43" ht="12" customHeight="1">
      <c r="B1293" s="468"/>
      <c r="C1293" s="468"/>
      <c r="F1293" s="211"/>
      <c r="G1293" s="211"/>
      <c r="H1293" s="211"/>
      <c r="I1293" s="211"/>
      <c r="J1293" s="211"/>
      <c r="K1293" s="211"/>
      <c r="L1293" s="211"/>
      <c r="M1293" s="211"/>
      <c r="N1293" s="211"/>
      <c r="O1293" s="211"/>
      <c r="P1293" s="211"/>
      <c r="Q1293" s="211"/>
      <c r="R1293" s="211"/>
      <c r="S1293" s="211"/>
      <c r="T1293" s="211"/>
      <c r="U1293" s="211"/>
      <c r="V1293" s="211"/>
      <c r="W1293" s="211"/>
      <c r="X1293" s="211"/>
      <c r="Y1293" s="211"/>
      <c r="Z1293" s="211"/>
      <c r="AA1293" s="211"/>
      <c r="AB1293" s="211"/>
      <c r="AC1293" s="211"/>
      <c r="AD1293" s="211"/>
      <c r="AE1293" s="211"/>
      <c r="AF1293" s="211"/>
      <c r="AG1293" s="211"/>
      <c r="AH1293" s="211"/>
      <c r="AI1293" s="211"/>
      <c r="AJ1293" s="211"/>
      <c r="AK1293" s="211"/>
      <c r="AL1293" s="211"/>
      <c r="AM1293" s="211"/>
      <c r="AN1293" s="211"/>
      <c r="AO1293" s="211"/>
      <c r="AP1293" s="211"/>
      <c r="AQ1293" s="211"/>
    </row>
    <row r="1294" spans="2:43" ht="12" customHeight="1">
      <c r="B1294" s="468"/>
      <c r="C1294" s="468"/>
      <c r="F1294" s="211"/>
      <c r="G1294" s="211"/>
      <c r="H1294" s="211"/>
      <c r="I1294" s="211"/>
      <c r="J1294" s="211"/>
      <c r="K1294" s="211"/>
      <c r="L1294" s="211"/>
      <c r="M1294" s="211"/>
      <c r="N1294" s="211"/>
      <c r="O1294" s="211"/>
      <c r="P1294" s="211"/>
      <c r="Q1294" s="211"/>
      <c r="R1294" s="211"/>
      <c r="S1294" s="211"/>
      <c r="T1294" s="211"/>
      <c r="U1294" s="211"/>
      <c r="V1294" s="211"/>
      <c r="W1294" s="211"/>
      <c r="X1294" s="211"/>
      <c r="Y1294" s="211"/>
      <c r="Z1294" s="211"/>
      <c r="AA1294" s="211"/>
      <c r="AB1294" s="211"/>
      <c r="AC1294" s="211"/>
      <c r="AD1294" s="211"/>
      <c r="AE1294" s="211"/>
      <c r="AF1294" s="211"/>
      <c r="AG1294" s="211"/>
      <c r="AH1294" s="211"/>
      <c r="AI1294" s="211"/>
      <c r="AJ1294" s="211"/>
      <c r="AK1294" s="211"/>
      <c r="AL1294" s="211"/>
      <c r="AM1294" s="211"/>
      <c r="AN1294" s="211"/>
      <c r="AO1294" s="211"/>
      <c r="AP1294" s="211"/>
      <c r="AQ1294" s="211"/>
    </row>
    <row r="1295" spans="2:43" ht="12" customHeight="1">
      <c r="B1295" s="468"/>
      <c r="C1295" s="468"/>
      <c r="F1295" s="211"/>
      <c r="G1295" s="211"/>
      <c r="H1295" s="211"/>
      <c r="I1295" s="211"/>
      <c r="J1295" s="211"/>
      <c r="K1295" s="211"/>
      <c r="L1295" s="211"/>
      <c r="M1295" s="211"/>
      <c r="N1295" s="211"/>
      <c r="O1295" s="211"/>
      <c r="P1295" s="211"/>
      <c r="Q1295" s="211"/>
      <c r="R1295" s="211"/>
      <c r="S1295" s="211"/>
      <c r="T1295" s="211"/>
      <c r="U1295" s="211"/>
      <c r="V1295" s="211"/>
      <c r="W1295" s="211"/>
      <c r="X1295" s="211"/>
      <c r="Y1295" s="211"/>
      <c r="Z1295" s="211"/>
      <c r="AA1295" s="211"/>
      <c r="AB1295" s="211"/>
      <c r="AC1295" s="211"/>
      <c r="AD1295" s="211"/>
      <c r="AE1295" s="211"/>
      <c r="AF1295" s="211"/>
      <c r="AG1295" s="211"/>
      <c r="AH1295" s="211"/>
      <c r="AI1295" s="211"/>
      <c r="AJ1295" s="211"/>
      <c r="AK1295" s="211"/>
      <c r="AL1295" s="211"/>
      <c r="AM1295" s="211"/>
      <c r="AN1295" s="211"/>
      <c r="AO1295" s="211"/>
      <c r="AP1295" s="211"/>
      <c r="AQ1295" s="211"/>
    </row>
    <row r="1296" spans="2:43" ht="12" customHeight="1">
      <c r="B1296" s="468"/>
      <c r="C1296" s="468"/>
      <c r="F1296" s="211"/>
      <c r="G1296" s="211"/>
      <c r="H1296" s="211"/>
      <c r="I1296" s="211"/>
      <c r="J1296" s="211"/>
      <c r="K1296" s="211"/>
      <c r="L1296" s="211"/>
      <c r="M1296" s="211"/>
      <c r="N1296" s="211"/>
      <c r="O1296" s="211"/>
      <c r="P1296" s="211"/>
      <c r="Q1296" s="211"/>
      <c r="R1296" s="211"/>
      <c r="S1296" s="211"/>
      <c r="T1296" s="211"/>
      <c r="U1296" s="211"/>
      <c r="V1296" s="211"/>
      <c r="W1296" s="211"/>
      <c r="X1296" s="211"/>
      <c r="Y1296" s="211"/>
      <c r="Z1296" s="211"/>
      <c r="AA1296" s="211"/>
      <c r="AB1296" s="211"/>
      <c r="AC1296" s="211"/>
      <c r="AD1296" s="211"/>
      <c r="AE1296" s="211"/>
      <c r="AF1296" s="211"/>
      <c r="AG1296" s="211"/>
      <c r="AH1296" s="211"/>
      <c r="AI1296" s="211"/>
      <c r="AJ1296" s="211"/>
      <c r="AK1296" s="211"/>
      <c r="AL1296" s="211"/>
      <c r="AM1296" s="211"/>
      <c r="AN1296" s="211"/>
      <c r="AO1296" s="211"/>
      <c r="AP1296" s="211"/>
      <c r="AQ1296" s="211"/>
    </row>
    <row r="1297" spans="2:43" ht="12" customHeight="1">
      <c r="B1297" s="468"/>
      <c r="C1297" s="468"/>
      <c r="F1297" s="211"/>
      <c r="G1297" s="211"/>
      <c r="H1297" s="211"/>
      <c r="I1297" s="211"/>
      <c r="J1297" s="211"/>
      <c r="K1297" s="211"/>
      <c r="L1297" s="211"/>
      <c r="M1297" s="211"/>
      <c r="N1297" s="211"/>
      <c r="O1297" s="211"/>
      <c r="P1297" s="211"/>
      <c r="Q1297" s="211"/>
      <c r="R1297" s="211"/>
      <c r="S1297" s="211"/>
      <c r="T1297" s="211"/>
      <c r="U1297" s="211"/>
      <c r="V1297" s="211"/>
      <c r="W1297" s="211"/>
      <c r="X1297" s="211"/>
      <c r="Y1297" s="211"/>
      <c r="Z1297" s="211"/>
      <c r="AA1297" s="211"/>
      <c r="AB1297" s="211"/>
      <c r="AC1297" s="211"/>
      <c r="AD1297" s="211"/>
      <c r="AE1297" s="211"/>
      <c r="AF1297" s="211"/>
      <c r="AG1297" s="211"/>
      <c r="AH1297" s="211"/>
      <c r="AI1297" s="211"/>
      <c r="AJ1297" s="211"/>
      <c r="AK1297" s="211"/>
      <c r="AL1297" s="211"/>
      <c r="AM1297" s="211"/>
      <c r="AN1297" s="211"/>
      <c r="AO1297" s="211"/>
      <c r="AP1297" s="211"/>
      <c r="AQ1297" s="211"/>
    </row>
    <row r="1298" spans="2:43" ht="12" customHeight="1">
      <c r="B1298" s="468"/>
      <c r="C1298" s="468"/>
      <c r="F1298" s="211"/>
      <c r="G1298" s="211"/>
      <c r="H1298" s="211"/>
      <c r="I1298" s="211"/>
      <c r="J1298" s="211"/>
      <c r="K1298" s="211"/>
      <c r="L1298" s="211"/>
      <c r="M1298" s="211"/>
      <c r="N1298" s="211"/>
      <c r="O1298" s="211"/>
      <c r="P1298" s="211"/>
      <c r="Q1298" s="211"/>
      <c r="R1298" s="211"/>
      <c r="S1298" s="211"/>
      <c r="T1298" s="211"/>
      <c r="U1298" s="211"/>
      <c r="V1298" s="211"/>
      <c r="W1298" s="211"/>
      <c r="X1298" s="211"/>
      <c r="Y1298" s="211"/>
      <c r="Z1298" s="211"/>
      <c r="AA1298" s="211"/>
      <c r="AB1298" s="211"/>
      <c r="AC1298" s="211"/>
      <c r="AD1298" s="211"/>
      <c r="AE1298" s="211"/>
      <c r="AF1298" s="211"/>
      <c r="AG1298" s="211"/>
      <c r="AH1298" s="211"/>
      <c r="AI1298" s="211"/>
      <c r="AJ1298" s="211"/>
      <c r="AK1298" s="211"/>
      <c r="AL1298" s="211"/>
      <c r="AM1298" s="211"/>
      <c r="AN1298" s="211"/>
      <c r="AO1298" s="211"/>
      <c r="AP1298" s="211"/>
      <c r="AQ1298" s="211"/>
    </row>
    <row r="1299" spans="2:43" ht="12" customHeight="1">
      <c r="B1299" s="468"/>
      <c r="C1299" s="468"/>
      <c r="F1299" s="211"/>
      <c r="G1299" s="211"/>
      <c r="H1299" s="211"/>
      <c r="I1299" s="211"/>
      <c r="J1299" s="211"/>
      <c r="K1299" s="211"/>
      <c r="L1299" s="211"/>
      <c r="M1299" s="211"/>
      <c r="N1299" s="211"/>
      <c r="O1299" s="211"/>
      <c r="P1299" s="211"/>
      <c r="Q1299" s="211"/>
      <c r="R1299" s="211"/>
      <c r="S1299" s="211"/>
      <c r="T1299" s="211"/>
      <c r="U1299" s="211"/>
      <c r="V1299" s="211"/>
      <c r="W1299" s="211"/>
      <c r="X1299" s="211"/>
      <c r="Y1299" s="211"/>
      <c r="Z1299" s="211"/>
      <c r="AA1299" s="211"/>
      <c r="AB1299" s="211"/>
      <c r="AC1299" s="211"/>
      <c r="AD1299" s="211"/>
      <c r="AE1299" s="211"/>
      <c r="AF1299" s="211"/>
      <c r="AG1299" s="211"/>
      <c r="AH1299" s="211"/>
      <c r="AI1299" s="211"/>
      <c r="AJ1299" s="211"/>
      <c r="AK1299" s="211"/>
      <c r="AL1299" s="211"/>
      <c r="AM1299" s="211"/>
      <c r="AN1299" s="211"/>
      <c r="AO1299" s="211"/>
      <c r="AP1299" s="211"/>
      <c r="AQ1299" s="211"/>
    </row>
    <row r="1300" spans="2:43" ht="12" customHeight="1">
      <c r="B1300" s="468"/>
      <c r="C1300" s="468"/>
      <c r="F1300" s="211"/>
      <c r="G1300" s="211"/>
      <c r="H1300" s="211"/>
      <c r="I1300" s="211"/>
      <c r="J1300" s="211"/>
      <c r="K1300" s="211"/>
      <c r="L1300" s="211"/>
      <c r="M1300" s="211"/>
      <c r="N1300" s="211"/>
      <c r="O1300" s="211"/>
      <c r="P1300" s="211"/>
      <c r="Q1300" s="211"/>
      <c r="R1300" s="211"/>
      <c r="S1300" s="211"/>
      <c r="T1300" s="211"/>
      <c r="U1300" s="211"/>
      <c r="V1300" s="211"/>
      <c r="W1300" s="211"/>
      <c r="X1300" s="211"/>
      <c r="Y1300" s="211"/>
      <c r="Z1300" s="211"/>
      <c r="AA1300" s="211"/>
      <c r="AB1300" s="211"/>
      <c r="AC1300" s="211"/>
      <c r="AD1300" s="211"/>
      <c r="AE1300" s="211"/>
      <c r="AF1300" s="211"/>
      <c r="AG1300" s="211"/>
      <c r="AH1300" s="211"/>
      <c r="AI1300" s="211"/>
      <c r="AJ1300" s="211"/>
      <c r="AK1300" s="211"/>
      <c r="AL1300" s="211"/>
      <c r="AM1300" s="211"/>
      <c r="AN1300" s="211"/>
      <c r="AO1300" s="211"/>
      <c r="AP1300" s="211"/>
      <c r="AQ1300" s="211"/>
    </row>
    <row r="1301" spans="2:43" ht="12" customHeight="1">
      <c r="B1301" s="468"/>
      <c r="C1301" s="468"/>
      <c r="F1301" s="211"/>
      <c r="G1301" s="211"/>
      <c r="H1301" s="211"/>
      <c r="I1301" s="211"/>
      <c r="J1301" s="211"/>
      <c r="K1301" s="211"/>
      <c r="L1301" s="211"/>
      <c r="M1301" s="211"/>
      <c r="N1301" s="211"/>
      <c r="O1301" s="211"/>
      <c r="P1301" s="211"/>
      <c r="Q1301" s="211"/>
      <c r="R1301" s="211"/>
      <c r="S1301" s="211"/>
      <c r="T1301" s="211"/>
      <c r="U1301" s="211"/>
      <c r="V1301" s="211"/>
      <c r="W1301" s="211"/>
      <c r="X1301" s="211"/>
      <c r="Y1301" s="211"/>
      <c r="Z1301" s="211"/>
      <c r="AA1301" s="211"/>
      <c r="AB1301" s="211"/>
      <c r="AC1301" s="211"/>
      <c r="AD1301" s="211"/>
      <c r="AE1301" s="211"/>
      <c r="AF1301" s="211"/>
      <c r="AG1301" s="211"/>
      <c r="AH1301" s="211"/>
      <c r="AI1301" s="211"/>
      <c r="AJ1301" s="211"/>
      <c r="AK1301" s="211"/>
      <c r="AL1301" s="211"/>
      <c r="AM1301" s="211"/>
      <c r="AN1301" s="211"/>
      <c r="AO1301" s="211"/>
      <c r="AP1301" s="211"/>
      <c r="AQ1301" s="211"/>
    </row>
    <row r="1302" spans="2:43" ht="12" customHeight="1">
      <c r="B1302" s="468"/>
      <c r="C1302" s="468"/>
      <c r="F1302" s="211"/>
      <c r="G1302" s="211"/>
      <c r="H1302" s="211"/>
      <c r="I1302" s="211"/>
      <c r="J1302" s="211"/>
      <c r="K1302" s="211"/>
      <c r="L1302" s="211"/>
      <c r="M1302" s="211"/>
      <c r="N1302" s="211"/>
      <c r="O1302" s="211"/>
      <c r="P1302" s="211"/>
      <c r="Q1302" s="211"/>
      <c r="R1302" s="211"/>
      <c r="S1302" s="211"/>
      <c r="T1302" s="211"/>
      <c r="U1302" s="211"/>
      <c r="V1302" s="211"/>
      <c r="W1302" s="211"/>
      <c r="X1302" s="211"/>
      <c r="Y1302" s="211"/>
      <c r="Z1302" s="211"/>
      <c r="AA1302" s="211"/>
      <c r="AB1302" s="211"/>
      <c r="AC1302" s="211"/>
      <c r="AD1302" s="211"/>
      <c r="AE1302" s="211"/>
      <c r="AF1302" s="211"/>
      <c r="AG1302" s="211"/>
      <c r="AH1302" s="211"/>
      <c r="AI1302" s="211"/>
      <c r="AJ1302" s="211"/>
      <c r="AK1302" s="211"/>
      <c r="AL1302" s="211"/>
      <c r="AM1302" s="211"/>
      <c r="AN1302" s="211"/>
      <c r="AO1302" s="211"/>
      <c r="AP1302" s="211"/>
      <c r="AQ1302" s="211"/>
    </row>
    <row r="1303" spans="2:43" ht="12" customHeight="1">
      <c r="B1303" s="468"/>
      <c r="C1303" s="468"/>
      <c r="F1303" s="211"/>
      <c r="G1303" s="211"/>
      <c r="H1303" s="211"/>
      <c r="I1303" s="211"/>
      <c r="J1303" s="211"/>
      <c r="K1303" s="211"/>
      <c r="L1303" s="211"/>
      <c r="M1303" s="211"/>
      <c r="N1303" s="211"/>
      <c r="O1303" s="211"/>
      <c r="P1303" s="211"/>
      <c r="Q1303" s="211"/>
      <c r="R1303" s="211"/>
      <c r="S1303" s="211"/>
      <c r="T1303" s="211"/>
      <c r="U1303" s="211"/>
      <c r="V1303" s="211"/>
      <c r="W1303" s="211"/>
      <c r="X1303" s="211"/>
      <c r="Y1303" s="211"/>
      <c r="Z1303" s="211"/>
      <c r="AA1303" s="211"/>
      <c r="AB1303" s="211"/>
      <c r="AC1303" s="211"/>
      <c r="AD1303" s="211"/>
      <c r="AE1303" s="211"/>
      <c r="AF1303" s="211"/>
      <c r="AG1303" s="211"/>
      <c r="AH1303" s="211"/>
      <c r="AI1303" s="211"/>
      <c r="AJ1303" s="211"/>
      <c r="AK1303" s="211"/>
      <c r="AL1303" s="211"/>
      <c r="AM1303" s="211"/>
      <c r="AN1303" s="211"/>
      <c r="AO1303" s="211"/>
      <c r="AP1303" s="211"/>
      <c r="AQ1303" s="211"/>
    </row>
    <row r="1304" spans="2:43" ht="12" customHeight="1">
      <c r="B1304" s="468"/>
      <c r="C1304" s="468"/>
      <c r="F1304" s="211"/>
      <c r="G1304" s="211"/>
      <c r="H1304" s="211"/>
      <c r="I1304" s="211"/>
      <c r="J1304" s="211"/>
      <c r="K1304" s="211"/>
      <c r="L1304" s="211"/>
      <c r="M1304" s="211"/>
      <c r="N1304" s="211"/>
      <c r="O1304" s="211"/>
      <c r="P1304" s="211"/>
      <c r="Q1304" s="211"/>
      <c r="R1304" s="211"/>
      <c r="S1304" s="211"/>
      <c r="T1304" s="211"/>
      <c r="U1304" s="211"/>
      <c r="V1304" s="211"/>
      <c r="W1304" s="211"/>
      <c r="X1304" s="211"/>
      <c r="Y1304" s="211"/>
      <c r="Z1304" s="211"/>
      <c r="AA1304" s="211"/>
      <c r="AB1304" s="211"/>
      <c r="AC1304" s="211"/>
      <c r="AD1304" s="211"/>
      <c r="AE1304" s="211"/>
      <c r="AF1304" s="211"/>
      <c r="AG1304" s="211"/>
      <c r="AH1304" s="211"/>
      <c r="AI1304" s="211"/>
      <c r="AJ1304" s="211"/>
      <c r="AK1304" s="211"/>
      <c r="AL1304" s="211"/>
      <c r="AM1304" s="211"/>
      <c r="AN1304" s="211"/>
      <c r="AO1304" s="211"/>
      <c r="AP1304" s="211"/>
      <c r="AQ1304" s="211"/>
    </row>
    <row r="1305" spans="2:43" ht="12" customHeight="1">
      <c r="B1305" s="468"/>
      <c r="C1305" s="468"/>
      <c r="F1305" s="211"/>
      <c r="G1305" s="211"/>
      <c r="H1305" s="211"/>
      <c r="I1305" s="211"/>
      <c r="J1305" s="211"/>
      <c r="K1305" s="211"/>
      <c r="L1305" s="211"/>
      <c r="M1305" s="211"/>
      <c r="N1305" s="211"/>
      <c r="O1305" s="211"/>
      <c r="P1305" s="211"/>
      <c r="Q1305" s="211"/>
      <c r="R1305" s="211"/>
      <c r="S1305" s="211"/>
      <c r="T1305" s="211"/>
      <c r="U1305" s="211"/>
      <c r="V1305" s="211"/>
      <c r="W1305" s="211"/>
      <c r="X1305" s="211"/>
      <c r="Y1305" s="211"/>
      <c r="Z1305" s="211"/>
      <c r="AA1305" s="211"/>
      <c r="AB1305" s="211"/>
      <c r="AC1305" s="211"/>
      <c r="AD1305" s="211"/>
      <c r="AE1305" s="211"/>
      <c r="AF1305" s="211"/>
      <c r="AG1305" s="211"/>
      <c r="AH1305" s="211"/>
      <c r="AI1305" s="211"/>
      <c r="AJ1305" s="211"/>
      <c r="AK1305" s="211"/>
      <c r="AL1305" s="211"/>
      <c r="AM1305" s="211"/>
      <c r="AN1305" s="211"/>
      <c r="AO1305" s="211"/>
      <c r="AP1305" s="211"/>
      <c r="AQ1305" s="211"/>
    </row>
    <row r="1306" spans="2:43" ht="12" customHeight="1">
      <c r="B1306" s="468"/>
      <c r="C1306" s="468"/>
      <c r="F1306" s="211"/>
      <c r="G1306" s="211"/>
      <c r="H1306" s="211"/>
      <c r="I1306" s="211"/>
      <c r="J1306" s="211"/>
      <c r="K1306" s="211"/>
      <c r="L1306" s="211"/>
      <c r="M1306" s="211"/>
      <c r="N1306" s="211"/>
      <c r="O1306" s="211"/>
      <c r="P1306" s="211"/>
      <c r="Q1306" s="211"/>
      <c r="R1306" s="211"/>
      <c r="S1306" s="211"/>
      <c r="T1306" s="211"/>
      <c r="U1306" s="211"/>
      <c r="V1306" s="211"/>
      <c r="W1306" s="211"/>
      <c r="X1306" s="211"/>
      <c r="Y1306" s="211"/>
      <c r="Z1306" s="211"/>
      <c r="AA1306" s="211"/>
      <c r="AB1306" s="211"/>
      <c r="AC1306" s="211"/>
      <c r="AD1306" s="211"/>
      <c r="AE1306" s="211"/>
      <c r="AF1306" s="211"/>
      <c r="AG1306" s="211"/>
      <c r="AH1306" s="211"/>
      <c r="AI1306" s="211"/>
      <c r="AJ1306" s="211"/>
      <c r="AK1306" s="211"/>
      <c r="AL1306" s="211"/>
      <c r="AM1306" s="211"/>
      <c r="AN1306" s="211"/>
      <c r="AO1306" s="211"/>
      <c r="AP1306" s="211"/>
      <c r="AQ1306" s="211"/>
    </row>
    <row r="1307" spans="2:43" ht="12" customHeight="1">
      <c r="B1307" s="468"/>
      <c r="C1307" s="468"/>
      <c r="F1307" s="211"/>
      <c r="G1307" s="211"/>
      <c r="H1307" s="211"/>
      <c r="I1307" s="211"/>
      <c r="J1307" s="211"/>
      <c r="K1307" s="211"/>
      <c r="L1307" s="211"/>
      <c r="M1307" s="211"/>
      <c r="N1307" s="211"/>
      <c r="O1307" s="211"/>
      <c r="P1307" s="211"/>
      <c r="Q1307" s="211"/>
      <c r="R1307" s="211"/>
      <c r="S1307" s="211"/>
      <c r="T1307" s="211"/>
      <c r="U1307" s="211"/>
      <c r="V1307" s="211"/>
      <c r="W1307" s="211"/>
      <c r="X1307" s="211"/>
      <c r="Y1307" s="211"/>
      <c r="Z1307" s="211"/>
      <c r="AA1307" s="211"/>
      <c r="AB1307" s="211"/>
      <c r="AC1307" s="211"/>
      <c r="AD1307" s="211"/>
      <c r="AE1307" s="211"/>
      <c r="AF1307" s="211"/>
      <c r="AG1307" s="211"/>
      <c r="AH1307" s="211"/>
      <c r="AI1307" s="211"/>
      <c r="AJ1307" s="211"/>
      <c r="AK1307" s="211"/>
      <c r="AL1307" s="211"/>
      <c r="AM1307" s="211"/>
      <c r="AN1307" s="211"/>
      <c r="AO1307" s="211"/>
      <c r="AP1307" s="211"/>
      <c r="AQ1307" s="211"/>
    </row>
    <row r="1308" spans="2:43" ht="12" customHeight="1">
      <c r="B1308" s="468"/>
      <c r="C1308" s="468"/>
      <c r="F1308" s="211"/>
      <c r="G1308" s="211"/>
      <c r="H1308" s="211"/>
      <c r="I1308" s="211"/>
      <c r="J1308" s="211"/>
      <c r="K1308" s="211"/>
      <c r="L1308" s="211"/>
      <c r="M1308" s="211"/>
      <c r="N1308" s="211"/>
      <c r="O1308" s="211"/>
      <c r="P1308" s="211"/>
      <c r="Q1308" s="211"/>
      <c r="R1308" s="211"/>
      <c r="S1308" s="211"/>
      <c r="T1308" s="211"/>
      <c r="U1308" s="211"/>
      <c r="V1308" s="211"/>
      <c r="W1308" s="211"/>
      <c r="X1308" s="211"/>
      <c r="Y1308" s="211"/>
      <c r="Z1308" s="211"/>
      <c r="AA1308" s="211"/>
      <c r="AB1308" s="211"/>
      <c r="AC1308" s="211"/>
      <c r="AD1308" s="211"/>
      <c r="AE1308" s="211"/>
      <c r="AF1308" s="211"/>
      <c r="AG1308" s="211"/>
      <c r="AH1308" s="211"/>
      <c r="AI1308" s="211"/>
      <c r="AJ1308" s="211"/>
      <c r="AK1308" s="211"/>
      <c r="AL1308" s="211"/>
      <c r="AM1308" s="211"/>
      <c r="AN1308" s="211"/>
      <c r="AO1308" s="211"/>
      <c r="AP1308" s="211"/>
      <c r="AQ1308" s="211"/>
    </row>
    <row r="1309" spans="2:43" ht="12" customHeight="1">
      <c r="B1309" s="468"/>
      <c r="C1309" s="468"/>
      <c r="F1309" s="211"/>
      <c r="G1309" s="211"/>
      <c r="H1309" s="211"/>
      <c r="I1309" s="211"/>
      <c r="J1309" s="211"/>
      <c r="K1309" s="211"/>
      <c r="L1309" s="211"/>
      <c r="M1309" s="211"/>
      <c r="N1309" s="211"/>
      <c r="O1309" s="211"/>
      <c r="P1309" s="211"/>
      <c r="Q1309" s="211"/>
      <c r="R1309" s="211"/>
      <c r="S1309" s="211"/>
      <c r="T1309" s="211"/>
      <c r="U1309" s="211"/>
      <c r="V1309" s="211"/>
      <c r="W1309" s="211"/>
      <c r="X1309" s="211"/>
      <c r="Y1309" s="211"/>
      <c r="Z1309" s="211"/>
      <c r="AA1309" s="211"/>
      <c r="AB1309" s="211"/>
      <c r="AC1309" s="211"/>
      <c r="AD1309" s="211"/>
      <c r="AE1309" s="211"/>
      <c r="AF1309" s="211"/>
      <c r="AG1309" s="211"/>
      <c r="AH1309" s="211"/>
      <c r="AI1309" s="211"/>
      <c r="AJ1309" s="211"/>
      <c r="AK1309" s="211"/>
      <c r="AL1309" s="211"/>
      <c r="AM1309" s="211"/>
      <c r="AN1309" s="211"/>
      <c r="AO1309" s="211"/>
      <c r="AP1309" s="211"/>
      <c r="AQ1309" s="211"/>
    </row>
    <row r="1310" spans="2:43" ht="12" customHeight="1">
      <c r="B1310" s="468"/>
      <c r="C1310" s="468"/>
      <c r="F1310" s="211"/>
      <c r="G1310" s="211"/>
      <c r="H1310" s="211"/>
      <c r="I1310" s="211"/>
      <c r="J1310" s="211"/>
      <c r="K1310" s="211"/>
      <c r="L1310" s="211"/>
      <c r="M1310" s="211"/>
      <c r="N1310" s="211"/>
      <c r="O1310" s="211"/>
      <c r="P1310" s="211"/>
      <c r="Q1310" s="211"/>
      <c r="R1310" s="211"/>
      <c r="S1310" s="211"/>
      <c r="T1310" s="211"/>
      <c r="U1310" s="211"/>
      <c r="V1310" s="211"/>
      <c r="W1310" s="211"/>
      <c r="X1310" s="211"/>
      <c r="Y1310" s="211"/>
      <c r="Z1310" s="211"/>
      <c r="AA1310" s="211"/>
      <c r="AB1310" s="211"/>
      <c r="AC1310" s="211"/>
      <c r="AD1310" s="211"/>
      <c r="AE1310" s="211"/>
      <c r="AF1310" s="211"/>
      <c r="AG1310" s="211"/>
      <c r="AH1310" s="211"/>
      <c r="AI1310" s="211"/>
      <c r="AJ1310" s="211"/>
      <c r="AK1310" s="211"/>
      <c r="AL1310" s="211"/>
      <c r="AM1310" s="211"/>
      <c r="AN1310" s="211"/>
      <c r="AO1310" s="211"/>
      <c r="AP1310" s="211"/>
      <c r="AQ1310" s="211"/>
    </row>
    <row r="1311" spans="2:43" ht="12" customHeight="1">
      <c r="B1311" s="468"/>
      <c r="C1311" s="468"/>
      <c r="F1311" s="211"/>
      <c r="G1311" s="211"/>
      <c r="H1311" s="211"/>
      <c r="I1311" s="211"/>
      <c r="J1311" s="211"/>
      <c r="K1311" s="211"/>
      <c r="L1311" s="211"/>
      <c r="M1311" s="211"/>
      <c r="N1311" s="211"/>
      <c r="O1311" s="211"/>
      <c r="P1311" s="211"/>
      <c r="Q1311" s="211"/>
      <c r="R1311" s="211"/>
      <c r="S1311" s="211"/>
      <c r="T1311" s="211"/>
      <c r="U1311" s="211"/>
      <c r="V1311" s="211"/>
      <c r="W1311" s="211"/>
      <c r="X1311" s="211"/>
      <c r="Y1311" s="211"/>
      <c r="Z1311" s="211"/>
      <c r="AA1311" s="211"/>
      <c r="AB1311" s="211"/>
      <c r="AC1311" s="211"/>
      <c r="AD1311" s="211"/>
      <c r="AE1311" s="211"/>
      <c r="AF1311" s="211"/>
      <c r="AG1311" s="211"/>
      <c r="AH1311" s="211"/>
      <c r="AI1311" s="211"/>
      <c r="AJ1311" s="211"/>
      <c r="AK1311" s="211"/>
      <c r="AL1311" s="211"/>
      <c r="AM1311" s="211"/>
      <c r="AN1311" s="211"/>
      <c r="AO1311" s="211"/>
      <c r="AP1311" s="211"/>
      <c r="AQ1311" s="211"/>
    </row>
    <row r="1312" spans="2:43" ht="12" customHeight="1">
      <c r="B1312" s="468"/>
      <c r="C1312" s="468"/>
      <c r="F1312" s="211"/>
      <c r="G1312" s="211"/>
      <c r="H1312" s="211"/>
      <c r="I1312" s="211"/>
      <c r="J1312" s="211"/>
      <c r="K1312" s="211"/>
      <c r="L1312" s="211"/>
      <c r="M1312" s="211"/>
      <c r="N1312" s="211"/>
      <c r="O1312" s="211"/>
      <c r="P1312" s="211"/>
      <c r="Q1312" s="211"/>
      <c r="R1312" s="211"/>
      <c r="S1312" s="211"/>
      <c r="T1312" s="211"/>
      <c r="U1312" s="211"/>
      <c r="V1312" s="211"/>
      <c r="W1312" s="211"/>
      <c r="X1312" s="211"/>
      <c r="Y1312" s="211"/>
      <c r="Z1312" s="211"/>
      <c r="AA1312" s="211"/>
      <c r="AB1312" s="211"/>
      <c r="AC1312" s="211"/>
      <c r="AD1312" s="211"/>
      <c r="AE1312" s="211"/>
      <c r="AF1312" s="211"/>
      <c r="AG1312" s="211"/>
      <c r="AH1312" s="211"/>
      <c r="AI1312" s="211"/>
      <c r="AJ1312" s="211"/>
      <c r="AK1312" s="211"/>
      <c r="AL1312" s="211"/>
      <c r="AM1312" s="211"/>
      <c r="AN1312" s="211"/>
      <c r="AO1312" s="211"/>
      <c r="AP1312" s="211"/>
      <c r="AQ1312" s="211"/>
    </row>
    <row r="1313" spans="2:43" ht="12" customHeight="1">
      <c r="B1313" s="468"/>
      <c r="C1313" s="468"/>
      <c r="F1313" s="211"/>
      <c r="G1313" s="211"/>
      <c r="H1313" s="211"/>
      <c r="I1313" s="211"/>
      <c r="J1313" s="211"/>
      <c r="K1313" s="211"/>
      <c r="L1313" s="211"/>
      <c r="M1313" s="211"/>
      <c r="N1313" s="211"/>
      <c r="O1313" s="211"/>
      <c r="P1313" s="211"/>
      <c r="Q1313" s="211"/>
      <c r="R1313" s="211"/>
      <c r="S1313" s="211"/>
      <c r="T1313" s="211"/>
      <c r="U1313" s="211"/>
      <c r="V1313" s="211"/>
      <c r="W1313" s="211"/>
      <c r="X1313" s="211"/>
      <c r="Y1313" s="211"/>
      <c r="Z1313" s="211"/>
      <c r="AA1313" s="211"/>
      <c r="AB1313" s="211"/>
      <c r="AC1313" s="211"/>
      <c r="AD1313" s="211"/>
      <c r="AE1313" s="211"/>
      <c r="AF1313" s="211"/>
      <c r="AG1313" s="211"/>
      <c r="AH1313" s="211"/>
      <c r="AI1313" s="211"/>
      <c r="AJ1313" s="211"/>
      <c r="AK1313" s="211"/>
      <c r="AL1313" s="211"/>
      <c r="AM1313" s="211"/>
      <c r="AN1313" s="211"/>
      <c r="AO1313" s="211"/>
      <c r="AP1313" s="211"/>
      <c r="AQ1313" s="211"/>
    </row>
    <row r="1314" spans="2:43" ht="12" customHeight="1">
      <c r="B1314" s="468"/>
      <c r="C1314" s="468"/>
      <c r="F1314" s="211"/>
      <c r="G1314" s="211"/>
      <c r="H1314" s="211"/>
      <c r="I1314" s="211"/>
      <c r="J1314" s="211"/>
      <c r="K1314" s="211"/>
      <c r="L1314" s="211"/>
      <c r="M1314" s="211"/>
      <c r="N1314" s="211"/>
      <c r="O1314" s="211"/>
      <c r="P1314" s="211"/>
      <c r="Q1314" s="211"/>
      <c r="R1314" s="211"/>
      <c r="S1314" s="211"/>
      <c r="T1314" s="211"/>
      <c r="U1314" s="211"/>
      <c r="V1314" s="211"/>
      <c r="W1314" s="211"/>
      <c r="X1314" s="211"/>
      <c r="Y1314" s="211"/>
      <c r="Z1314" s="211"/>
      <c r="AA1314" s="211"/>
      <c r="AB1314" s="211"/>
      <c r="AC1314" s="211"/>
      <c r="AD1314" s="211"/>
      <c r="AE1314" s="211"/>
      <c r="AF1314" s="211"/>
      <c r="AG1314" s="211"/>
      <c r="AH1314" s="211"/>
      <c r="AI1314" s="211"/>
      <c r="AJ1314" s="211"/>
      <c r="AK1314" s="211"/>
      <c r="AL1314" s="211"/>
      <c r="AM1314" s="211"/>
      <c r="AN1314" s="211"/>
      <c r="AO1314" s="211"/>
      <c r="AP1314" s="211"/>
      <c r="AQ1314" s="211"/>
    </row>
    <row r="1315" spans="2:43" ht="12" customHeight="1">
      <c r="B1315" s="468"/>
      <c r="C1315" s="468"/>
      <c r="F1315" s="211"/>
      <c r="G1315" s="211"/>
      <c r="H1315" s="211"/>
      <c r="I1315" s="211"/>
      <c r="J1315" s="211"/>
      <c r="K1315" s="211"/>
      <c r="L1315" s="211"/>
      <c r="M1315" s="211"/>
      <c r="N1315" s="211"/>
      <c r="O1315" s="211"/>
      <c r="P1315" s="211"/>
      <c r="Q1315" s="211"/>
      <c r="R1315" s="211"/>
      <c r="S1315" s="211"/>
      <c r="T1315" s="211"/>
      <c r="U1315" s="211"/>
      <c r="V1315" s="211"/>
      <c r="W1315" s="211"/>
      <c r="X1315" s="211"/>
      <c r="Y1315" s="211"/>
      <c r="Z1315" s="211"/>
      <c r="AA1315" s="211"/>
      <c r="AB1315" s="211"/>
      <c r="AC1315" s="211"/>
      <c r="AD1315" s="211"/>
      <c r="AE1315" s="211"/>
      <c r="AF1315" s="211"/>
      <c r="AG1315" s="211"/>
      <c r="AH1315" s="211"/>
      <c r="AI1315" s="211"/>
      <c r="AJ1315" s="211"/>
      <c r="AK1315" s="211"/>
      <c r="AL1315" s="211"/>
      <c r="AM1315" s="211"/>
      <c r="AN1315" s="211"/>
      <c r="AO1315" s="211"/>
      <c r="AP1315" s="211"/>
      <c r="AQ1315" s="211"/>
    </row>
    <row r="1316" spans="2:43" ht="12" customHeight="1">
      <c r="B1316" s="468"/>
      <c r="C1316" s="468"/>
      <c r="F1316" s="211"/>
      <c r="G1316" s="211"/>
      <c r="H1316" s="211"/>
      <c r="I1316" s="211"/>
      <c r="J1316" s="211"/>
      <c r="K1316" s="211"/>
      <c r="L1316" s="211"/>
      <c r="M1316" s="211"/>
      <c r="N1316" s="211"/>
      <c r="O1316" s="211"/>
      <c r="P1316" s="211"/>
      <c r="Q1316" s="211"/>
      <c r="R1316" s="211"/>
      <c r="S1316" s="211"/>
      <c r="T1316" s="211"/>
      <c r="U1316" s="211"/>
      <c r="V1316" s="211"/>
      <c r="W1316" s="211"/>
      <c r="X1316" s="211"/>
      <c r="Y1316" s="211"/>
      <c r="Z1316" s="211"/>
      <c r="AA1316" s="211"/>
      <c r="AB1316" s="211"/>
      <c r="AC1316" s="211"/>
      <c r="AD1316" s="211"/>
      <c r="AE1316" s="211"/>
      <c r="AF1316" s="211"/>
      <c r="AG1316" s="211"/>
      <c r="AH1316" s="211"/>
      <c r="AI1316" s="211"/>
      <c r="AJ1316" s="211"/>
      <c r="AK1316" s="211"/>
      <c r="AL1316" s="211"/>
      <c r="AM1316" s="211"/>
      <c r="AN1316" s="211"/>
      <c r="AO1316" s="211"/>
      <c r="AP1316" s="211"/>
      <c r="AQ1316" s="211"/>
    </row>
    <row r="1317" spans="2:43" ht="12" customHeight="1">
      <c r="B1317" s="468"/>
      <c r="C1317" s="468"/>
      <c r="F1317" s="211"/>
      <c r="G1317" s="211"/>
      <c r="H1317" s="211"/>
      <c r="I1317" s="211"/>
      <c r="J1317" s="211"/>
      <c r="K1317" s="211"/>
      <c r="L1317" s="211"/>
      <c r="M1317" s="211"/>
      <c r="N1317" s="211"/>
      <c r="O1317" s="211"/>
      <c r="P1317" s="211"/>
      <c r="Q1317" s="211"/>
      <c r="R1317" s="211"/>
      <c r="S1317" s="211"/>
      <c r="T1317" s="211"/>
      <c r="U1317" s="211"/>
      <c r="V1317" s="211"/>
      <c r="W1317" s="211"/>
      <c r="X1317" s="211"/>
      <c r="Y1317" s="211"/>
      <c r="Z1317" s="211"/>
      <c r="AA1317" s="211"/>
      <c r="AB1317" s="211"/>
      <c r="AC1317" s="211"/>
      <c r="AD1317" s="211"/>
      <c r="AE1317" s="211"/>
      <c r="AF1317" s="211"/>
      <c r="AG1317" s="211"/>
      <c r="AH1317" s="211"/>
      <c r="AI1317" s="211"/>
      <c r="AJ1317" s="211"/>
      <c r="AK1317" s="211"/>
      <c r="AL1317" s="211"/>
      <c r="AM1317" s="211"/>
      <c r="AN1317" s="211"/>
      <c r="AO1317" s="211"/>
      <c r="AP1317" s="211"/>
      <c r="AQ1317" s="211"/>
    </row>
    <row r="1318" spans="2:43" ht="12" customHeight="1">
      <c r="B1318" s="468"/>
      <c r="C1318" s="468"/>
      <c r="F1318" s="211"/>
      <c r="G1318" s="211"/>
      <c r="H1318" s="211"/>
      <c r="I1318" s="211"/>
      <c r="J1318" s="211"/>
      <c r="K1318" s="211"/>
      <c r="L1318" s="211"/>
      <c r="M1318" s="211"/>
      <c r="N1318" s="211"/>
      <c r="O1318" s="211"/>
      <c r="P1318" s="211"/>
      <c r="Q1318" s="211"/>
      <c r="R1318" s="211"/>
      <c r="S1318" s="211"/>
      <c r="T1318" s="211"/>
      <c r="U1318" s="211"/>
      <c r="V1318" s="211"/>
      <c r="W1318" s="211"/>
      <c r="X1318" s="211"/>
      <c r="Y1318" s="211"/>
      <c r="Z1318" s="211"/>
      <c r="AA1318" s="211"/>
      <c r="AB1318" s="211"/>
      <c r="AC1318" s="211"/>
      <c r="AD1318" s="211"/>
      <c r="AE1318" s="211"/>
      <c r="AF1318" s="211"/>
      <c r="AG1318" s="211"/>
      <c r="AH1318" s="211"/>
      <c r="AI1318" s="211"/>
      <c r="AJ1318" s="211"/>
      <c r="AK1318" s="211"/>
      <c r="AL1318" s="211"/>
      <c r="AM1318" s="211"/>
      <c r="AN1318" s="211"/>
      <c r="AO1318" s="211"/>
      <c r="AP1318" s="211"/>
      <c r="AQ1318" s="211"/>
    </row>
    <row r="1319" spans="2:43" ht="12" customHeight="1">
      <c r="B1319" s="468"/>
      <c r="C1319" s="468"/>
      <c r="F1319" s="211"/>
      <c r="G1319" s="211"/>
      <c r="H1319" s="211"/>
      <c r="I1319" s="211"/>
      <c r="J1319" s="211"/>
      <c r="K1319" s="211"/>
      <c r="L1319" s="211"/>
      <c r="M1319" s="211"/>
      <c r="N1319" s="211"/>
      <c r="O1319" s="211"/>
      <c r="P1319" s="211"/>
      <c r="Q1319" s="211"/>
      <c r="R1319" s="211"/>
      <c r="S1319" s="211"/>
      <c r="T1319" s="211"/>
      <c r="U1319" s="211"/>
      <c r="V1319" s="211"/>
      <c r="W1319" s="211"/>
      <c r="X1319" s="211"/>
      <c r="Y1319" s="211"/>
      <c r="Z1319" s="211"/>
      <c r="AA1319" s="211"/>
      <c r="AB1319" s="211"/>
      <c r="AC1319" s="211"/>
      <c r="AD1319" s="211"/>
      <c r="AE1319" s="211"/>
      <c r="AF1319" s="211"/>
      <c r="AG1319" s="211"/>
      <c r="AH1319" s="211"/>
      <c r="AI1319" s="211"/>
      <c r="AJ1319" s="211"/>
      <c r="AK1319" s="211"/>
      <c r="AL1319" s="211"/>
      <c r="AM1319" s="211"/>
      <c r="AN1319" s="211"/>
      <c r="AO1319" s="211"/>
      <c r="AP1319" s="211"/>
      <c r="AQ1319" s="211"/>
    </row>
    <row r="1320" spans="2:43" ht="12" customHeight="1">
      <c r="B1320" s="468"/>
      <c r="C1320" s="468"/>
      <c r="F1320" s="211"/>
      <c r="G1320" s="211"/>
      <c r="H1320" s="211"/>
      <c r="I1320" s="211"/>
      <c r="J1320" s="211"/>
      <c r="K1320" s="211"/>
      <c r="L1320" s="211"/>
      <c r="M1320" s="211"/>
      <c r="N1320" s="211"/>
      <c r="O1320" s="211"/>
      <c r="P1320" s="211"/>
      <c r="Q1320" s="211"/>
      <c r="R1320" s="211"/>
      <c r="S1320" s="211"/>
      <c r="T1320" s="211"/>
      <c r="U1320" s="211"/>
      <c r="V1320" s="211"/>
      <c r="W1320" s="211"/>
      <c r="X1320" s="211"/>
      <c r="Y1320" s="211"/>
      <c r="Z1320" s="211"/>
      <c r="AA1320" s="211"/>
      <c r="AB1320" s="211"/>
      <c r="AC1320" s="211"/>
      <c r="AD1320" s="211"/>
      <c r="AE1320" s="211"/>
      <c r="AF1320" s="211"/>
      <c r="AG1320" s="211"/>
      <c r="AH1320" s="211"/>
      <c r="AI1320" s="211"/>
      <c r="AJ1320" s="211"/>
      <c r="AK1320" s="211"/>
      <c r="AL1320" s="211"/>
      <c r="AM1320" s="211"/>
      <c r="AN1320" s="211"/>
      <c r="AO1320" s="211"/>
      <c r="AP1320" s="211"/>
      <c r="AQ1320" s="211"/>
    </row>
    <row r="1321" spans="2:43" ht="12" customHeight="1">
      <c r="B1321" s="468"/>
      <c r="C1321" s="468"/>
      <c r="F1321" s="211"/>
      <c r="G1321" s="211"/>
      <c r="H1321" s="211"/>
      <c r="I1321" s="211"/>
      <c r="J1321" s="211"/>
      <c r="K1321" s="211"/>
      <c r="L1321" s="211"/>
      <c r="M1321" s="211"/>
      <c r="N1321" s="211"/>
      <c r="O1321" s="211"/>
      <c r="P1321" s="211"/>
      <c r="Q1321" s="211"/>
      <c r="R1321" s="211"/>
      <c r="S1321" s="211"/>
      <c r="T1321" s="211"/>
      <c r="U1321" s="211"/>
      <c r="V1321" s="211"/>
      <c r="W1321" s="211"/>
      <c r="X1321" s="211"/>
      <c r="Y1321" s="211"/>
      <c r="Z1321" s="211"/>
      <c r="AA1321" s="211"/>
      <c r="AB1321" s="211"/>
      <c r="AC1321" s="211"/>
      <c r="AD1321" s="211"/>
      <c r="AE1321" s="211"/>
      <c r="AF1321" s="211"/>
      <c r="AG1321" s="211"/>
      <c r="AH1321" s="211"/>
      <c r="AI1321" s="211"/>
      <c r="AJ1321" s="211"/>
      <c r="AK1321" s="211"/>
      <c r="AL1321" s="211"/>
      <c r="AM1321" s="211"/>
      <c r="AN1321" s="211"/>
      <c r="AO1321" s="211"/>
      <c r="AP1321" s="211"/>
      <c r="AQ1321" s="211"/>
    </row>
    <row r="1322" spans="2:43" ht="12" customHeight="1">
      <c r="B1322" s="468"/>
      <c r="C1322" s="468"/>
      <c r="F1322" s="211"/>
      <c r="G1322" s="211"/>
      <c r="H1322" s="211"/>
      <c r="I1322" s="211"/>
      <c r="J1322" s="211"/>
      <c r="K1322" s="211"/>
      <c r="L1322" s="211"/>
      <c r="M1322" s="211"/>
      <c r="N1322" s="211"/>
      <c r="O1322" s="211"/>
      <c r="P1322" s="211"/>
      <c r="Q1322" s="211"/>
      <c r="R1322" s="211"/>
      <c r="S1322" s="211"/>
      <c r="T1322" s="211"/>
      <c r="U1322" s="211"/>
      <c r="V1322" s="211"/>
      <c r="W1322" s="211"/>
      <c r="X1322" s="211"/>
      <c r="Y1322" s="211"/>
      <c r="Z1322" s="211"/>
      <c r="AA1322" s="211"/>
      <c r="AB1322" s="211"/>
      <c r="AC1322" s="211"/>
      <c r="AD1322" s="211"/>
      <c r="AE1322" s="211"/>
      <c r="AF1322" s="211"/>
      <c r="AG1322" s="211"/>
      <c r="AH1322" s="211"/>
      <c r="AI1322" s="211"/>
      <c r="AJ1322" s="211"/>
      <c r="AK1322" s="211"/>
      <c r="AL1322" s="211"/>
      <c r="AM1322" s="211"/>
      <c r="AN1322" s="211"/>
      <c r="AO1322" s="211"/>
      <c r="AP1322" s="211"/>
      <c r="AQ1322" s="211"/>
    </row>
    <row r="1323" spans="2:43" ht="12" customHeight="1">
      <c r="B1323" s="468"/>
      <c r="C1323" s="468"/>
      <c r="F1323" s="211"/>
      <c r="G1323" s="211"/>
      <c r="H1323" s="211"/>
      <c r="I1323" s="211"/>
      <c r="J1323" s="211"/>
      <c r="K1323" s="211"/>
      <c r="L1323" s="211"/>
      <c r="M1323" s="211"/>
      <c r="N1323" s="211"/>
      <c r="O1323" s="211"/>
      <c r="P1323" s="211"/>
      <c r="Q1323" s="211"/>
      <c r="R1323" s="211"/>
      <c r="S1323" s="211"/>
      <c r="T1323" s="211"/>
      <c r="U1323" s="211"/>
      <c r="V1323" s="211"/>
      <c r="W1323" s="211"/>
      <c r="X1323" s="211"/>
      <c r="Y1323" s="211"/>
      <c r="Z1323" s="211"/>
      <c r="AA1323" s="211"/>
      <c r="AB1323" s="211"/>
      <c r="AC1323" s="211"/>
      <c r="AD1323" s="211"/>
      <c r="AE1323" s="211"/>
      <c r="AF1323" s="211"/>
      <c r="AG1323" s="211"/>
      <c r="AH1323" s="211"/>
      <c r="AI1323" s="211"/>
      <c r="AJ1323" s="211"/>
      <c r="AK1323" s="211"/>
      <c r="AL1323" s="211"/>
      <c r="AM1323" s="211"/>
      <c r="AN1323" s="211"/>
      <c r="AO1323" s="211"/>
      <c r="AP1323" s="211"/>
      <c r="AQ1323" s="211"/>
    </row>
    <row r="1324" spans="2:43" ht="12" customHeight="1">
      <c r="B1324" s="468"/>
      <c r="C1324" s="468"/>
      <c r="F1324" s="211"/>
      <c r="G1324" s="211"/>
      <c r="H1324" s="211"/>
      <c r="I1324" s="211"/>
      <c r="J1324" s="211"/>
      <c r="K1324" s="211"/>
      <c r="L1324" s="211"/>
      <c r="M1324" s="211"/>
      <c r="N1324" s="211"/>
      <c r="O1324" s="211"/>
      <c r="P1324" s="211"/>
      <c r="Q1324" s="211"/>
      <c r="R1324" s="211"/>
      <c r="S1324" s="211"/>
      <c r="T1324" s="211"/>
      <c r="U1324" s="211"/>
      <c r="V1324" s="211"/>
      <c r="W1324" s="211"/>
      <c r="X1324" s="211"/>
      <c r="Y1324" s="211"/>
      <c r="Z1324" s="211"/>
      <c r="AA1324" s="211"/>
      <c r="AB1324" s="211"/>
      <c r="AC1324" s="211"/>
      <c r="AD1324" s="211"/>
      <c r="AE1324" s="211"/>
      <c r="AF1324" s="211"/>
      <c r="AG1324" s="211"/>
      <c r="AH1324" s="211"/>
      <c r="AI1324" s="211"/>
      <c r="AJ1324" s="211"/>
      <c r="AK1324" s="211"/>
      <c r="AL1324" s="211"/>
      <c r="AM1324" s="211"/>
      <c r="AN1324" s="211"/>
      <c r="AO1324" s="211"/>
      <c r="AP1324" s="211"/>
      <c r="AQ1324" s="211"/>
    </row>
    <row r="1325" spans="2:43" ht="12" customHeight="1">
      <c r="B1325" s="468"/>
      <c r="C1325" s="468"/>
      <c r="F1325" s="211"/>
      <c r="G1325" s="211"/>
      <c r="H1325" s="211"/>
      <c r="I1325" s="211"/>
      <c r="J1325" s="211"/>
      <c r="K1325" s="211"/>
      <c r="L1325" s="211"/>
      <c r="M1325" s="211"/>
      <c r="N1325" s="211"/>
      <c r="O1325" s="211"/>
      <c r="P1325" s="211"/>
      <c r="Q1325" s="211"/>
      <c r="R1325" s="211"/>
      <c r="S1325" s="211"/>
      <c r="T1325" s="211"/>
      <c r="U1325" s="211"/>
      <c r="V1325" s="211"/>
      <c r="W1325" s="211"/>
      <c r="X1325" s="211"/>
      <c r="Y1325" s="211"/>
      <c r="Z1325" s="211"/>
      <c r="AA1325" s="211"/>
      <c r="AB1325" s="211"/>
      <c r="AC1325" s="211"/>
      <c r="AD1325" s="211"/>
      <c r="AE1325" s="211"/>
      <c r="AF1325" s="211"/>
      <c r="AG1325" s="211"/>
      <c r="AH1325" s="211"/>
      <c r="AI1325" s="211"/>
      <c r="AJ1325" s="211"/>
      <c r="AK1325" s="211"/>
      <c r="AL1325" s="211"/>
      <c r="AM1325" s="211"/>
      <c r="AN1325" s="211"/>
      <c r="AO1325" s="211"/>
      <c r="AP1325" s="211"/>
      <c r="AQ1325" s="211"/>
    </row>
    <row r="1326" spans="2:43" ht="12" customHeight="1">
      <c r="B1326" s="468"/>
      <c r="C1326" s="468"/>
      <c r="F1326" s="211"/>
      <c r="G1326" s="211"/>
      <c r="H1326" s="211"/>
      <c r="I1326" s="211"/>
      <c r="J1326" s="211"/>
      <c r="K1326" s="211"/>
      <c r="L1326" s="211"/>
      <c r="M1326" s="211"/>
      <c r="N1326" s="211"/>
      <c r="O1326" s="211"/>
      <c r="P1326" s="211"/>
      <c r="Q1326" s="211"/>
      <c r="R1326" s="211"/>
      <c r="S1326" s="211"/>
      <c r="T1326" s="211"/>
      <c r="U1326" s="211"/>
      <c r="V1326" s="211"/>
      <c r="W1326" s="211"/>
      <c r="X1326" s="211"/>
      <c r="Y1326" s="211"/>
      <c r="Z1326" s="211"/>
      <c r="AA1326" s="211"/>
      <c r="AB1326" s="211"/>
      <c r="AC1326" s="211"/>
      <c r="AD1326" s="211"/>
      <c r="AE1326" s="211"/>
      <c r="AF1326" s="211"/>
      <c r="AG1326" s="211"/>
      <c r="AH1326" s="211"/>
      <c r="AI1326" s="211"/>
      <c r="AJ1326" s="211"/>
      <c r="AK1326" s="211"/>
      <c r="AL1326" s="211"/>
      <c r="AM1326" s="211"/>
      <c r="AN1326" s="211"/>
      <c r="AO1326" s="211"/>
      <c r="AP1326" s="211"/>
      <c r="AQ1326" s="211"/>
    </row>
    <row r="1327" spans="2:43" ht="12" customHeight="1">
      <c r="B1327" s="468"/>
      <c r="C1327" s="468"/>
      <c r="F1327" s="211"/>
      <c r="G1327" s="211"/>
      <c r="H1327" s="211"/>
      <c r="I1327" s="211"/>
      <c r="J1327" s="211"/>
      <c r="K1327" s="211"/>
      <c r="L1327" s="211"/>
      <c r="M1327" s="211"/>
      <c r="N1327" s="211"/>
      <c r="O1327" s="211"/>
      <c r="P1327" s="211"/>
      <c r="Q1327" s="211"/>
      <c r="R1327" s="211"/>
      <c r="S1327" s="211"/>
      <c r="T1327" s="211"/>
      <c r="U1327" s="211"/>
      <c r="V1327" s="211"/>
      <c r="W1327" s="211"/>
      <c r="X1327" s="211"/>
      <c r="Y1327" s="211"/>
      <c r="Z1327" s="211"/>
      <c r="AA1327" s="211"/>
      <c r="AB1327" s="211"/>
      <c r="AC1327" s="211"/>
      <c r="AD1327" s="211"/>
      <c r="AE1327" s="211"/>
      <c r="AF1327" s="211"/>
      <c r="AG1327" s="211"/>
      <c r="AH1327" s="211"/>
      <c r="AI1327" s="211"/>
      <c r="AJ1327" s="211"/>
      <c r="AK1327" s="211"/>
      <c r="AL1327" s="211"/>
      <c r="AM1327" s="211"/>
      <c r="AN1327" s="211"/>
      <c r="AO1327" s="211"/>
      <c r="AP1327" s="211"/>
      <c r="AQ1327" s="211"/>
    </row>
    <row r="1328" spans="2:43" ht="12" customHeight="1">
      <c r="B1328" s="468"/>
      <c r="C1328" s="468"/>
      <c r="F1328" s="211"/>
      <c r="G1328" s="211"/>
      <c r="H1328" s="211"/>
      <c r="I1328" s="211"/>
      <c r="J1328" s="211"/>
      <c r="K1328" s="211"/>
      <c r="L1328" s="211"/>
      <c r="M1328" s="211"/>
      <c r="N1328" s="211"/>
      <c r="O1328" s="211"/>
      <c r="P1328" s="211"/>
      <c r="Q1328" s="211"/>
      <c r="R1328" s="211"/>
      <c r="S1328" s="211"/>
      <c r="T1328" s="211"/>
      <c r="U1328" s="211"/>
      <c r="V1328" s="211"/>
      <c r="W1328" s="211"/>
      <c r="X1328" s="211"/>
      <c r="Y1328" s="211"/>
      <c r="Z1328" s="211"/>
      <c r="AA1328" s="211"/>
      <c r="AB1328" s="211"/>
      <c r="AC1328" s="211"/>
      <c r="AD1328" s="211"/>
      <c r="AE1328" s="211"/>
      <c r="AF1328" s="211"/>
      <c r="AG1328" s="211"/>
      <c r="AH1328" s="211"/>
      <c r="AI1328" s="211"/>
      <c r="AJ1328" s="211"/>
      <c r="AK1328" s="211"/>
      <c r="AL1328" s="211"/>
      <c r="AM1328" s="211"/>
      <c r="AN1328" s="211"/>
      <c r="AO1328" s="211"/>
      <c r="AP1328" s="211"/>
      <c r="AQ1328" s="211"/>
    </row>
    <row r="1329" spans="2:43" ht="12" customHeight="1">
      <c r="B1329" s="468"/>
      <c r="C1329" s="468"/>
      <c r="F1329" s="211"/>
      <c r="G1329" s="211"/>
      <c r="H1329" s="211"/>
      <c r="I1329" s="211"/>
      <c r="J1329" s="211"/>
      <c r="K1329" s="211"/>
      <c r="L1329" s="211"/>
      <c r="M1329" s="211"/>
      <c r="N1329" s="211"/>
      <c r="O1329" s="211"/>
      <c r="P1329" s="211"/>
      <c r="Q1329" s="211"/>
      <c r="R1329" s="211"/>
      <c r="S1329" s="211"/>
      <c r="T1329" s="211"/>
      <c r="U1329" s="211"/>
      <c r="V1329" s="211"/>
      <c r="W1329" s="211"/>
      <c r="X1329" s="211"/>
      <c r="Y1329" s="211"/>
      <c r="Z1329" s="211"/>
      <c r="AA1329" s="211"/>
      <c r="AB1329" s="211"/>
      <c r="AC1329" s="211"/>
      <c r="AD1329" s="211"/>
      <c r="AE1329" s="211"/>
      <c r="AF1329" s="211"/>
      <c r="AG1329" s="211"/>
      <c r="AH1329" s="211"/>
      <c r="AI1329" s="211"/>
      <c r="AJ1329" s="211"/>
      <c r="AK1329" s="211"/>
      <c r="AL1329" s="211"/>
      <c r="AM1329" s="211"/>
      <c r="AN1329" s="211"/>
      <c r="AO1329" s="211"/>
      <c r="AP1329" s="211"/>
      <c r="AQ1329" s="211"/>
    </row>
    <row r="1330" spans="2:43" ht="12" customHeight="1">
      <c r="B1330" s="468"/>
      <c r="C1330" s="468"/>
      <c r="F1330" s="211"/>
      <c r="G1330" s="211"/>
      <c r="H1330" s="211"/>
      <c r="I1330" s="211"/>
      <c r="J1330" s="211"/>
      <c r="K1330" s="211"/>
      <c r="L1330" s="211"/>
      <c r="M1330" s="211"/>
      <c r="N1330" s="211"/>
      <c r="O1330" s="211"/>
      <c r="P1330" s="211"/>
      <c r="Q1330" s="211"/>
      <c r="R1330" s="211"/>
      <c r="S1330" s="211"/>
      <c r="T1330" s="211"/>
      <c r="U1330" s="211"/>
      <c r="V1330" s="211"/>
      <c r="W1330" s="211"/>
      <c r="X1330" s="211"/>
      <c r="Y1330" s="211"/>
      <c r="Z1330" s="211"/>
      <c r="AA1330" s="211"/>
      <c r="AB1330" s="211"/>
      <c r="AC1330" s="211"/>
      <c r="AD1330" s="211"/>
      <c r="AE1330" s="211"/>
      <c r="AF1330" s="211"/>
      <c r="AG1330" s="211"/>
      <c r="AH1330" s="211"/>
      <c r="AI1330" s="211"/>
      <c r="AJ1330" s="211"/>
      <c r="AK1330" s="211"/>
      <c r="AL1330" s="211"/>
      <c r="AM1330" s="211"/>
      <c r="AN1330" s="211"/>
      <c r="AO1330" s="211"/>
      <c r="AP1330" s="211"/>
      <c r="AQ1330" s="211"/>
    </row>
    <row r="1331" spans="2:43" ht="12" customHeight="1">
      <c r="B1331" s="468"/>
      <c r="C1331" s="468"/>
      <c r="F1331" s="211"/>
      <c r="G1331" s="211"/>
      <c r="H1331" s="211"/>
      <c r="I1331" s="211"/>
      <c r="J1331" s="211"/>
      <c r="K1331" s="211"/>
      <c r="L1331" s="211"/>
      <c r="M1331" s="211"/>
      <c r="N1331" s="211"/>
      <c r="O1331" s="211"/>
      <c r="P1331" s="211"/>
      <c r="Q1331" s="211"/>
      <c r="R1331" s="211"/>
      <c r="S1331" s="211"/>
      <c r="T1331" s="211"/>
      <c r="U1331" s="211"/>
      <c r="V1331" s="211"/>
      <c r="W1331" s="211"/>
      <c r="X1331" s="211"/>
      <c r="Y1331" s="211"/>
      <c r="Z1331" s="211"/>
      <c r="AA1331" s="211"/>
      <c r="AB1331" s="211"/>
      <c r="AC1331" s="211"/>
      <c r="AD1331" s="211"/>
      <c r="AE1331" s="211"/>
      <c r="AF1331" s="211"/>
      <c r="AG1331" s="211"/>
      <c r="AH1331" s="211"/>
      <c r="AI1331" s="211"/>
      <c r="AJ1331" s="211"/>
      <c r="AK1331" s="211"/>
      <c r="AL1331" s="211"/>
      <c r="AM1331" s="211"/>
      <c r="AN1331" s="211"/>
      <c r="AO1331" s="211"/>
      <c r="AP1331" s="211"/>
      <c r="AQ1331" s="211"/>
    </row>
    <row r="1332" spans="2:43" ht="12" customHeight="1">
      <c r="B1332" s="468"/>
      <c r="C1332" s="468"/>
      <c r="F1332" s="211"/>
      <c r="G1332" s="211"/>
      <c r="H1332" s="211"/>
      <c r="I1332" s="211"/>
      <c r="J1332" s="211"/>
      <c r="K1332" s="211"/>
      <c r="L1332" s="211"/>
      <c r="M1332" s="211"/>
      <c r="N1332" s="211"/>
      <c r="O1332" s="211"/>
      <c r="P1332" s="211"/>
      <c r="Q1332" s="211"/>
      <c r="R1332" s="211"/>
      <c r="S1332" s="211"/>
      <c r="T1332" s="211"/>
      <c r="U1332" s="211"/>
      <c r="V1332" s="211"/>
      <c r="W1332" s="211"/>
      <c r="X1332" s="211"/>
      <c r="Y1332" s="211"/>
      <c r="Z1332" s="211"/>
      <c r="AA1332" s="211"/>
      <c r="AB1332" s="211"/>
      <c r="AC1332" s="211"/>
      <c r="AD1332" s="211"/>
      <c r="AE1332" s="211"/>
      <c r="AF1332" s="211"/>
      <c r="AG1332" s="211"/>
      <c r="AH1332" s="211"/>
      <c r="AI1332" s="211"/>
      <c r="AJ1332" s="211"/>
      <c r="AK1332" s="211"/>
      <c r="AL1332" s="211"/>
      <c r="AM1332" s="211"/>
      <c r="AN1332" s="211"/>
      <c r="AO1332" s="211"/>
      <c r="AP1332" s="211"/>
      <c r="AQ1332" s="211"/>
    </row>
    <row r="1333" spans="2:43" ht="12" customHeight="1">
      <c r="B1333" s="468"/>
      <c r="C1333" s="468"/>
      <c r="F1333" s="211"/>
      <c r="G1333" s="211"/>
      <c r="H1333" s="211"/>
      <c r="I1333" s="211"/>
      <c r="J1333" s="211"/>
      <c r="K1333" s="211"/>
      <c r="L1333" s="211"/>
      <c r="M1333" s="211"/>
      <c r="N1333" s="211"/>
      <c r="O1333" s="211"/>
      <c r="P1333" s="211"/>
      <c r="Q1333" s="211"/>
      <c r="R1333" s="211"/>
      <c r="S1333" s="211"/>
      <c r="T1333" s="211"/>
      <c r="U1333" s="211"/>
      <c r="V1333" s="211"/>
      <c r="W1333" s="211"/>
      <c r="X1333" s="211"/>
      <c r="Y1333" s="211"/>
      <c r="Z1333" s="211"/>
      <c r="AA1333" s="211"/>
      <c r="AB1333" s="211"/>
      <c r="AC1333" s="211"/>
      <c r="AD1333" s="211"/>
      <c r="AE1333" s="211"/>
      <c r="AF1333" s="211"/>
      <c r="AG1333" s="211"/>
      <c r="AH1333" s="211"/>
      <c r="AI1333" s="211"/>
      <c r="AJ1333" s="211"/>
      <c r="AK1333" s="211"/>
      <c r="AL1333" s="211"/>
      <c r="AM1333" s="211"/>
      <c r="AN1333" s="211"/>
      <c r="AO1333" s="211"/>
      <c r="AP1333" s="211"/>
      <c r="AQ1333" s="211"/>
    </row>
    <row r="1334" spans="2:43" ht="12" customHeight="1">
      <c r="B1334" s="468"/>
      <c r="C1334" s="468"/>
      <c r="F1334" s="211"/>
      <c r="G1334" s="211"/>
      <c r="H1334" s="211"/>
      <c r="I1334" s="211"/>
      <c r="J1334" s="211"/>
      <c r="K1334" s="211"/>
      <c r="L1334" s="211"/>
      <c r="M1334" s="211"/>
      <c r="N1334" s="211"/>
      <c r="O1334" s="211"/>
      <c r="P1334" s="211"/>
      <c r="Q1334" s="211"/>
      <c r="R1334" s="211"/>
      <c r="S1334" s="211"/>
      <c r="T1334" s="211"/>
      <c r="U1334" s="211"/>
      <c r="V1334" s="211"/>
      <c r="W1334" s="211"/>
      <c r="X1334" s="211"/>
      <c r="Y1334" s="211"/>
      <c r="Z1334" s="211"/>
      <c r="AA1334" s="211"/>
      <c r="AB1334" s="211"/>
      <c r="AC1334" s="211"/>
      <c r="AD1334" s="211"/>
      <c r="AE1334" s="211"/>
      <c r="AF1334" s="211"/>
      <c r="AG1334" s="211"/>
      <c r="AH1334" s="211"/>
      <c r="AI1334" s="211"/>
      <c r="AJ1334" s="211"/>
      <c r="AK1334" s="211"/>
      <c r="AL1334" s="211"/>
      <c r="AM1334" s="211"/>
      <c r="AN1334" s="211"/>
      <c r="AO1334" s="211"/>
      <c r="AP1334" s="211"/>
      <c r="AQ1334" s="211"/>
    </row>
    <row r="1335" spans="2:43" ht="12" customHeight="1">
      <c r="B1335" s="468"/>
      <c r="C1335" s="468"/>
      <c r="F1335" s="211"/>
      <c r="G1335" s="211"/>
      <c r="H1335" s="211"/>
      <c r="I1335" s="211"/>
      <c r="J1335" s="211"/>
      <c r="K1335" s="211"/>
      <c r="L1335" s="211"/>
      <c r="M1335" s="211"/>
      <c r="N1335" s="211"/>
      <c r="O1335" s="211"/>
      <c r="P1335" s="211"/>
      <c r="Q1335" s="211"/>
      <c r="R1335" s="211"/>
      <c r="S1335" s="211"/>
      <c r="T1335" s="211"/>
      <c r="U1335" s="211"/>
      <c r="V1335" s="211"/>
      <c r="W1335" s="211"/>
      <c r="X1335" s="211"/>
      <c r="Y1335" s="211"/>
      <c r="Z1335" s="211"/>
      <c r="AA1335" s="211"/>
      <c r="AB1335" s="211"/>
      <c r="AC1335" s="211"/>
      <c r="AD1335" s="211"/>
      <c r="AE1335" s="211"/>
      <c r="AF1335" s="211"/>
      <c r="AG1335" s="211"/>
      <c r="AH1335" s="211"/>
      <c r="AI1335" s="211"/>
      <c r="AJ1335" s="211"/>
      <c r="AK1335" s="211"/>
      <c r="AL1335" s="211"/>
      <c r="AM1335" s="211"/>
      <c r="AN1335" s="211"/>
      <c r="AO1335" s="211"/>
      <c r="AP1335" s="211"/>
      <c r="AQ1335" s="211"/>
    </row>
    <row r="1336" spans="2:43" ht="12" customHeight="1">
      <c r="B1336" s="468"/>
      <c r="C1336" s="468"/>
    </row>
    <row r="1337" spans="2:43" ht="12" customHeight="1">
      <c r="B1337" s="468"/>
      <c r="C1337" s="468"/>
    </row>
    <row r="1338" spans="2:43" ht="12" customHeight="1">
      <c r="B1338" s="468"/>
      <c r="C1338" s="468"/>
    </row>
    <row r="1339" spans="2:43" ht="12" customHeight="1">
      <c r="B1339" s="468"/>
      <c r="C1339" s="468"/>
    </row>
    <row r="1340" spans="2:43" ht="12" customHeight="1">
      <c r="B1340" s="468"/>
      <c r="C1340" s="468"/>
    </row>
    <row r="1341" spans="2:43" ht="12" customHeight="1">
      <c r="B1341" s="468"/>
      <c r="C1341" s="468"/>
    </row>
    <row r="1342" spans="2:43" ht="12" customHeight="1">
      <c r="B1342" s="468"/>
      <c r="C1342" s="468"/>
    </row>
    <row r="1343" spans="2:43" ht="12" customHeight="1">
      <c r="B1343" s="468"/>
      <c r="C1343" s="468"/>
    </row>
    <row r="1344" spans="2:43" ht="12" customHeight="1">
      <c r="B1344" s="468"/>
      <c r="C1344" s="468"/>
    </row>
    <row r="1345" spans="2:3" ht="12" customHeight="1">
      <c r="B1345" s="468"/>
      <c r="C1345" s="468"/>
    </row>
    <row r="1346" spans="2:3" ht="12" customHeight="1">
      <c r="B1346" s="468"/>
      <c r="C1346" s="468"/>
    </row>
    <row r="1347" spans="2:3" ht="12" customHeight="1">
      <c r="B1347" s="468"/>
      <c r="C1347" s="468"/>
    </row>
    <row r="1348" spans="2:3" ht="12" customHeight="1">
      <c r="B1348" s="468"/>
      <c r="C1348" s="468"/>
    </row>
    <row r="1349" spans="2:3" ht="12" customHeight="1">
      <c r="B1349" s="468"/>
      <c r="C1349" s="468"/>
    </row>
    <row r="1350" spans="2:3" ht="12" customHeight="1">
      <c r="B1350" s="468"/>
      <c r="C1350" s="468"/>
    </row>
    <row r="1351" spans="2:3" ht="12" customHeight="1">
      <c r="B1351" s="468"/>
      <c r="C1351" s="468"/>
    </row>
    <row r="1352" spans="2:3" ht="12" customHeight="1">
      <c r="B1352" s="468"/>
      <c r="C1352" s="468"/>
    </row>
    <row r="1353" spans="2:3" ht="12" customHeight="1">
      <c r="B1353" s="468"/>
      <c r="C1353" s="468"/>
    </row>
    <row r="1354" spans="2:3" ht="12" customHeight="1">
      <c r="B1354" s="468"/>
      <c r="C1354" s="468"/>
    </row>
    <row r="1355" spans="2:3" ht="12" customHeight="1">
      <c r="B1355" s="468"/>
      <c r="C1355" s="468"/>
    </row>
    <row r="1356" spans="2:3" ht="12" customHeight="1">
      <c r="B1356" s="468"/>
      <c r="C1356" s="468"/>
    </row>
    <row r="1357" spans="2:3" ht="12" customHeight="1">
      <c r="B1357" s="468"/>
      <c r="C1357" s="468"/>
    </row>
    <row r="1358" spans="2:3" ht="12" customHeight="1">
      <c r="B1358" s="468"/>
      <c r="C1358" s="468"/>
    </row>
    <row r="1359" spans="2:3" ht="12" customHeight="1">
      <c r="B1359" s="468"/>
      <c r="C1359" s="468"/>
    </row>
    <row r="1360" spans="2:3" ht="12" customHeight="1">
      <c r="B1360" s="468"/>
      <c r="C1360" s="468"/>
    </row>
    <row r="1361" spans="2:3" ht="12" customHeight="1">
      <c r="B1361" s="468"/>
      <c r="C1361" s="468"/>
    </row>
    <row r="1362" spans="2:3" ht="12" customHeight="1">
      <c r="B1362" s="468"/>
      <c r="C1362" s="468"/>
    </row>
    <row r="1363" spans="2:3" ht="12" customHeight="1">
      <c r="B1363" s="468"/>
      <c r="C1363" s="468"/>
    </row>
    <row r="1364" spans="2:3" ht="12" customHeight="1">
      <c r="B1364" s="468"/>
      <c r="C1364" s="468"/>
    </row>
    <row r="1365" spans="2:3" ht="12" customHeight="1">
      <c r="B1365" s="468"/>
      <c r="C1365" s="468"/>
    </row>
    <row r="1366" spans="2:3" ht="12" customHeight="1">
      <c r="B1366" s="468"/>
      <c r="C1366" s="468"/>
    </row>
    <row r="1367" spans="2:3" ht="12" customHeight="1">
      <c r="B1367" s="468"/>
      <c r="C1367" s="468"/>
    </row>
    <row r="1368" spans="2:3" ht="12" customHeight="1">
      <c r="B1368" s="468"/>
      <c r="C1368" s="468"/>
    </row>
    <row r="1369" spans="2:3" ht="12" customHeight="1">
      <c r="B1369" s="468"/>
      <c r="C1369" s="468"/>
    </row>
    <row r="1370" spans="2:3" ht="12" customHeight="1">
      <c r="B1370" s="468"/>
      <c r="C1370" s="468"/>
    </row>
    <row r="1371" spans="2:3" ht="12" customHeight="1">
      <c r="B1371" s="468"/>
      <c r="C1371" s="468"/>
    </row>
    <row r="1372" spans="2:3" ht="12" customHeight="1">
      <c r="B1372" s="468"/>
      <c r="C1372" s="468"/>
    </row>
    <row r="1373" spans="2:3" ht="12" customHeight="1">
      <c r="B1373" s="468"/>
      <c r="C1373" s="468"/>
    </row>
    <row r="1374" spans="2:3" ht="12" customHeight="1">
      <c r="B1374" s="468"/>
      <c r="C1374" s="468"/>
    </row>
    <row r="1375" spans="2:3" ht="12" customHeight="1">
      <c r="B1375" s="468"/>
      <c r="C1375" s="468"/>
    </row>
    <row r="1376" spans="2:3" ht="12" customHeight="1">
      <c r="B1376" s="468"/>
      <c r="C1376" s="468"/>
    </row>
    <row r="1377" spans="2:3" ht="12" customHeight="1">
      <c r="B1377" s="468"/>
      <c r="C1377" s="468"/>
    </row>
    <row r="1378" spans="2:3" ht="12" customHeight="1">
      <c r="B1378" s="468"/>
      <c r="C1378" s="468"/>
    </row>
    <row r="1379" spans="2:3" ht="12" customHeight="1">
      <c r="B1379" s="468"/>
      <c r="C1379" s="468"/>
    </row>
    <row r="1380" spans="2:3" ht="12" customHeight="1">
      <c r="B1380" s="468"/>
      <c r="C1380" s="468"/>
    </row>
    <row r="1381" spans="2:3" ht="12" customHeight="1">
      <c r="B1381" s="468"/>
      <c r="C1381" s="468"/>
    </row>
    <row r="1382" spans="2:3" ht="12" customHeight="1">
      <c r="B1382" s="468"/>
      <c r="C1382" s="468"/>
    </row>
    <row r="1383" spans="2:3" ht="12" customHeight="1">
      <c r="B1383" s="468"/>
      <c r="C1383" s="468"/>
    </row>
    <row r="1384" spans="2:3" ht="12" customHeight="1">
      <c r="B1384" s="468"/>
      <c r="C1384" s="468"/>
    </row>
    <row r="1385" spans="2:3" ht="12" customHeight="1">
      <c r="B1385" s="468"/>
      <c r="C1385" s="468"/>
    </row>
    <row r="1386" spans="2:3" ht="12" customHeight="1">
      <c r="B1386" s="468"/>
      <c r="C1386" s="468"/>
    </row>
    <row r="1387" spans="2:3" ht="12" customHeight="1">
      <c r="B1387" s="468"/>
      <c r="C1387" s="468"/>
    </row>
    <row r="1388" spans="2:3" ht="12" customHeight="1">
      <c r="B1388" s="468"/>
      <c r="C1388" s="468"/>
    </row>
    <row r="1389" spans="2:3" ht="12" customHeight="1">
      <c r="B1389" s="468"/>
      <c r="C1389" s="468"/>
    </row>
    <row r="1390" spans="2:3" ht="12" customHeight="1">
      <c r="B1390" s="468"/>
      <c r="C1390" s="468"/>
    </row>
    <row r="1391" spans="2:3" ht="12" customHeight="1">
      <c r="B1391" s="468"/>
      <c r="C1391" s="468"/>
    </row>
    <row r="1392" spans="2:3" ht="12" customHeight="1">
      <c r="B1392" s="468"/>
      <c r="C1392" s="468"/>
    </row>
    <row r="1393" spans="2:3" ht="12" customHeight="1">
      <c r="B1393" s="468"/>
      <c r="C1393" s="468"/>
    </row>
    <row r="1394" spans="2:3" ht="12" customHeight="1">
      <c r="B1394" s="468"/>
      <c r="C1394" s="468"/>
    </row>
    <row r="1395" spans="2:3" ht="12" customHeight="1">
      <c r="B1395" s="468"/>
      <c r="C1395" s="468"/>
    </row>
    <row r="1396" spans="2:3" ht="12" customHeight="1">
      <c r="B1396" s="468"/>
      <c r="C1396" s="468"/>
    </row>
    <row r="1397" spans="2:3" ht="12" customHeight="1">
      <c r="B1397" s="468"/>
      <c r="C1397" s="468"/>
    </row>
    <row r="1398" spans="2:3" ht="12" customHeight="1">
      <c r="B1398" s="468"/>
      <c r="C1398" s="468"/>
    </row>
    <row r="1399" spans="2:3" ht="12" customHeight="1">
      <c r="B1399" s="468"/>
      <c r="C1399" s="468"/>
    </row>
    <row r="1400" spans="2:3" ht="12" customHeight="1">
      <c r="B1400" s="468"/>
      <c r="C1400" s="468"/>
    </row>
    <row r="1401" spans="2:3" ht="12" customHeight="1">
      <c r="B1401" s="468"/>
      <c r="C1401" s="468"/>
    </row>
    <row r="1402" spans="2:3" ht="12" customHeight="1">
      <c r="B1402" s="468"/>
      <c r="C1402" s="468"/>
    </row>
    <row r="1403" spans="2:3" ht="12" customHeight="1">
      <c r="B1403" s="468"/>
      <c r="C1403" s="468"/>
    </row>
    <row r="1404" spans="2:3" ht="12" customHeight="1">
      <c r="B1404" s="468"/>
      <c r="C1404" s="468"/>
    </row>
    <row r="1405" spans="2:3" ht="12" customHeight="1">
      <c r="B1405" s="468"/>
      <c r="C1405" s="468"/>
    </row>
    <row r="1406" spans="2:3" ht="12" customHeight="1">
      <c r="B1406" s="468"/>
      <c r="C1406" s="468"/>
    </row>
    <row r="1407" spans="2:3" ht="12" customHeight="1">
      <c r="B1407" s="468"/>
      <c r="C1407" s="468"/>
    </row>
    <row r="1408" spans="2:3" ht="12" customHeight="1">
      <c r="B1408" s="468"/>
      <c r="C1408" s="468"/>
    </row>
    <row r="1409" spans="2:3" ht="12" customHeight="1">
      <c r="B1409" s="468"/>
      <c r="C1409" s="468"/>
    </row>
    <row r="1410" spans="2:3" ht="12" customHeight="1">
      <c r="B1410" s="468"/>
      <c r="C1410" s="468"/>
    </row>
    <row r="1411" spans="2:3" ht="12" customHeight="1">
      <c r="B1411" s="468"/>
      <c r="C1411" s="468"/>
    </row>
    <row r="1412" spans="2:3" ht="12" customHeight="1">
      <c r="B1412" s="468"/>
      <c r="C1412" s="468"/>
    </row>
    <row r="1413" spans="2:3" ht="12" customHeight="1">
      <c r="B1413" s="468"/>
      <c r="C1413" s="468"/>
    </row>
    <row r="1414" spans="2:3" ht="12" customHeight="1">
      <c r="B1414" s="468"/>
      <c r="C1414" s="468"/>
    </row>
    <row r="1415" spans="2:3" ht="12" customHeight="1">
      <c r="B1415" s="468"/>
      <c r="C1415" s="468"/>
    </row>
    <row r="1416" spans="2:3" ht="12" customHeight="1">
      <c r="B1416" s="468"/>
      <c r="C1416" s="468"/>
    </row>
    <row r="1417" spans="2:3" ht="12" customHeight="1">
      <c r="B1417" s="468"/>
      <c r="C1417" s="468"/>
    </row>
    <row r="1418" spans="2:3" ht="12" customHeight="1">
      <c r="B1418" s="468"/>
      <c r="C1418" s="468"/>
    </row>
    <row r="1419" spans="2:3" ht="12" customHeight="1">
      <c r="B1419" s="468"/>
      <c r="C1419" s="468"/>
    </row>
    <row r="1420" spans="2:3" ht="12" customHeight="1">
      <c r="B1420" s="468"/>
      <c r="C1420" s="468"/>
    </row>
    <row r="1421" spans="2:3" ht="12" customHeight="1">
      <c r="B1421" s="468"/>
      <c r="C1421" s="468"/>
    </row>
    <row r="1422" spans="2:3" ht="12" customHeight="1">
      <c r="B1422" s="468"/>
      <c r="C1422" s="468"/>
    </row>
    <row r="1423" spans="2:3" ht="12" customHeight="1">
      <c r="B1423" s="468"/>
      <c r="C1423" s="468"/>
    </row>
    <row r="1424" spans="2:3" ht="12" customHeight="1">
      <c r="B1424" s="468"/>
      <c r="C1424" s="468"/>
    </row>
    <row r="1425" spans="2:3" ht="12" customHeight="1">
      <c r="B1425" s="468"/>
      <c r="C1425" s="468"/>
    </row>
    <row r="1426" spans="2:3" ht="12" customHeight="1">
      <c r="B1426" s="468"/>
      <c r="C1426" s="468"/>
    </row>
    <row r="1427" spans="2:3" ht="12" customHeight="1">
      <c r="B1427" s="468"/>
      <c r="C1427" s="468"/>
    </row>
    <row r="1428" spans="2:3" ht="12" customHeight="1">
      <c r="B1428" s="468"/>
      <c r="C1428" s="468"/>
    </row>
    <row r="1429" spans="2:3" ht="12" customHeight="1">
      <c r="B1429" s="468"/>
      <c r="C1429" s="468"/>
    </row>
    <row r="1430" spans="2:3" ht="12" customHeight="1">
      <c r="B1430" s="468"/>
      <c r="C1430" s="468"/>
    </row>
    <row r="1431" spans="2:3" ht="12" customHeight="1">
      <c r="B1431" s="468"/>
      <c r="C1431" s="468"/>
    </row>
    <row r="1432" spans="2:3" ht="12" customHeight="1">
      <c r="B1432" s="468"/>
      <c r="C1432" s="468"/>
    </row>
    <row r="1433" spans="2:3" ht="12" customHeight="1">
      <c r="B1433" s="468"/>
      <c r="C1433" s="468"/>
    </row>
    <row r="1434" spans="2:3" ht="12" customHeight="1">
      <c r="B1434" s="468"/>
      <c r="C1434" s="468"/>
    </row>
    <row r="1435" spans="2:3" ht="12" customHeight="1">
      <c r="B1435" s="468"/>
      <c r="C1435" s="468"/>
    </row>
    <row r="1436" spans="2:3" ht="12" customHeight="1">
      <c r="B1436" s="468"/>
      <c r="C1436" s="468"/>
    </row>
    <row r="1437" spans="2:3" ht="12" customHeight="1">
      <c r="B1437" s="468"/>
      <c r="C1437" s="468"/>
    </row>
    <row r="1438" spans="2:3" ht="12" customHeight="1">
      <c r="B1438" s="468"/>
      <c r="C1438" s="468"/>
    </row>
    <row r="1439" spans="2:3" ht="12" customHeight="1">
      <c r="B1439" s="468"/>
      <c r="C1439" s="468"/>
    </row>
    <row r="1440" spans="2:3" ht="12" customHeight="1">
      <c r="B1440" s="468"/>
      <c r="C1440" s="468"/>
    </row>
    <row r="1441" spans="2:3" ht="12" customHeight="1">
      <c r="B1441" s="468"/>
      <c r="C1441" s="468"/>
    </row>
    <row r="1442" spans="2:3" ht="12" customHeight="1">
      <c r="B1442" s="468"/>
      <c r="C1442" s="468"/>
    </row>
    <row r="1443" spans="2:3" ht="12" customHeight="1">
      <c r="B1443" s="468"/>
      <c r="C1443" s="468"/>
    </row>
    <row r="1444" spans="2:3" ht="12" customHeight="1">
      <c r="B1444" s="468"/>
      <c r="C1444" s="468"/>
    </row>
    <row r="1445" spans="2:3" ht="12" customHeight="1">
      <c r="B1445" s="468"/>
      <c r="C1445" s="468"/>
    </row>
    <row r="1446" spans="2:3" ht="12" customHeight="1">
      <c r="B1446" s="468"/>
      <c r="C1446" s="468"/>
    </row>
    <row r="1447" spans="2:3" ht="12" customHeight="1">
      <c r="B1447" s="468"/>
      <c r="C1447" s="468"/>
    </row>
    <row r="1448" spans="2:3" ht="12" customHeight="1">
      <c r="B1448" s="468"/>
      <c r="C1448" s="468"/>
    </row>
    <row r="1449" spans="2:3" ht="12" customHeight="1">
      <c r="B1449" s="468"/>
      <c r="C1449" s="468"/>
    </row>
    <row r="1450" spans="2:3" ht="12" customHeight="1">
      <c r="B1450" s="468"/>
      <c r="C1450" s="468"/>
    </row>
    <row r="1451" spans="2:3" ht="12" customHeight="1">
      <c r="B1451" s="468"/>
      <c r="C1451" s="468"/>
    </row>
    <row r="1452" spans="2:3" ht="12" customHeight="1">
      <c r="B1452" s="468"/>
      <c r="C1452" s="468"/>
    </row>
    <row r="1453" spans="2:3" ht="12" customHeight="1">
      <c r="B1453" s="468"/>
      <c r="C1453" s="468"/>
    </row>
    <row r="1454" spans="2:3" ht="12" customHeight="1">
      <c r="B1454" s="468"/>
      <c r="C1454" s="468"/>
    </row>
    <row r="1455" spans="2:3" ht="12" customHeight="1">
      <c r="B1455" s="468"/>
      <c r="C1455" s="468"/>
    </row>
    <row r="1456" spans="2:3" ht="12" customHeight="1">
      <c r="B1456" s="468"/>
      <c r="C1456" s="468"/>
    </row>
    <row r="1457" spans="2:3" ht="12" customHeight="1">
      <c r="B1457" s="468"/>
      <c r="C1457" s="468"/>
    </row>
    <row r="1458" spans="2:3" ht="12" customHeight="1">
      <c r="B1458" s="468"/>
      <c r="C1458" s="468"/>
    </row>
    <row r="1459" spans="2:3" ht="12" customHeight="1">
      <c r="B1459" s="468"/>
      <c r="C1459" s="468"/>
    </row>
    <row r="1460" spans="2:3" ht="12" customHeight="1">
      <c r="B1460" s="468"/>
      <c r="C1460" s="468"/>
    </row>
    <row r="1461" spans="2:3" ht="12" customHeight="1">
      <c r="B1461" s="468"/>
      <c r="C1461" s="468"/>
    </row>
    <row r="1462" spans="2:3" ht="12" customHeight="1">
      <c r="B1462" s="468"/>
      <c r="C1462" s="468"/>
    </row>
    <row r="1463" spans="2:3" ht="12" customHeight="1">
      <c r="B1463" s="468"/>
      <c r="C1463" s="468"/>
    </row>
    <row r="1464" spans="2:3" ht="12" customHeight="1">
      <c r="B1464" s="468"/>
      <c r="C1464" s="468"/>
    </row>
    <row r="1465" spans="2:3" ht="12" customHeight="1">
      <c r="B1465" s="468"/>
      <c r="C1465" s="468"/>
    </row>
    <row r="1466" spans="2:3" ht="12" customHeight="1">
      <c r="B1466" s="468"/>
      <c r="C1466" s="468"/>
    </row>
    <row r="1467" spans="2:3" ht="12" customHeight="1">
      <c r="B1467" s="468"/>
      <c r="C1467" s="468"/>
    </row>
    <row r="1468" spans="2:3" ht="12" customHeight="1">
      <c r="B1468" s="468"/>
      <c r="C1468" s="468"/>
    </row>
    <row r="1469" spans="2:3" ht="12" customHeight="1">
      <c r="B1469" s="468"/>
      <c r="C1469" s="468"/>
    </row>
    <row r="1470" spans="2:3" ht="12" customHeight="1">
      <c r="B1470" s="468"/>
      <c r="C1470" s="468"/>
    </row>
    <row r="1471" spans="2:3" ht="12" customHeight="1">
      <c r="B1471" s="468"/>
      <c r="C1471" s="468"/>
    </row>
    <row r="1472" spans="2:3" ht="12" customHeight="1">
      <c r="B1472" s="468"/>
      <c r="C1472" s="468"/>
    </row>
    <row r="1473" spans="2:3" ht="12" customHeight="1">
      <c r="B1473" s="468"/>
      <c r="C1473" s="468"/>
    </row>
    <row r="1474" spans="2:3" ht="12" customHeight="1">
      <c r="B1474" s="468"/>
      <c r="C1474" s="468"/>
    </row>
    <row r="1475" spans="2:3" ht="12" customHeight="1">
      <c r="B1475" s="468"/>
      <c r="C1475" s="468"/>
    </row>
    <row r="1476" spans="2:3" ht="12" customHeight="1">
      <c r="B1476" s="468"/>
      <c r="C1476" s="468"/>
    </row>
    <row r="1477" spans="2:3" ht="12" customHeight="1">
      <c r="B1477" s="468"/>
      <c r="C1477" s="468"/>
    </row>
    <row r="1478" spans="2:3" ht="12" customHeight="1">
      <c r="B1478" s="468"/>
      <c r="C1478" s="468"/>
    </row>
    <row r="1479" spans="2:3" ht="12" customHeight="1">
      <c r="B1479" s="468"/>
      <c r="C1479" s="468"/>
    </row>
    <row r="1480" spans="2:3" ht="12" customHeight="1">
      <c r="B1480" s="468"/>
      <c r="C1480" s="468"/>
    </row>
    <row r="1481" spans="2:3" ht="12" customHeight="1">
      <c r="B1481" s="468"/>
      <c r="C1481" s="468"/>
    </row>
    <row r="1482" spans="2:3" ht="12" customHeight="1">
      <c r="B1482" s="468"/>
      <c r="C1482" s="468"/>
    </row>
    <row r="1483" spans="2:3" ht="12" customHeight="1">
      <c r="B1483" s="468"/>
      <c r="C1483" s="468"/>
    </row>
    <row r="1484" spans="2:3" ht="12" customHeight="1">
      <c r="B1484" s="468"/>
      <c r="C1484" s="468"/>
    </row>
    <row r="1485" spans="2:3" ht="12" customHeight="1">
      <c r="B1485" s="468"/>
      <c r="C1485" s="468"/>
    </row>
    <row r="1486" spans="2:3" ht="12" customHeight="1">
      <c r="B1486" s="468"/>
      <c r="C1486" s="468"/>
    </row>
    <row r="1487" spans="2:3" ht="12" customHeight="1">
      <c r="B1487" s="468"/>
      <c r="C1487" s="468"/>
    </row>
    <row r="1488" spans="2:3" ht="12" customHeight="1">
      <c r="B1488" s="468"/>
      <c r="C1488" s="468"/>
    </row>
    <row r="1489" spans="2:3" ht="12" customHeight="1">
      <c r="B1489" s="468"/>
      <c r="C1489" s="468"/>
    </row>
    <row r="1490" spans="2:3" ht="12" customHeight="1">
      <c r="B1490" s="468"/>
      <c r="C1490" s="468"/>
    </row>
    <row r="1491" spans="2:3" ht="12" customHeight="1">
      <c r="B1491" s="468"/>
      <c r="C1491" s="468"/>
    </row>
    <row r="1492" spans="2:3" ht="12" customHeight="1">
      <c r="B1492" s="468"/>
      <c r="C1492" s="468"/>
    </row>
    <row r="1493" spans="2:3" ht="12" customHeight="1">
      <c r="B1493" s="468"/>
      <c r="C1493" s="468"/>
    </row>
    <row r="1494" spans="2:3" ht="12" customHeight="1">
      <c r="B1494" s="468"/>
      <c r="C1494" s="468"/>
    </row>
    <row r="1495" spans="2:3" ht="12" customHeight="1">
      <c r="B1495" s="468"/>
      <c r="C1495" s="468"/>
    </row>
    <row r="1496" spans="2:3" ht="12" customHeight="1">
      <c r="B1496" s="468"/>
      <c r="C1496" s="468"/>
    </row>
    <row r="1497" spans="2:3" ht="12" customHeight="1">
      <c r="B1497" s="468"/>
      <c r="C1497" s="468"/>
    </row>
    <row r="1498" spans="2:3" ht="12" customHeight="1">
      <c r="B1498" s="468"/>
      <c r="C1498" s="468"/>
    </row>
    <row r="1499" spans="2:3" ht="12" customHeight="1">
      <c r="B1499" s="468"/>
      <c r="C1499" s="468"/>
    </row>
    <row r="1500" spans="2:3" ht="12" customHeight="1">
      <c r="B1500" s="468"/>
      <c r="C1500" s="468"/>
    </row>
  </sheetData>
  <conditionalFormatting sqref="B8:C8 B9:B661 C9:C500">
    <cfRule type="containsText" dxfId="1" priority="1" operator="containsText" text="MISSING">
      <formula>NOT(ISERROR(SEARCH("MISSING",B8)))</formula>
    </cfRule>
  </conditionalFormatting>
  <dataValidations count="1">
    <dataValidation type="list" allowBlank="1" showInputMessage="1" showErrorMessage="1" sqref="C8:C500" xr:uid="{BA4C3EF8-EF19-4AD8-9277-BA1C317AFB00}">
      <formula1>"Net sales,Other op.income,COGS,Personnel,Depreciation,Other OPEX,EBIT,Net fin.income,EBT,Taxes,Net profit"</formula1>
    </dataValidation>
  </dataValidations>
  <pageMargins left="0.7" right="0.7" top="0.75" bottom="0.75" header="0.3" footer="0.3"/>
  <pageSetup scale="77" orientation="landscape" r:id="rId1"/>
  <headerFooter>
    <oddFooter>&amp;C&amp;7&amp;B&amp;"Arial"Document Classification: KPMG Confidential</oddFooter>
  </headerFooter>
  <ignoredErrors>
    <ignoredError sqref="E7" unlockedFormula="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68">
    <tabColor indexed="15"/>
    <pageSetUpPr fitToPage="1"/>
  </sheetPr>
  <dimension ref="A1:AP1500"/>
  <sheetViews>
    <sheetView showGridLines="0" zoomScaleNormal="100" workbookViewId="0">
      <pane xSplit="5" ySplit="7" topLeftCell="F8" activePane="bottomRight" state="frozen"/>
      <selection pane="topRight"/>
      <selection pane="bottomLeft"/>
      <selection pane="bottomRight"/>
    </sheetView>
  </sheetViews>
  <sheetFormatPr defaultColWidth="9.140625" defaultRowHeight="12" customHeight="1"/>
  <cols>
    <col min="1" max="1" width="3.7109375" style="390" customWidth="1"/>
    <col min="2" max="2" width="9.140625" customWidth="1"/>
    <col min="3" max="3" width="13.5703125" customWidth="1"/>
    <col min="4" max="4" width="9.42578125" customWidth="1"/>
    <col min="5" max="5" width="39.28515625" style="411" customWidth="1"/>
    <col min="6" max="41" width="8.28515625" style="411" customWidth="1"/>
    <col min="42" max="16384" width="9.140625" style="411"/>
  </cols>
  <sheetData>
    <row r="1" spans="1:42" customFormat="1" ht="23.1" customHeight="1">
      <c r="A1" s="390"/>
      <c r="B1" s="608" t="str">
        <f>'Key information'!E7</f>
        <v>Project Test</v>
      </c>
      <c r="C1" s="552"/>
      <c r="D1" s="385"/>
    </row>
    <row r="2" spans="1:42" customFormat="1" ht="11.45" customHeight="1">
      <c r="A2" s="390"/>
      <c r="B2" s="610" t="str">
        <f>D6</f>
        <v>Balance sheet</v>
      </c>
      <c r="C2" s="383"/>
      <c r="D2" s="383"/>
    </row>
    <row r="3" spans="1:42" customFormat="1" ht="12" customHeight="1">
      <c r="A3" s="390"/>
      <c r="B3" s="388" t="s">
        <v>785</v>
      </c>
      <c r="C3" s="388"/>
      <c r="D3" s="388"/>
    </row>
    <row r="4" spans="1:42" customFormat="1" ht="11.25" customHeight="1">
      <c r="A4" s="390"/>
      <c r="B4" s="123"/>
      <c r="C4" s="123"/>
      <c r="D4" s="123"/>
      <c r="E4" s="123"/>
      <c r="F4" s="123"/>
    </row>
    <row r="5" spans="1:42" s="119" customFormat="1" ht="11.25" customHeight="1">
      <c r="A5" s="391"/>
      <c r="B5" s="121"/>
      <c r="C5" s="121"/>
      <c r="D5" s="121"/>
      <c r="E5" s="121"/>
    </row>
    <row r="6" spans="1:42" s="24" customFormat="1" ht="19.5" customHeight="1">
      <c r="A6" s="392"/>
      <c r="D6" s="164" t="str">
        <f>"Balance sheet"&amp;IF('Key information'!E59="",""," - "&amp;'Key information'!E59)</f>
        <v>Balance sheet</v>
      </c>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row>
    <row r="7" spans="1:42" s="24" customFormat="1" ht="11.25">
      <c r="A7" s="392"/>
      <c r="B7" s="51" t="s">
        <v>287</v>
      </c>
      <c r="C7" s="51" t="s">
        <v>786</v>
      </c>
      <c r="D7" s="626" t="s">
        <v>787</v>
      </c>
      <c r="E7" s="626" t="str">
        <f>'Key information'!E48&amp;" - "&amp;'Key information'!E52</f>
        <v>EUR - full value</v>
      </c>
      <c r="F7" s="628">
        <f>'Key information'!E28</f>
        <v>43861</v>
      </c>
      <c r="G7" s="628">
        <f>EOMONTH(F7,1)</f>
        <v>43890</v>
      </c>
      <c r="H7" s="628">
        <f t="shared" ref="H7:AO7" si="0">EOMONTH(G7,1)</f>
        <v>43921</v>
      </c>
      <c r="I7" s="628">
        <f t="shared" si="0"/>
        <v>43951</v>
      </c>
      <c r="J7" s="628">
        <f t="shared" si="0"/>
        <v>43982</v>
      </c>
      <c r="K7" s="628">
        <f t="shared" si="0"/>
        <v>44012</v>
      </c>
      <c r="L7" s="628">
        <f t="shared" si="0"/>
        <v>44043</v>
      </c>
      <c r="M7" s="628">
        <f t="shared" si="0"/>
        <v>44074</v>
      </c>
      <c r="N7" s="628">
        <f t="shared" si="0"/>
        <v>44104</v>
      </c>
      <c r="O7" s="628">
        <f t="shared" si="0"/>
        <v>44135</v>
      </c>
      <c r="P7" s="628">
        <f t="shared" si="0"/>
        <v>44165</v>
      </c>
      <c r="Q7" s="628">
        <f t="shared" si="0"/>
        <v>44196</v>
      </c>
      <c r="R7" s="628">
        <f t="shared" si="0"/>
        <v>44227</v>
      </c>
      <c r="S7" s="628">
        <f t="shared" si="0"/>
        <v>44255</v>
      </c>
      <c r="T7" s="628">
        <f t="shared" si="0"/>
        <v>44286</v>
      </c>
      <c r="U7" s="628">
        <f t="shared" si="0"/>
        <v>44316</v>
      </c>
      <c r="V7" s="628">
        <f t="shared" si="0"/>
        <v>44347</v>
      </c>
      <c r="W7" s="628">
        <f t="shared" si="0"/>
        <v>44377</v>
      </c>
      <c r="X7" s="628">
        <f t="shared" si="0"/>
        <v>44408</v>
      </c>
      <c r="Y7" s="628">
        <f t="shared" si="0"/>
        <v>44439</v>
      </c>
      <c r="Z7" s="628">
        <f t="shared" si="0"/>
        <v>44469</v>
      </c>
      <c r="AA7" s="628">
        <f t="shared" si="0"/>
        <v>44500</v>
      </c>
      <c r="AB7" s="628">
        <f t="shared" si="0"/>
        <v>44530</v>
      </c>
      <c r="AC7" s="628">
        <f t="shared" si="0"/>
        <v>44561</v>
      </c>
      <c r="AD7" s="628">
        <f t="shared" si="0"/>
        <v>44592</v>
      </c>
      <c r="AE7" s="628">
        <f t="shared" si="0"/>
        <v>44620</v>
      </c>
      <c r="AF7" s="628">
        <f t="shared" si="0"/>
        <v>44651</v>
      </c>
      <c r="AG7" s="628">
        <f t="shared" si="0"/>
        <v>44681</v>
      </c>
      <c r="AH7" s="628">
        <f t="shared" si="0"/>
        <v>44712</v>
      </c>
      <c r="AI7" s="628">
        <f t="shared" si="0"/>
        <v>44742</v>
      </c>
      <c r="AJ7" s="628">
        <f t="shared" si="0"/>
        <v>44773</v>
      </c>
      <c r="AK7" s="628">
        <f t="shared" si="0"/>
        <v>44804</v>
      </c>
      <c r="AL7" s="628">
        <f t="shared" si="0"/>
        <v>44834</v>
      </c>
      <c r="AM7" s="628">
        <f t="shared" si="0"/>
        <v>44865</v>
      </c>
      <c r="AN7" s="628">
        <f t="shared" si="0"/>
        <v>44895</v>
      </c>
      <c r="AO7" s="628">
        <f t="shared" si="0"/>
        <v>44926</v>
      </c>
    </row>
    <row r="8" spans="1:42" ht="12" customHeight="1">
      <c r="B8" s="128" t="str">
        <f>IF( LEN(D8) = 4, IFERROR( VLOOKUP( D8, Accounts!$A$3:$C$1226, 3, TRUE), "MISSING"), "")</f>
        <v/>
      </c>
      <c r="C8" s="128"/>
      <c r="D8" s="565"/>
      <c r="E8" s="407"/>
      <c r="F8" s="409"/>
      <c r="G8" s="409"/>
      <c r="H8" s="409"/>
      <c r="I8" s="409"/>
      <c r="J8" s="409"/>
      <c r="K8" s="409"/>
      <c r="L8" s="409"/>
      <c r="M8" s="409"/>
      <c r="N8" s="409"/>
      <c r="O8" s="409"/>
      <c r="P8" s="409"/>
      <c r="Q8" s="409"/>
      <c r="R8" s="409"/>
      <c r="S8" s="409"/>
      <c r="T8" s="409"/>
      <c r="U8" s="409"/>
      <c r="V8" s="409"/>
      <c r="W8" s="409"/>
      <c r="X8" s="409"/>
      <c r="Y8" s="409"/>
      <c r="Z8" s="409"/>
      <c r="AA8" s="409"/>
      <c r="AB8" s="409"/>
      <c r="AC8" s="409"/>
      <c r="AD8" s="409"/>
      <c r="AE8" s="409"/>
      <c r="AF8" s="409"/>
      <c r="AG8" s="409"/>
      <c r="AH8" s="409"/>
      <c r="AI8" s="409"/>
      <c r="AJ8" s="409"/>
      <c r="AK8" s="409"/>
      <c r="AL8" s="409"/>
      <c r="AM8" s="409"/>
      <c r="AN8" s="211"/>
      <c r="AO8" s="211"/>
      <c r="AP8" s="211"/>
    </row>
    <row r="9" spans="1:42" ht="12" customHeight="1">
      <c r="B9" s="128" t="str">
        <f>IF( LEN(D9) = 4, IFERROR( VLOOKUP( D9, Accounts!$A$3:$C$1226, 3, TRUE), "MISSING"), "")</f>
        <v/>
      </c>
      <c r="C9" s="128"/>
      <c r="D9" s="565"/>
      <c r="E9" s="407"/>
      <c r="F9" s="409"/>
      <c r="G9" s="409"/>
      <c r="H9" s="409"/>
      <c r="I9" s="409"/>
      <c r="J9" s="409"/>
      <c r="K9" s="409"/>
      <c r="L9" s="409"/>
      <c r="M9" s="409"/>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211"/>
      <c r="AO9" s="211"/>
      <c r="AP9" s="211"/>
    </row>
    <row r="10" spans="1:42" ht="12" customHeight="1">
      <c r="B10" s="128" t="str">
        <f>IF( LEN(D10) = 4, IFERROR( VLOOKUP( D10, Accounts!$A$3:$C$1226, 3, TRUE), "MISSING"), "")</f>
        <v/>
      </c>
      <c r="C10" s="128"/>
      <c r="D10" s="565"/>
      <c r="E10" s="407"/>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211"/>
      <c r="AO10" s="211"/>
      <c r="AP10" s="211"/>
    </row>
    <row r="11" spans="1:42" ht="12" customHeight="1">
      <c r="B11" s="128" t="str">
        <f>IF( LEN(D11) = 4, IFERROR( VLOOKUP( D11, Accounts!$A$3:$C$1226, 3, TRUE), "MISSING"), "")</f>
        <v/>
      </c>
      <c r="C11" s="128"/>
      <c r="D11" s="565"/>
      <c r="E11" s="407"/>
      <c r="F11" s="410"/>
      <c r="G11" s="410"/>
      <c r="H11" s="410"/>
      <c r="I11" s="410"/>
      <c r="J11" s="410"/>
      <c r="K11" s="410"/>
      <c r="L11" s="410"/>
      <c r="M11" s="410"/>
      <c r="N11" s="410"/>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211"/>
      <c r="AO11" s="211"/>
      <c r="AP11" s="211"/>
    </row>
    <row r="12" spans="1:42" ht="12" customHeight="1">
      <c r="B12" s="128" t="str">
        <f>IF( LEN(D12) = 4, IFERROR( VLOOKUP( D12, Accounts!$A$3:$C$1226, 3, TRUE), "MISSING"), "")</f>
        <v/>
      </c>
      <c r="C12" s="128"/>
      <c r="D12" s="565"/>
      <c r="E12" s="407"/>
      <c r="F12" s="410"/>
      <c r="G12" s="410"/>
      <c r="H12" s="410"/>
      <c r="I12" s="410"/>
      <c r="J12" s="410"/>
      <c r="K12" s="410"/>
      <c r="L12" s="410"/>
      <c r="M12" s="410"/>
      <c r="N12" s="410"/>
      <c r="O12" s="410"/>
      <c r="P12" s="410"/>
      <c r="Q12" s="410"/>
      <c r="R12" s="410"/>
      <c r="S12" s="410"/>
      <c r="T12" s="410"/>
      <c r="U12" s="410"/>
      <c r="V12" s="410"/>
      <c r="W12" s="410"/>
      <c r="X12" s="410"/>
      <c r="Y12" s="410"/>
      <c r="Z12" s="410"/>
      <c r="AA12" s="410"/>
      <c r="AB12" s="410"/>
      <c r="AC12" s="410"/>
      <c r="AD12" s="410"/>
      <c r="AE12" s="410"/>
      <c r="AF12" s="211"/>
      <c r="AG12" s="211"/>
      <c r="AH12" s="211"/>
      <c r="AI12" s="211"/>
      <c r="AJ12" s="211"/>
      <c r="AK12" s="211"/>
      <c r="AL12" s="211"/>
      <c r="AM12" s="211"/>
      <c r="AN12" s="211"/>
      <c r="AO12" s="211"/>
      <c r="AP12" s="211"/>
    </row>
    <row r="13" spans="1:42" ht="12" customHeight="1">
      <c r="B13" s="128" t="str">
        <f>IF( LEN(D13) = 4, IFERROR( VLOOKUP( D13, Accounts!$A$3:$C$1226, 3, TRUE), "MISSING"), "")</f>
        <v/>
      </c>
      <c r="C13" s="128"/>
      <c r="D13" s="565"/>
      <c r="E13" s="407"/>
      <c r="F13" s="410"/>
      <c r="G13" s="410"/>
      <c r="H13" s="410"/>
      <c r="I13" s="410"/>
      <c r="J13" s="410"/>
      <c r="K13" s="410"/>
      <c r="L13" s="410"/>
      <c r="M13" s="410"/>
      <c r="N13" s="410"/>
      <c r="O13" s="410"/>
      <c r="P13" s="410"/>
      <c r="Q13" s="410"/>
      <c r="R13" s="410"/>
      <c r="S13" s="410"/>
      <c r="T13" s="410"/>
      <c r="U13" s="410"/>
      <c r="V13" s="410"/>
      <c r="W13" s="410"/>
      <c r="X13" s="410"/>
      <c r="Y13" s="410"/>
      <c r="Z13" s="410"/>
      <c r="AA13" s="410"/>
      <c r="AB13" s="410"/>
      <c r="AC13" s="410"/>
      <c r="AD13" s="410"/>
      <c r="AE13" s="410"/>
      <c r="AF13" s="211"/>
      <c r="AG13" s="211"/>
      <c r="AH13" s="211"/>
      <c r="AI13" s="211"/>
      <c r="AJ13" s="211"/>
      <c r="AK13" s="211"/>
      <c r="AL13" s="211"/>
      <c r="AM13" s="211"/>
      <c r="AN13" s="211"/>
      <c r="AO13" s="211"/>
      <c r="AP13" s="211"/>
    </row>
    <row r="14" spans="1:42" ht="12" customHeight="1">
      <c r="B14" s="128" t="str">
        <f>IF( LEN(D14) = 4, IFERROR( VLOOKUP( D14, Accounts!$A$3:$C$1226, 3, TRUE), "MISSING"), "")</f>
        <v/>
      </c>
      <c r="C14" s="128"/>
      <c r="D14" s="565"/>
      <c r="E14" s="407"/>
      <c r="F14" s="410"/>
      <c r="G14" s="410"/>
      <c r="H14" s="410"/>
      <c r="I14" s="410"/>
      <c r="J14" s="410"/>
      <c r="K14" s="410"/>
      <c r="L14" s="410"/>
      <c r="M14" s="410"/>
      <c r="N14" s="410"/>
      <c r="O14" s="410"/>
      <c r="P14" s="410"/>
      <c r="Q14" s="410"/>
      <c r="R14" s="410"/>
      <c r="S14" s="410"/>
      <c r="T14" s="410"/>
      <c r="U14" s="410"/>
      <c r="V14" s="410"/>
      <c r="W14" s="410"/>
      <c r="X14" s="410"/>
      <c r="Y14" s="410"/>
      <c r="Z14" s="410"/>
      <c r="AA14" s="410"/>
      <c r="AB14" s="410"/>
      <c r="AC14" s="410"/>
      <c r="AD14" s="410"/>
      <c r="AE14" s="410"/>
      <c r="AF14" s="211"/>
      <c r="AG14" s="211"/>
      <c r="AH14" s="211"/>
      <c r="AI14" s="211"/>
      <c r="AJ14" s="211"/>
      <c r="AK14" s="211"/>
      <c r="AL14" s="211"/>
      <c r="AM14" s="211"/>
      <c r="AN14" s="211"/>
      <c r="AO14" s="211"/>
      <c r="AP14" s="211"/>
    </row>
    <row r="15" spans="1:42" ht="12" customHeight="1">
      <c r="B15" s="128" t="str">
        <f>IF( LEN(D15) = 4, IFERROR( VLOOKUP( D15, Accounts!$A$3:$C$1226, 3, TRUE), "MISSING"), "")</f>
        <v/>
      </c>
      <c r="C15" s="128"/>
      <c r="D15" s="565"/>
      <c r="E15" s="407"/>
      <c r="F15" s="410"/>
      <c r="G15" s="410"/>
      <c r="H15" s="410"/>
      <c r="I15" s="410"/>
      <c r="J15" s="410"/>
      <c r="K15" s="410"/>
      <c r="L15" s="410"/>
      <c r="M15" s="410"/>
      <c r="N15" s="410"/>
      <c r="O15" s="410"/>
      <c r="P15" s="410"/>
      <c r="Q15" s="410"/>
      <c r="R15" s="410"/>
      <c r="S15" s="410"/>
      <c r="T15" s="410"/>
      <c r="U15" s="410"/>
      <c r="V15" s="410"/>
      <c r="W15" s="410"/>
      <c r="X15" s="410"/>
      <c r="Y15" s="410"/>
      <c r="Z15" s="410"/>
      <c r="AA15" s="410"/>
      <c r="AB15" s="410"/>
      <c r="AC15" s="410"/>
      <c r="AD15" s="410"/>
      <c r="AE15" s="410"/>
      <c r="AF15" s="211"/>
      <c r="AG15" s="211"/>
      <c r="AH15" s="211"/>
      <c r="AI15" s="211"/>
      <c r="AJ15" s="211"/>
      <c r="AK15" s="211"/>
      <c r="AL15" s="211"/>
      <c r="AM15" s="211"/>
      <c r="AN15" s="211"/>
      <c r="AO15" s="211"/>
      <c r="AP15" s="211"/>
    </row>
    <row r="16" spans="1:42" ht="12" customHeight="1">
      <c r="B16" s="128" t="str">
        <f>IF( LEN(D16) = 4, IFERROR( VLOOKUP( D16, Accounts!$A$3:$C$1226, 3, TRUE), "MISSING"), "")</f>
        <v/>
      </c>
      <c r="C16" s="128"/>
      <c r="D16" s="565"/>
      <c r="E16" s="407"/>
      <c r="F16" s="410"/>
      <c r="G16" s="410"/>
      <c r="H16" s="410"/>
      <c r="I16" s="410"/>
      <c r="J16" s="410"/>
      <c r="K16" s="410"/>
      <c r="L16" s="410"/>
      <c r="M16" s="410"/>
      <c r="N16" s="410"/>
      <c r="O16" s="410"/>
      <c r="P16" s="410"/>
      <c r="Q16" s="410"/>
      <c r="R16" s="410"/>
      <c r="S16" s="410"/>
      <c r="T16" s="410"/>
      <c r="U16" s="410"/>
      <c r="V16" s="410"/>
      <c r="W16" s="410"/>
      <c r="X16" s="410"/>
      <c r="Y16" s="410"/>
      <c r="Z16" s="410"/>
      <c r="AA16" s="410"/>
      <c r="AB16" s="410"/>
      <c r="AC16" s="410"/>
      <c r="AD16" s="410"/>
      <c r="AE16" s="410"/>
      <c r="AF16" s="211"/>
      <c r="AG16" s="211"/>
      <c r="AH16" s="211"/>
      <c r="AI16" s="211"/>
      <c r="AJ16" s="211"/>
      <c r="AK16" s="211"/>
      <c r="AL16" s="211"/>
      <c r="AM16" s="211"/>
      <c r="AN16" s="211"/>
      <c r="AO16" s="211"/>
      <c r="AP16" s="211"/>
    </row>
    <row r="17" spans="2:42" ht="12" customHeight="1">
      <c r="B17" s="128" t="str">
        <f>IF( LEN(D17) = 4, IFERROR( VLOOKUP( D17, Accounts!$A$3:$C$1226, 3, TRUE), "MISSING"), "")</f>
        <v/>
      </c>
      <c r="C17" s="128"/>
      <c r="D17" s="565"/>
      <c r="E17" s="407"/>
      <c r="F17" s="410"/>
      <c r="G17" s="410"/>
      <c r="H17" s="410"/>
      <c r="I17" s="410"/>
      <c r="J17" s="410"/>
      <c r="K17" s="410"/>
      <c r="L17" s="410"/>
      <c r="M17" s="410"/>
      <c r="N17" s="410"/>
      <c r="O17" s="410"/>
      <c r="P17" s="410"/>
      <c r="Q17" s="410"/>
      <c r="R17" s="410"/>
      <c r="S17" s="410"/>
      <c r="T17" s="410"/>
      <c r="U17" s="410"/>
      <c r="V17" s="410"/>
      <c r="W17" s="410"/>
      <c r="X17" s="410"/>
      <c r="Y17" s="410"/>
      <c r="Z17" s="410"/>
      <c r="AA17" s="410"/>
      <c r="AB17" s="410"/>
      <c r="AC17" s="410"/>
      <c r="AD17" s="410"/>
      <c r="AE17" s="410"/>
      <c r="AF17" s="211"/>
      <c r="AG17" s="211"/>
      <c r="AH17" s="211"/>
      <c r="AI17" s="211"/>
      <c r="AJ17" s="211"/>
      <c r="AK17" s="211"/>
      <c r="AL17" s="211"/>
      <c r="AM17" s="211"/>
      <c r="AN17" s="211"/>
      <c r="AO17" s="211"/>
      <c r="AP17" s="211"/>
    </row>
    <row r="18" spans="2:42" ht="12" customHeight="1">
      <c r="B18" s="128" t="str">
        <f>IF( LEN(D18) = 4, IFERROR( VLOOKUP( D18, Accounts!$A$3:$C$1226, 3, TRUE), "MISSING"), "")</f>
        <v/>
      </c>
      <c r="C18" s="128"/>
      <c r="D18" s="565"/>
      <c r="E18" s="407"/>
      <c r="F18" s="410"/>
      <c r="G18" s="410"/>
      <c r="H18" s="410"/>
      <c r="I18" s="410"/>
      <c r="J18" s="410"/>
      <c r="K18" s="410"/>
      <c r="L18" s="410"/>
      <c r="M18" s="410"/>
      <c r="N18" s="410"/>
      <c r="O18" s="410"/>
      <c r="P18" s="410"/>
      <c r="Q18" s="410"/>
      <c r="R18" s="410"/>
      <c r="S18" s="410"/>
      <c r="T18" s="410"/>
      <c r="U18" s="410"/>
      <c r="V18" s="410"/>
      <c r="W18" s="410"/>
      <c r="X18" s="410"/>
      <c r="Y18" s="410"/>
      <c r="Z18" s="410"/>
      <c r="AA18" s="410"/>
      <c r="AB18" s="410"/>
      <c r="AC18" s="410"/>
      <c r="AD18" s="410"/>
      <c r="AE18" s="410"/>
      <c r="AF18" s="211"/>
      <c r="AG18" s="211"/>
      <c r="AH18" s="211"/>
      <c r="AI18" s="211"/>
      <c r="AJ18" s="211"/>
      <c r="AK18" s="211"/>
      <c r="AL18" s="211"/>
      <c r="AM18" s="211"/>
      <c r="AN18" s="211"/>
      <c r="AO18" s="211"/>
      <c r="AP18" s="211"/>
    </row>
    <row r="19" spans="2:42" ht="12" customHeight="1">
      <c r="B19" s="128" t="str">
        <f>IF( LEN(D19) = 4, IFERROR( VLOOKUP( D19, Accounts!$A$3:$C$1226, 3, TRUE), "MISSING"), "")</f>
        <v/>
      </c>
      <c r="C19" s="128"/>
      <c r="D19" s="565"/>
      <c r="E19" s="407"/>
      <c r="F19" s="410"/>
      <c r="G19" s="410"/>
      <c r="H19" s="410"/>
      <c r="I19" s="410"/>
      <c r="J19" s="410"/>
      <c r="K19" s="410"/>
      <c r="L19" s="410"/>
      <c r="M19" s="410"/>
      <c r="N19" s="410"/>
      <c r="O19" s="410"/>
      <c r="P19" s="410"/>
      <c r="Q19" s="410"/>
      <c r="R19" s="410"/>
      <c r="S19" s="410"/>
      <c r="T19" s="410"/>
      <c r="U19" s="410"/>
      <c r="V19" s="410"/>
      <c r="W19" s="410"/>
      <c r="X19" s="410"/>
      <c r="Y19" s="410"/>
      <c r="Z19" s="410"/>
      <c r="AA19" s="410"/>
      <c r="AB19" s="410"/>
      <c r="AC19" s="410"/>
      <c r="AD19" s="410"/>
      <c r="AE19" s="410"/>
      <c r="AF19" s="211"/>
      <c r="AG19" s="211"/>
      <c r="AH19" s="211"/>
      <c r="AI19" s="211"/>
      <c r="AJ19" s="211"/>
      <c r="AK19" s="211"/>
      <c r="AL19" s="211"/>
      <c r="AM19" s="211"/>
      <c r="AN19" s="211"/>
      <c r="AO19" s="211"/>
      <c r="AP19" s="211"/>
    </row>
    <row r="20" spans="2:42" ht="12" customHeight="1">
      <c r="B20" s="128" t="str">
        <f>IF( LEN(D20) = 4, IFERROR( VLOOKUP( D20, Accounts!$A$3:$C$1226, 3, TRUE), "MISSING"), "")</f>
        <v/>
      </c>
      <c r="C20" s="128"/>
      <c r="D20" s="565"/>
      <c r="E20" s="407"/>
      <c r="F20" s="410"/>
      <c r="G20" s="410"/>
      <c r="H20" s="410"/>
      <c r="I20" s="410"/>
      <c r="J20" s="410"/>
      <c r="K20" s="410"/>
      <c r="L20" s="410"/>
      <c r="M20" s="410"/>
      <c r="N20" s="410"/>
      <c r="O20" s="410"/>
      <c r="P20" s="410"/>
      <c r="Q20" s="410"/>
      <c r="R20" s="410"/>
      <c r="S20" s="410"/>
      <c r="T20" s="410"/>
      <c r="U20" s="410"/>
      <c r="V20" s="410"/>
      <c r="W20" s="410"/>
      <c r="X20" s="410"/>
      <c r="Y20" s="410"/>
      <c r="Z20" s="410"/>
      <c r="AA20" s="410"/>
      <c r="AB20" s="410"/>
      <c r="AC20" s="410"/>
      <c r="AD20" s="410"/>
      <c r="AE20" s="410"/>
      <c r="AF20" s="211"/>
      <c r="AG20" s="211"/>
      <c r="AH20" s="211"/>
      <c r="AI20" s="211"/>
      <c r="AJ20" s="211"/>
      <c r="AK20" s="211"/>
      <c r="AL20" s="211"/>
      <c r="AM20" s="211"/>
      <c r="AN20" s="211"/>
      <c r="AO20" s="211"/>
      <c r="AP20" s="211"/>
    </row>
    <row r="21" spans="2:42" ht="12" customHeight="1">
      <c r="B21" s="128" t="str">
        <f>IF( LEN(D21) = 4, IFERROR( VLOOKUP( D21, Accounts!$A$3:$C$1226, 3, TRUE), "MISSING"), "")</f>
        <v/>
      </c>
      <c r="C21" s="128"/>
      <c r="D21" s="565"/>
      <c r="E21" s="407"/>
      <c r="F21" s="410"/>
      <c r="G21" s="410"/>
      <c r="H21" s="410"/>
      <c r="I21" s="410"/>
      <c r="J21" s="410"/>
      <c r="K21" s="410"/>
      <c r="L21" s="410"/>
      <c r="M21" s="410"/>
      <c r="N21" s="410"/>
      <c r="O21" s="410"/>
      <c r="P21" s="410"/>
      <c r="Q21" s="410"/>
      <c r="R21" s="410"/>
      <c r="S21" s="410"/>
      <c r="T21" s="410"/>
      <c r="U21" s="410"/>
      <c r="V21" s="410"/>
      <c r="W21" s="410"/>
      <c r="X21" s="410"/>
      <c r="Y21" s="410"/>
      <c r="Z21" s="410"/>
      <c r="AA21" s="410"/>
      <c r="AB21" s="410"/>
      <c r="AC21" s="410"/>
      <c r="AD21" s="410"/>
      <c r="AE21" s="410"/>
      <c r="AF21" s="211"/>
      <c r="AG21" s="211"/>
      <c r="AH21" s="211"/>
      <c r="AI21" s="211"/>
      <c r="AJ21" s="211"/>
      <c r="AK21" s="211"/>
      <c r="AL21" s="211"/>
      <c r="AM21" s="211"/>
      <c r="AN21" s="211"/>
      <c r="AO21" s="211"/>
      <c r="AP21" s="211"/>
    </row>
    <row r="22" spans="2:42" ht="12" customHeight="1">
      <c r="B22" s="128" t="str">
        <f>IF( LEN(D22) = 4, IFERROR( VLOOKUP( D22, Accounts!$A$3:$C$1226, 3, TRUE), "MISSING"), "")</f>
        <v/>
      </c>
      <c r="C22" s="128"/>
      <c r="D22" s="565"/>
      <c r="E22" s="407"/>
      <c r="F22" s="410"/>
      <c r="G22" s="410"/>
      <c r="H22" s="410"/>
      <c r="I22" s="410"/>
      <c r="J22" s="410"/>
      <c r="K22" s="410"/>
      <c r="L22" s="410"/>
      <c r="M22" s="410"/>
      <c r="N22" s="410"/>
      <c r="O22" s="410"/>
      <c r="P22" s="410"/>
      <c r="Q22" s="410"/>
      <c r="R22" s="410"/>
      <c r="S22" s="410"/>
      <c r="T22" s="410"/>
      <c r="U22" s="410"/>
      <c r="V22" s="410"/>
      <c r="W22" s="410"/>
      <c r="X22" s="410"/>
      <c r="Y22" s="410"/>
      <c r="Z22" s="410"/>
      <c r="AA22" s="410"/>
      <c r="AB22" s="410"/>
      <c r="AC22" s="410"/>
      <c r="AD22" s="410"/>
      <c r="AE22" s="410"/>
      <c r="AF22" s="211"/>
      <c r="AG22" s="211"/>
      <c r="AH22" s="211"/>
      <c r="AI22" s="211"/>
      <c r="AJ22" s="211"/>
      <c r="AK22" s="211"/>
      <c r="AL22" s="211"/>
      <c r="AM22" s="211"/>
      <c r="AN22" s="211"/>
      <c r="AO22" s="211"/>
      <c r="AP22" s="211"/>
    </row>
    <row r="23" spans="2:42" ht="12" customHeight="1">
      <c r="B23" s="128" t="str">
        <f>IF( LEN(D23) = 4, IFERROR( VLOOKUP( D23, Accounts!$A$3:$C$1226, 3, TRUE), "MISSING"), "")</f>
        <v/>
      </c>
      <c r="C23" s="128"/>
      <c r="D23" s="565"/>
      <c r="E23" s="407"/>
      <c r="F23" s="410"/>
      <c r="G23" s="410"/>
      <c r="H23" s="410"/>
      <c r="I23" s="410"/>
      <c r="J23" s="410"/>
      <c r="K23" s="410"/>
      <c r="L23" s="410"/>
      <c r="M23" s="410"/>
      <c r="N23" s="410"/>
      <c r="O23" s="410"/>
      <c r="P23" s="410"/>
      <c r="Q23" s="410"/>
      <c r="R23" s="410"/>
      <c r="S23" s="410"/>
      <c r="T23" s="410"/>
      <c r="U23" s="410"/>
      <c r="V23" s="410"/>
      <c r="W23" s="410"/>
      <c r="X23" s="410"/>
      <c r="Y23" s="410"/>
      <c r="Z23" s="410"/>
      <c r="AA23" s="410"/>
      <c r="AB23" s="410"/>
      <c r="AC23" s="410"/>
      <c r="AD23" s="410"/>
      <c r="AE23" s="410"/>
      <c r="AF23" s="211"/>
      <c r="AG23" s="211"/>
      <c r="AH23" s="211"/>
      <c r="AI23" s="211"/>
      <c r="AJ23" s="211"/>
      <c r="AK23" s="211"/>
      <c r="AL23" s="211"/>
      <c r="AM23" s="211"/>
      <c r="AN23" s="211"/>
      <c r="AO23" s="211"/>
      <c r="AP23" s="211"/>
    </row>
    <row r="24" spans="2:42" ht="12" customHeight="1">
      <c r="B24" s="128" t="str">
        <f>IF( LEN(D24) = 4, IFERROR( VLOOKUP( D24, Accounts!$A$3:$C$1226, 3, TRUE), "MISSING"), "")</f>
        <v/>
      </c>
      <c r="C24" s="128"/>
      <c r="D24" s="565"/>
      <c r="E24" s="407"/>
      <c r="F24" s="410"/>
      <c r="G24" s="410"/>
      <c r="H24" s="410"/>
      <c r="I24" s="410"/>
      <c r="J24" s="410"/>
      <c r="K24" s="410"/>
      <c r="L24" s="410"/>
      <c r="M24" s="410"/>
      <c r="N24" s="410"/>
      <c r="O24" s="410"/>
      <c r="P24" s="410"/>
      <c r="Q24" s="410"/>
      <c r="R24" s="410"/>
      <c r="S24" s="410"/>
      <c r="T24" s="410"/>
      <c r="U24" s="410"/>
      <c r="V24" s="410"/>
      <c r="W24" s="410"/>
      <c r="X24" s="410"/>
      <c r="Y24" s="410"/>
      <c r="Z24" s="410"/>
      <c r="AA24" s="410"/>
      <c r="AB24" s="410"/>
      <c r="AC24" s="410"/>
      <c r="AD24" s="410"/>
      <c r="AE24" s="410"/>
      <c r="AF24" s="211"/>
      <c r="AG24" s="211"/>
      <c r="AH24" s="211"/>
      <c r="AI24" s="211"/>
      <c r="AJ24" s="211"/>
      <c r="AK24" s="211"/>
      <c r="AL24" s="211"/>
      <c r="AM24" s="211"/>
      <c r="AN24" s="211"/>
      <c r="AO24" s="211"/>
      <c r="AP24" s="211"/>
    </row>
    <row r="25" spans="2:42" ht="12" customHeight="1">
      <c r="B25" s="128" t="str">
        <f>IF( LEN(D25) = 4, IFERROR( VLOOKUP( D25, Accounts!$A$3:$C$1226, 3, TRUE), "MISSING"), "")</f>
        <v/>
      </c>
      <c r="C25" s="128"/>
      <c r="D25" s="565"/>
      <c r="E25" s="407"/>
      <c r="F25" s="410"/>
      <c r="G25" s="410"/>
      <c r="H25" s="410"/>
      <c r="I25" s="410"/>
      <c r="J25" s="410"/>
      <c r="K25" s="410"/>
      <c r="L25" s="410"/>
      <c r="M25" s="410"/>
      <c r="N25" s="410"/>
      <c r="O25" s="410"/>
      <c r="P25" s="410"/>
      <c r="Q25" s="410"/>
      <c r="R25" s="410"/>
      <c r="S25" s="410"/>
      <c r="T25" s="410"/>
      <c r="U25" s="410"/>
      <c r="V25" s="410"/>
      <c r="W25" s="410"/>
      <c r="X25" s="410"/>
      <c r="Y25" s="410"/>
      <c r="Z25" s="410"/>
      <c r="AA25" s="410"/>
      <c r="AB25" s="410"/>
      <c r="AC25" s="410"/>
      <c r="AD25" s="410"/>
      <c r="AE25" s="410"/>
      <c r="AF25" s="211"/>
      <c r="AG25" s="211"/>
      <c r="AH25" s="211"/>
      <c r="AI25" s="211"/>
      <c r="AJ25" s="211"/>
      <c r="AK25" s="211"/>
      <c r="AL25" s="211"/>
      <c r="AM25" s="211"/>
      <c r="AN25" s="211"/>
      <c r="AO25" s="211"/>
      <c r="AP25" s="211"/>
    </row>
    <row r="26" spans="2:42" ht="12" customHeight="1">
      <c r="B26" s="128" t="str">
        <f>IF( LEN(D26) = 4, IFERROR( VLOOKUP( D26, Accounts!$A$3:$C$1226, 3, TRUE), "MISSING"), "")</f>
        <v/>
      </c>
      <c r="C26" s="128"/>
      <c r="D26" s="565"/>
      <c r="E26" s="407"/>
      <c r="F26" s="410"/>
      <c r="G26" s="410"/>
      <c r="H26" s="410"/>
      <c r="I26" s="410"/>
      <c r="J26" s="410"/>
      <c r="K26" s="410"/>
      <c r="L26" s="410"/>
      <c r="M26" s="410"/>
      <c r="N26" s="410"/>
      <c r="O26" s="410"/>
      <c r="P26" s="410"/>
      <c r="Q26" s="410"/>
      <c r="R26" s="410"/>
      <c r="S26" s="410"/>
      <c r="T26" s="410"/>
      <c r="U26" s="410"/>
      <c r="V26" s="410"/>
      <c r="W26" s="410"/>
      <c r="X26" s="410"/>
      <c r="Y26" s="410"/>
      <c r="Z26" s="410"/>
      <c r="AA26" s="410"/>
      <c r="AB26" s="410"/>
      <c r="AC26" s="410"/>
      <c r="AD26" s="410"/>
      <c r="AE26" s="410"/>
      <c r="AF26" s="211"/>
      <c r="AG26" s="211"/>
      <c r="AH26" s="211"/>
      <c r="AI26" s="211"/>
      <c r="AJ26" s="211"/>
      <c r="AK26" s="211"/>
      <c r="AL26" s="211"/>
      <c r="AM26" s="211"/>
      <c r="AN26" s="211"/>
      <c r="AO26" s="211"/>
      <c r="AP26" s="211"/>
    </row>
    <row r="27" spans="2:42" ht="12" customHeight="1">
      <c r="B27" s="128" t="str">
        <f>IF( LEN(D27) = 4, IFERROR( VLOOKUP( D27, Accounts!$A$3:$C$1226, 3, TRUE), "MISSING"), "")</f>
        <v/>
      </c>
      <c r="C27" s="128"/>
      <c r="D27" s="565"/>
      <c r="E27" s="407"/>
      <c r="F27" s="410"/>
      <c r="G27" s="410"/>
      <c r="H27" s="410"/>
      <c r="I27" s="410"/>
      <c r="J27" s="410"/>
      <c r="K27" s="410"/>
      <c r="L27" s="410"/>
      <c r="M27" s="410"/>
      <c r="N27" s="410"/>
      <c r="O27" s="410"/>
      <c r="P27" s="410"/>
      <c r="Q27" s="410"/>
      <c r="R27" s="410"/>
      <c r="S27" s="410"/>
      <c r="T27" s="410"/>
      <c r="U27" s="410"/>
      <c r="V27" s="410"/>
      <c r="W27" s="410"/>
      <c r="X27" s="410"/>
      <c r="Y27" s="410"/>
      <c r="Z27" s="410"/>
      <c r="AA27" s="410"/>
      <c r="AB27" s="410"/>
      <c r="AC27" s="410"/>
      <c r="AD27" s="410"/>
      <c r="AE27" s="410"/>
      <c r="AF27" s="211"/>
      <c r="AG27" s="211"/>
      <c r="AH27" s="211"/>
      <c r="AI27" s="211"/>
      <c r="AJ27" s="211"/>
      <c r="AK27" s="211"/>
      <c r="AL27" s="211"/>
      <c r="AM27" s="211"/>
      <c r="AN27" s="211"/>
      <c r="AO27" s="211"/>
      <c r="AP27" s="211"/>
    </row>
    <row r="28" spans="2:42" ht="12" customHeight="1">
      <c r="B28" s="128" t="str">
        <f>IF( LEN(D28) = 4, IFERROR( VLOOKUP( D28, Accounts!$A$3:$C$1226, 3, TRUE), "MISSING"), "")</f>
        <v/>
      </c>
      <c r="C28" s="128"/>
      <c r="D28" s="565"/>
      <c r="E28" s="407"/>
      <c r="F28" s="410"/>
      <c r="G28" s="410"/>
      <c r="H28" s="410"/>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211"/>
      <c r="AG28" s="211"/>
      <c r="AH28" s="211"/>
      <c r="AI28" s="211"/>
      <c r="AJ28" s="211"/>
      <c r="AK28" s="211"/>
      <c r="AL28" s="211"/>
      <c r="AM28" s="211"/>
      <c r="AN28" s="211"/>
      <c r="AO28" s="211"/>
      <c r="AP28" s="211"/>
    </row>
    <row r="29" spans="2:42" ht="12" customHeight="1">
      <c r="B29" s="128" t="str">
        <f>IF( LEN(D29) = 4, IFERROR( VLOOKUP( D29, Accounts!$A$3:$C$1226, 3, TRUE), "MISSING"), "")</f>
        <v/>
      </c>
      <c r="C29" s="128"/>
      <c r="D29" s="565"/>
      <c r="E29" s="407"/>
      <c r="F29" s="410"/>
      <c r="G29" s="410"/>
      <c r="H29" s="410"/>
      <c r="I29" s="410"/>
      <c r="J29" s="410"/>
      <c r="K29" s="410"/>
      <c r="L29" s="410"/>
      <c r="M29" s="410"/>
      <c r="N29" s="410"/>
      <c r="O29" s="410"/>
      <c r="P29" s="410"/>
      <c r="Q29" s="410"/>
      <c r="R29" s="410"/>
      <c r="S29" s="410"/>
      <c r="T29" s="410"/>
      <c r="U29" s="410"/>
      <c r="V29" s="410"/>
      <c r="W29" s="410"/>
      <c r="X29" s="410"/>
      <c r="Y29" s="410"/>
      <c r="Z29" s="410"/>
      <c r="AA29" s="410"/>
      <c r="AB29" s="410"/>
      <c r="AC29" s="410"/>
      <c r="AD29" s="410"/>
      <c r="AE29" s="410"/>
      <c r="AF29" s="211"/>
      <c r="AG29" s="211"/>
      <c r="AH29" s="211"/>
      <c r="AI29" s="211"/>
      <c r="AJ29" s="211"/>
      <c r="AK29" s="211"/>
      <c r="AL29" s="211"/>
      <c r="AM29" s="211"/>
      <c r="AN29" s="211"/>
      <c r="AO29" s="211"/>
      <c r="AP29" s="211"/>
    </row>
    <row r="30" spans="2:42" ht="12" customHeight="1">
      <c r="B30" s="128" t="str">
        <f>IF( LEN(D30) = 4, IFERROR( VLOOKUP( D30, Accounts!$A$3:$C$1226, 3, TRUE), "MISSING"), "")</f>
        <v/>
      </c>
      <c r="C30" s="128"/>
      <c r="D30" s="565"/>
      <c r="E30" s="407"/>
      <c r="F30" s="410"/>
      <c r="G30" s="410"/>
      <c r="H30" s="410"/>
      <c r="I30" s="410"/>
      <c r="J30" s="410"/>
      <c r="K30" s="410"/>
      <c r="L30" s="410"/>
      <c r="M30" s="410"/>
      <c r="N30" s="410"/>
      <c r="O30" s="410"/>
      <c r="P30" s="410"/>
      <c r="Q30" s="410"/>
      <c r="R30" s="410"/>
      <c r="S30" s="410"/>
      <c r="T30" s="410"/>
      <c r="U30" s="410"/>
      <c r="V30" s="410"/>
      <c r="W30" s="410"/>
      <c r="X30" s="410"/>
      <c r="Y30" s="410"/>
      <c r="Z30" s="410"/>
      <c r="AA30" s="410"/>
      <c r="AB30" s="410"/>
      <c r="AC30" s="410"/>
      <c r="AD30" s="410"/>
      <c r="AE30" s="410"/>
      <c r="AF30" s="211"/>
      <c r="AG30" s="211"/>
      <c r="AH30" s="211"/>
      <c r="AI30" s="211"/>
      <c r="AJ30" s="211"/>
      <c r="AK30" s="211"/>
      <c r="AL30" s="211"/>
      <c r="AM30" s="211"/>
      <c r="AN30" s="211"/>
      <c r="AO30" s="211"/>
      <c r="AP30" s="211"/>
    </row>
    <row r="31" spans="2:42" ht="12" customHeight="1">
      <c r="B31" s="128" t="str">
        <f>IF( LEN(D31) = 4, IFERROR( VLOOKUP( D31, Accounts!$A$3:$C$1226, 3, TRUE), "MISSING"), "")</f>
        <v/>
      </c>
      <c r="C31" s="128"/>
      <c r="D31" s="565"/>
      <c r="E31" s="407"/>
      <c r="F31" s="410"/>
      <c r="G31" s="410"/>
      <c r="H31" s="410"/>
      <c r="I31" s="410"/>
      <c r="J31" s="410"/>
      <c r="K31" s="410"/>
      <c r="L31" s="410"/>
      <c r="M31" s="410"/>
      <c r="N31" s="410"/>
      <c r="O31" s="410"/>
      <c r="P31" s="410"/>
      <c r="Q31" s="410"/>
      <c r="R31" s="410"/>
      <c r="S31" s="410"/>
      <c r="T31" s="410"/>
      <c r="U31" s="410"/>
      <c r="V31" s="410"/>
      <c r="W31" s="410"/>
      <c r="X31" s="410"/>
      <c r="Y31" s="410"/>
      <c r="Z31" s="410"/>
      <c r="AA31" s="410"/>
      <c r="AB31" s="410"/>
      <c r="AC31" s="410"/>
      <c r="AD31" s="410"/>
      <c r="AE31" s="410"/>
      <c r="AF31" s="211"/>
      <c r="AG31" s="211"/>
      <c r="AH31" s="211"/>
      <c r="AI31" s="211"/>
      <c r="AJ31" s="211"/>
      <c r="AK31" s="211"/>
      <c r="AL31" s="211"/>
      <c r="AM31" s="211"/>
      <c r="AN31" s="211"/>
      <c r="AO31" s="211"/>
      <c r="AP31" s="211"/>
    </row>
    <row r="32" spans="2:42" ht="12" customHeight="1">
      <c r="B32" s="128" t="str">
        <f>IF( LEN(D32) = 4, IFERROR( VLOOKUP( D32, Accounts!$A$3:$C$1226, 3, TRUE), "MISSING"), "")</f>
        <v/>
      </c>
      <c r="C32" s="128"/>
      <c r="D32" s="565"/>
      <c r="E32" s="407"/>
      <c r="F32" s="410"/>
      <c r="G32" s="410"/>
      <c r="H32" s="410"/>
      <c r="I32" s="410"/>
      <c r="J32" s="410"/>
      <c r="K32" s="410"/>
      <c r="L32" s="410"/>
      <c r="M32" s="410"/>
      <c r="N32" s="410"/>
      <c r="O32" s="410"/>
      <c r="P32" s="410"/>
      <c r="Q32" s="410"/>
      <c r="R32" s="410"/>
      <c r="S32" s="410"/>
      <c r="T32" s="410"/>
      <c r="U32" s="410"/>
      <c r="V32" s="410"/>
      <c r="W32" s="410"/>
      <c r="X32" s="410"/>
      <c r="Y32" s="410"/>
      <c r="Z32" s="410"/>
      <c r="AA32" s="410"/>
      <c r="AB32" s="410"/>
      <c r="AC32" s="410"/>
      <c r="AD32" s="410"/>
      <c r="AE32" s="410"/>
      <c r="AF32" s="211"/>
      <c r="AG32" s="211"/>
      <c r="AH32" s="211"/>
      <c r="AI32" s="211"/>
      <c r="AJ32" s="211"/>
      <c r="AK32" s="211"/>
      <c r="AL32" s="211"/>
      <c r="AM32" s="211"/>
      <c r="AN32" s="211"/>
      <c r="AO32" s="211"/>
      <c r="AP32" s="211"/>
    </row>
    <row r="33" spans="2:42" ht="12" customHeight="1">
      <c r="B33" s="128" t="str">
        <f>IF( LEN(D33) = 4, IFERROR( VLOOKUP( D33, Accounts!$A$3:$C$1226, 3, TRUE), "MISSING"), "")</f>
        <v/>
      </c>
      <c r="C33" s="128"/>
      <c r="D33" s="565"/>
      <c r="E33" s="407"/>
      <c r="F33" s="410"/>
      <c r="G33" s="410"/>
      <c r="H33" s="410"/>
      <c r="I33" s="410"/>
      <c r="J33" s="410"/>
      <c r="K33" s="410"/>
      <c r="L33" s="410"/>
      <c r="M33" s="410"/>
      <c r="N33" s="410"/>
      <c r="O33" s="410"/>
      <c r="P33" s="410"/>
      <c r="Q33" s="410"/>
      <c r="R33" s="410"/>
      <c r="S33" s="410"/>
      <c r="T33" s="410"/>
      <c r="U33" s="410"/>
      <c r="V33" s="410"/>
      <c r="W33" s="410"/>
      <c r="X33" s="410"/>
      <c r="Y33" s="410"/>
      <c r="Z33" s="410"/>
      <c r="AA33" s="410"/>
      <c r="AB33" s="410"/>
      <c r="AC33" s="410"/>
      <c r="AD33" s="410"/>
      <c r="AE33" s="410"/>
      <c r="AF33" s="211"/>
      <c r="AG33" s="211"/>
      <c r="AH33" s="211"/>
      <c r="AI33" s="211"/>
      <c r="AJ33" s="211"/>
      <c r="AK33" s="211"/>
      <c r="AL33" s="211"/>
      <c r="AM33" s="211"/>
      <c r="AN33" s="211"/>
      <c r="AO33" s="211"/>
      <c r="AP33" s="211"/>
    </row>
    <row r="34" spans="2:42" ht="12" customHeight="1">
      <c r="B34" s="128" t="str">
        <f>IF( LEN(D34) = 4, IFERROR( VLOOKUP( D34, Accounts!$A$3:$C$1226, 3, TRUE), "MISSING"), "")</f>
        <v/>
      </c>
      <c r="C34" s="128"/>
      <c r="D34" s="565"/>
      <c r="E34" s="407"/>
      <c r="F34" s="410"/>
      <c r="G34" s="410"/>
      <c r="H34" s="410"/>
      <c r="I34" s="410"/>
      <c r="J34" s="410"/>
      <c r="K34" s="410"/>
      <c r="L34" s="410"/>
      <c r="M34" s="410"/>
      <c r="N34" s="410"/>
      <c r="O34" s="410"/>
      <c r="P34" s="410"/>
      <c r="Q34" s="410"/>
      <c r="R34" s="410"/>
      <c r="S34" s="410"/>
      <c r="T34" s="410"/>
      <c r="U34" s="410"/>
      <c r="V34" s="410"/>
      <c r="W34" s="410"/>
      <c r="X34" s="410"/>
      <c r="Y34" s="410"/>
      <c r="Z34" s="410"/>
      <c r="AA34" s="410"/>
      <c r="AB34" s="410"/>
      <c r="AC34" s="410"/>
      <c r="AD34" s="410"/>
      <c r="AE34" s="410"/>
      <c r="AF34" s="211"/>
      <c r="AG34" s="211"/>
      <c r="AH34" s="211"/>
      <c r="AI34" s="211"/>
      <c r="AJ34" s="211"/>
      <c r="AK34" s="211"/>
      <c r="AL34" s="211"/>
      <c r="AM34" s="211"/>
      <c r="AN34" s="211"/>
      <c r="AO34" s="211"/>
      <c r="AP34" s="211"/>
    </row>
    <row r="35" spans="2:42" ht="12" customHeight="1">
      <c r="B35" s="128" t="str">
        <f>IF( LEN(D35) = 4, IFERROR( VLOOKUP( D35, Accounts!$A$3:$C$1226, 3, TRUE), "MISSING"), "")</f>
        <v/>
      </c>
      <c r="C35" s="128"/>
      <c r="D35" s="565"/>
      <c r="E35" s="407"/>
      <c r="F35" s="410"/>
      <c r="G35" s="410"/>
      <c r="H35" s="410"/>
      <c r="I35" s="410"/>
      <c r="J35" s="410"/>
      <c r="K35" s="410"/>
      <c r="L35" s="410"/>
      <c r="M35" s="410"/>
      <c r="N35" s="410"/>
      <c r="O35" s="410"/>
      <c r="P35" s="410"/>
      <c r="Q35" s="410"/>
      <c r="R35" s="410"/>
      <c r="S35" s="410"/>
      <c r="T35" s="410"/>
      <c r="U35" s="410"/>
      <c r="V35" s="410"/>
      <c r="W35" s="410"/>
      <c r="X35" s="410"/>
      <c r="Y35" s="410"/>
      <c r="Z35" s="410"/>
      <c r="AA35" s="410"/>
      <c r="AB35" s="410"/>
      <c r="AC35" s="410"/>
      <c r="AD35" s="410"/>
      <c r="AE35" s="410"/>
      <c r="AF35" s="211"/>
      <c r="AG35" s="211"/>
      <c r="AH35" s="211"/>
      <c r="AI35" s="211"/>
      <c r="AJ35" s="211"/>
      <c r="AK35" s="211"/>
      <c r="AL35" s="211"/>
      <c r="AM35" s="211"/>
      <c r="AN35" s="211"/>
      <c r="AO35" s="211"/>
      <c r="AP35" s="211"/>
    </row>
    <row r="36" spans="2:42" ht="12" customHeight="1">
      <c r="B36" s="128" t="str">
        <f>IF( LEN(D36) = 4, IFERROR( VLOOKUP( D36, Accounts!$A$3:$C$1226, 3, TRUE), "MISSING"), "")</f>
        <v/>
      </c>
      <c r="C36" s="128"/>
      <c r="D36" s="565"/>
      <c r="E36" s="407"/>
      <c r="F36" s="410"/>
      <c r="G36" s="410"/>
      <c r="H36" s="410"/>
      <c r="I36" s="410"/>
      <c r="J36" s="410"/>
      <c r="K36" s="410"/>
      <c r="L36" s="410"/>
      <c r="M36" s="410"/>
      <c r="N36" s="410"/>
      <c r="O36" s="410"/>
      <c r="P36" s="410"/>
      <c r="Q36" s="410"/>
      <c r="R36" s="410"/>
      <c r="S36" s="410"/>
      <c r="T36" s="410"/>
      <c r="U36" s="410"/>
      <c r="V36" s="410"/>
      <c r="W36" s="410"/>
      <c r="X36" s="410"/>
      <c r="Y36" s="410"/>
      <c r="Z36" s="410"/>
      <c r="AA36" s="410"/>
      <c r="AB36" s="410"/>
      <c r="AC36" s="410"/>
      <c r="AD36" s="410"/>
      <c r="AE36" s="410"/>
      <c r="AF36" s="211"/>
      <c r="AG36" s="211"/>
      <c r="AH36" s="211"/>
      <c r="AI36" s="211"/>
      <c r="AJ36" s="211"/>
      <c r="AK36" s="211"/>
      <c r="AL36" s="211"/>
      <c r="AM36" s="211"/>
      <c r="AN36" s="211"/>
      <c r="AO36" s="211"/>
      <c r="AP36" s="211"/>
    </row>
    <row r="37" spans="2:42" ht="12" customHeight="1">
      <c r="B37" s="128" t="str">
        <f>IF( LEN(D37) = 4, IFERROR( VLOOKUP( D37, Accounts!$A$3:$C$1226, 3, TRUE), "MISSING"), "")</f>
        <v/>
      </c>
      <c r="C37" s="128"/>
      <c r="D37" s="565"/>
      <c r="E37" s="407"/>
      <c r="F37" s="410"/>
      <c r="G37" s="410"/>
      <c r="H37" s="410"/>
      <c r="I37" s="410"/>
      <c r="J37" s="410"/>
      <c r="K37" s="410"/>
      <c r="L37" s="410"/>
      <c r="M37" s="410"/>
      <c r="N37" s="410"/>
      <c r="O37" s="410"/>
      <c r="P37" s="410"/>
      <c r="Q37" s="410"/>
      <c r="R37" s="410"/>
      <c r="S37" s="410"/>
      <c r="T37" s="410"/>
      <c r="U37" s="410"/>
      <c r="V37" s="410"/>
      <c r="W37" s="410"/>
      <c r="X37" s="410"/>
      <c r="Y37" s="410"/>
      <c r="Z37" s="410"/>
      <c r="AA37" s="410"/>
      <c r="AB37" s="410"/>
      <c r="AC37" s="410"/>
      <c r="AD37" s="410"/>
      <c r="AE37" s="410"/>
      <c r="AF37" s="211"/>
      <c r="AG37" s="211"/>
      <c r="AH37" s="211"/>
      <c r="AI37" s="211"/>
      <c r="AJ37" s="211"/>
      <c r="AK37" s="211"/>
      <c r="AL37" s="211"/>
      <c r="AM37" s="211"/>
      <c r="AN37" s="211"/>
      <c r="AO37" s="211"/>
      <c r="AP37" s="211"/>
    </row>
    <row r="38" spans="2:42" ht="12" customHeight="1">
      <c r="B38" s="128" t="str">
        <f>IF( LEN(D38) = 4, IFERROR( VLOOKUP( D38, Accounts!$A$3:$C$1226, 3, TRUE), "MISSING"), "")</f>
        <v/>
      </c>
      <c r="C38" s="128"/>
      <c r="D38" s="565"/>
      <c r="E38" s="407"/>
      <c r="F38" s="410"/>
      <c r="G38" s="410"/>
      <c r="H38" s="410"/>
      <c r="I38" s="410"/>
      <c r="J38" s="410"/>
      <c r="K38" s="410"/>
      <c r="L38" s="410"/>
      <c r="M38" s="410"/>
      <c r="N38" s="410"/>
      <c r="O38" s="410"/>
      <c r="P38" s="410"/>
      <c r="Q38" s="410"/>
      <c r="R38" s="410"/>
      <c r="S38" s="410"/>
      <c r="T38" s="410"/>
      <c r="U38" s="410"/>
      <c r="V38" s="410"/>
      <c r="W38" s="410"/>
      <c r="X38" s="410"/>
      <c r="Y38" s="410"/>
      <c r="Z38" s="410"/>
      <c r="AA38" s="410"/>
      <c r="AB38" s="410"/>
      <c r="AC38" s="410"/>
      <c r="AD38" s="410"/>
      <c r="AE38" s="410"/>
      <c r="AF38" s="211"/>
      <c r="AG38" s="211"/>
      <c r="AH38" s="211"/>
      <c r="AI38" s="211"/>
      <c r="AJ38" s="211"/>
      <c r="AK38" s="211"/>
      <c r="AL38" s="211"/>
      <c r="AM38" s="211"/>
      <c r="AN38" s="211"/>
      <c r="AO38" s="211"/>
      <c r="AP38" s="211"/>
    </row>
    <row r="39" spans="2:42" ht="12" customHeight="1">
      <c r="B39" s="128" t="str">
        <f>IF( LEN(D39) = 4, IFERROR( VLOOKUP( D39, Accounts!$A$3:$C$1226, 3, TRUE), "MISSING"), "")</f>
        <v/>
      </c>
      <c r="C39" s="128"/>
      <c r="D39" s="565"/>
      <c r="E39" s="407"/>
      <c r="F39" s="410"/>
      <c r="G39" s="410"/>
      <c r="H39" s="410"/>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211"/>
      <c r="AG39" s="211"/>
      <c r="AH39" s="211"/>
      <c r="AI39" s="211"/>
      <c r="AJ39" s="211"/>
      <c r="AK39" s="211"/>
      <c r="AL39" s="211"/>
      <c r="AM39" s="211"/>
      <c r="AN39" s="211"/>
      <c r="AO39" s="211"/>
      <c r="AP39" s="211"/>
    </row>
    <row r="40" spans="2:42" ht="12" customHeight="1">
      <c r="B40" s="128" t="str">
        <f>IF( LEN(D40) = 4, IFERROR( VLOOKUP( D40, Accounts!$A$3:$C$1226, 3, TRUE), "MISSING"), "")</f>
        <v/>
      </c>
      <c r="C40" s="128"/>
      <c r="D40" s="565"/>
      <c r="E40" s="407"/>
      <c r="F40" s="410"/>
      <c r="G40" s="410"/>
      <c r="H40" s="410"/>
      <c r="I40" s="410"/>
      <c r="J40" s="410"/>
      <c r="K40" s="410"/>
      <c r="L40" s="410"/>
      <c r="M40" s="410"/>
      <c r="N40" s="410"/>
      <c r="O40" s="410"/>
      <c r="P40" s="410"/>
      <c r="Q40" s="410"/>
      <c r="R40" s="410"/>
      <c r="S40" s="410"/>
      <c r="T40" s="410"/>
      <c r="U40" s="410"/>
      <c r="V40" s="410"/>
      <c r="W40" s="410"/>
      <c r="X40" s="410"/>
      <c r="Y40" s="410"/>
      <c r="Z40" s="410"/>
      <c r="AA40" s="410"/>
      <c r="AB40" s="410"/>
      <c r="AC40" s="410"/>
      <c r="AD40" s="410"/>
      <c r="AE40" s="410"/>
      <c r="AF40" s="211"/>
      <c r="AG40" s="211"/>
      <c r="AH40" s="211"/>
      <c r="AI40" s="211"/>
      <c r="AJ40" s="211"/>
      <c r="AK40" s="211"/>
      <c r="AL40" s="211"/>
      <c r="AM40" s="211"/>
      <c r="AN40" s="211"/>
      <c r="AO40" s="211"/>
      <c r="AP40" s="211"/>
    </row>
    <row r="41" spans="2:42" ht="12" customHeight="1">
      <c r="B41" s="128" t="str">
        <f>IF( LEN(D41) = 4, IFERROR( VLOOKUP( D41, Accounts!$A$3:$C$1226, 3, TRUE), "MISSING"), "")</f>
        <v/>
      </c>
      <c r="C41" s="128"/>
      <c r="D41" s="565"/>
      <c r="E41" s="407"/>
      <c r="F41" s="410"/>
      <c r="G41" s="410"/>
      <c r="H41" s="410"/>
      <c r="I41" s="410"/>
      <c r="J41" s="410"/>
      <c r="K41" s="410"/>
      <c r="L41" s="410"/>
      <c r="M41" s="410"/>
      <c r="N41" s="410"/>
      <c r="O41" s="410"/>
      <c r="P41" s="410"/>
      <c r="Q41" s="410"/>
      <c r="R41" s="410"/>
      <c r="S41" s="410"/>
      <c r="T41" s="410"/>
      <c r="U41" s="410"/>
      <c r="V41" s="410"/>
      <c r="W41" s="410"/>
      <c r="X41" s="410"/>
      <c r="Y41" s="410"/>
      <c r="Z41" s="410"/>
      <c r="AA41" s="410"/>
      <c r="AB41" s="410"/>
      <c r="AC41" s="410"/>
      <c r="AD41" s="410"/>
      <c r="AE41" s="410"/>
      <c r="AF41" s="211"/>
      <c r="AG41" s="211"/>
      <c r="AH41" s="211"/>
      <c r="AI41" s="211"/>
      <c r="AJ41" s="211"/>
      <c r="AK41" s="211"/>
      <c r="AL41" s="211"/>
      <c r="AM41" s="211"/>
      <c r="AN41" s="211"/>
      <c r="AO41" s="211"/>
      <c r="AP41" s="211"/>
    </row>
    <row r="42" spans="2:42" ht="12" customHeight="1">
      <c r="B42" s="128" t="str">
        <f>IF( LEN(D42) = 4, IFERROR( VLOOKUP( D42, Accounts!$A$3:$C$1226, 3, TRUE), "MISSING"), "")</f>
        <v/>
      </c>
      <c r="C42" s="128"/>
      <c r="D42" s="565"/>
      <c r="E42" s="407"/>
      <c r="F42" s="410"/>
      <c r="G42" s="410"/>
      <c r="H42" s="410"/>
      <c r="I42" s="410"/>
      <c r="J42" s="410"/>
      <c r="K42" s="410"/>
      <c r="L42" s="410"/>
      <c r="M42" s="410"/>
      <c r="N42" s="410"/>
      <c r="O42" s="410"/>
      <c r="P42" s="410"/>
      <c r="Q42" s="410"/>
      <c r="R42" s="410"/>
      <c r="S42" s="410"/>
      <c r="T42" s="410"/>
      <c r="U42" s="410"/>
      <c r="V42" s="410"/>
      <c r="W42" s="410"/>
      <c r="X42" s="410"/>
      <c r="Y42" s="410"/>
      <c r="Z42" s="410"/>
      <c r="AA42" s="410"/>
      <c r="AB42" s="410"/>
      <c r="AC42" s="410"/>
      <c r="AD42" s="410"/>
      <c r="AE42" s="410"/>
      <c r="AF42" s="211"/>
      <c r="AG42" s="211"/>
      <c r="AH42" s="211"/>
      <c r="AI42" s="211"/>
      <c r="AJ42" s="211"/>
      <c r="AK42" s="211"/>
      <c r="AL42" s="211"/>
      <c r="AM42" s="211"/>
      <c r="AN42" s="211"/>
      <c r="AO42" s="211"/>
      <c r="AP42" s="211"/>
    </row>
    <row r="43" spans="2:42" ht="12" customHeight="1">
      <c r="B43" s="128" t="str">
        <f>IF( LEN(D43) = 4, IFERROR( VLOOKUP( D43, Accounts!$A$3:$C$1226, 3, TRUE), "MISSING"), "")</f>
        <v/>
      </c>
      <c r="C43" s="128"/>
      <c r="D43" s="565"/>
      <c r="E43" s="407"/>
      <c r="F43" s="410"/>
      <c r="G43" s="410"/>
      <c r="H43" s="410"/>
      <c r="I43" s="410"/>
      <c r="J43" s="410"/>
      <c r="K43" s="410"/>
      <c r="L43" s="410"/>
      <c r="M43" s="410"/>
      <c r="N43" s="410"/>
      <c r="O43" s="410"/>
      <c r="P43" s="410"/>
      <c r="Q43" s="410"/>
      <c r="R43" s="410"/>
      <c r="S43" s="410"/>
      <c r="T43" s="410"/>
      <c r="U43" s="410"/>
      <c r="V43" s="410"/>
      <c r="W43" s="410"/>
      <c r="X43" s="410"/>
      <c r="Y43" s="410"/>
      <c r="Z43" s="410"/>
      <c r="AA43" s="410"/>
      <c r="AB43" s="410"/>
      <c r="AC43" s="410"/>
      <c r="AD43" s="410"/>
      <c r="AE43" s="410"/>
      <c r="AF43" s="211"/>
      <c r="AG43" s="211"/>
      <c r="AH43" s="211"/>
      <c r="AI43" s="211"/>
      <c r="AJ43" s="211"/>
      <c r="AK43" s="211"/>
      <c r="AL43" s="211"/>
      <c r="AM43" s="211"/>
      <c r="AN43" s="211"/>
      <c r="AO43" s="211"/>
      <c r="AP43" s="211"/>
    </row>
    <row r="44" spans="2:42" ht="12" customHeight="1">
      <c r="B44" s="128" t="str">
        <f>IF( LEN(D44) = 4, IFERROR( VLOOKUP( D44, Accounts!$A$3:$C$1226, 3, TRUE), "MISSING"), "")</f>
        <v/>
      </c>
      <c r="C44" s="128"/>
      <c r="D44" s="565"/>
      <c r="E44" s="407"/>
      <c r="F44" s="410"/>
      <c r="G44" s="410"/>
      <c r="H44" s="410"/>
      <c r="I44" s="410"/>
      <c r="J44" s="410"/>
      <c r="K44" s="410"/>
      <c r="L44" s="410"/>
      <c r="M44" s="410"/>
      <c r="N44" s="410"/>
      <c r="O44" s="410"/>
      <c r="P44" s="410"/>
      <c r="Q44" s="410"/>
      <c r="R44" s="410"/>
      <c r="S44" s="410"/>
      <c r="T44" s="410"/>
      <c r="U44" s="410"/>
      <c r="V44" s="410"/>
      <c r="W44" s="410"/>
      <c r="X44" s="410"/>
      <c r="Y44" s="410"/>
      <c r="Z44" s="410"/>
      <c r="AA44" s="410"/>
      <c r="AB44" s="410"/>
      <c r="AC44" s="410"/>
      <c r="AD44" s="410"/>
      <c r="AE44" s="410"/>
      <c r="AF44" s="211"/>
      <c r="AG44" s="211"/>
      <c r="AH44" s="211"/>
      <c r="AI44" s="211"/>
      <c r="AJ44" s="211"/>
      <c r="AK44" s="211"/>
      <c r="AL44" s="211"/>
      <c r="AM44" s="211"/>
      <c r="AN44" s="211"/>
      <c r="AO44" s="211"/>
      <c r="AP44" s="211"/>
    </row>
    <row r="45" spans="2:42" ht="12" customHeight="1">
      <c r="B45" s="128" t="str">
        <f>IF( LEN(D45) = 4, IFERROR( VLOOKUP( D45, Accounts!$A$3:$C$1226, 3, TRUE), "MISSING"), "")</f>
        <v/>
      </c>
      <c r="C45" s="128"/>
      <c r="D45" s="565"/>
      <c r="E45" s="407"/>
      <c r="F45" s="410"/>
      <c r="G45" s="410"/>
      <c r="H45" s="410"/>
      <c r="I45" s="410"/>
      <c r="J45" s="410"/>
      <c r="K45" s="410"/>
      <c r="L45" s="410"/>
      <c r="M45" s="410"/>
      <c r="N45" s="410"/>
      <c r="O45" s="410"/>
      <c r="P45" s="410"/>
      <c r="Q45" s="410"/>
      <c r="R45" s="410"/>
      <c r="S45" s="410"/>
      <c r="T45" s="410"/>
      <c r="U45" s="410"/>
      <c r="V45" s="410"/>
      <c r="W45" s="410"/>
      <c r="X45" s="410"/>
      <c r="Y45" s="410"/>
      <c r="Z45" s="410"/>
      <c r="AA45" s="410"/>
      <c r="AB45" s="410"/>
      <c r="AC45" s="410"/>
      <c r="AD45" s="410"/>
      <c r="AE45" s="410"/>
      <c r="AF45" s="211"/>
      <c r="AG45" s="211"/>
      <c r="AH45" s="211"/>
      <c r="AI45" s="211"/>
      <c r="AJ45" s="211"/>
      <c r="AK45" s="211"/>
      <c r="AL45" s="211"/>
      <c r="AM45" s="211"/>
      <c r="AN45" s="211"/>
      <c r="AO45" s="211"/>
      <c r="AP45" s="211"/>
    </row>
    <row r="46" spans="2:42" ht="12" customHeight="1">
      <c r="B46" s="128" t="str">
        <f>IF( LEN(D46) = 4, IFERROR( VLOOKUP( D46, Accounts!$A$3:$C$1226, 3, TRUE), "MISSING"), "")</f>
        <v/>
      </c>
      <c r="C46" s="128"/>
      <c r="D46" s="565"/>
      <c r="E46" s="407"/>
      <c r="F46" s="410"/>
      <c r="G46" s="410"/>
      <c r="H46" s="410"/>
      <c r="I46" s="410"/>
      <c r="J46" s="410"/>
      <c r="K46" s="410"/>
      <c r="L46" s="410"/>
      <c r="M46" s="410"/>
      <c r="N46" s="410"/>
      <c r="O46" s="410"/>
      <c r="P46" s="410"/>
      <c r="Q46" s="410"/>
      <c r="R46" s="410"/>
      <c r="S46" s="410"/>
      <c r="T46" s="410"/>
      <c r="U46" s="410"/>
      <c r="V46" s="410"/>
      <c r="W46" s="410"/>
      <c r="X46" s="410"/>
      <c r="Y46" s="410"/>
      <c r="Z46" s="410"/>
      <c r="AA46" s="410"/>
      <c r="AB46" s="410"/>
      <c r="AC46" s="410"/>
      <c r="AD46" s="410"/>
      <c r="AE46" s="410"/>
      <c r="AF46" s="211"/>
      <c r="AG46" s="211"/>
      <c r="AH46" s="211"/>
      <c r="AI46" s="211"/>
      <c r="AJ46" s="211"/>
      <c r="AK46" s="211"/>
      <c r="AL46" s="211"/>
      <c r="AM46" s="211"/>
      <c r="AN46" s="211"/>
      <c r="AO46" s="211"/>
      <c r="AP46" s="211"/>
    </row>
    <row r="47" spans="2:42" ht="12" customHeight="1">
      <c r="B47" s="128" t="str">
        <f>IF( LEN(D47) = 4, IFERROR( VLOOKUP( D47, Accounts!$A$3:$C$1226, 3, TRUE), "MISSING"), "")</f>
        <v/>
      </c>
      <c r="C47" s="128"/>
      <c r="D47" s="565"/>
      <c r="E47" s="407"/>
      <c r="F47" s="410"/>
      <c r="G47" s="410"/>
      <c r="H47" s="410"/>
      <c r="I47" s="410"/>
      <c r="J47" s="410"/>
      <c r="K47" s="410"/>
      <c r="L47" s="410"/>
      <c r="M47" s="410"/>
      <c r="N47" s="410"/>
      <c r="O47" s="410"/>
      <c r="P47" s="410"/>
      <c r="Q47" s="410"/>
      <c r="R47" s="410"/>
      <c r="S47" s="410"/>
      <c r="T47" s="410"/>
      <c r="U47" s="410"/>
      <c r="V47" s="410"/>
      <c r="W47" s="410"/>
      <c r="X47" s="410"/>
      <c r="Y47" s="410"/>
      <c r="Z47" s="410"/>
      <c r="AA47" s="410"/>
      <c r="AB47" s="410"/>
      <c r="AC47" s="410"/>
      <c r="AD47" s="410"/>
      <c r="AE47" s="410"/>
      <c r="AF47" s="211"/>
      <c r="AG47" s="211"/>
      <c r="AH47" s="211"/>
      <c r="AI47" s="211"/>
      <c r="AJ47" s="211"/>
      <c r="AK47" s="211"/>
      <c r="AL47" s="211"/>
      <c r="AM47" s="211"/>
      <c r="AN47" s="211"/>
      <c r="AO47" s="211"/>
      <c r="AP47" s="211"/>
    </row>
    <row r="48" spans="2:42" ht="12" customHeight="1">
      <c r="B48" s="128" t="str">
        <f>IF( LEN(D48) = 4, IFERROR( VLOOKUP( D48, Accounts!$A$3:$C$1226, 3, TRUE), "MISSING"), "")</f>
        <v/>
      </c>
      <c r="C48" s="128"/>
      <c r="D48" s="565"/>
      <c r="E48" s="407"/>
      <c r="F48" s="410"/>
      <c r="G48" s="410"/>
      <c r="H48" s="410"/>
      <c r="I48" s="410"/>
      <c r="J48" s="410"/>
      <c r="K48" s="410"/>
      <c r="L48" s="410"/>
      <c r="M48" s="410"/>
      <c r="N48" s="410"/>
      <c r="O48" s="410"/>
      <c r="P48" s="410"/>
      <c r="Q48" s="410"/>
      <c r="R48" s="410"/>
      <c r="S48" s="410"/>
      <c r="T48" s="410"/>
      <c r="U48" s="410"/>
      <c r="V48" s="410"/>
      <c r="W48" s="410"/>
      <c r="X48" s="410"/>
      <c r="Y48" s="410"/>
      <c r="Z48" s="410"/>
      <c r="AA48" s="410"/>
      <c r="AB48" s="410"/>
      <c r="AC48" s="410"/>
      <c r="AD48" s="410"/>
      <c r="AE48" s="410"/>
      <c r="AF48" s="211"/>
      <c r="AG48" s="211"/>
      <c r="AH48" s="211"/>
      <c r="AI48" s="211"/>
      <c r="AJ48" s="211"/>
      <c r="AK48" s="211"/>
      <c r="AL48" s="211"/>
      <c r="AM48" s="211"/>
      <c r="AN48" s="211"/>
      <c r="AO48" s="211"/>
      <c r="AP48" s="211"/>
    </row>
    <row r="49" spans="2:42" ht="12" customHeight="1">
      <c r="B49" s="128" t="str">
        <f>IF( LEN(D49) = 4, IFERROR( VLOOKUP( D49, Accounts!$A$3:$C$1226, 3, TRUE), "MISSING"), "")</f>
        <v/>
      </c>
      <c r="C49" s="128"/>
      <c r="D49" s="565"/>
      <c r="E49" s="407"/>
      <c r="F49" s="410"/>
      <c r="G49" s="410"/>
      <c r="H49" s="410"/>
      <c r="I49" s="410"/>
      <c r="J49" s="410"/>
      <c r="K49" s="410"/>
      <c r="L49" s="410"/>
      <c r="M49" s="410"/>
      <c r="N49" s="410"/>
      <c r="O49" s="410"/>
      <c r="P49" s="410"/>
      <c r="Q49" s="410"/>
      <c r="R49" s="410"/>
      <c r="S49" s="410"/>
      <c r="T49" s="410"/>
      <c r="U49" s="410"/>
      <c r="V49" s="410"/>
      <c r="W49" s="410"/>
      <c r="X49" s="410"/>
      <c r="Y49" s="410"/>
      <c r="Z49" s="410"/>
      <c r="AA49" s="410"/>
      <c r="AB49" s="410"/>
      <c r="AC49" s="410"/>
      <c r="AD49" s="410"/>
      <c r="AE49" s="410"/>
      <c r="AF49" s="211"/>
      <c r="AG49" s="211"/>
      <c r="AH49" s="211"/>
      <c r="AI49" s="211"/>
      <c r="AJ49" s="211"/>
      <c r="AK49" s="211"/>
      <c r="AL49" s="211"/>
      <c r="AM49" s="211"/>
      <c r="AN49" s="211"/>
      <c r="AO49" s="211"/>
      <c r="AP49" s="211"/>
    </row>
    <row r="50" spans="2:42" ht="12" customHeight="1">
      <c r="B50" s="128" t="str">
        <f>IF( LEN(D50) = 4, IFERROR( VLOOKUP( D50, Accounts!$A$3:$C$1226, 3, TRUE), "MISSING"), "")</f>
        <v/>
      </c>
      <c r="C50" s="128"/>
      <c r="D50" s="565"/>
      <c r="E50" s="407"/>
      <c r="F50" s="410"/>
      <c r="G50" s="410"/>
      <c r="H50" s="410"/>
      <c r="I50" s="410"/>
      <c r="J50" s="410"/>
      <c r="K50" s="410"/>
      <c r="L50" s="410"/>
      <c r="M50" s="410"/>
      <c r="N50" s="410"/>
      <c r="O50" s="410"/>
      <c r="P50" s="410"/>
      <c r="Q50" s="410"/>
      <c r="R50" s="410"/>
      <c r="S50" s="410"/>
      <c r="T50" s="410"/>
      <c r="U50" s="410"/>
      <c r="V50" s="410"/>
      <c r="W50" s="410"/>
      <c r="X50" s="410"/>
      <c r="Y50" s="410"/>
      <c r="Z50" s="410"/>
      <c r="AA50" s="410"/>
      <c r="AB50" s="410"/>
      <c r="AC50" s="410"/>
      <c r="AD50" s="410"/>
      <c r="AE50" s="410"/>
      <c r="AF50" s="211"/>
      <c r="AG50" s="211"/>
      <c r="AH50" s="211"/>
      <c r="AI50" s="211"/>
      <c r="AJ50" s="211"/>
      <c r="AK50" s="211"/>
      <c r="AL50" s="211"/>
      <c r="AM50" s="211"/>
      <c r="AN50" s="211"/>
      <c r="AO50" s="211"/>
      <c r="AP50" s="211"/>
    </row>
    <row r="51" spans="2:42" ht="12" customHeight="1">
      <c r="B51" s="128" t="str">
        <f>IF( LEN(D51) = 4, IFERROR( VLOOKUP( D51, Accounts!$A$3:$C$1226, 3, TRUE), "MISSING"), "")</f>
        <v/>
      </c>
      <c r="C51" s="128"/>
      <c r="D51" s="565"/>
      <c r="E51" s="407"/>
      <c r="F51" s="410"/>
      <c r="G51" s="410"/>
      <c r="H51" s="410"/>
      <c r="I51" s="410"/>
      <c r="J51" s="410"/>
      <c r="K51" s="410"/>
      <c r="L51" s="410"/>
      <c r="M51" s="410"/>
      <c r="N51" s="410"/>
      <c r="O51" s="410"/>
      <c r="P51" s="410"/>
      <c r="Q51" s="410"/>
      <c r="R51" s="410"/>
      <c r="S51" s="410"/>
      <c r="T51" s="410"/>
      <c r="U51" s="410"/>
      <c r="V51" s="410"/>
      <c r="W51" s="410"/>
      <c r="X51" s="410"/>
      <c r="Y51" s="410"/>
      <c r="Z51" s="410"/>
      <c r="AA51" s="410"/>
      <c r="AB51" s="410"/>
      <c r="AC51" s="410"/>
      <c r="AD51" s="410"/>
      <c r="AE51" s="410"/>
      <c r="AF51" s="211"/>
      <c r="AG51" s="211"/>
      <c r="AH51" s="211"/>
      <c r="AI51" s="211"/>
      <c r="AJ51" s="211"/>
      <c r="AK51" s="211"/>
      <c r="AL51" s="211"/>
      <c r="AM51" s="211"/>
      <c r="AN51" s="211"/>
      <c r="AO51" s="211"/>
      <c r="AP51" s="211"/>
    </row>
    <row r="52" spans="2:42" ht="12" customHeight="1">
      <c r="B52" s="128" t="str">
        <f>IF( LEN(D52) = 4, IFERROR( VLOOKUP( D52, Accounts!$A$3:$C$1226, 3, TRUE), "MISSING"), "")</f>
        <v/>
      </c>
      <c r="C52" s="128"/>
      <c r="D52" s="565"/>
      <c r="E52" s="407"/>
      <c r="F52" s="410"/>
      <c r="G52" s="410"/>
      <c r="H52" s="410"/>
      <c r="I52" s="410"/>
      <c r="J52" s="410"/>
      <c r="K52" s="410"/>
      <c r="L52" s="410"/>
      <c r="M52" s="410"/>
      <c r="N52" s="410"/>
      <c r="O52" s="410"/>
      <c r="P52" s="410"/>
      <c r="Q52" s="410"/>
      <c r="R52" s="410"/>
      <c r="S52" s="410"/>
      <c r="T52" s="410"/>
      <c r="U52" s="410"/>
      <c r="V52" s="410"/>
      <c r="W52" s="410"/>
      <c r="X52" s="410"/>
      <c r="Y52" s="410"/>
      <c r="Z52" s="410"/>
      <c r="AA52" s="410"/>
      <c r="AB52" s="410"/>
      <c r="AC52" s="410"/>
      <c r="AD52" s="410"/>
      <c r="AE52" s="410"/>
      <c r="AF52" s="211"/>
      <c r="AG52" s="211"/>
      <c r="AH52" s="211"/>
      <c r="AI52" s="211"/>
      <c r="AJ52" s="211"/>
      <c r="AK52" s="211"/>
      <c r="AL52" s="211"/>
      <c r="AM52" s="211"/>
      <c r="AN52" s="211"/>
      <c r="AO52" s="211"/>
      <c r="AP52" s="211"/>
    </row>
    <row r="53" spans="2:42" ht="12" customHeight="1">
      <c r="B53" s="128" t="str">
        <f>IF( LEN(D53) = 4, IFERROR( VLOOKUP( D53, Accounts!$A$3:$C$1226, 3, TRUE), "MISSING"), "")</f>
        <v/>
      </c>
      <c r="C53" s="128"/>
      <c r="D53" s="565"/>
      <c r="E53" s="407"/>
      <c r="F53" s="410"/>
      <c r="G53" s="410"/>
      <c r="H53" s="410"/>
      <c r="I53" s="410"/>
      <c r="J53" s="410"/>
      <c r="K53" s="410"/>
      <c r="L53" s="410"/>
      <c r="M53" s="410"/>
      <c r="N53" s="410"/>
      <c r="O53" s="410"/>
      <c r="P53" s="410"/>
      <c r="Q53" s="410"/>
      <c r="R53" s="410"/>
      <c r="S53" s="410"/>
      <c r="T53" s="410"/>
      <c r="U53" s="410"/>
      <c r="V53" s="410"/>
      <c r="W53" s="410"/>
      <c r="X53" s="410"/>
      <c r="Y53" s="410"/>
      <c r="Z53" s="410"/>
      <c r="AA53" s="410"/>
      <c r="AB53" s="410"/>
      <c r="AC53" s="410"/>
      <c r="AD53" s="410"/>
      <c r="AE53" s="410"/>
      <c r="AF53" s="211"/>
      <c r="AG53" s="211"/>
      <c r="AH53" s="211"/>
      <c r="AI53" s="211"/>
      <c r="AJ53" s="211"/>
      <c r="AK53" s="211"/>
      <c r="AL53" s="211"/>
      <c r="AM53" s="211"/>
      <c r="AN53" s="211"/>
      <c r="AO53" s="211"/>
      <c r="AP53" s="211"/>
    </row>
    <row r="54" spans="2:42" ht="12" customHeight="1">
      <c r="B54" s="128" t="str">
        <f>IF( LEN(D54) = 4, IFERROR( VLOOKUP( D54, Accounts!$A$3:$C$1226, 3, TRUE), "MISSING"), "")</f>
        <v/>
      </c>
      <c r="C54" s="128"/>
      <c r="D54" s="565"/>
      <c r="E54" s="407"/>
      <c r="F54" s="410"/>
      <c r="G54" s="410"/>
      <c r="H54" s="410"/>
      <c r="I54" s="410"/>
      <c r="J54" s="410"/>
      <c r="K54" s="410"/>
      <c r="L54" s="410"/>
      <c r="M54" s="410"/>
      <c r="N54" s="410"/>
      <c r="O54" s="410"/>
      <c r="P54" s="410"/>
      <c r="Q54" s="410"/>
      <c r="R54" s="410"/>
      <c r="S54" s="410"/>
      <c r="T54" s="410"/>
      <c r="U54" s="410"/>
      <c r="V54" s="410"/>
      <c r="W54" s="410"/>
      <c r="X54" s="410"/>
      <c r="Y54" s="410"/>
      <c r="Z54" s="410"/>
      <c r="AA54" s="410"/>
      <c r="AB54" s="410"/>
      <c r="AC54" s="410"/>
      <c r="AD54" s="410"/>
      <c r="AE54" s="410"/>
      <c r="AF54" s="211"/>
      <c r="AG54" s="211"/>
      <c r="AH54" s="211"/>
      <c r="AI54" s="211"/>
      <c r="AJ54" s="211"/>
      <c r="AK54" s="211"/>
      <c r="AL54" s="211"/>
      <c r="AM54" s="211"/>
      <c r="AN54" s="211"/>
      <c r="AO54" s="211"/>
      <c r="AP54" s="211"/>
    </row>
    <row r="55" spans="2:42" ht="12" customHeight="1">
      <c r="B55" s="128" t="str">
        <f>IF( LEN(D55) = 4, IFERROR( VLOOKUP( D55, Accounts!$A$3:$C$1226, 3, TRUE), "MISSING"), "")</f>
        <v/>
      </c>
      <c r="C55" s="128"/>
      <c r="D55" s="565"/>
      <c r="E55" s="407"/>
      <c r="F55" s="410"/>
      <c r="G55" s="410"/>
      <c r="H55" s="410"/>
      <c r="I55" s="410"/>
      <c r="J55" s="410"/>
      <c r="K55" s="410"/>
      <c r="L55" s="410"/>
      <c r="M55" s="410"/>
      <c r="N55" s="410"/>
      <c r="O55" s="410"/>
      <c r="P55" s="410"/>
      <c r="Q55" s="410"/>
      <c r="R55" s="410"/>
      <c r="S55" s="410"/>
      <c r="T55" s="410"/>
      <c r="U55" s="410"/>
      <c r="V55" s="410"/>
      <c r="W55" s="410"/>
      <c r="X55" s="410"/>
      <c r="Y55" s="410"/>
      <c r="Z55" s="410"/>
      <c r="AA55" s="410"/>
      <c r="AB55" s="410"/>
      <c r="AC55" s="410"/>
      <c r="AD55" s="410"/>
      <c r="AE55" s="410"/>
      <c r="AF55" s="211"/>
      <c r="AG55" s="211"/>
      <c r="AH55" s="211"/>
      <c r="AI55" s="211"/>
      <c r="AJ55" s="211"/>
      <c r="AK55" s="211"/>
      <c r="AL55" s="211"/>
      <c r="AM55" s="211"/>
      <c r="AN55" s="211"/>
      <c r="AO55" s="211"/>
      <c r="AP55" s="211"/>
    </row>
    <row r="56" spans="2:42" ht="12" customHeight="1">
      <c r="B56" s="128" t="str">
        <f>IF( LEN(D56) = 4, IFERROR( VLOOKUP( D56, Accounts!$A$3:$C$1226, 3, TRUE), "MISSING"), "")</f>
        <v/>
      </c>
      <c r="C56" s="128"/>
      <c r="D56" s="565"/>
      <c r="E56" s="407"/>
      <c r="F56" s="410"/>
      <c r="G56" s="410"/>
      <c r="H56" s="410"/>
      <c r="I56" s="410"/>
      <c r="J56" s="410"/>
      <c r="K56" s="410"/>
      <c r="L56" s="410"/>
      <c r="M56" s="410"/>
      <c r="N56" s="410"/>
      <c r="O56" s="410"/>
      <c r="P56" s="410"/>
      <c r="Q56" s="410"/>
      <c r="R56" s="410"/>
      <c r="S56" s="410"/>
      <c r="T56" s="410"/>
      <c r="U56" s="410"/>
      <c r="V56" s="410"/>
      <c r="W56" s="410"/>
      <c r="X56" s="410"/>
      <c r="Y56" s="410"/>
      <c r="Z56" s="410"/>
      <c r="AA56" s="410"/>
      <c r="AB56" s="410"/>
      <c r="AC56" s="410"/>
      <c r="AD56" s="410"/>
      <c r="AE56" s="410"/>
      <c r="AF56" s="211"/>
      <c r="AG56" s="211"/>
      <c r="AH56" s="211"/>
      <c r="AI56" s="211"/>
      <c r="AJ56" s="211"/>
      <c r="AK56" s="211"/>
      <c r="AL56" s="211"/>
      <c r="AM56" s="211"/>
      <c r="AN56" s="211"/>
      <c r="AO56" s="211"/>
      <c r="AP56" s="211"/>
    </row>
    <row r="57" spans="2:42" ht="12" customHeight="1">
      <c r="B57" s="128" t="str">
        <f>IF( LEN(D57) = 4, IFERROR( VLOOKUP( D57, Accounts!$A$3:$C$1226, 3, TRUE), "MISSING"), "")</f>
        <v/>
      </c>
      <c r="C57" s="128"/>
      <c r="D57" s="565"/>
      <c r="E57" s="407"/>
      <c r="F57" s="410"/>
      <c r="G57" s="410"/>
      <c r="H57" s="410"/>
      <c r="I57" s="410"/>
      <c r="J57" s="410"/>
      <c r="K57" s="410"/>
      <c r="L57" s="410"/>
      <c r="M57" s="410"/>
      <c r="N57" s="410"/>
      <c r="O57" s="410"/>
      <c r="P57" s="410"/>
      <c r="Q57" s="410"/>
      <c r="R57" s="410"/>
      <c r="S57" s="410"/>
      <c r="T57" s="410"/>
      <c r="U57" s="410"/>
      <c r="V57" s="410"/>
      <c r="W57" s="410"/>
      <c r="X57" s="410"/>
      <c r="Y57" s="410"/>
      <c r="Z57" s="410"/>
      <c r="AA57" s="410"/>
      <c r="AB57" s="410"/>
      <c r="AC57" s="410"/>
      <c r="AD57" s="410"/>
      <c r="AE57" s="410"/>
      <c r="AF57" s="211"/>
      <c r="AG57" s="211"/>
      <c r="AH57" s="211"/>
      <c r="AI57" s="211"/>
      <c r="AJ57" s="211"/>
      <c r="AK57" s="211"/>
      <c r="AL57" s="211"/>
      <c r="AM57" s="211"/>
      <c r="AN57" s="211"/>
      <c r="AO57" s="211"/>
      <c r="AP57" s="211"/>
    </row>
    <row r="58" spans="2:42" ht="12" customHeight="1">
      <c r="B58" s="128" t="str">
        <f>IF( LEN(D58) = 4, IFERROR( VLOOKUP( D58, Accounts!$A$3:$C$1226, 3, TRUE), "MISSING"), "")</f>
        <v/>
      </c>
      <c r="C58" s="128"/>
      <c r="D58" s="565"/>
      <c r="E58" s="407"/>
      <c r="F58" s="410"/>
      <c r="G58" s="410"/>
      <c r="H58" s="410"/>
      <c r="I58" s="410"/>
      <c r="J58" s="410"/>
      <c r="K58" s="410"/>
      <c r="L58" s="410"/>
      <c r="M58" s="410"/>
      <c r="N58" s="410"/>
      <c r="O58" s="410"/>
      <c r="P58" s="410"/>
      <c r="Q58" s="410"/>
      <c r="R58" s="410"/>
      <c r="S58" s="410"/>
      <c r="T58" s="410"/>
      <c r="U58" s="410"/>
      <c r="V58" s="410"/>
      <c r="W58" s="410"/>
      <c r="X58" s="410"/>
      <c r="Y58" s="410"/>
      <c r="Z58" s="410"/>
      <c r="AA58" s="410"/>
      <c r="AB58" s="410"/>
      <c r="AC58" s="410"/>
      <c r="AD58" s="410"/>
      <c r="AE58" s="410"/>
      <c r="AF58" s="211"/>
      <c r="AG58" s="211"/>
      <c r="AH58" s="211"/>
      <c r="AI58" s="211"/>
      <c r="AJ58" s="211"/>
      <c r="AK58" s="211"/>
      <c r="AL58" s="211"/>
      <c r="AM58" s="211"/>
      <c r="AN58" s="211"/>
      <c r="AO58" s="211"/>
      <c r="AP58" s="211"/>
    </row>
    <row r="59" spans="2:42" ht="12" customHeight="1">
      <c r="B59" s="128" t="str">
        <f>IF( LEN(D59) = 4, IFERROR( VLOOKUP( D59, Accounts!$A$3:$C$1226, 3, TRUE), "MISSING"), "")</f>
        <v/>
      </c>
      <c r="C59" s="128"/>
      <c r="D59" s="565"/>
      <c r="E59" s="407"/>
      <c r="F59" s="410"/>
      <c r="G59" s="410"/>
      <c r="H59" s="410"/>
      <c r="I59" s="410"/>
      <c r="J59" s="410"/>
      <c r="K59" s="410"/>
      <c r="L59" s="410"/>
      <c r="M59" s="410"/>
      <c r="N59" s="410"/>
      <c r="O59" s="410"/>
      <c r="P59" s="410"/>
      <c r="Q59" s="410"/>
      <c r="R59" s="410"/>
      <c r="S59" s="410"/>
      <c r="T59" s="410"/>
      <c r="U59" s="410"/>
      <c r="V59" s="410"/>
      <c r="W59" s="410"/>
      <c r="X59" s="410"/>
      <c r="Y59" s="410"/>
      <c r="Z59" s="410"/>
      <c r="AA59" s="410"/>
      <c r="AB59" s="410"/>
      <c r="AC59" s="410"/>
      <c r="AD59" s="410"/>
      <c r="AE59" s="410"/>
      <c r="AF59" s="211"/>
      <c r="AG59" s="211"/>
      <c r="AH59" s="211"/>
      <c r="AI59" s="211"/>
      <c r="AJ59" s="211"/>
      <c r="AK59" s="211"/>
      <c r="AL59" s="211"/>
      <c r="AM59" s="211"/>
      <c r="AN59" s="211"/>
      <c r="AO59" s="211"/>
      <c r="AP59" s="211"/>
    </row>
    <row r="60" spans="2:42" ht="12" customHeight="1">
      <c r="B60" s="128" t="str">
        <f>IF( LEN(D60) = 4, IFERROR( VLOOKUP( D60, Accounts!$A$3:$C$1226, 3, TRUE), "MISSING"), "")</f>
        <v/>
      </c>
      <c r="C60" s="128"/>
      <c r="D60" s="565"/>
      <c r="E60" s="407"/>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211"/>
      <c r="AG60" s="211"/>
      <c r="AH60" s="211"/>
      <c r="AI60" s="211"/>
      <c r="AJ60" s="211"/>
      <c r="AK60" s="211"/>
      <c r="AL60" s="211"/>
      <c r="AM60" s="211"/>
      <c r="AN60" s="211"/>
      <c r="AO60" s="211"/>
      <c r="AP60" s="211"/>
    </row>
    <row r="61" spans="2:42" ht="12" customHeight="1">
      <c r="B61" s="128" t="str">
        <f>IF( LEN(D61) = 4, IFERROR( VLOOKUP( D61, Accounts!$A$3:$C$1226, 3, TRUE), "MISSING"), "")</f>
        <v/>
      </c>
      <c r="C61" s="128"/>
      <c r="D61" s="565"/>
      <c r="E61" s="407"/>
      <c r="F61" s="410"/>
      <c r="G61" s="410"/>
      <c r="H61" s="410"/>
      <c r="I61" s="410"/>
      <c r="J61" s="410"/>
      <c r="K61" s="410"/>
      <c r="L61" s="410"/>
      <c r="M61" s="410"/>
      <c r="N61" s="410"/>
      <c r="O61" s="410"/>
      <c r="P61" s="410"/>
      <c r="Q61" s="410"/>
      <c r="R61" s="410"/>
      <c r="S61" s="410"/>
      <c r="T61" s="410"/>
      <c r="U61" s="410"/>
      <c r="V61" s="410"/>
      <c r="W61" s="410"/>
      <c r="X61" s="410"/>
      <c r="Y61" s="410"/>
      <c r="Z61" s="410"/>
      <c r="AA61" s="410"/>
      <c r="AB61" s="410"/>
      <c r="AC61" s="410"/>
      <c r="AD61" s="410"/>
      <c r="AE61" s="410"/>
      <c r="AF61" s="211"/>
      <c r="AG61" s="211"/>
      <c r="AH61" s="211"/>
      <c r="AI61" s="211"/>
      <c r="AJ61" s="211"/>
      <c r="AK61" s="211"/>
      <c r="AL61" s="211"/>
      <c r="AM61" s="211"/>
      <c r="AN61" s="211"/>
      <c r="AO61" s="211"/>
      <c r="AP61" s="211"/>
    </row>
    <row r="62" spans="2:42" ht="12" customHeight="1">
      <c r="B62" s="128" t="str">
        <f>IF( LEN(D62) = 4, IFERROR( VLOOKUP( D62, Accounts!$A$3:$C$1226, 3, TRUE), "MISSING"), "")</f>
        <v/>
      </c>
      <c r="C62" s="128"/>
      <c r="D62" s="565"/>
      <c r="E62" s="407"/>
      <c r="F62" s="410"/>
      <c r="G62" s="410"/>
      <c r="H62" s="410"/>
      <c r="I62" s="410"/>
      <c r="J62" s="410"/>
      <c r="K62" s="410"/>
      <c r="L62" s="410"/>
      <c r="M62" s="410"/>
      <c r="N62" s="410"/>
      <c r="O62" s="410"/>
      <c r="P62" s="410"/>
      <c r="Q62" s="410"/>
      <c r="R62" s="410"/>
      <c r="S62" s="410"/>
      <c r="T62" s="410"/>
      <c r="U62" s="410"/>
      <c r="V62" s="410"/>
      <c r="W62" s="410"/>
      <c r="X62" s="410"/>
      <c r="Y62" s="410"/>
      <c r="Z62" s="410"/>
      <c r="AA62" s="410"/>
      <c r="AB62" s="410"/>
      <c r="AC62" s="410"/>
      <c r="AD62" s="410"/>
      <c r="AE62" s="410"/>
      <c r="AF62" s="211"/>
      <c r="AG62" s="211"/>
      <c r="AH62" s="211"/>
      <c r="AI62" s="211"/>
      <c r="AJ62" s="211"/>
      <c r="AK62" s="211"/>
      <c r="AL62" s="211"/>
      <c r="AM62" s="211"/>
      <c r="AN62" s="211"/>
      <c r="AO62" s="211"/>
      <c r="AP62" s="211"/>
    </row>
    <row r="63" spans="2:42" ht="12" customHeight="1">
      <c r="B63" s="128" t="str">
        <f>IF( LEN(D63) = 4, IFERROR( VLOOKUP( D63, Accounts!$A$3:$C$1226, 3, TRUE), "MISSING"), "")</f>
        <v/>
      </c>
      <c r="C63" s="128"/>
      <c r="D63" s="565"/>
      <c r="E63" s="407"/>
      <c r="F63" s="410"/>
      <c r="G63" s="410"/>
      <c r="H63" s="410"/>
      <c r="I63" s="410"/>
      <c r="J63" s="410"/>
      <c r="K63" s="410"/>
      <c r="L63" s="410"/>
      <c r="M63" s="410"/>
      <c r="N63" s="410"/>
      <c r="O63" s="410"/>
      <c r="P63" s="410"/>
      <c r="Q63" s="410"/>
      <c r="R63" s="410"/>
      <c r="S63" s="410"/>
      <c r="T63" s="410"/>
      <c r="U63" s="410"/>
      <c r="V63" s="410"/>
      <c r="W63" s="410"/>
      <c r="X63" s="410"/>
      <c r="Y63" s="410"/>
      <c r="Z63" s="410"/>
      <c r="AA63" s="410"/>
      <c r="AB63" s="410"/>
      <c r="AC63" s="410"/>
      <c r="AD63" s="410"/>
      <c r="AE63" s="410"/>
      <c r="AF63" s="211"/>
      <c r="AG63" s="211"/>
      <c r="AH63" s="211"/>
      <c r="AI63" s="211"/>
      <c r="AJ63" s="211"/>
      <c r="AK63" s="211"/>
      <c r="AL63" s="211"/>
      <c r="AM63" s="211"/>
      <c r="AN63" s="211"/>
      <c r="AO63" s="211"/>
      <c r="AP63" s="211"/>
    </row>
    <row r="64" spans="2:42" ht="12" customHeight="1">
      <c r="B64" s="128" t="str">
        <f>IF( LEN(D64) = 4, IFERROR( VLOOKUP( D64, Accounts!$A$3:$C$1226, 3, TRUE), "MISSING"), "")</f>
        <v/>
      </c>
      <c r="C64" s="128"/>
      <c r="D64" s="565"/>
      <c r="E64" s="407"/>
      <c r="F64" s="410"/>
      <c r="G64" s="410"/>
      <c r="H64" s="410"/>
      <c r="I64" s="410"/>
      <c r="J64" s="410"/>
      <c r="K64" s="410"/>
      <c r="L64" s="410"/>
      <c r="M64" s="410"/>
      <c r="N64" s="410"/>
      <c r="O64" s="410"/>
      <c r="P64" s="410"/>
      <c r="Q64" s="410"/>
      <c r="R64" s="410"/>
      <c r="S64" s="410"/>
      <c r="T64" s="410"/>
      <c r="U64" s="410"/>
      <c r="V64" s="410"/>
      <c r="W64" s="410"/>
      <c r="X64" s="410"/>
      <c r="Y64" s="410"/>
      <c r="Z64" s="410"/>
      <c r="AA64" s="410"/>
      <c r="AB64" s="410"/>
      <c r="AC64" s="410"/>
      <c r="AD64" s="410"/>
      <c r="AE64" s="410"/>
      <c r="AF64" s="211"/>
      <c r="AG64" s="211"/>
      <c r="AH64" s="211"/>
      <c r="AI64" s="211"/>
      <c r="AJ64" s="211"/>
      <c r="AK64" s="211"/>
      <c r="AL64" s="211"/>
      <c r="AM64" s="211"/>
      <c r="AN64" s="211"/>
      <c r="AO64" s="211"/>
      <c r="AP64" s="211"/>
    </row>
    <row r="65" spans="2:42" ht="12" customHeight="1">
      <c r="B65" s="128" t="str">
        <f>IF( LEN(D65) = 4, IFERROR( VLOOKUP( D65, Accounts!$A$3:$C$1226, 3, TRUE), "MISSING"), "")</f>
        <v/>
      </c>
      <c r="C65" s="128"/>
      <c r="D65" s="565"/>
      <c r="E65" s="407"/>
      <c r="F65" s="410"/>
      <c r="G65" s="410"/>
      <c r="H65" s="410"/>
      <c r="I65" s="410"/>
      <c r="J65" s="410"/>
      <c r="K65" s="410"/>
      <c r="L65" s="410"/>
      <c r="M65" s="410"/>
      <c r="N65" s="410"/>
      <c r="O65" s="410"/>
      <c r="P65" s="410"/>
      <c r="Q65" s="410"/>
      <c r="R65" s="410"/>
      <c r="S65" s="410"/>
      <c r="T65" s="410"/>
      <c r="U65" s="410"/>
      <c r="V65" s="410"/>
      <c r="W65" s="410"/>
      <c r="X65" s="410"/>
      <c r="Y65" s="410"/>
      <c r="Z65" s="410"/>
      <c r="AA65" s="410"/>
      <c r="AB65" s="410"/>
      <c r="AC65" s="410"/>
      <c r="AD65" s="410"/>
      <c r="AE65" s="410"/>
      <c r="AF65" s="211"/>
      <c r="AG65" s="211"/>
      <c r="AH65" s="211"/>
      <c r="AI65" s="211"/>
      <c r="AJ65" s="211"/>
      <c r="AK65" s="211"/>
      <c r="AL65" s="211"/>
      <c r="AM65" s="211"/>
      <c r="AN65" s="211"/>
      <c r="AO65" s="211"/>
      <c r="AP65" s="211"/>
    </row>
    <row r="66" spans="2:42" ht="12" customHeight="1">
      <c r="B66" s="128" t="str">
        <f>IF( LEN(D66) = 4, IFERROR( VLOOKUP( D66, Accounts!$A$3:$C$1226, 3, TRUE), "MISSING"), "")</f>
        <v/>
      </c>
      <c r="C66" s="128"/>
      <c r="D66" s="565"/>
      <c r="E66" s="407"/>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211"/>
      <c r="AG66" s="211"/>
      <c r="AH66" s="211"/>
      <c r="AI66" s="211"/>
      <c r="AJ66" s="211"/>
      <c r="AK66" s="211"/>
      <c r="AL66" s="211"/>
      <c r="AM66" s="211"/>
      <c r="AN66" s="211"/>
      <c r="AO66" s="211"/>
      <c r="AP66" s="211"/>
    </row>
    <row r="67" spans="2:42" ht="12" customHeight="1">
      <c r="B67" s="128" t="str">
        <f>IF( LEN(D67) = 4, IFERROR( VLOOKUP( D67, Accounts!$A$3:$C$1226, 3, TRUE), "MISSING"), "")</f>
        <v/>
      </c>
      <c r="C67" s="128"/>
      <c r="D67" s="565"/>
      <c r="E67" s="407"/>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211"/>
      <c r="AG67" s="211"/>
      <c r="AH67" s="211"/>
      <c r="AI67" s="211"/>
      <c r="AJ67" s="211"/>
      <c r="AK67" s="211"/>
      <c r="AL67" s="211"/>
      <c r="AM67" s="211"/>
      <c r="AN67" s="211"/>
      <c r="AO67" s="211"/>
      <c r="AP67" s="211"/>
    </row>
    <row r="68" spans="2:42" ht="12" customHeight="1">
      <c r="B68" s="128" t="str">
        <f>IF( LEN(D68) = 4, IFERROR( VLOOKUP( D68, Accounts!$A$3:$C$1226, 3, TRUE), "MISSING"), "")</f>
        <v/>
      </c>
      <c r="C68" s="128"/>
      <c r="D68" s="565"/>
      <c r="E68" s="407"/>
      <c r="F68" s="410"/>
      <c r="G68" s="410"/>
      <c r="H68" s="410"/>
      <c r="I68" s="410"/>
      <c r="J68" s="410"/>
      <c r="K68" s="410"/>
      <c r="L68" s="410"/>
      <c r="M68" s="410"/>
      <c r="N68" s="410"/>
      <c r="O68" s="410"/>
      <c r="P68" s="410"/>
      <c r="Q68" s="410"/>
      <c r="R68" s="410"/>
      <c r="S68" s="410"/>
      <c r="T68" s="410"/>
      <c r="U68" s="410"/>
      <c r="V68" s="410"/>
      <c r="W68" s="410"/>
      <c r="X68" s="410"/>
      <c r="Y68" s="410"/>
      <c r="Z68" s="410"/>
      <c r="AA68" s="410"/>
      <c r="AB68" s="410"/>
      <c r="AC68" s="410"/>
      <c r="AD68" s="410"/>
      <c r="AE68" s="410"/>
      <c r="AF68" s="211"/>
      <c r="AG68" s="211"/>
      <c r="AH68" s="211"/>
      <c r="AI68" s="211"/>
      <c r="AJ68" s="211"/>
      <c r="AK68" s="211"/>
      <c r="AL68" s="211"/>
      <c r="AM68" s="211"/>
      <c r="AN68" s="211"/>
      <c r="AO68" s="211"/>
      <c r="AP68" s="211"/>
    </row>
    <row r="69" spans="2:42" ht="12" customHeight="1">
      <c r="B69" s="128" t="str">
        <f>IF( LEN(D69) = 4, IFERROR( VLOOKUP( D69, Accounts!$A$3:$C$1226, 3, TRUE), "MISSING"), "")</f>
        <v/>
      </c>
      <c r="C69" s="128"/>
      <c r="D69" s="565"/>
      <c r="E69" s="407"/>
      <c r="F69" s="410"/>
      <c r="G69" s="410"/>
      <c r="H69" s="410"/>
      <c r="I69" s="410"/>
      <c r="J69" s="410"/>
      <c r="K69" s="410"/>
      <c r="L69" s="410"/>
      <c r="M69" s="410"/>
      <c r="N69" s="410"/>
      <c r="O69" s="410"/>
      <c r="P69" s="410"/>
      <c r="Q69" s="410"/>
      <c r="R69" s="410"/>
      <c r="S69" s="410"/>
      <c r="T69" s="410"/>
      <c r="U69" s="410"/>
      <c r="V69" s="410"/>
      <c r="W69" s="410"/>
      <c r="X69" s="410"/>
      <c r="Y69" s="410"/>
      <c r="Z69" s="410"/>
      <c r="AA69" s="410"/>
      <c r="AB69" s="410"/>
      <c r="AC69" s="410"/>
      <c r="AD69" s="410"/>
      <c r="AE69" s="410"/>
      <c r="AF69" s="211"/>
      <c r="AG69" s="211"/>
      <c r="AH69" s="211"/>
      <c r="AI69" s="211"/>
      <c r="AJ69" s="211"/>
      <c r="AK69" s="211"/>
      <c r="AL69" s="211"/>
      <c r="AM69" s="211"/>
      <c r="AN69" s="211"/>
      <c r="AO69" s="211"/>
      <c r="AP69" s="211"/>
    </row>
    <row r="70" spans="2:42" ht="12" customHeight="1">
      <c r="B70" s="128" t="str">
        <f>IF( LEN(D70) = 4, IFERROR( VLOOKUP( D70, Accounts!$A$3:$C$1226, 3, TRUE), "MISSING"), "")</f>
        <v/>
      </c>
      <c r="C70" s="128"/>
      <c r="D70" s="565"/>
      <c r="E70" s="407"/>
      <c r="F70" s="410"/>
      <c r="G70" s="410"/>
      <c r="H70" s="410"/>
      <c r="I70" s="410"/>
      <c r="J70" s="410"/>
      <c r="K70" s="410"/>
      <c r="L70" s="410"/>
      <c r="M70" s="410"/>
      <c r="N70" s="410"/>
      <c r="O70" s="410"/>
      <c r="P70" s="410"/>
      <c r="Q70" s="410"/>
      <c r="R70" s="410"/>
      <c r="S70" s="410"/>
      <c r="T70" s="410"/>
      <c r="U70" s="410"/>
      <c r="V70" s="410"/>
      <c r="W70" s="410"/>
      <c r="X70" s="410"/>
      <c r="Y70" s="410"/>
      <c r="Z70" s="410"/>
      <c r="AA70" s="410"/>
      <c r="AB70" s="410"/>
      <c r="AC70" s="410"/>
      <c r="AD70" s="410"/>
      <c r="AE70" s="410"/>
      <c r="AF70" s="211"/>
      <c r="AG70" s="211"/>
      <c r="AH70" s="211"/>
      <c r="AI70" s="211"/>
      <c r="AJ70" s="211"/>
      <c r="AK70" s="211"/>
      <c r="AL70" s="211"/>
      <c r="AM70" s="211"/>
      <c r="AN70" s="211"/>
      <c r="AO70" s="211"/>
      <c r="AP70" s="211"/>
    </row>
    <row r="71" spans="2:42" ht="12" customHeight="1">
      <c r="B71" s="128" t="str">
        <f>IF( LEN(D71) = 4, IFERROR( VLOOKUP( D71, Accounts!$A$3:$C$1226, 3, TRUE), "MISSING"), "")</f>
        <v/>
      </c>
      <c r="C71" s="128"/>
      <c r="D71" s="565"/>
      <c r="E71" s="407"/>
      <c r="F71" s="410"/>
      <c r="G71" s="410"/>
      <c r="H71" s="410"/>
      <c r="I71" s="410"/>
      <c r="J71" s="410"/>
      <c r="K71" s="410"/>
      <c r="L71" s="410"/>
      <c r="M71" s="410"/>
      <c r="N71" s="410"/>
      <c r="O71" s="410"/>
      <c r="P71" s="410"/>
      <c r="Q71" s="410"/>
      <c r="R71" s="410"/>
      <c r="S71" s="410"/>
      <c r="T71" s="410"/>
      <c r="U71" s="410"/>
      <c r="V71" s="410"/>
      <c r="W71" s="410"/>
      <c r="X71" s="410"/>
      <c r="Y71" s="410"/>
      <c r="Z71" s="410"/>
      <c r="AA71" s="410"/>
      <c r="AB71" s="410"/>
      <c r="AC71" s="410"/>
      <c r="AD71" s="410"/>
      <c r="AE71" s="410"/>
      <c r="AF71" s="211"/>
      <c r="AG71" s="211"/>
      <c r="AH71" s="211"/>
      <c r="AI71" s="211"/>
      <c r="AJ71" s="211"/>
      <c r="AK71" s="211"/>
      <c r="AL71" s="211"/>
      <c r="AM71" s="211"/>
      <c r="AN71" s="211"/>
      <c r="AO71" s="211"/>
      <c r="AP71" s="211"/>
    </row>
    <row r="72" spans="2:42" ht="12" customHeight="1">
      <c r="B72" s="128" t="str">
        <f>IF( LEN(D72) = 4, IFERROR( VLOOKUP( D72, Accounts!$A$3:$C$1226, 3, TRUE), "MISSING"), "")</f>
        <v/>
      </c>
      <c r="C72" s="128"/>
      <c r="D72" s="565"/>
      <c r="E72" s="407"/>
      <c r="F72" s="410"/>
      <c r="G72" s="410"/>
      <c r="H72" s="410"/>
      <c r="I72" s="410"/>
      <c r="J72" s="410"/>
      <c r="K72" s="410"/>
      <c r="L72" s="410"/>
      <c r="M72" s="410"/>
      <c r="N72" s="410"/>
      <c r="O72" s="410"/>
      <c r="P72" s="410"/>
      <c r="Q72" s="410"/>
      <c r="R72" s="410"/>
      <c r="S72" s="410"/>
      <c r="T72" s="410"/>
      <c r="U72" s="410"/>
      <c r="V72" s="410"/>
      <c r="W72" s="410"/>
      <c r="X72" s="410"/>
      <c r="Y72" s="410"/>
      <c r="Z72" s="410"/>
      <c r="AA72" s="410"/>
      <c r="AB72" s="410"/>
      <c r="AC72" s="410"/>
      <c r="AD72" s="410"/>
      <c r="AE72" s="410"/>
      <c r="AF72" s="211"/>
      <c r="AG72" s="211"/>
      <c r="AH72" s="211"/>
      <c r="AI72" s="211"/>
      <c r="AJ72" s="211"/>
      <c r="AK72" s="211"/>
      <c r="AL72" s="211"/>
      <c r="AM72" s="211"/>
      <c r="AN72" s="211"/>
      <c r="AO72" s="211"/>
      <c r="AP72" s="211"/>
    </row>
    <row r="73" spans="2:42" ht="12" customHeight="1">
      <c r="B73" s="128" t="str">
        <f>IF( LEN(D73) = 4, IFERROR( VLOOKUP( D73, Accounts!$A$3:$C$1226, 3, TRUE), "MISSING"), "")</f>
        <v/>
      </c>
      <c r="C73" s="128"/>
      <c r="D73" s="565"/>
      <c r="E73" s="407"/>
      <c r="F73" s="410"/>
      <c r="G73" s="410"/>
      <c r="H73" s="410"/>
      <c r="I73" s="410"/>
      <c r="J73" s="410"/>
      <c r="K73" s="410"/>
      <c r="L73" s="410"/>
      <c r="M73" s="410"/>
      <c r="N73" s="410"/>
      <c r="O73" s="410"/>
      <c r="P73" s="410"/>
      <c r="Q73" s="410"/>
      <c r="R73" s="410"/>
      <c r="S73" s="410"/>
      <c r="T73" s="410"/>
      <c r="U73" s="410"/>
      <c r="V73" s="410"/>
      <c r="W73" s="410"/>
      <c r="X73" s="410"/>
      <c r="Y73" s="410"/>
      <c r="Z73" s="410"/>
      <c r="AA73" s="410"/>
      <c r="AB73" s="410"/>
      <c r="AC73" s="410"/>
      <c r="AD73" s="410"/>
      <c r="AE73" s="410"/>
      <c r="AF73" s="211"/>
      <c r="AG73" s="211"/>
      <c r="AH73" s="211"/>
      <c r="AI73" s="211"/>
      <c r="AJ73" s="211"/>
      <c r="AK73" s="211"/>
      <c r="AL73" s="211"/>
      <c r="AM73" s="211"/>
      <c r="AN73" s="211"/>
      <c r="AO73" s="211"/>
      <c r="AP73" s="211"/>
    </row>
    <row r="74" spans="2:42" ht="12" customHeight="1">
      <c r="B74" s="128" t="str">
        <f>IF( LEN(D74) = 4, IFERROR( VLOOKUP( D74, Accounts!$A$3:$C$1226, 3, TRUE), "MISSING"), "")</f>
        <v/>
      </c>
      <c r="C74" s="128"/>
      <c r="D74" s="565"/>
      <c r="E74" s="407"/>
      <c r="F74" s="211"/>
      <c r="G74" s="211"/>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row>
    <row r="75" spans="2:42" ht="12" customHeight="1">
      <c r="B75" s="128" t="str">
        <f>IF( LEN(D75) = 4, IFERROR( VLOOKUP( D75, Accounts!$A$3:$C$1226, 3, TRUE), "MISSING"), "")</f>
        <v/>
      </c>
      <c r="C75" s="128"/>
      <c r="D75" s="565"/>
      <c r="E75" s="407"/>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c r="AP75" s="211"/>
    </row>
    <row r="76" spans="2:42" ht="12" customHeight="1">
      <c r="B76" s="128" t="str">
        <f>IF( LEN(D76) = 4, IFERROR( VLOOKUP( D76, Accounts!$A$3:$C$1226, 3, TRUE), "MISSING"), "")</f>
        <v/>
      </c>
      <c r="C76" s="128"/>
      <c r="D76" s="565"/>
      <c r="E76" s="407"/>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row>
    <row r="77" spans="2:42" ht="12" customHeight="1">
      <c r="B77" s="128" t="str">
        <f>IF( LEN(D77) = 4, IFERROR( VLOOKUP( D77, Accounts!$A$3:$C$1226, 3, TRUE), "MISSING"), "")</f>
        <v/>
      </c>
      <c r="C77" s="128"/>
      <c r="D77" s="565"/>
      <c r="E77" s="407"/>
      <c r="F77" s="211"/>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c r="AP77" s="211"/>
    </row>
    <row r="78" spans="2:42" ht="12" customHeight="1">
      <c r="B78" s="128" t="str">
        <f>IF( LEN(D78) = 4, IFERROR( VLOOKUP( D78, Accounts!$A$3:$C$1226, 3, TRUE), "MISSING"), "")</f>
        <v/>
      </c>
      <c r="C78" s="128"/>
      <c r="D78" s="565"/>
      <c r="E78" s="407"/>
      <c r="F78" s="211"/>
      <c r="G78" s="211"/>
      <c r="H78" s="211"/>
      <c r="I78" s="211"/>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row>
    <row r="79" spans="2:42" ht="12" customHeight="1">
      <c r="B79" s="128" t="str">
        <f>IF( LEN(D79) = 4, IFERROR( VLOOKUP( D79, Accounts!$A$3:$C$1226, 3, TRUE), "MISSING"), "")</f>
        <v/>
      </c>
      <c r="C79" s="128"/>
      <c r="D79" s="565"/>
      <c r="E79" s="407"/>
      <c r="F79" s="211"/>
      <c r="G79" s="211"/>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c r="AK79" s="211"/>
      <c r="AL79" s="211"/>
      <c r="AM79" s="211"/>
      <c r="AN79" s="211"/>
      <c r="AO79" s="211"/>
      <c r="AP79" s="211"/>
    </row>
    <row r="80" spans="2:42" ht="12" customHeight="1">
      <c r="B80" s="128" t="str">
        <f>IF( LEN(D80) = 4, IFERROR( VLOOKUP( D80, Accounts!$A$3:$C$1226, 3, TRUE), "MISSING"), "")</f>
        <v/>
      </c>
      <c r="C80" s="128"/>
      <c r="D80" s="565"/>
      <c r="E80" s="407"/>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row>
    <row r="81" spans="2:42" ht="12" customHeight="1">
      <c r="B81" s="128" t="str">
        <f>IF( LEN(D81) = 4, IFERROR( VLOOKUP( D81, Accounts!$A$3:$C$1226, 3, TRUE), "MISSING"), "")</f>
        <v/>
      </c>
      <c r="C81" s="128"/>
      <c r="D81" s="565"/>
      <c r="E81" s="407"/>
      <c r="F81" s="211"/>
      <c r="G81" s="211"/>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c r="AK81" s="211"/>
      <c r="AL81" s="211"/>
      <c r="AM81" s="211"/>
      <c r="AN81" s="211"/>
      <c r="AO81" s="211"/>
      <c r="AP81" s="211"/>
    </row>
    <row r="82" spans="2:42" ht="12" customHeight="1">
      <c r="B82" s="128" t="str">
        <f>IF( LEN(D82) = 4, IFERROR( VLOOKUP( D82, Accounts!$A$3:$C$1226, 3, TRUE), "MISSING"), "")</f>
        <v/>
      </c>
      <c r="C82" s="128"/>
      <c r="D82" s="565"/>
      <c r="E82" s="407"/>
      <c r="F82" s="211"/>
      <c r="G82" s="211"/>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c r="AP82" s="211"/>
    </row>
    <row r="83" spans="2:42" ht="12" customHeight="1">
      <c r="B83" s="128" t="str">
        <f>IF( LEN(D83) = 4, IFERROR( VLOOKUP( D83, Accounts!$A$3:$C$1226, 3, TRUE), "MISSING"), "")</f>
        <v/>
      </c>
      <c r="C83" s="128"/>
      <c r="D83" s="565"/>
      <c r="E83" s="407"/>
      <c r="F83" s="211"/>
      <c r="G83" s="211"/>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c r="AP83" s="211"/>
    </row>
    <row r="84" spans="2:42" ht="12" customHeight="1">
      <c r="B84" s="128" t="str">
        <f>IF( LEN(D84) = 4, IFERROR( VLOOKUP( D84, Accounts!$A$3:$C$1226, 3, TRUE), "MISSING"), "")</f>
        <v/>
      </c>
      <c r="C84" s="128"/>
      <c r="D84" s="565"/>
      <c r="E84" s="407"/>
      <c r="F84" s="211"/>
      <c r="G84" s="211"/>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c r="AP84" s="211"/>
    </row>
    <row r="85" spans="2:42" ht="12" customHeight="1">
      <c r="B85" s="128" t="str">
        <f>IF( LEN(D85) = 4, IFERROR( VLOOKUP( D85, Accounts!$A$3:$C$1226, 3, TRUE), "MISSING"), "")</f>
        <v/>
      </c>
      <c r="C85" s="128"/>
      <c r="D85" s="565"/>
      <c r="E85" s="407"/>
      <c r="F85" s="211"/>
      <c r="G85" s="211"/>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row>
    <row r="86" spans="2:42" ht="12" customHeight="1">
      <c r="B86" s="128" t="str">
        <f>IF( LEN(D86) = 4, IFERROR( VLOOKUP( D86, Accounts!$A$3:$C$1226, 3, TRUE), "MISSING"), "")</f>
        <v/>
      </c>
      <c r="C86" s="128"/>
      <c r="D86" s="565"/>
      <c r="E86" s="407"/>
      <c r="F86" s="211"/>
      <c r="G86" s="211"/>
      <c r="H86" s="211"/>
      <c r="I86" s="211"/>
      <c r="J86" s="211"/>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c r="AP86" s="211"/>
    </row>
    <row r="87" spans="2:42" ht="12" customHeight="1">
      <c r="B87" s="128" t="str">
        <f>IF( LEN(D87) = 4, IFERROR( VLOOKUP( D87, Accounts!$A$3:$C$1226, 3, TRUE), "MISSING"), "")</f>
        <v/>
      </c>
      <c r="C87" s="128"/>
      <c r="D87" s="565"/>
      <c r="E87" s="407"/>
      <c r="F87" s="211"/>
      <c r="G87" s="211"/>
      <c r="H87" s="211"/>
      <c r="I87" s="211"/>
      <c r="J87" s="211"/>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c r="AK87" s="211"/>
      <c r="AL87" s="211"/>
      <c r="AM87" s="211"/>
      <c r="AN87" s="211"/>
      <c r="AO87" s="211"/>
      <c r="AP87" s="211"/>
    </row>
    <row r="88" spans="2:42" ht="12" customHeight="1">
      <c r="B88" s="128" t="str">
        <f>IF( LEN(D88) = 4, IFERROR( VLOOKUP( D88, Accounts!$A$3:$C$1226, 3, TRUE), "MISSING"), "")</f>
        <v/>
      </c>
      <c r="C88" s="128"/>
      <c r="D88" s="565"/>
      <c r="E88" s="407"/>
      <c r="F88" s="211"/>
      <c r="G88" s="211"/>
      <c r="H88" s="211"/>
      <c r="I88" s="211"/>
      <c r="J88" s="211"/>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c r="AP88" s="211"/>
    </row>
    <row r="89" spans="2:42" ht="12" customHeight="1">
      <c r="B89" s="128" t="str">
        <f>IF( LEN(D89) = 4, IFERROR( VLOOKUP( D89, Accounts!$A$3:$C$1226, 3, TRUE), "MISSING"), "")</f>
        <v/>
      </c>
      <c r="C89" s="128"/>
      <c r="D89" s="565"/>
      <c r="E89" s="407"/>
      <c r="F89" s="211"/>
      <c r="G89" s="211"/>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row>
    <row r="90" spans="2:42" ht="12" customHeight="1">
      <c r="B90" s="128" t="str">
        <f>IF( LEN(D90) = 4, IFERROR( VLOOKUP( D90, Accounts!$A$3:$C$1226, 3, TRUE), "MISSING"), "")</f>
        <v/>
      </c>
      <c r="C90" s="128"/>
      <c r="D90" s="565"/>
      <c r="E90" s="407"/>
      <c r="F90" s="211"/>
      <c r="G90" s="211"/>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c r="AP90" s="211"/>
    </row>
    <row r="91" spans="2:42" ht="12" customHeight="1">
      <c r="B91" s="128" t="str">
        <f>IF( LEN(D91) = 4, IFERROR( VLOOKUP( D91, Accounts!$A$3:$C$1226, 3, TRUE), "MISSING"), "")</f>
        <v/>
      </c>
      <c r="C91" s="128"/>
      <c r="D91" s="565"/>
      <c r="E91" s="407"/>
      <c r="F91" s="211"/>
      <c r="G91" s="211"/>
      <c r="H91" s="211"/>
      <c r="I91" s="211"/>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c r="AP91" s="211"/>
    </row>
    <row r="92" spans="2:42" ht="12" customHeight="1">
      <c r="B92" s="128" t="str">
        <f>IF( LEN(D92) = 4, IFERROR( VLOOKUP( D92, Accounts!$A$3:$C$1226, 3, TRUE), "MISSING"), "")</f>
        <v/>
      </c>
      <c r="C92" s="128"/>
      <c r="D92" s="565"/>
      <c r="E92" s="407"/>
      <c r="F92" s="211"/>
      <c r="G92" s="211"/>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row>
    <row r="93" spans="2:42" ht="12" customHeight="1">
      <c r="B93" s="128" t="str">
        <f>IF( LEN(D93) = 4, IFERROR( VLOOKUP( D93, Accounts!$A$3:$C$1226, 3, TRUE), "MISSING"), "")</f>
        <v/>
      </c>
      <c r="C93" s="128"/>
      <c r="D93" s="565"/>
      <c r="E93" s="407"/>
      <c r="F93" s="211"/>
      <c r="G93" s="211"/>
      <c r="H93" s="211"/>
      <c r="I93" s="211"/>
      <c r="J93" s="211"/>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c r="AK93" s="211"/>
      <c r="AL93" s="211"/>
      <c r="AM93" s="211"/>
      <c r="AN93" s="211"/>
      <c r="AO93" s="211"/>
      <c r="AP93" s="211"/>
    </row>
    <row r="94" spans="2:42" ht="12" customHeight="1">
      <c r="B94" s="128" t="str">
        <f>IF( LEN(D94) = 4, IFERROR( VLOOKUP( D94, Accounts!$A$3:$C$1226, 3, TRUE), "MISSING"), "")</f>
        <v/>
      </c>
      <c r="C94" s="128"/>
      <c r="D94" s="565"/>
      <c r="E94" s="407"/>
      <c r="F94" s="211"/>
      <c r="G94" s="211"/>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c r="AP94" s="211"/>
    </row>
    <row r="95" spans="2:42" ht="12" customHeight="1">
      <c r="B95" s="128" t="str">
        <f>IF( LEN(D95) = 4, IFERROR( VLOOKUP( D95, Accounts!$A$3:$C$1226, 3, TRUE), "MISSING"), "")</f>
        <v/>
      </c>
      <c r="C95" s="128"/>
      <c r="D95" s="565"/>
      <c r="E95" s="407"/>
      <c r="F95" s="211"/>
      <c r="G95" s="211"/>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c r="AP95" s="211"/>
    </row>
    <row r="96" spans="2:42" ht="12" customHeight="1">
      <c r="B96" s="128" t="str">
        <f>IF( LEN(D96) = 4, IFERROR( VLOOKUP( D96, Accounts!$A$3:$C$1226, 3, TRUE), "MISSING"), "")</f>
        <v/>
      </c>
      <c r="C96" s="128"/>
      <c r="D96" s="565"/>
      <c r="E96" s="407"/>
      <c r="F96" s="211"/>
      <c r="G96" s="211"/>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c r="AK96" s="211"/>
      <c r="AL96" s="211"/>
      <c r="AM96" s="211"/>
      <c r="AN96" s="211"/>
      <c r="AO96" s="211"/>
      <c r="AP96" s="211"/>
    </row>
    <row r="97" spans="2:42" ht="12" customHeight="1">
      <c r="B97" s="128" t="str">
        <f>IF( LEN(D97) = 4, IFERROR( VLOOKUP( D97, Accounts!$A$3:$C$1226, 3, TRUE), "MISSING"), "")</f>
        <v/>
      </c>
      <c r="C97" s="128"/>
      <c r="D97" s="565"/>
      <c r="E97" s="407"/>
      <c r="F97" s="211"/>
      <c r="G97" s="211"/>
      <c r="H97" s="211"/>
      <c r="I97" s="211"/>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c r="AK97" s="211"/>
      <c r="AL97" s="211"/>
      <c r="AM97" s="211"/>
      <c r="AN97" s="211"/>
      <c r="AO97" s="211"/>
      <c r="AP97" s="211"/>
    </row>
    <row r="98" spans="2:42" ht="12" customHeight="1">
      <c r="B98" s="128" t="str">
        <f>IF( LEN(D98) = 4, IFERROR( VLOOKUP( D98, Accounts!$A$3:$C$1226, 3, TRUE), "MISSING"), "")</f>
        <v/>
      </c>
      <c r="C98" s="128"/>
      <c r="D98" s="565"/>
      <c r="E98" s="407"/>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211"/>
      <c r="AL98" s="211"/>
      <c r="AM98" s="211"/>
      <c r="AN98" s="211"/>
      <c r="AO98" s="211"/>
      <c r="AP98" s="211"/>
    </row>
    <row r="99" spans="2:42" ht="12" customHeight="1">
      <c r="B99" s="128" t="str">
        <f>IF( LEN(D99) = 4, IFERROR( VLOOKUP( D99, Accounts!$A$3:$C$1226, 3, TRUE), "MISSING"), "")</f>
        <v/>
      </c>
      <c r="C99" s="128"/>
      <c r="D99" s="565"/>
      <c r="E99" s="407"/>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c r="AK99" s="211"/>
      <c r="AL99" s="211"/>
      <c r="AM99" s="211"/>
      <c r="AN99" s="211"/>
      <c r="AO99" s="211"/>
      <c r="AP99" s="211"/>
    </row>
    <row r="100" spans="2:42" ht="12" customHeight="1">
      <c r="B100" s="128" t="str">
        <f>IF( LEN(D100) = 4, IFERROR( VLOOKUP( D100, Accounts!$A$3:$C$1226, 3, TRUE), "MISSING"), "")</f>
        <v/>
      </c>
      <c r="C100" s="128"/>
      <c r="D100" s="565"/>
      <c r="E100" s="407"/>
      <c r="F100" s="211"/>
      <c r="G100" s="211"/>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c r="AP100" s="211"/>
    </row>
    <row r="101" spans="2:42" ht="12" customHeight="1">
      <c r="B101" s="128" t="str">
        <f>IF( LEN(D101) = 4, IFERROR( VLOOKUP( D101, Accounts!$A$3:$C$1226, 3, TRUE), "MISSING"), "")</f>
        <v/>
      </c>
      <c r="C101" s="128"/>
      <c r="D101" s="565"/>
      <c r="E101" s="407"/>
      <c r="F101" s="211"/>
      <c r="G101" s="211"/>
      <c r="H101" s="211"/>
      <c r="I101" s="211"/>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c r="AP101" s="211"/>
    </row>
    <row r="102" spans="2:42" ht="12" customHeight="1">
      <c r="B102" s="128" t="str">
        <f>IF( LEN(D102) = 4, IFERROR( VLOOKUP( D102, Accounts!$A$3:$C$1226, 3, TRUE), "MISSING"), "")</f>
        <v/>
      </c>
      <c r="C102" s="128"/>
      <c r="D102" s="565"/>
      <c r="E102" s="407"/>
      <c r="F102" s="211"/>
      <c r="G102" s="211"/>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row>
    <row r="103" spans="2:42" ht="12" customHeight="1">
      <c r="B103" s="128" t="str">
        <f>IF( LEN(D103) = 4, IFERROR( VLOOKUP( D103, Accounts!$A$3:$C$1226, 3, TRUE), "MISSING"), "")</f>
        <v/>
      </c>
      <c r="C103" s="128"/>
      <c r="D103" s="565"/>
      <c r="E103" s="407"/>
      <c r="F103" s="211"/>
      <c r="G103" s="211"/>
      <c r="H103" s="211"/>
      <c r="I103" s="211"/>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c r="AK103" s="211"/>
      <c r="AL103" s="211"/>
      <c r="AM103" s="211"/>
      <c r="AN103" s="211"/>
      <c r="AO103" s="211"/>
      <c r="AP103" s="211"/>
    </row>
    <row r="104" spans="2:42" ht="12" customHeight="1">
      <c r="B104" s="128" t="str">
        <f>IF( LEN(D104) = 4, IFERROR( VLOOKUP( D104, Accounts!$A$3:$C$1226, 3, TRUE), "MISSING"), "")</f>
        <v/>
      </c>
      <c r="C104" s="128"/>
      <c r="D104" s="565"/>
      <c r="E104" s="407"/>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row>
    <row r="105" spans="2:42" ht="12" customHeight="1">
      <c r="B105" s="128" t="str">
        <f>IF( LEN(D105) = 4, IFERROR( VLOOKUP( D105, Accounts!$A$3:$C$1226, 3, TRUE), "MISSING"), "")</f>
        <v/>
      </c>
      <c r="C105" s="128"/>
      <c r="D105" s="565"/>
      <c r="E105" s="407"/>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row>
    <row r="106" spans="2:42" ht="12" customHeight="1">
      <c r="B106" s="128" t="str">
        <f>IF( LEN(D106) = 4, IFERROR( VLOOKUP( D106, Accounts!$A$3:$C$1226, 3, TRUE), "MISSING"), "")</f>
        <v/>
      </c>
      <c r="C106" s="128"/>
      <c r="D106" s="565"/>
      <c r="E106" s="407"/>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row>
    <row r="107" spans="2:42" ht="12" customHeight="1">
      <c r="B107" s="128" t="str">
        <f>IF( LEN(D107) = 4, IFERROR( VLOOKUP( D107, Accounts!$A$3:$C$1226, 3, TRUE), "MISSING"), "")</f>
        <v/>
      </c>
      <c r="C107" s="128"/>
      <c r="D107" s="565"/>
      <c r="E107" s="407"/>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row>
    <row r="108" spans="2:42" ht="12" customHeight="1">
      <c r="B108" s="128" t="str">
        <f>IF( LEN(D108) = 4, IFERROR( VLOOKUP( D108, Accounts!$A$3:$C$1226, 3, TRUE), "MISSING"), "")</f>
        <v/>
      </c>
      <c r="C108" s="128"/>
      <c r="D108" s="565"/>
      <c r="E108" s="407"/>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row>
    <row r="109" spans="2:42" ht="12" customHeight="1">
      <c r="B109" s="128" t="str">
        <f>IF( LEN(D109) = 4, IFERROR( VLOOKUP( D109, Accounts!$A$3:$C$1226, 3, TRUE), "MISSING"), "")</f>
        <v/>
      </c>
      <c r="C109" s="128"/>
      <c r="D109" s="565"/>
      <c r="E109" s="407"/>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row>
    <row r="110" spans="2:42" ht="12" customHeight="1">
      <c r="B110" s="128" t="str">
        <f>IF( LEN(D110) = 4, IFERROR( VLOOKUP( D110, Accounts!$A$3:$C$1226, 3, TRUE), "MISSING"), "")</f>
        <v/>
      </c>
      <c r="C110" s="128"/>
      <c r="D110" s="565"/>
      <c r="E110" s="407"/>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row>
    <row r="111" spans="2:42" ht="12" customHeight="1">
      <c r="B111" s="128" t="str">
        <f>IF( LEN(D111) = 4, IFERROR( VLOOKUP( D111, Accounts!$A$3:$C$1226, 3, TRUE), "MISSING"), "")</f>
        <v/>
      </c>
      <c r="C111" s="128"/>
      <c r="D111" s="565"/>
      <c r="E111" s="407"/>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row>
    <row r="112" spans="2:42" ht="12" customHeight="1">
      <c r="B112" s="128" t="str">
        <f>IF( LEN(D112) = 4, IFERROR( VLOOKUP( D112, Accounts!$A$3:$C$1226, 3, TRUE), "MISSING"), "")</f>
        <v/>
      </c>
      <c r="C112" s="128"/>
      <c r="D112" s="565"/>
      <c r="E112" s="407"/>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row>
    <row r="113" spans="2:42" ht="12" customHeight="1">
      <c r="B113" s="128" t="str">
        <f>IF( LEN(D113) = 4, IFERROR( VLOOKUP( D113, Accounts!$A$3:$C$1226, 3, TRUE), "MISSING"), "")</f>
        <v/>
      </c>
      <c r="C113" s="128"/>
      <c r="D113" s="565"/>
      <c r="E113" s="407"/>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row>
    <row r="114" spans="2:42" ht="12" customHeight="1">
      <c r="B114" s="128" t="str">
        <f>IF( LEN(D114) = 4, IFERROR( VLOOKUP( D114, Accounts!$A$3:$C$1226, 3, TRUE), "MISSING"), "")</f>
        <v/>
      </c>
      <c r="C114" s="128"/>
      <c r="D114" s="565"/>
      <c r="E114" s="407"/>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row>
    <row r="115" spans="2:42" ht="12" customHeight="1">
      <c r="B115" s="128" t="str">
        <f>IF( LEN(D115) = 4, IFERROR( VLOOKUP( D115, Accounts!$A$3:$C$1226, 3, TRUE), "MISSING"), "")</f>
        <v/>
      </c>
      <c r="C115" s="128"/>
      <c r="D115" s="565"/>
      <c r="E115" s="407"/>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row>
    <row r="116" spans="2:42" ht="12" customHeight="1">
      <c r="B116" s="128" t="str">
        <f>IF( LEN(D116) = 4, IFERROR( VLOOKUP( D116, Accounts!$A$3:$C$1226, 3, TRUE), "MISSING"), "")</f>
        <v/>
      </c>
      <c r="C116" s="128"/>
      <c r="D116" s="565"/>
      <c r="E116" s="407"/>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row>
    <row r="117" spans="2:42" ht="12" customHeight="1">
      <c r="B117" s="128" t="str">
        <f>IF( LEN(D117) = 4, IFERROR( VLOOKUP( D117, Accounts!$A$3:$C$1226, 3, TRUE), "MISSING"), "")</f>
        <v/>
      </c>
      <c r="C117" s="128"/>
      <c r="D117" s="565"/>
      <c r="E117" s="407"/>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row>
    <row r="118" spans="2:42" ht="12" customHeight="1">
      <c r="B118" s="128" t="str">
        <f>IF( LEN(D118) = 4, IFERROR( VLOOKUP( D118, Accounts!$A$3:$C$1226, 3, TRUE), "MISSING"), "")</f>
        <v/>
      </c>
      <c r="C118" s="128"/>
      <c r="D118" s="565"/>
      <c r="E118" s="407"/>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row>
    <row r="119" spans="2:42" ht="12" customHeight="1">
      <c r="B119" s="128" t="str">
        <f>IF( LEN(D119) = 4, IFERROR( VLOOKUP( D119, Accounts!$A$3:$C$1226, 3, TRUE), "MISSING"), "")</f>
        <v/>
      </c>
      <c r="C119" s="128"/>
      <c r="D119" s="565"/>
      <c r="E119" s="407"/>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c r="AP119" s="211"/>
    </row>
    <row r="120" spans="2:42" ht="12" customHeight="1">
      <c r="B120" s="128" t="str">
        <f>IF( LEN(D120) = 4, IFERROR( VLOOKUP( D120, Accounts!$A$3:$C$1226, 3, TRUE), "MISSING"), "")</f>
        <v/>
      </c>
      <c r="C120" s="128"/>
      <c r="D120" s="565"/>
      <c r="E120" s="407"/>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row>
    <row r="121" spans="2:42" ht="12" customHeight="1">
      <c r="B121" s="128" t="str">
        <f>IF( LEN(D121) = 4, IFERROR( VLOOKUP( D121, Accounts!$A$3:$C$1226, 3, TRUE), "MISSING"), "")</f>
        <v/>
      </c>
      <c r="C121" s="128"/>
      <c r="D121" s="565"/>
      <c r="E121" s="407"/>
      <c r="F121" s="211"/>
      <c r="G121" s="211"/>
      <c r="H121" s="211"/>
      <c r="I121" s="211"/>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c r="AP121" s="211"/>
    </row>
    <row r="122" spans="2:42" ht="12" customHeight="1">
      <c r="B122" s="128" t="str">
        <f>IF( LEN(D122) = 4, IFERROR( VLOOKUP( D122, Accounts!$A$3:$C$1226, 3, TRUE), "MISSING"), "")</f>
        <v/>
      </c>
      <c r="C122" s="128"/>
      <c r="D122" s="565"/>
      <c r="E122" s="407"/>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row>
    <row r="123" spans="2:42" ht="12" customHeight="1">
      <c r="B123" s="128" t="str">
        <f>IF( LEN(D123) = 4, IFERROR( VLOOKUP( D123, Accounts!$A$3:$C$1226, 3, TRUE), "MISSING"), "")</f>
        <v/>
      </c>
      <c r="C123" s="128"/>
      <c r="D123" s="565"/>
      <c r="E123" s="407"/>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row>
    <row r="124" spans="2:42" ht="12" customHeight="1">
      <c r="B124" s="128" t="str">
        <f>IF( LEN(D124) = 4, IFERROR( VLOOKUP( D124, Accounts!$A$3:$C$1226, 3, TRUE), "MISSING"), "")</f>
        <v/>
      </c>
      <c r="C124" s="128"/>
      <c r="D124" s="565"/>
      <c r="E124" s="407"/>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row>
    <row r="125" spans="2:42" ht="12" customHeight="1">
      <c r="B125" s="128" t="str">
        <f>IF( LEN(D125) = 4, IFERROR( VLOOKUP( D125, Accounts!$A$3:$C$1226, 3, TRUE), "MISSING"), "")</f>
        <v/>
      </c>
      <c r="C125" s="128"/>
      <c r="D125" s="565"/>
      <c r="E125" s="407"/>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row>
    <row r="126" spans="2:42" ht="12" customHeight="1">
      <c r="B126" s="128" t="str">
        <f>IF( LEN(D126) = 4, IFERROR( VLOOKUP( D126, Accounts!$A$3:$C$1226, 3, TRUE), "MISSING"), "")</f>
        <v/>
      </c>
      <c r="C126" s="128"/>
      <c r="D126" s="565"/>
      <c r="E126" s="407"/>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row>
    <row r="127" spans="2:42" ht="12" customHeight="1">
      <c r="B127" s="128" t="str">
        <f>IF( LEN(D127) = 4, IFERROR( VLOOKUP( D127, Accounts!$A$3:$C$1226, 3, TRUE), "MISSING"), "")</f>
        <v/>
      </c>
      <c r="C127" s="128"/>
      <c r="D127" s="565"/>
      <c r="E127" s="407"/>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row>
    <row r="128" spans="2:42" ht="12" customHeight="1">
      <c r="B128" s="128" t="str">
        <f>IF( LEN(D128) = 4, IFERROR( VLOOKUP( D128, Accounts!$A$3:$C$1226, 3, TRUE), "MISSING"), "")</f>
        <v/>
      </c>
      <c r="C128" s="128"/>
      <c r="D128" s="565"/>
      <c r="E128" s="407"/>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row>
    <row r="129" spans="2:42" ht="12" customHeight="1">
      <c r="B129" s="128" t="str">
        <f>IF( LEN(D129) = 4, IFERROR( VLOOKUP( D129, Accounts!$A$3:$C$1226, 3, TRUE), "MISSING"), "")</f>
        <v/>
      </c>
      <c r="C129" s="128"/>
      <c r="D129" s="565"/>
      <c r="E129" s="407"/>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row>
    <row r="130" spans="2:42" ht="12" customHeight="1">
      <c r="B130" s="128" t="str">
        <f>IF( LEN(D130) = 4, IFERROR( VLOOKUP( D130, Accounts!$A$3:$C$1226, 3, TRUE), "MISSING"), "")</f>
        <v/>
      </c>
      <c r="C130" s="128"/>
      <c r="D130" s="565"/>
      <c r="E130" s="407"/>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row>
    <row r="131" spans="2:42" ht="12" customHeight="1">
      <c r="B131" s="128" t="str">
        <f>IF( LEN(D131) = 4, IFERROR( VLOOKUP( D131, Accounts!$A$3:$C$1226, 3, TRUE), "MISSING"), "")</f>
        <v/>
      </c>
      <c r="C131" s="128"/>
      <c r="D131" s="565"/>
      <c r="E131" s="407"/>
      <c r="F131" s="211"/>
      <c r="G131" s="211"/>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c r="AP131" s="211"/>
    </row>
    <row r="132" spans="2:42" ht="12" customHeight="1">
      <c r="B132" s="128" t="str">
        <f>IF( LEN(D132) = 4, IFERROR( VLOOKUP( D132, Accounts!$A$3:$C$1226, 3, TRUE), "MISSING"), "")</f>
        <v/>
      </c>
      <c r="C132" s="128"/>
      <c r="D132" s="565"/>
      <c r="E132" s="407"/>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row>
    <row r="133" spans="2:42" ht="12" customHeight="1">
      <c r="B133" s="128" t="str">
        <f>IF( LEN(D133) = 4, IFERROR( VLOOKUP( D133, Accounts!$A$3:$C$1226, 3, TRUE), "MISSING"), "")</f>
        <v/>
      </c>
      <c r="C133" s="128"/>
      <c r="D133" s="565"/>
      <c r="E133" s="407"/>
      <c r="F133" s="211"/>
      <c r="G133" s="211"/>
      <c r="H133" s="211"/>
      <c r="I133" s="211"/>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c r="AP133" s="211"/>
    </row>
    <row r="134" spans="2:42" ht="12" customHeight="1">
      <c r="B134" s="128" t="str">
        <f>IF( LEN(D134) = 4, IFERROR( VLOOKUP( D134, Accounts!$A$3:$C$1226, 3, TRUE), "MISSING"), "")</f>
        <v/>
      </c>
      <c r="C134" s="128"/>
      <c r="D134" s="565"/>
      <c r="E134" s="407"/>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row>
    <row r="135" spans="2:42" ht="12" customHeight="1">
      <c r="B135" s="128" t="str">
        <f>IF( LEN(D135) = 4, IFERROR( VLOOKUP( D135, Accounts!$A$3:$C$1226, 3, TRUE), "MISSING"), "")</f>
        <v/>
      </c>
      <c r="C135" s="128"/>
      <c r="D135" s="565"/>
      <c r="E135" s="407"/>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row>
    <row r="136" spans="2:42" ht="12" customHeight="1">
      <c r="B136" s="128" t="str">
        <f>IF( LEN(D136) = 4, IFERROR( VLOOKUP( D136, Accounts!$A$3:$C$1226, 3, TRUE), "MISSING"), "")</f>
        <v/>
      </c>
      <c r="C136" s="128"/>
      <c r="D136" s="565"/>
      <c r="E136" s="407"/>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row>
    <row r="137" spans="2:42" ht="12" customHeight="1">
      <c r="B137" s="128" t="str">
        <f>IF( LEN(D137) = 4, IFERROR( VLOOKUP( D137, Accounts!$A$3:$C$1226, 3, TRUE), "MISSING"), "")</f>
        <v/>
      </c>
      <c r="C137" s="128"/>
      <c r="D137" s="565"/>
      <c r="E137" s="407"/>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row>
    <row r="138" spans="2:42" ht="12" customHeight="1">
      <c r="B138" s="128" t="str">
        <f>IF( LEN(D138) = 4, IFERROR( VLOOKUP( D138, Accounts!$A$3:$C$1226, 3, TRUE), "MISSING"), "")</f>
        <v/>
      </c>
      <c r="C138" s="128"/>
      <c r="D138" s="565"/>
      <c r="E138" s="407"/>
      <c r="F138" s="211"/>
      <c r="G138" s="211"/>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row>
    <row r="139" spans="2:42" ht="12" customHeight="1">
      <c r="B139" s="128" t="str">
        <f>IF( LEN(D139) = 4, IFERROR( VLOOKUP( D139, Accounts!$A$3:$C$1226, 3, TRUE), "MISSING"), "")</f>
        <v/>
      </c>
      <c r="C139" s="128"/>
      <c r="D139" s="565"/>
      <c r="E139" s="407"/>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c r="AP139" s="211"/>
    </row>
    <row r="140" spans="2:42" ht="12" customHeight="1">
      <c r="B140" s="128" t="str">
        <f>IF( LEN(D140) = 4, IFERROR( VLOOKUP( D140, Accounts!$A$3:$C$1226, 3, TRUE), "MISSING"), "")</f>
        <v/>
      </c>
      <c r="C140" s="128"/>
      <c r="D140" s="565"/>
      <c r="E140" s="407"/>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row>
    <row r="141" spans="2:42" ht="12" customHeight="1">
      <c r="B141" s="128" t="str">
        <f>IF( LEN(D141) = 4, IFERROR( VLOOKUP( D141, Accounts!$A$3:$C$1226, 3, TRUE), "MISSING"), "")</f>
        <v/>
      </c>
      <c r="C141" s="128"/>
      <c r="D141" s="565"/>
      <c r="E141" s="407"/>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row>
    <row r="142" spans="2:42" ht="12" customHeight="1">
      <c r="B142" s="128" t="str">
        <f>IF( LEN(D142) = 4, IFERROR( VLOOKUP( D142, Accounts!$A$3:$C$1226, 3, TRUE), "MISSING"), "")</f>
        <v/>
      </c>
      <c r="C142" s="128"/>
      <c r="D142" s="565"/>
      <c r="E142" s="407"/>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row>
    <row r="143" spans="2:42" ht="12" customHeight="1">
      <c r="B143" s="128" t="str">
        <f>IF( LEN(D143) = 4, IFERROR( VLOOKUP( D143, Accounts!$A$3:$C$1226, 3, TRUE), "MISSING"), "")</f>
        <v/>
      </c>
      <c r="C143" s="128"/>
      <c r="D143" s="565"/>
      <c r="E143" s="407"/>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row>
    <row r="144" spans="2:42" ht="12" customHeight="1">
      <c r="B144" s="128" t="str">
        <f>IF( LEN(D144) = 4, IFERROR( VLOOKUP( D144, Accounts!$A$3:$C$1226, 3, TRUE), "MISSING"), "")</f>
        <v/>
      </c>
      <c r="C144" s="128"/>
      <c r="D144" s="565"/>
      <c r="E144" s="407"/>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row>
    <row r="145" spans="2:42" ht="12" customHeight="1">
      <c r="B145" s="128" t="str">
        <f>IF( LEN(D145) = 4, IFERROR( VLOOKUP( D145, Accounts!$A$3:$C$1226, 3, TRUE), "MISSING"), "")</f>
        <v/>
      </c>
      <c r="C145" s="128"/>
      <c r="D145" s="565"/>
      <c r="E145" s="407"/>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row>
    <row r="146" spans="2:42" ht="12" customHeight="1">
      <c r="B146" s="128" t="str">
        <f>IF( LEN(D146) = 4, IFERROR( VLOOKUP( D146, Accounts!$A$3:$C$1226, 3, TRUE), "MISSING"), "")</f>
        <v/>
      </c>
      <c r="C146" s="128"/>
      <c r="D146" s="565"/>
      <c r="E146" s="407"/>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row>
    <row r="147" spans="2:42" ht="12" customHeight="1">
      <c r="B147" s="128" t="str">
        <f>IF( LEN(D147) = 4, IFERROR( VLOOKUP( D147, Accounts!$A$3:$C$1226, 3, TRUE), "MISSING"), "")</f>
        <v/>
      </c>
      <c r="C147" s="128"/>
      <c r="D147" s="565"/>
      <c r="E147" s="407"/>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row>
    <row r="148" spans="2:42" ht="12" customHeight="1">
      <c r="B148" s="128" t="str">
        <f>IF( LEN(D148) = 4, IFERROR( VLOOKUP( D148, Accounts!$A$3:$C$1226, 3, TRUE), "MISSING"), "")</f>
        <v/>
      </c>
      <c r="C148" s="128"/>
      <c r="D148" s="565"/>
      <c r="E148" s="407"/>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row>
    <row r="149" spans="2:42" ht="12" customHeight="1">
      <c r="B149" s="128" t="str">
        <f>IF( LEN(D149) = 4, IFERROR( VLOOKUP( D149, Accounts!$A$3:$C$1226, 3, TRUE), "MISSING"), "")</f>
        <v/>
      </c>
      <c r="C149" s="128"/>
      <c r="D149" s="565"/>
      <c r="E149" s="407"/>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row>
    <row r="150" spans="2:42" ht="12" customHeight="1">
      <c r="B150" s="128" t="str">
        <f>IF( LEN(D150) = 4, IFERROR( VLOOKUP( D150, Accounts!$A$3:$C$1226, 3, TRUE), "MISSING"), "")</f>
        <v/>
      </c>
      <c r="C150" s="128"/>
      <c r="D150" s="565"/>
      <c r="E150" s="407"/>
      <c r="F150" s="211"/>
      <c r="G150" s="211"/>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c r="AP150" s="211"/>
    </row>
    <row r="151" spans="2:42" ht="12" customHeight="1">
      <c r="B151" s="128" t="str">
        <f>IF( LEN(D151) = 4, IFERROR( VLOOKUP( D151, Accounts!$A$3:$C$1226, 3, TRUE), "MISSING"), "")</f>
        <v/>
      </c>
      <c r="C151" s="128"/>
      <c r="D151" s="565"/>
      <c r="E151" s="407"/>
      <c r="F151" s="211"/>
      <c r="G151" s="211"/>
      <c r="H151" s="211"/>
      <c r="I151" s="211"/>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c r="AP151" s="211"/>
    </row>
    <row r="152" spans="2:42" ht="12" customHeight="1">
      <c r="B152" s="128" t="str">
        <f>IF( LEN(D152) = 4, IFERROR( VLOOKUP( D152, Accounts!$A$3:$C$1226, 3, TRUE), "MISSING"), "")</f>
        <v/>
      </c>
      <c r="C152" s="128"/>
      <c r="D152" s="565"/>
      <c r="E152" s="407"/>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row>
    <row r="153" spans="2:42" ht="12" customHeight="1">
      <c r="B153" s="128" t="str">
        <f>IF( LEN(D153) = 4, IFERROR( VLOOKUP( D153, Accounts!$A$3:$C$1226, 3, TRUE), "MISSING"), "")</f>
        <v/>
      </c>
      <c r="C153" s="128"/>
      <c r="D153" s="565"/>
      <c r="E153" s="407"/>
      <c r="F153" s="211"/>
      <c r="G153" s="211"/>
      <c r="H153" s="211"/>
      <c r="I153" s="211"/>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c r="AP153" s="211"/>
    </row>
    <row r="154" spans="2:42" ht="12" customHeight="1">
      <c r="B154" s="128" t="str">
        <f>IF( LEN(D154) = 4, IFERROR( VLOOKUP( D154, Accounts!$A$3:$C$1226, 3, TRUE), "MISSING"), "")</f>
        <v/>
      </c>
      <c r="C154" s="128"/>
      <c r="D154" s="565"/>
      <c r="E154" s="407"/>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row>
    <row r="155" spans="2:42" ht="12" customHeight="1">
      <c r="B155" s="128" t="str">
        <f>IF( LEN(D155) = 4, IFERROR( VLOOKUP( D155, Accounts!$A$3:$C$1226, 3, TRUE), "MISSING"), "")</f>
        <v/>
      </c>
      <c r="C155" s="128"/>
      <c r="D155" s="565"/>
      <c r="E155" s="407"/>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row>
    <row r="156" spans="2:42" ht="12" customHeight="1">
      <c r="B156" s="128" t="str">
        <f>IF( LEN(D156) = 4, IFERROR( VLOOKUP( D156, Accounts!$A$3:$C$1226, 3, TRUE), "MISSING"), "")</f>
        <v/>
      </c>
      <c r="C156" s="128"/>
      <c r="D156" s="565"/>
      <c r="E156" s="407"/>
      <c r="F156" s="211"/>
      <c r="G156" s="211"/>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c r="AP156" s="211"/>
    </row>
    <row r="157" spans="2:42" ht="12" customHeight="1">
      <c r="B157" s="128" t="str">
        <f>IF( LEN(D157) = 4, IFERROR( VLOOKUP( D157, Accounts!$A$3:$C$1226, 3, TRUE), "MISSING"), "")</f>
        <v/>
      </c>
      <c r="C157" s="128"/>
      <c r="D157" s="565"/>
      <c r="E157" s="407"/>
      <c r="F157" s="211"/>
      <c r="G157" s="211"/>
      <c r="H157" s="211"/>
      <c r="I157" s="211"/>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c r="AP157" s="211"/>
    </row>
    <row r="158" spans="2:42" ht="12" customHeight="1">
      <c r="B158" s="128" t="str">
        <f>IF( LEN(D158) = 4, IFERROR( VLOOKUP( D158, Accounts!$A$3:$C$1226, 3, TRUE), "MISSING"), "")</f>
        <v/>
      </c>
      <c r="C158" s="128"/>
      <c r="D158" s="565"/>
      <c r="E158" s="407"/>
      <c r="F158" s="211"/>
      <c r="G158" s="211"/>
      <c r="H158" s="211"/>
      <c r="I158" s="211"/>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c r="AP158" s="211"/>
    </row>
    <row r="159" spans="2:42" ht="12" customHeight="1">
      <c r="B159" s="128" t="str">
        <f>IF( LEN(D159) = 4, IFERROR( VLOOKUP( D159, Accounts!$A$3:$C$1226, 3, TRUE), "MISSING"), "")</f>
        <v/>
      </c>
      <c r="C159" s="128"/>
      <c r="D159" s="565"/>
      <c r="E159" s="407"/>
      <c r="F159" s="211"/>
      <c r="G159" s="211"/>
      <c r="H159" s="211"/>
      <c r="I159" s="211"/>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c r="AP159" s="211"/>
    </row>
    <row r="160" spans="2:42" ht="12" customHeight="1">
      <c r="B160" s="128" t="str">
        <f>IF( LEN(D160) = 4, IFERROR( VLOOKUP( D160, Accounts!$A$3:$C$1226, 3, TRUE), "MISSING"), "")</f>
        <v/>
      </c>
      <c r="C160" s="128"/>
      <c r="D160" s="565"/>
      <c r="E160" s="407"/>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row>
    <row r="161" spans="2:42" ht="12" customHeight="1">
      <c r="B161" s="128" t="str">
        <f>IF( LEN(D161) = 4, IFERROR( VLOOKUP( D161, Accounts!$A$3:$C$1226, 3, TRUE), "MISSING"), "")</f>
        <v/>
      </c>
      <c r="C161" s="128"/>
      <c r="D161" s="565"/>
      <c r="E161" s="407"/>
      <c r="F161" s="211"/>
      <c r="G161" s="211"/>
      <c r="H161" s="211"/>
      <c r="I161" s="211"/>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c r="AP161" s="211"/>
    </row>
    <row r="162" spans="2:42" ht="12" customHeight="1">
      <c r="B162" s="128" t="str">
        <f>IF( LEN(D162) = 4, IFERROR( VLOOKUP( D162, Accounts!$A$3:$C$1226, 3, TRUE), "MISSING"), "")</f>
        <v/>
      </c>
      <c r="C162" s="128"/>
      <c r="D162" s="565"/>
      <c r="E162" s="407"/>
      <c r="F162" s="211"/>
      <c r="G162" s="211"/>
      <c r="H162" s="211"/>
      <c r="I162" s="211"/>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c r="AP162" s="211"/>
    </row>
    <row r="163" spans="2:42" ht="12" customHeight="1">
      <c r="B163" s="128" t="str">
        <f>IF( LEN(D163) = 4, IFERROR( VLOOKUP( D163, Accounts!$A$3:$C$1226, 3, TRUE), "MISSING"), "")</f>
        <v/>
      </c>
      <c r="C163" s="128"/>
      <c r="D163" s="565"/>
      <c r="E163" s="407"/>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row>
    <row r="164" spans="2:42" ht="12" customHeight="1">
      <c r="B164" s="128" t="str">
        <f>IF( LEN(D164) = 4, IFERROR( VLOOKUP( D164, Accounts!$A$3:$C$1226, 3, TRUE), "MISSING"), "")</f>
        <v/>
      </c>
      <c r="C164" s="128"/>
      <c r="D164" s="565"/>
      <c r="E164" s="407"/>
      <c r="F164" s="211"/>
      <c r="G164" s="211"/>
      <c r="H164" s="211"/>
      <c r="I164" s="211"/>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c r="AP164" s="211"/>
    </row>
    <row r="165" spans="2:42" ht="12" customHeight="1">
      <c r="B165" s="128" t="str">
        <f>IF( LEN(D165) = 4, IFERROR( VLOOKUP( D165, Accounts!$A$3:$C$1226, 3, TRUE), "MISSING"), "")</f>
        <v/>
      </c>
      <c r="C165" s="128"/>
      <c r="D165" s="565"/>
      <c r="E165" s="407"/>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c r="AP165" s="211"/>
    </row>
    <row r="166" spans="2:42" ht="12" customHeight="1">
      <c r="B166" s="128" t="str">
        <f>IF( LEN(D166) = 4, IFERROR( VLOOKUP( D166, Accounts!$A$3:$C$1226, 3, TRUE), "MISSING"), "")</f>
        <v/>
      </c>
      <c r="C166" s="128"/>
      <c r="D166" s="565"/>
      <c r="E166" s="407"/>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c r="AP166" s="211"/>
    </row>
    <row r="167" spans="2:42" ht="12" customHeight="1">
      <c r="B167" s="128" t="str">
        <f>IF( LEN(D167) = 4, IFERROR( VLOOKUP( D167, Accounts!$A$3:$C$1226, 3, TRUE), "MISSING"), "")</f>
        <v/>
      </c>
      <c r="C167" s="128"/>
      <c r="D167" s="565"/>
      <c r="E167" s="407"/>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row>
    <row r="168" spans="2:42" ht="12" customHeight="1">
      <c r="B168" s="128" t="str">
        <f>IF( LEN(D168) = 4, IFERROR( VLOOKUP( D168, Accounts!$A$3:$C$1226, 3, TRUE), "MISSING"), "")</f>
        <v/>
      </c>
      <c r="C168" s="128"/>
      <c r="D168" s="565"/>
      <c r="E168" s="407"/>
      <c r="F168" s="211"/>
      <c r="G168" s="211"/>
      <c r="H168" s="211"/>
      <c r="I168" s="211"/>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row>
    <row r="169" spans="2:42" ht="12" customHeight="1">
      <c r="B169" s="128" t="str">
        <f>IF( LEN(D169) = 4, IFERROR( VLOOKUP( D169, Accounts!$A$3:$C$1226, 3, TRUE), "MISSING"), "")</f>
        <v/>
      </c>
      <c r="C169" s="128"/>
      <c r="D169" s="565"/>
      <c r="E169" s="407"/>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c r="AP169" s="211"/>
    </row>
    <row r="170" spans="2:42" ht="12" customHeight="1">
      <c r="B170" s="128" t="str">
        <f>IF( LEN(D170) = 4, IFERROR( VLOOKUP( D170, Accounts!$A$3:$C$1226, 3, TRUE), "MISSING"), "")</f>
        <v/>
      </c>
      <c r="C170" s="128"/>
      <c r="D170" s="565"/>
      <c r="E170" s="407"/>
      <c r="F170" s="211"/>
      <c r="G170" s="211"/>
      <c r="H170" s="211"/>
      <c r="I170" s="211"/>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row>
    <row r="171" spans="2:42" ht="12" customHeight="1">
      <c r="B171" s="128" t="str">
        <f>IF( LEN(D171) = 4, IFERROR( VLOOKUP( D171, Accounts!$A$3:$C$1226, 3, TRUE), "MISSING"), "")</f>
        <v/>
      </c>
      <c r="C171" s="128"/>
      <c r="D171" s="565"/>
      <c r="E171" s="407"/>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row>
    <row r="172" spans="2:42" ht="12" customHeight="1">
      <c r="B172" s="128" t="str">
        <f>IF( LEN(D172) = 4, IFERROR( VLOOKUP( D172, Accounts!$A$3:$C$1226, 3, TRUE), "MISSING"), "")</f>
        <v/>
      </c>
      <c r="C172" s="128"/>
      <c r="D172" s="565"/>
      <c r="E172" s="407"/>
      <c r="F172" s="211"/>
      <c r="G172" s="211"/>
      <c r="H172" s="211"/>
      <c r="I172" s="211"/>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c r="AP172" s="211"/>
    </row>
    <row r="173" spans="2:42" ht="12" customHeight="1">
      <c r="B173" s="128" t="str">
        <f>IF( LEN(D173) = 4, IFERROR( VLOOKUP( D173, Accounts!$A$3:$C$1226, 3, TRUE), "MISSING"), "")</f>
        <v/>
      </c>
      <c r="C173" s="128"/>
      <c r="D173" s="565"/>
      <c r="E173" s="407"/>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row>
    <row r="174" spans="2:42" ht="12" customHeight="1">
      <c r="B174" s="128" t="str">
        <f>IF( LEN(D174) = 4, IFERROR( VLOOKUP( D174, Accounts!$A$3:$C$1226, 3, TRUE), "MISSING"), "")</f>
        <v/>
      </c>
      <c r="C174" s="128"/>
      <c r="D174" s="565"/>
      <c r="E174" s="407"/>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c r="AP174" s="211"/>
    </row>
    <row r="175" spans="2:42" ht="12" customHeight="1">
      <c r="B175" s="128" t="str">
        <f>IF( LEN(D175) = 4, IFERROR( VLOOKUP( D175, Accounts!$A$3:$C$1226, 3, TRUE), "MISSING"), "")</f>
        <v/>
      </c>
      <c r="C175" s="128"/>
      <c r="D175" s="565"/>
      <c r="E175" s="407"/>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c r="AP175" s="211"/>
    </row>
    <row r="176" spans="2:42" ht="12" customHeight="1">
      <c r="B176" s="128" t="str">
        <f>IF( LEN(D176) = 4, IFERROR( VLOOKUP( D176, Accounts!$A$3:$C$1226, 3, TRUE), "MISSING"), "")</f>
        <v/>
      </c>
      <c r="C176" s="128"/>
      <c r="D176" s="565"/>
      <c r="E176" s="407"/>
      <c r="F176" s="211"/>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c r="AP176" s="211"/>
    </row>
    <row r="177" spans="2:42" ht="12" customHeight="1">
      <c r="B177" s="128" t="str">
        <f>IF( LEN(D177) = 4, IFERROR( VLOOKUP( D177, Accounts!$A$3:$C$1226, 3, TRUE), "MISSING"), "")</f>
        <v/>
      </c>
      <c r="C177" s="128"/>
      <c r="D177" s="565"/>
      <c r="E177" s="407"/>
      <c r="F177" s="211"/>
      <c r="G177" s="211"/>
      <c r="H177" s="211"/>
      <c r="I177" s="211"/>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c r="AP177" s="211"/>
    </row>
    <row r="178" spans="2:42" ht="12" customHeight="1">
      <c r="B178" s="128" t="str">
        <f>IF( LEN(D178) = 4, IFERROR( VLOOKUP( D178, Accounts!$A$3:$C$1226, 3, TRUE), "MISSING"), "")</f>
        <v/>
      </c>
      <c r="C178" s="128"/>
      <c r="D178" s="565"/>
      <c r="E178" s="407"/>
      <c r="F178" s="211"/>
      <c r="G178" s="211"/>
      <c r="H178" s="211"/>
      <c r="I178" s="211"/>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c r="AP178" s="211"/>
    </row>
    <row r="179" spans="2:42" ht="12" customHeight="1">
      <c r="B179" s="128" t="str">
        <f>IF( LEN(D179) = 4, IFERROR( VLOOKUP( D179, Accounts!$A$3:$C$1226, 3, TRUE), "MISSING"), "")</f>
        <v/>
      </c>
      <c r="C179" s="128"/>
      <c r="D179" s="565"/>
      <c r="E179" s="407"/>
      <c r="F179" s="211"/>
      <c r="G179" s="211"/>
      <c r="H179" s="211"/>
      <c r="I179" s="211"/>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c r="AP179" s="211"/>
    </row>
    <row r="180" spans="2:42" ht="12" customHeight="1">
      <c r="B180" s="128" t="str">
        <f>IF( LEN(D180) = 4, IFERROR( VLOOKUP( D180, Accounts!$A$3:$C$1226, 3, TRUE), "MISSING"), "")</f>
        <v/>
      </c>
      <c r="C180" s="128"/>
      <c r="D180" s="565"/>
      <c r="E180" s="407"/>
      <c r="F180" s="211"/>
      <c r="G180" s="211"/>
      <c r="H180" s="211"/>
      <c r="I180" s="211"/>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row>
    <row r="181" spans="2:42" ht="12" customHeight="1">
      <c r="B181" s="128" t="str">
        <f>IF( LEN(D181) = 4, IFERROR( VLOOKUP( D181, Accounts!$A$3:$C$1226, 3, TRUE), "MISSING"), "")</f>
        <v/>
      </c>
      <c r="C181" s="128"/>
      <c r="D181" s="565"/>
      <c r="E181" s="407"/>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row>
    <row r="182" spans="2:42" ht="12" customHeight="1">
      <c r="B182" s="128" t="str">
        <f>IF( LEN(D182) = 4, IFERROR( VLOOKUP( D182, Accounts!$A$3:$C$1226, 3, TRUE), "MISSING"), "")</f>
        <v/>
      </c>
      <c r="C182" s="128"/>
      <c r="D182" s="565"/>
      <c r="E182" s="407"/>
      <c r="F182" s="211"/>
      <c r="G182" s="211"/>
      <c r="H182" s="211"/>
      <c r="I182" s="211"/>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row>
    <row r="183" spans="2:42" ht="12" customHeight="1">
      <c r="B183" s="128" t="str">
        <f>IF( LEN(D183) = 4, IFERROR( VLOOKUP( D183, Accounts!$A$3:$C$1226, 3, TRUE), "MISSING"), "")</f>
        <v/>
      </c>
      <c r="C183" s="128"/>
      <c r="D183" s="565"/>
      <c r="E183" s="407"/>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row>
    <row r="184" spans="2:42" ht="12" customHeight="1">
      <c r="B184" s="128" t="str">
        <f>IF( LEN(D184) = 4, IFERROR( VLOOKUP( D184, Accounts!$A$3:$C$1226, 3, TRUE), "MISSING"), "")</f>
        <v/>
      </c>
      <c r="C184" s="128"/>
      <c r="D184" s="565"/>
      <c r="E184" s="407"/>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row>
    <row r="185" spans="2:42" ht="12" customHeight="1">
      <c r="B185" s="128" t="str">
        <f>IF( LEN(D185) = 4, IFERROR( VLOOKUP( D185, Accounts!$A$3:$C$1226, 3, TRUE), "MISSING"), "")</f>
        <v/>
      </c>
      <c r="C185" s="128"/>
      <c r="D185" s="565"/>
      <c r="E185" s="407"/>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row>
    <row r="186" spans="2:42" ht="12" customHeight="1">
      <c r="B186" s="128" t="str">
        <f>IF( LEN(D186) = 4, IFERROR( VLOOKUP( D186, Accounts!$A$3:$C$1226, 3, TRUE), "MISSING"), "")</f>
        <v/>
      </c>
      <c r="C186" s="128"/>
      <c r="D186" s="565"/>
      <c r="E186" s="407"/>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row>
    <row r="187" spans="2:42" ht="12" customHeight="1">
      <c r="B187" s="128" t="str">
        <f>IF( LEN(D187) = 4, IFERROR( VLOOKUP( D187, Accounts!$A$3:$C$1226, 3, TRUE), "MISSING"), "")</f>
        <v/>
      </c>
      <c r="C187" s="128"/>
      <c r="D187" s="565"/>
      <c r="E187" s="407"/>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c r="AP187" s="211"/>
    </row>
    <row r="188" spans="2:42" ht="12" customHeight="1">
      <c r="B188" s="128" t="str">
        <f>IF( LEN(D188) = 4, IFERROR( VLOOKUP( D188, Accounts!$A$3:$C$1226, 3, TRUE), "MISSING"), "")</f>
        <v/>
      </c>
      <c r="C188" s="128"/>
      <c r="D188" s="565"/>
      <c r="E188" s="407"/>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row>
    <row r="189" spans="2:42" ht="12" customHeight="1">
      <c r="B189" s="128" t="str">
        <f>IF( LEN(D189) = 4, IFERROR( VLOOKUP( D189, Accounts!$A$3:$C$1226, 3, TRUE), "MISSING"), "")</f>
        <v/>
      </c>
      <c r="C189" s="128"/>
      <c r="D189" s="565"/>
      <c r="E189" s="407"/>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row>
    <row r="190" spans="2:42" ht="12" customHeight="1">
      <c r="B190" s="128" t="str">
        <f>IF( LEN(D190) = 4, IFERROR( VLOOKUP( D190, Accounts!$A$3:$C$1226, 3, TRUE), "MISSING"), "")</f>
        <v/>
      </c>
      <c r="C190" s="128"/>
      <c r="D190" s="565"/>
      <c r="E190" s="407"/>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c r="AP190" s="211"/>
    </row>
    <row r="191" spans="2:42" ht="12" customHeight="1">
      <c r="B191" s="128" t="str">
        <f>IF( LEN(D191) = 4, IFERROR( VLOOKUP( D191, Accounts!$A$3:$C$1226, 3, TRUE), "MISSING"), "")</f>
        <v/>
      </c>
      <c r="C191" s="128"/>
      <c r="D191" s="565"/>
      <c r="E191" s="407"/>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row>
    <row r="192" spans="2:42" ht="12" customHeight="1">
      <c r="B192" s="128" t="str">
        <f>IF( LEN(D192) = 4, IFERROR( VLOOKUP( D192, Accounts!$A$3:$C$1226, 3, TRUE), "MISSING"), "")</f>
        <v/>
      </c>
      <c r="C192" s="128"/>
      <c r="D192" s="565"/>
      <c r="E192" s="407"/>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c r="AP192" s="211"/>
    </row>
    <row r="193" spans="2:42" ht="12" customHeight="1">
      <c r="B193" s="128" t="str">
        <f>IF( LEN(D193) = 4, IFERROR( VLOOKUP( D193, Accounts!$A$3:$C$1226, 3, TRUE), "MISSING"), "")</f>
        <v/>
      </c>
      <c r="C193" s="128"/>
      <c r="D193" s="565"/>
      <c r="E193" s="407"/>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row>
    <row r="194" spans="2:42" ht="12" customHeight="1">
      <c r="B194" s="128" t="str">
        <f>IF( LEN(D194) = 4, IFERROR( VLOOKUP( D194, Accounts!$A$3:$C$1226, 3, TRUE), "MISSING"), "")</f>
        <v/>
      </c>
      <c r="C194" s="128"/>
      <c r="D194" s="565"/>
      <c r="E194" s="407"/>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row>
    <row r="195" spans="2:42" ht="12" customHeight="1">
      <c r="B195" s="128" t="str">
        <f>IF( LEN(D195) = 4, IFERROR( VLOOKUP( D195, Accounts!$A$3:$C$1226, 3, TRUE), "MISSING"), "")</f>
        <v/>
      </c>
      <c r="C195" s="128"/>
      <c r="D195" s="565"/>
      <c r="E195" s="407"/>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c r="AP195" s="211"/>
    </row>
    <row r="196" spans="2:42" ht="12" customHeight="1">
      <c r="B196" s="128" t="str">
        <f>IF( LEN(D196) = 4, IFERROR( VLOOKUP( D196, Accounts!$A$3:$C$1226, 3, TRUE), "MISSING"), "")</f>
        <v/>
      </c>
      <c r="C196" s="128"/>
      <c r="D196" s="565"/>
      <c r="E196" s="407"/>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c r="AP196" s="211"/>
    </row>
    <row r="197" spans="2:42" ht="12" customHeight="1">
      <c r="B197" s="128" t="str">
        <f>IF( LEN(D197) = 4, IFERROR( VLOOKUP( D197, Accounts!$A$3:$C$1226, 3, TRUE), "MISSING"), "")</f>
        <v/>
      </c>
      <c r="C197" s="128"/>
      <c r="D197" s="565"/>
      <c r="E197" s="407"/>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c r="AP197" s="211"/>
    </row>
    <row r="198" spans="2:42" ht="12" customHeight="1">
      <c r="B198" s="128" t="str">
        <f>IF( LEN(D198) = 4, IFERROR( VLOOKUP( D198, Accounts!$A$3:$C$1226, 3, TRUE), "MISSING"), "")</f>
        <v/>
      </c>
      <c r="C198" s="128"/>
      <c r="D198" s="565"/>
      <c r="E198" s="407"/>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row>
    <row r="199" spans="2:42" ht="12" customHeight="1">
      <c r="B199" s="128" t="str">
        <f>IF( LEN(D199) = 4, IFERROR( VLOOKUP( D199, Accounts!$A$3:$C$1226, 3, TRUE), "MISSING"), "")</f>
        <v/>
      </c>
      <c r="C199" s="128"/>
      <c r="D199" s="565"/>
      <c r="E199" s="407"/>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c r="AP199" s="211"/>
    </row>
    <row r="200" spans="2:42" ht="12" customHeight="1">
      <c r="B200" s="128" t="str">
        <f>IF( LEN(D200) = 4, IFERROR( VLOOKUP( D200, Accounts!$A$3:$C$1226, 3, TRUE), "MISSING"), "")</f>
        <v/>
      </c>
      <c r="C200" s="128"/>
      <c r="D200" s="565"/>
      <c r="E200" s="407"/>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211"/>
    </row>
    <row r="201" spans="2:42" ht="12" customHeight="1">
      <c r="B201" s="128" t="str">
        <f>IF( LEN(D201) = 4, IFERROR( VLOOKUP( D201, Accounts!$A$3:$C$1226, 3, TRUE), "MISSING"), "")</f>
        <v/>
      </c>
      <c r="C201" s="128"/>
      <c r="D201" s="565"/>
      <c r="E201" s="407"/>
      <c r="F201" s="211"/>
      <c r="G201" s="211"/>
      <c r="H201" s="211"/>
      <c r="I201" s="211"/>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c r="AP201" s="211"/>
    </row>
    <row r="202" spans="2:42" ht="12" customHeight="1">
      <c r="B202" s="128" t="str">
        <f>IF( LEN(D202) = 4, IFERROR( VLOOKUP( D202, Accounts!$A$3:$C$1226, 3, TRUE), "MISSING"), "")</f>
        <v/>
      </c>
      <c r="C202" s="128"/>
      <c r="D202" s="565"/>
      <c r="E202" s="407"/>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c r="AP202" s="211"/>
    </row>
    <row r="203" spans="2:42" ht="12" customHeight="1">
      <c r="B203" s="128" t="str">
        <f>IF( LEN(D203) = 4, IFERROR( VLOOKUP( D203, Accounts!$A$3:$C$1226, 3, TRUE), "MISSING"), "")</f>
        <v/>
      </c>
      <c r="C203" s="128"/>
      <c r="D203" s="565"/>
      <c r="E203" s="407"/>
      <c r="F203" s="211"/>
      <c r="G203" s="211"/>
      <c r="H203" s="211"/>
      <c r="I203" s="211"/>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c r="AK203" s="211"/>
      <c r="AL203" s="211"/>
      <c r="AM203" s="211"/>
      <c r="AN203" s="211"/>
      <c r="AO203" s="211"/>
      <c r="AP203" s="211"/>
    </row>
    <row r="204" spans="2:42" ht="12" customHeight="1">
      <c r="B204" s="128" t="str">
        <f>IF( LEN(D204) = 4, IFERROR( VLOOKUP( D204, Accounts!$A$3:$C$1226, 3, TRUE), "MISSING"), "")</f>
        <v/>
      </c>
      <c r="C204" s="128"/>
      <c r="D204" s="565"/>
      <c r="E204" s="407"/>
      <c r="F204" s="211"/>
      <c r="G204" s="211"/>
      <c r="H204" s="211"/>
      <c r="I204" s="211"/>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c r="AK204" s="211"/>
      <c r="AL204" s="211"/>
      <c r="AM204" s="211"/>
      <c r="AN204" s="211"/>
      <c r="AO204" s="211"/>
      <c r="AP204" s="211"/>
    </row>
    <row r="205" spans="2:42" ht="12" customHeight="1">
      <c r="B205" s="128" t="str">
        <f>IF( LEN(D205) = 4, IFERROR( VLOOKUP( D205, Accounts!$A$3:$C$1226, 3, TRUE), "MISSING"), "")</f>
        <v/>
      </c>
      <c r="C205" s="128"/>
      <c r="D205" s="565"/>
      <c r="E205" s="407"/>
      <c r="F205" s="211"/>
      <c r="G205" s="211"/>
      <c r="H205" s="211"/>
      <c r="I205" s="211"/>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c r="AK205" s="211"/>
      <c r="AL205" s="211"/>
      <c r="AM205" s="211"/>
      <c r="AN205" s="211"/>
      <c r="AO205" s="211"/>
      <c r="AP205" s="211"/>
    </row>
    <row r="206" spans="2:42" ht="12" customHeight="1">
      <c r="B206" s="128" t="str">
        <f>IF( LEN(D206) = 4, IFERROR( VLOOKUP( D206, Accounts!$A$3:$C$1226, 3, TRUE), "MISSING"), "")</f>
        <v/>
      </c>
      <c r="C206" s="128"/>
      <c r="D206" s="565"/>
      <c r="E206" s="407"/>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c r="AP206" s="211"/>
    </row>
    <row r="207" spans="2:42" ht="12" customHeight="1">
      <c r="B207" s="128" t="str">
        <f>IF( LEN(D207) = 4, IFERROR( VLOOKUP( D207, Accounts!$A$3:$C$1226, 3, TRUE), "MISSING"), "")</f>
        <v/>
      </c>
      <c r="C207" s="128"/>
      <c r="D207" s="565"/>
      <c r="E207" s="407"/>
      <c r="F207" s="211"/>
      <c r="G207" s="211"/>
      <c r="H207" s="211"/>
      <c r="I207" s="211"/>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c r="AK207" s="211"/>
      <c r="AL207" s="211"/>
      <c r="AM207" s="211"/>
      <c r="AN207" s="211"/>
      <c r="AO207" s="211"/>
      <c r="AP207" s="211"/>
    </row>
    <row r="208" spans="2:42" ht="12" customHeight="1">
      <c r="B208" s="128" t="str">
        <f>IF( LEN(D208) = 4, IFERROR( VLOOKUP( D208, Accounts!$A$3:$C$1226, 3, TRUE), "MISSING"), "")</f>
        <v/>
      </c>
      <c r="C208" s="128"/>
      <c r="D208" s="565"/>
      <c r="E208" s="407"/>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c r="AP208" s="211"/>
    </row>
    <row r="209" spans="2:42" ht="12" customHeight="1">
      <c r="B209" s="128" t="str">
        <f>IF( LEN(D209) = 4, IFERROR( VLOOKUP( D209, Accounts!$A$3:$C$1226, 3, TRUE), "MISSING"), "")</f>
        <v/>
      </c>
      <c r="C209" s="128"/>
      <c r="D209" s="565"/>
      <c r="E209" s="407"/>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c r="AK209" s="211"/>
      <c r="AL209" s="211"/>
      <c r="AM209" s="211"/>
      <c r="AN209" s="211"/>
      <c r="AO209" s="211"/>
      <c r="AP209" s="211"/>
    </row>
    <row r="210" spans="2:42" ht="12" customHeight="1">
      <c r="B210" s="128" t="str">
        <f>IF( LEN(D210) = 4, IFERROR( VLOOKUP( D210, Accounts!$A$3:$C$1226, 3, TRUE), "MISSING"), "")</f>
        <v/>
      </c>
      <c r="C210" s="128"/>
      <c r="D210" s="565"/>
      <c r="E210" s="407"/>
      <c r="F210" s="211"/>
      <c r="G210" s="211"/>
      <c r="H210" s="211"/>
      <c r="I210" s="211"/>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c r="AK210" s="211"/>
      <c r="AL210" s="211"/>
      <c r="AM210" s="211"/>
      <c r="AN210" s="211"/>
      <c r="AO210" s="211"/>
      <c r="AP210" s="211"/>
    </row>
    <row r="211" spans="2:42" ht="12" customHeight="1">
      <c r="B211" s="128" t="str">
        <f>IF( LEN(D211) = 4, IFERROR( VLOOKUP( D211, Accounts!$A$3:$C$1226, 3, TRUE), "MISSING"), "")</f>
        <v/>
      </c>
      <c r="C211" s="128"/>
      <c r="D211" s="565"/>
      <c r="E211" s="407"/>
      <c r="F211" s="211"/>
      <c r="G211" s="211"/>
      <c r="H211" s="211"/>
      <c r="I211" s="211"/>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c r="AK211" s="211"/>
      <c r="AL211" s="211"/>
      <c r="AM211" s="211"/>
      <c r="AN211" s="211"/>
      <c r="AO211" s="211"/>
      <c r="AP211" s="211"/>
    </row>
    <row r="212" spans="2:42" ht="12" customHeight="1">
      <c r="B212" s="128" t="str">
        <f>IF( LEN(D212) = 4, IFERROR( VLOOKUP( D212, Accounts!$A$3:$C$1226, 3, TRUE), "MISSING"), "")</f>
        <v/>
      </c>
      <c r="C212" s="128"/>
      <c r="D212" s="565"/>
      <c r="E212" s="407"/>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c r="AP212" s="211"/>
    </row>
    <row r="213" spans="2:42" ht="12" customHeight="1">
      <c r="B213" s="128" t="str">
        <f>IF( LEN(D213) = 4, IFERROR( VLOOKUP( D213, Accounts!$A$3:$C$1226, 3, TRUE), "MISSING"), "")</f>
        <v/>
      </c>
      <c r="C213" s="128"/>
      <c r="D213" s="565"/>
      <c r="E213" s="407"/>
      <c r="F213" s="211"/>
      <c r="G213" s="211"/>
      <c r="H213" s="211"/>
      <c r="I213" s="211"/>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c r="AK213" s="211"/>
      <c r="AL213" s="211"/>
      <c r="AM213" s="211"/>
      <c r="AN213" s="211"/>
      <c r="AO213" s="211"/>
      <c r="AP213" s="211"/>
    </row>
    <row r="214" spans="2:42" ht="12" customHeight="1">
      <c r="B214" s="128" t="str">
        <f>IF( LEN(D214) = 4, IFERROR( VLOOKUP( D214, Accounts!$A$3:$C$1226, 3, TRUE), "MISSING"), "")</f>
        <v/>
      </c>
      <c r="C214" s="128"/>
      <c r="D214" s="565"/>
      <c r="E214" s="407"/>
      <c r="F214" s="211"/>
      <c r="G214" s="211"/>
      <c r="H214" s="211"/>
      <c r="I214" s="211"/>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c r="AK214" s="211"/>
      <c r="AL214" s="211"/>
      <c r="AM214" s="211"/>
      <c r="AN214" s="211"/>
      <c r="AO214" s="211"/>
      <c r="AP214" s="211"/>
    </row>
    <row r="215" spans="2:42" ht="12" customHeight="1">
      <c r="B215" s="128" t="str">
        <f>IF( LEN(D215) = 4, IFERROR( VLOOKUP( D215, Accounts!$A$3:$C$1226, 3, TRUE), "MISSING"), "")</f>
        <v/>
      </c>
      <c r="C215" s="128"/>
      <c r="D215" s="565"/>
      <c r="E215" s="407"/>
      <c r="F215" s="211"/>
      <c r="G215" s="211"/>
      <c r="H215" s="211"/>
      <c r="I215" s="211"/>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c r="AP215" s="211"/>
    </row>
    <row r="216" spans="2:42" ht="12" customHeight="1">
      <c r="B216" s="128" t="str">
        <f>IF( LEN(D216) = 4, IFERROR( VLOOKUP( D216, Accounts!$A$3:$C$1226, 3, TRUE), "MISSING"), "")</f>
        <v/>
      </c>
      <c r="C216" s="128"/>
      <c r="D216" s="565"/>
      <c r="E216" s="407"/>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row>
    <row r="217" spans="2:42" ht="12" customHeight="1">
      <c r="B217" s="128" t="str">
        <f>IF( LEN(D217) = 4, IFERROR( VLOOKUP( D217, Accounts!$A$3:$C$1226, 3, TRUE), "MISSING"), "")</f>
        <v/>
      </c>
      <c r="C217" s="128"/>
      <c r="D217" s="565"/>
      <c r="E217" s="407"/>
      <c r="F217" s="211"/>
      <c r="G217" s="211"/>
      <c r="H217" s="211"/>
      <c r="I217" s="211"/>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c r="AK217" s="211"/>
      <c r="AL217" s="211"/>
      <c r="AM217" s="211"/>
      <c r="AN217" s="211"/>
      <c r="AO217" s="211"/>
      <c r="AP217" s="211"/>
    </row>
    <row r="218" spans="2:42" ht="12" customHeight="1">
      <c r="B218" s="128" t="str">
        <f>IF( LEN(D218) = 4, IFERROR( VLOOKUP( D218, Accounts!$A$3:$C$1226, 3, TRUE), "MISSING"), "")</f>
        <v/>
      </c>
      <c r="C218" s="128"/>
      <c r="D218" s="565"/>
      <c r="E218" s="407"/>
      <c r="F218" s="211"/>
      <c r="G218" s="211"/>
      <c r="H218" s="211"/>
      <c r="I218" s="211"/>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c r="AK218" s="211"/>
      <c r="AL218" s="211"/>
      <c r="AM218" s="211"/>
      <c r="AN218" s="211"/>
      <c r="AO218" s="211"/>
      <c r="AP218" s="211"/>
    </row>
    <row r="219" spans="2:42" ht="12" customHeight="1">
      <c r="B219" s="128" t="str">
        <f>IF( LEN(D219) = 4, IFERROR( VLOOKUP( D219, Accounts!$A$3:$C$1226, 3, TRUE), "MISSING"), "")</f>
        <v/>
      </c>
      <c r="C219" s="128"/>
      <c r="D219" s="565"/>
      <c r="E219" s="407"/>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c r="AK219" s="211"/>
      <c r="AL219" s="211"/>
      <c r="AM219" s="211"/>
      <c r="AN219" s="211"/>
      <c r="AO219" s="211"/>
      <c r="AP219" s="211"/>
    </row>
    <row r="220" spans="2:42" ht="12" customHeight="1">
      <c r="B220" s="128" t="str">
        <f>IF( LEN(D220) = 4, IFERROR( VLOOKUP( D220, Accounts!$A$3:$C$1226, 3, TRUE), "MISSING"), "")</f>
        <v/>
      </c>
      <c r="C220" s="128"/>
      <c r="D220" s="565"/>
      <c r="E220" s="407"/>
      <c r="F220" s="211"/>
      <c r="G220" s="211"/>
      <c r="H220" s="211"/>
      <c r="I220" s="211"/>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c r="AK220" s="211"/>
      <c r="AL220" s="211"/>
      <c r="AM220" s="211"/>
      <c r="AN220" s="211"/>
      <c r="AO220" s="211"/>
      <c r="AP220" s="211"/>
    </row>
    <row r="221" spans="2:42" ht="12" customHeight="1">
      <c r="B221" s="128" t="str">
        <f>IF( LEN(D221) = 4, IFERROR( VLOOKUP( D221, Accounts!$A$3:$C$1226, 3, TRUE), "MISSING"), "")</f>
        <v/>
      </c>
      <c r="C221" s="128"/>
      <c r="D221" s="565"/>
      <c r="E221" s="407"/>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c r="AP221" s="211"/>
    </row>
    <row r="222" spans="2:42" ht="12" customHeight="1">
      <c r="B222" s="128" t="str">
        <f>IF( LEN(D222) = 4, IFERROR( VLOOKUP( D222, Accounts!$A$3:$C$1226, 3, TRUE), "MISSING"), "")</f>
        <v/>
      </c>
      <c r="C222" s="128"/>
      <c r="D222" s="565"/>
      <c r="E222" s="407"/>
      <c r="F222" s="211"/>
      <c r="G222" s="211"/>
      <c r="H222" s="211"/>
      <c r="I222" s="211"/>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c r="AK222" s="211"/>
      <c r="AL222" s="211"/>
      <c r="AM222" s="211"/>
      <c r="AN222" s="211"/>
      <c r="AO222" s="211"/>
      <c r="AP222" s="211"/>
    </row>
    <row r="223" spans="2:42" ht="12" customHeight="1">
      <c r="B223" s="128" t="str">
        <f>IF( LEN(D223) = 4, IFERROR( VLOOKUP( D223, Accounts!$A$3:$C$1226, 3, TRUE), "MISSING"), "")</f>
        <v/>
      </c>
      <c r="C223" s="128"/>
      <c r="D223" s="565"/>
      <c r="E223" s="407"/>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c r="AP223" s="211"/>
    </row>
    <row r="224" spans="2:42" ht="12" customHeight="1">
      <c r="B224" s="128" t="str">
        <f>IF( LEN(D224) = 4, IFERROR( VLOOKUP( D224, Accounts!$A$3:$C$1226, 3, TRUE), "MISSING"), "")</f>
        <v/>
      </c>
      <c r="C224" s="128"/>
      <c r="D224" s="565"/>
      <c r="E224" s="407"/>
      <c r="F224" s="211"/>
      <c r="G224" s="211"/>
      <c r="H224" s="211"/>
      <c r="I224" s="211"/>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c r="AK224" s="211"/>
      <c r="AL224" s="211"/>
      <c r="AM224" s="211"/>
      <c r="AN224" s="211"/>
      <c r="AO224" s="211"/>
      <c r="AP224" s="211"/>
    </row>
    <row r="225" spans="2:42" ht="12" customHeight="1">
      <c r="B225" s="128" t="str">
        <f>IF( LEN(D225) = 4, IFERROR( VLOOKUP( D225, Accounts!$A$3:$C$1226, 3, TRUE), "MISSING"), "")</f>
        <v/>
      </c>
      <c r="C225" s="128"/>
      <c r="D225" s="565"/>
      <c r="E225" s="407"/>
      <c r="F225" s="211"/>
      <c r="G225" s="211"/>
      <c r="H225" s="211"/>
      <c r="I225" s="211"/>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c r="AK225" s="211"/>
      <c r="AL225" s="211"/>
      <c r="AM225" s="211"/>
      <c r="AN225" s="211"/>
      <c r="AO225" s="211"/>
      <c r="AP225" s="211"/>
    </row>
    <row r="226" spans="2:42" ht="12" customHeight="1">
      <c r="B226" s="128" t="str">
        <f>IF( LEN(D226) = 4, IFERROR( VLOOKUP( D226, Accounts!$A$3:$C$1226, 3, TRUE), "MISSING"), "")</f>
        <v/>
      </c>
      <c r="C226" s="128"/>
      <c r="D226" s="565"/>
      <c r="E226" s="407"/>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c r="AP226" s="211"/>
    </row>
    <row r="227" spans="2:42" ht="12" customHeight="1">
      <c r="B227" s="128" t="str">
        <f>IF( LEN(D227) = 4, IFERROR( VLOOKUP( D227, Accounts!$A$3:$C$1226, 3, TRUE), "MISSING"), "")</f>
        <v/>
      </c>
      <c r="C227" s="128"/>
      <c r="D227" s="565"/>
      <c r="E227" s="407"/>
      <c r="F227" s="211"/>
      <c r="G227" s="211"/>
      <c r="H227" s="211"/>
      <c r="I227" s="211"/>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c r="AK227" s="211"/>
      <c r="AL227" s="211"/>
      <c r="AM227" s="211"/>
      <c r="AN227" s="211"/>
      <c r="AO227" s="211"/>
      <c r="AP227" s="211"/>
    </row>
    <row r="228" spans="2:42" ht="12" customHeight="1">
      <c r="B228" s="128" t="str">
        <f>IF( LEN(D228) = 4, IFERROR( VLOOKUP( D228, Accounts!$A$3:$C$1226, 3, TRUE), "MISSING"), "")</f>
        <v/>
      </c>
      <c r="C228" s="128"/>
      <c r="D228" s="565"/>
      <c r="E228" s="407"/>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c r="AP228" s="211"/>
    </row>
    <row r="229" spans="2:42" ht="12" customHeight="1">
      <c r="B229" s="128" t="str">
        <f>IF( LEN(D229) = 4, IFERROR( VLOOKUP( D229, Accounts!$A$3:$C$1226, 3, TRUE), "MISSING"), "")</f>
        <v/>
      </c>
      <c r="C229" s="128"/>
      <c r="D229" s="565"/>
      <c r="E229" s="407"/>
      <c r="F229" s="211"/>
      <c r="G229" s="211"/>
      <c r="H229" s="211"/>
      <c r="I229" s="211"/>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c r="AK229" s="211"/>
      <c r="AL229" s="211"/>
      <c r="AM229" s="211"/>
      <c r="AN229" s="211"/>
      <c r="AO229" s="211"/>
      <c r="AP229" s="211"/>
    </row>
    <row r="230" spans="2:42" ht="12" customHeight="1">
      <c r="B230" s="128" t="str">
        <f>IF( LEN(D230) = 4, IFERROR( VLOOKUP( D230, Accounts!$A$3:$C$1226, 3, TRUE), "MISSING"), "")</f>
        <v/>
      </c>
      <c r="C230" s="128"/>
      <c r="D230" s="565"/>
      <c r="E230" s="407"/>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c r="AK230" s="211"/>
      <c r="AL230" s="211"/>
      <c r="AM230" s="211"/>
      <c r="AN230" s="211"/>
      <c r="AO230" s="211"/>
      <c r="AP230" s="211"/>
    </row>
    <row r="231" spans="2:42" ht="12" customHeight="1">
      <c r="B231" s="128" t="str">
        <f>IF( LEN(D231) = 4, IFERROR( VLOOKUP( D231, Accounts!$A$3:$C$1226, 3, TRUE), "MISSING"), "")</f>
        <v/>
      </c>
      <c r="C231" s="128"/>
      <c r="D231" s="565"/>
      <c r="E231" s="407"/>
      <c r="F231" s="211"/>
      <c r="G231" s="211"/>
      <c r="H231" s="211"/>
      <c r="I231" s="211"/>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c r="AK231" s="211"/>
      <c r="AL231" s="211"/>
      <c r="AM231" s="211"/>
      <c r="AN231" s="211"/>
      <c r="AO231" s="211"/>
      <c r="AP231" s="211"/>
    </row>
    <row r="232" spans="2:42" ht="12" customHeight="1">
      <c r="B232" s="128" t="str">
        <f>IF( LEN(D232) = 4, IFERROR( VLOOKUP( D232, Accounts!$A$3:$C$1226, 3, TRUE), "MISSING"), "")</f>
        <v/>
      </c>
      <c r="C232" s="128"/>
      <c r="D232" s="565"/>
      <c r="E232" s="407"/>
      <c r="F232" s="211"/>
      <c r="G232" s="211"/>
      <c r="H232" s="211"/>
      <c r="I232" s="211"/>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c r="AK232" s="211"/>
      <c r="AL232" s="211"/>
      <c r="AM232" s="211"/>
      <c r="AN232" s="211"/>
      <c r="AO232" s="211"/>
      <c r="AP232" s="211"/>
    </row>
    <row r="233" spans="2:42" ht="12" customHeight="1">
      <c r="B233" s="128" t="str">
        <f>IF( LEN(D233) = 4, IFERROR( VLOOKUP( D233, Accounts!$A$3:$C$1226, 3, TRUE), "MISSING"), "")</f>
        <v/>
      </c>
      <c r="C233" s="128"/>
      <c r="D233" s="565"/>
      <c r="E233" s="407"/>
      <c r="F233" s="211"/>
      <c r="G233" s="211"/>
      <c r="H233" s="211"/>
      <c r="I233" s="211"/>
      <c r="J233" s="211"/>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c r="AK233" s="211"/>
      <c r="AL233" s="211"/>
      <c r="AM233" s="211"/>
      <c r="AN233" s="211"/>
      <c r="AO233" s="211"/>
      <c r="AP233" s="211"/>
    </row>
    <row r="234" spans="2:42" ht="12" customHeight="1">
      <c r="B234" s="128" t="str">
        <f>IF( LEN(D234) = 4, IFERROR( VLOOKUP( D234, Accounts!$A$3:$C$1226, 3, TRUE), "MISSING"), "")</f>
        <v/>
      </c>
      <c r="C234" s="128"/>
      <c r="D234" s="565"/>
      <c r="E234" s="407"/>
      <c r="F234" s="211"/>
      <c r="G234" s="211"/>
      <c r="H234" s="211"/>
      <c r="I234" s="211"/>
      <c r="J234" s="211"/>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c r="AK234" s="211"/>
      <c r="AL234" s="211"/>
      <c r="AM234" s="211"/>
      <c r="AN234" s="211"/>
      <c r="AO234" s="211"/>
      <c r="AP234" s="211"/>
    </row>
    <row r="235" spans="2:42" ht="12" customHeight="1">
      <c r="B235" s="128" t="str">
        <f>IF( LEN(D235) = 4, IFERROR( VLOOKUP( D235, Accounts!$A$3:$C$1226, 3, TRUE), "MISSING"), "")</f>
        <v/>
      </c>
      <c r="C235" s="128"/>
      <c r="D235" s="565"/>
      <c r="E235" s="407"/>
      <c r="F235" s="211"/>
      <c r="G235" s="211"/>
      <c r="H235" s="211"/>
      <c r="I235" s="211"/>
      <c r="J235" s="211"/>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c r="AK235" s="211"/>
      <c r="AL235" s="211"/>
      <c r="AM235" s="211"/>
      <c r="AN235" s="211"/>
      <c r="AO235" s="211"/>
      <c r="AP235" s="211"/>
    </row>
    <row r="236" spans="2:42" ht="12" customHeight="1">
      <c r="B236" s="128" t="str">
        <f>IF( LEN(D236) = 4, IFERROR( VLOOKUP( D236, Accounts!$A$3:$C$1226, 3, TRUE), "MISSING"), "")</f>
        <v/>
      </c>
      <c r="C236" s="128"/>
      <c r="D236" s="565"/>
      <c r="E236" s="407"/>
      <c r="F236" s="211"/>
      <c r="G236" s="211"/>
      <c r="H236" s="211"/>
      <c r="I236" s="211"/>
      <c r="J236" s="211"/>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c r="AK236" s="211"/>
      <c r="AL236" s="211"/>
      <c r="AM236" s="211"/>
      <c r="AN236" s="211"/>
      <c r="AO236" s="211"/>
      <c r="AP236" s="211"/>
    </row>
    <row r="237" spans="2:42" ht="12" customHeight="1">
      <c r="B237" s="128" t="str">
        <f>IF( LEN(D237) = 4, IFERROR( VLOOKUP( D237, Accounts!$A$3:$C$1226, 3, TRUE), "MISSING"), "")</f>
        <v/>
      </c>
      <c r="C237" s="128"/>
      <c r="D237" s="565"/>
      <c r="E237" s="407"/>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c r="AK237" s="211"/>
      <c r="AL237" s="211"/>
      <c r="AM237" s="211"/>
      <c r="AN237" s="211"/>
      <c r="AO237" s="211"/>
      <c r="AP237" s="211"/>
    </row>
    <row r="238" spans="2:42" ht="12" customHeight="1">
      <c r="B238" s="128" t="str">
        <f>IF( LEN(D238) = 4, IFERROR( VLOOKUP( D238, Accounts!$A$3:$C$1226, 3, TRUE), "MISSING"), "")</f>
        <v/>
      </c>
      <c r="C238" s="128"/>
      <c r="D238" s="565"/>
      <c r="E238" s="407"/>
      <c r="F238" s="211"/>
      <c r="G238" s="211"/>
      <c r="H238" s="211"/>
      <c r="I238" s="211"/>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c r="AK238" s="211"/>
      <c r="AL238" s="211"/>
      <c r="AM238" s="211"/>
      <c r="AN238" s="211"/>
      <c r="AO238" s="211"/>
      <c r="AP238" s="211"/>
    </row>
    <row r="239" spans="2:42" ht="12" customHeight="1">
      <c r="B239" s="128" t="str">
        <f>IF( LEN(D239) = 4, IFERROR( VLOOKUP( D239, Accounts!$A$3:$C$1226, 3, TRUE), "MISSING"), "")</f>
        <v/>
      </c>
      <c r="C239" s="128"/>
      <c r="D239" s="565"/>
      <c r="E239" s="407"/>
      <c r="F239" s="211"/>
      <c r="G239" s="211"/>
      <c r="H239" s="211"/>
      <c r="I239" s="211"/>
      <c r="J239" s="211"/>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c r="AK239" s="211"/>
      <c r="AL239" s="211"/>
      <c r="AM239" s="211"/>
      <c r="AN239" s="211"/>
      <c r="AO239" s="211"/>
      <c r="AP239" s="211"/>
    </row>
    <row r="240" spans="2:42" ht="12" customHeight="1">
      <c r="B240" s="128" t="str">
        <f>IF( LEN(D240) = 4, IFERROR( VLOOKUP( D240, Accounts!$A$3:$C$1226, 3, TRUE), "MISSING"), "")</f>
        <v/>
      </c>
      <c r="C240" s="128"/>
      <c r="D240" s="565"/>
      <c r="E240" s="407"/>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c r="AK240" s="211"/>
      <c r="AL240" s="211"/>
      <c r="AM240" s="211"/>
      <c r="AN240" s="211"/>
      <c r="AO240" s="211"/>
      <c r="AP240" s="211"/>
    </row>
    <row r="241" spans="2:42" ht="12" customHeight="1">
      <c r="B241" s="128" t="str">
        <f>IF( LEN(D241) = 4, IFERROR( VLOOKUP( D241, Accounts!$A$3:$C$1226, 3, TRUE), "MISSING"), "")</f>
        <v/>
      </c>
      <c r="C241" s="128"/>
      <c r="D241" s="565"/>
      <c r="E241" s="407"/>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c r="AK241" s="211"/>
      <c r="AL241" s="211"/>
      <c r="AM241" s="211"/>
      <c r="AN241" s="211"/>
      <c r="AO241" s="211"/>
      <c r="AP241" s="211"/>
    </row>
    <row r="242" spans="2:42" ht="12" customHeight="1">
      <c r="B242" s="128" t="str">
        <f>IF( LEN(D242) = 4, IFERROR( VLOOKUP( D242, Accounts!$A$3:$C$1226, 3, TRUE), "MISSING"), "")</f>
        <v/>
      </c>
      <c r="C242" s="128"/>
      <c r="D242" s="565"/>
      <c r="E242" s="407"/>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c r="AK242" s="211"/>
      <c r="AL242" s="211"/>
      <c r="AM242" s="211"/>
      <c r="AN242" s="211"/>
      <c r="AO242" s="211"/>
      <c r="AP242" s="211"/>
    </row>
    <row r="243" spans="2:42" ht="12" customHeight="1">
      <c r="B243" s="128" t="str">
        <f>IF( LEN(D243) = 4, IFERROR( VLOOKUP( D243, Accounts!$A$3:$C$1226, 3, TRUE), "MISSING"), "")</f>
        <v/>
      </c>
      <c r="C243" s="128"/>
      <c r="D243" s="565"/>
      <c r="E243" s="407"/>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c r="AK243" s="211"/>
      <c r="AL243" s="211"/>
      <c r="AM243" s="211"/>
      <c r="AN243" s="211"/>
      <c r="AO243" s="211"/>
      <c r="AP243" s="211"/>
    </row>
    <row r="244" spans="2:42" ht="12" customHeight="1">
      <c r="B244" s="128" t="str">
        <f>IF( LEN(D244) = 4, IFERROR( VLOOKUP( D244, Accounts!$A$3:$C$1226, 3, TRUE), "MISSING"), "")</f>
        <v/>
      </c>
      <c r="C244" s="128"/>
      <c r="D244" s="565"/>
      <c r="E244" s="407"/>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c r="AK244" s="211"/>
      <c r="AL244" s="211"/>
      <c r="AM244" s="211"/>
      <c r="AN244" s="211"/>
      <c r="AO244" s="211"/>
      <c r="AP244" s="211"/>
    </row>
    <row r="245" spans="2:42" ht="12" customHeight="1">
      <c r="B245" s="128" t="str">
        <f>IF( LEN(D245) = 4, IFERROR( VLOOKUP( D245, Accounts!$A$3:$C$1226, 3, TRUE), "MISSING"), "")</f>
        <v/>
      </c>
      <c r="C245" s="128"/>
      <c r="D245" s="565"/>
      <c r="E245" s="407"/>
      <c r="F245" s="211"/>
      <c r="G245" s="211"/>
      <c r="H245" s="211"/>
      <c r="I245" s="211"/>
      <c r="J245" s="211"/>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c r="AP245" s="211"/>
    </row>
    <row r="246" spans="2:42" ht="12" customHeight="1">
      <c r="B246" s="128" t="str">
        <f>IF( LEN(D246) = 4, IFERROR( VLOOKUP( D246, Accounts!$A$3:$C$1226, 3, TRUE), "MISSING"), "")</f>
        <v/>
      </c>
      <c r="C246" s="128"/>
      <c r="D246" s="565"/>
      <c r="E246" s="407"/>
      <c r="F246" s="211"/>
      <c r="G246" s="211"/>
      <c r="H246" s="211"/>
      <c r="I246" s="211"/>
      <c r="J246" s="211"/>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c r="AK246" s="211"/>
      <c r="AL246" s="211"/>
      <c r="AM246" s="211"/>
      <c r="AN246" s="211"/>
      <c r="AO246" s="211"/>
      <c r="AP246" s="211"/>
    </row>
    <row r="247" spans="2:42" ht="12" customHeight="1">
      <c r="B247" s="128" t="str">
        <f>IF( LEN(D247) = 4, IFERROR( VLOOKUP( D247, Accounts!$A$3:$C$1226, 3, TRUE), "MISSING"), "")</f>
        <v/>
      </c>
      <c r="C247" s="128"/>
      <c r="D247" s="565"/>
      <c r="E247" s="407"/>
      <c r="F247" s="211"/>
      <c r="G247" s="211"/>
      <c r="H247" s="211"/>
      <c r="I247" s="211"/>
      <c r="J247" s="211"/>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c r="AK247" s="211"/>
      <c r="AL247" s="211"/>
      <c r="AM247" s="211"/>
      <c r="AN247" s="211"/>
      <c r="AO247" s="211"/>
      <c r="AP247" s="211"/>
    </row>
    <row r="248" spans="2:42" ht="12" customHeight="1">
      <c r="B248" s="128" t="str">
        <f>IF( LEN(D248) = 4, IFERROR( VLOOKUP( D248, Accounts!$A$3:$C$1226, 3, TRUE), "MISSING"), "")</f>
        <v/>
      </c>
      <c r="C248" s="128"/>
      <c r="D248" s="565"/>
      <c r="E248" s="407"/>
      <c r="F248" s="211"/>
      <c r="G248" s="211"/>
      <c r="H248" s="211"/>
      <c r="I248" s="211"/>
      <c r="J248" s="211"/>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c r="AK248" s="211"/>
      <c r="AL248" s="211"/>
      <c r="AM248" s="211"/>
      <c r="AN248" s="211"/>
      <c r="AO248" s="211"/>
      <c r="AP248" s="211"/>
    </row>
    <row r="249" spans="2:42" ht="12" customHeight="1">
      <c r="B249" s="128" t="str">
        <f>IF( LEN(D249) = 4, IFERROR( VLOOKUP( D249, Accounts!$A$3:$C$1226, 3, TRUE), "MISSING"), "")</f>
        <v/>
      </c>
      <c r="C249" s="128"/>
      <c r="D249" s="565"/>
      <c r="E249" s="407"/>
      <c r="F249" s="211"/>
      <c r="G249" s="211"/>
      <c r="H249" s="211"/>
      <c r="I249" s="211"/>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c r="AK249" s="211"/>
      <c r="AL249" s="211"/>
      <c r="AM249" s="211"/>
      <c r="AN249" s="211"/>
      <c r="AO249" s="211"/>
      <c r="AP249" s="211"/>
    </row>
    <row r="250" spans="2:42" ht="12" customHeight="1">
      <c r="B250" s="128" t="str">
        <f>IF( LEN(D250) = 4, IFERROR( VLOOKUP( D250, Accounts!$A$3:$C$1226, 3, TRUE), "MISSING"), "")</f>
        <v/>
      </c>
      <c r="C250" s="128"/>
      <c r="D250" s="565"/>
      <c r="E250" s="407"/>
      <c r="F250" s="211"/>
      <c r="G250" s="211"/>
      <c r="H250" s="211"/>
      <c r="I250" s="211"/>
      <c r="J250" s="211"/>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c r="AK250" s="211"/>
      <c r="AL250" s="211"/>
      <c r="AM250" s="211"/>
      <c r="AN250" s="211"/>
      <c r="AO250" s="211"/>
      <c r="AP250" s="211"/>
    </row>
    <row r="251" spans="2:42" ht="12" customHeight="1">
      <c r="B251" s="128" t="str">
        <f>IF( LEN(D251) = 4, IFERROR( VLOOKUP( D251, Accounts!$A$3:$C$1226, 3, TRUE), "MISSING"), "")</f>
        <v/>
      </c>
      <c r="C251" s="128"/>
      <c r="D251" s="565"/>
      <c r="E251" s="407"/>
      <c r="F251" s="211"/>
      <c r="G251" s="211"/>
      <c r="H251" s="211"/>
      <c r="I251" s="211"/>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c r="AK251" s="211"/>
      <c r="AL251" s="211"/>
      <c r="AM251" s="211"/>
      <c r="AN251" s="211"/>
      <c r="AO251" s="211"/>
      <c r="AP251" s="211"/>
    </row>
    <row r="252" spans="2:42" ht="12" customHeight="1">
      <c r="B252" s="128" t="str">
        <f>IF( LEN(D252) = 4, IFERROR( VLOOKUP( D252, Accounts!$A$3:$C$1226, 3, TRUE), "MISSING"), "")</f>
        <v/>
      </c>
      <c r="C252" s="128"/>
      <c r="D252" s="565"/>
      <c r="E252" s="407"/>
      <c r="F252" s="211"/>
      <c r="G252" s="211"/>
      <c r="H252" s="211"/>
      <c r="I252" s="211"/>
      <c r="J252" s="211"/>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c r="AK252" s="211"/>
      <c r="AL252" s="211"/>
      <c r="AM252" s="211"/>
      <c r="AN252" s="211"/>
      <c r="AO252" s="211"/>
      <c r="AP252" s="211"/>
    </row>
    <row r="253" spans="2:42" ht="12" customHeight="1">
      <c r="B253" s="128" t="str">
        <f>IF( LEN(D253) = 4, IFERROR( VLOOKUP( D253, Accounts!$A$3:$C$1226, 3, TRUE), "MISSING"), "")</f>
        <v/>
      </c>
      <c r="C253" s="128"/>
      <c r="D253" s="565"/>
      <c r="E253" s="407"/>
      <c r="F253" s="211"/>
      <c r="G253" s="211"/>
      <c r="H253" s="211"/>
      <c r="I253" s="211"/>
      <c r="J253" s="211"/>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c r="AK253" s="211"/>
      <c r="AL253" s="211"/>
      <c r="AM253" s="211"/>
      <c r="AN253" s="211"/>
      <c r="AO253" s="211"/>
      <c r="AP253" s="211"/>
    </row>
    <row r="254" spans="2:42" ht="12" customHeight="1">
      <c r="B254" s="128" t="str">
        <f>IF( LEN(D254) = 4, IFERROR( VLOOKUP( D254, Accounts!$A$3:$C$1226, 3, TRUE), "MISSING"), "")</f>
        <v/>
      </c>
      <c r="C254" s="128"/>
      <c r="D254" s="565"/>
      <c r="E254" s="407"/>
      <c r="F254" s="211"/>
      <c r="G254" s="211"/>
      <c r="H254" s="211"/>
      <c r="I254" s="211"/>
      <c r="J254" s="211"/>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c r="AK254" s="211"/>
      <c r="AL254" s="211"/>
      <c r="AM254" s="211"/>
      <c r="AN254" s="211"/>
      <c r="AO254" s="211"/>
      <c r="AP254" s="211"/>
    </row>
    <row r="255" spans="2:42" ht="12" customHeight="1">
      <c r="B255" s="128" t="str">
        <f>IF( LEN(D255) = 4, IFERROR( VLOOKUP( D255, Accounts!$A$3:$C$1226, 3, TRUE), "MISSING"), "")</f>
        <v/>
      </c>
      <c r="C255" s="128"/>
      <c r="D255" s="565"/>
      <c r="E255" s="407"/>
      <c r="F255" s="211"/>
      <c r="G255" s="211"/>
      <c r="H255" s="211"/>
      <c r="I255" s="211"/>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c r="AK255" s="211"/>
      <c r="AL255" s="211"/>
      <c r="AM255" s="211"/>
      <c r="AN255" s="211"/>
      <c r="AO255" s="211"/>
      <c r="AP255" s="211"/>
    </row>
    <row r="256" spans="2:42" ht="12" customHeight="1">
      <c r="B256" s="128" t="str">
        <f>IF( LEN(D256) = 4, IFERROR( VLOOKUP( D256, Accounts!$A$3:$C$1226, 3, TRUE), "MISSING"), "")</f>
        <v/>
      </c>
      <c r="C256" s="128"/>
      <c r="D256" s="565"/>
      <c r="E256" s="407"/>
      <c r="F256" s="211"/>
      <c r="G256" s="211"/>
      <c r="H256" s="211"/>
      <c r="I256" s="211"/>
      <c r="J256" s="211"/>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c r="AK256" s="211"/>
      <c r="AL256" s="211"/>
      <c r="AM256" s="211"/>
      <c r="AN256" s="211"/>
      <c r="AO256" s="211"/>
      <c r="AP256" s="211"/>
    </row>
    <row r="257" spans="2:42" ht="12" customHeight="1">
      <c r="B257" s="128" t="str">
        <f>IF( LEN(D257) = 4, IFERROR( VLOOKUP( D257, Accounts!$A$3:$C$1226, 3, TRUE), "MISSING"), "")</f>
        <v/>
      </c>
      <c r="C257" s="128"/>
      <c r="D257" s="565"/>
      <c r="E257" s="407"/>
      <c r="F257" s="211"/>
      <c r="G257" s="211"/>
      <c r="H257" s="211"/>
      <c r="I257" s="211"/>
      <c r="J257" s="211"/>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c r="AK257" s="211"/>
      <c r="AL257" s="211"/>
      <c r="AM257" s="211"/>
      <c r="AN257" s="211"/>
      <c r="AO257" s="211"/>
      <c r="AP257" s="211"/>
    </row>
    <row r="258" spans="2:42" ht="12" customHeight="1">
      <c r="B258" s="128" t="str">
        <f>IF( LEN(D258) = 4, IFERROR( VLOOKUP( D258, Accounts!$A$3:$C$1226, 3, TRUE), "MISSING"), "")</f>
        <v/>
      </c>
      <c r="C258" s="128"/>
      <c r="D258" s="565"/>
      <c r="E258" s="407"/>
      <c r="F258" s="211"/>
      <c r="G258" s="211"/>
      <c r="H258" s="211"/>
      <c r="I258" s="211"/>
      <c r="J258" s="211"/>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c r="AK258" s="211"/>
      <c r="AL258" s="211"/>
      <c r="AM258" s="211"/>
      <c r="AN258" s="211"/>
      <c r="AO258" s="211"/>
      <c r="AP258" s="211"/>
    </row>
    <row r="259" spans="2:42" ht="12" customHeight="1">
      <c r="B259" s="128" t="str">
        <f>IF( LEN(D259) = 4, IFERROR( VLOOKUP( D259, Accounts!$A$3:$C$1226, 3, TRUE), "MISSING"), "")</f>
        <v/>
      </c>
      <c r="C259" s="128"/>
      <c r="D259" s="565"/>
      <c r="E259" s="407"/>
      <c r="F259" s="211"/>
      <c r="G259" s="211"/>
      <c r="H259" s="211"/>
      <c r="I259" s="211"/>
      <c r="J259" s="211"/>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c r="AK259" s="211"/>
      <c r="AL259" s="211"/>
      <c r="AM259" s="211"/>
      <c r="AN259" s="211"/>
      <c r="AO259" s="211"/>
      <c r="AP259" s="211"/>
    </row>
    <row r="260" spans="2:42" ht="12" customHeight="1">
      <c r="B260" s="128" t="str">
        <f>IF( LEN(D260) = 4, IFERROR( VLOOKUP( D260, Accounts!$A$3:$C$1226, 3, TRUE), "MISSING"), "")</f>
        <v/>
      </c>
      <c r="C260" s="128"/>
      <c r="D260" s="565"/>
      <c r="E260" s="407"/>
      <c r="F260" s="211"/>
      <c r="G260" s="211"/>
      <c r="H260" s="211"/>
      <c r="I260" s="211"/>
      <c r="J260" s="211"/>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c r="AK260" s="211"/>
      <c r="AL260" s="211"/>
      <c r="AM260" s="211"/>
      <c r="AN260" s="211"/>
      <c r="AO260" s="211"/>
      <c r="AP260" s="211"/>
    </row>
    <row r="261" spans="2:42" ht="12" customHeight="1">
      <c r="B261" s="128" t="str">
        <f>IF( LEN(D261) = 4, IFERROR( VLOOKUP( D261, Accounts!$A$3:$C$1226, 3, TRUE), "MISSING"), "")</f>
        <v/>
      </c>
      <c r="C261" s="128"/>
      <c r="D261" s="565"/>
      <c r="E261" s="407"/>
      <c r="F261" s="211"/>
      <c r="G261" s="211"/>
      <c r="H261" s="211"/>
      <c r="I261" s="211"/>
      <c r="J261" s="211"/>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c r="AK261" s="211"/>
      <c r="AL261" s="211"/>
      <c r="AM261" s="211"/>
      <c r="AN261" s="211"/>
      <c r="AO261" s="211"/>
      <c r="AP261" s="211"/>
    </row>
    <row r="262" spans="2:42" ht="12" customHeight="1">
      <c r="B262" s="128" t="str">
        <f>IF( LEN(D262) = 4, IFERROR( VLOOKUP( D262, Accounts!$A$3:$C$1226, 3, TRUE), "MISSING"), "")</f>
        <v/>
      </c>
      <c r="C262" s="128"/>
      <c r="D262" s="565"/>
      <c r="E262" s="407"/>
      <c r="F262" s="211"/>
      <c r="G262" s="211"/>
      <c r="H262" s="211"/>
      <c r="I262" s="211"/>
      <c r="J262" s="211"/>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c r="AK262" s="211"/>
      <c r="AL262" s="211"/>
      <c r="AM262" s="211"/>
      <c r="AN262" s="211"/>
      <c r="AO262" s="211"/>
      <c r="AP262" s="211"/>
    </row>
    <row r="263" spans="2:42" ht="12" customHeight="1">
      <c r="B263" s="128" t="str">
        <f>IF( LEN(D263) = 4, IFERROR( VLOOKUP( D263, Accounts!$A$3:$C$1226, 3, TRUE), "MISSING"), "")</f>
        <v/>
      </c>
      <c r="C263" s="128"/>
      <c r="D263" s="565"/>
      <c r="E263" s="407"/>
      <c r="F263" s="211"/>
      <c r="G263" s="211"/>
      <c r="H263" s="211"/>
      <c r="I263" s="211"/>
      <c r="J263" s="211"/>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c r="AK263" s="211"/>
      <c r="AL263" s="211"/>
      <c r="AM263" s="211"/>
      <c r="AN263" s="211"/>
      <c r="AO263" s="211"/>
      <c r="AP263" s="211"/>
    </row>
    <row r="264" spans="2:42" ht="12" customHeight="1">
      <c r="B264" s="128" t="str">
        <f>IF( LEN(D264) = 4, IFERROR( VLOOKUP( D264, Accounts!$A$3:$C$1226, 3, TRUE), "MISSING"), "")</f>
        <v/>
      </c>
      <c r="C264" s="128"/>
      <c r="D264" s="565"/>
      <c r="E264" s="407"/>
      <c r="F264" s="211"/>
      <c r="G264" s="211"/>
      <c r="H264" s="211"/>
      <c r="I264" s="211"/>
      <c r="J264" s="211"/>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c r="AK264" s="211"/>
      <c r="AL264" s="211"/>
      <c r="AM264" s="211"/>
      <c r="AN264" s="211"/>
      <c r="AO264" s="211"/>
      <c r="AP264" s="211"/>
    </row>
    <row r="265" spans="2:42" ht="12" customHeight="1">
      <c r="B265" s="128" t="str">
        <f>IF( LEN(D265) = 4, IFERROR( VLOOKUP( D265, Accounts!$A$3:$C$1226, 3, TRUE), "MISSING"), "")</f>
        <v/>
      </c>
      <c r="C265" s="128"/>
      <c r="D265" s="565"/>
      <c r="E265" s="407"/>
      <c r="F265" s="211"/>
      <c r="G265" s="211"/>
      <c r="H265" s="211"/>
      <c r="I265" s="211"/>
      <c r="J265" s="211"/>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c r="AK265" s="211"/>
      <c r="AL265" s="211"/>
      <c r="AM265" s="211"/>
      <c r="AN265" s="211"/>
      <c r="AO265" s="211"/>
      <c r="AP265" s="211"/>
    </row>
    <row r="266" spans="2:42" ht="12" customHeight="1">
      <c r="B266" s="128" t="str">
        <f>IF( LEN(D266) = 4, IFERROR( VLOOKUP( D266, Accounts!$A$3:$C$1226, 3, TRUE), "MISSING"), "")</f>
        <v/>
      </c>
      <c r="C266" s="128"/>
      <c r="D266" s="565"/>
      <c r="E266" s="407"/>
      <c r="F266" s="211"/>
      <c r="G266" s="211"/>
      <c r="H266" s="211"/>
      <c r="I266" s="211"/>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c r="AK266" s="211"/>
      <c r="AL266" s="211"/>
      <c r="AM266" s="211"/>
      <c r="AN266" s="211"/>
      <c r="AO266" s="211"/>
      <c r="AP266" s="211"/>
    </row>
    <row r="267" spans="2:42" ht="12" customHeight="1">
      <c r="B267" s="128" t="str">
        <f>IF( LEN(D267) = 4, IFERROR( VLOOKUP( D267, Accounts!$A$3:$C$1226, 3, TRUE), "MISSING"), "")</f>
        <v/>
      </c>
      <c r="C267" s="128"/>
      <c r="D267" s="565"/>
      <c r="E267" s="407"/>
      <c r="F267" s="211"/>
      <c r="G267" s="211"/>
      <c r="H267" s="211"/>
      <c r="I267" s="211"/>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c r="AK267" s="211"/>
      <c r="AL267" s="211"/>
      <c r="AM267" s="211"/>
      <c r="AN267" s="211"/>
      <c r="AO267" s="211"/>
      <c r="AP267" s="211"/>
    </row>
    <row r="268" spans="2:42" ht="12" customHeight="1">
      <c r="B268" s="128" t="str">
        <f>IF( LEN(D268) = 4, IFERROR( VLOOKUP( D268, Accounts!$A$3:$C$1226, 3, TRUE), "MISSING"), "")</f>
        <v/>
      </c>
      <c r="C268" s="128"/>
      <c r="D268" s="565"/>
      <c r="E268" s="407"/>
      <c r="F268" s="211"/>
      <c r="G268" s="211"/>
      <c r="H268" s="211"/>
      <c r="I268" s="211"/>
      <c r="J268" s="211"/>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c r="AK268" s="211"/>
      <c r="AL268" s="211"/>
      <c r="AM268" s="211"/>
      <c r="AN268" s="211"/>
      <c r="AO268" s="211"/>
      <c r="AP268" s="211"/>
    </row>
    <row r="269" spans="2:42" ht="12" customHeight="1">
      <c r="B269" s="128" t="str">
        <f>IF( LEN(D269) = 4, IFERROR( VLOOKUP( D269, Accounts!$A$3:$C$1226, 3, TRUE), "MISSING"), "")</f>
        <v/>
      </c>
      <c r="C269" s="128"/>
      <c r="D269" s="565"/>
      <c r="E269" s="407"/>
      <c r="F269" s="211"/>
      <c r="G269" s="211"/>
      <c r="H269" s="211"/>
      <c r="I269" s="211"/>
      <c r="J269" s="211"/>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c r="AK269" s="211"/>
      <c r="AL269" s="211"/>
      <c r="AM269" s="211"/>
      <c r="AN269" s="211"/>
      <c r="AO269" s="211"/>
      <c r="AP269" s="211"/>
    </row>
    <row r="270" spans="2:42" ht="12" customHeight="1">
      <c r="B270" s="128" t="str">
        <f>IF( LEN(D270) = 4, IFERROR( VLOOKUP( D270, Accounts!$A$3:$C$1226, 3, TRUE), "MISSING"), "")</f>
        <v/>
      </c>
      <c r="C270" s="128"/>
      <c r="D270" s="565"/>
      <c r="E270" s="407"/>
      <c r="F270" s="211"/>
      <c r="G270" s="211"/>
      <c r="H270" s="211"/>
      <c r="I270" s="211"/>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c r="AK270" s="211"/>
      <c r="AL270" s="211"/>
      <c r="AM270" s="211"/>
      <c r="AN270" s="211"/>
      <c r="AO270" s="211"/>
      <c r="AP270" s="211"/>
    </row>
    <row r="271" spans="2:42" ht="12" customHeight="1">
      <c r="B271" s="128" t="str">
        <f>IF( LEN(D271) = 4, IFERROR( VLOOKUP( D271, Accounts!$A$3:$C$1226, 3, TRUE), "MISSING"), "")</f>
        <v/>
      </c>
      <c r="C271" s="128"/>
      <c r="D271" s="565"/>
      <c r="E271" s="407"/>
      <c r="F271" s="211"/>
      <c r="G271" s="211"/>
      <c r="H271" s="211"/>
      <c r="I271" s="211"/>
      <c r="J271" s="211"/>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c r="AK271" s="211"/>
      <c r="AL271" s="211"/>
      <c r="AM271" s="211"/>
      <c r="AN271" s="211"/>
      <c r="AO271" s="211"/>
      <c r="AP271" s="211"/>
    </row>
    <row r="272" spans="2:42" ht="12" customHeight="1">
      <c r="B272" s="128" t="str">
        <f>IF( LEN(D272) = 4, IFERROR( VLOOKUP( D272, Accounts!$A$3:$C$1226, 3, TRUE), "MISSING"), "")</f>
        <v/>
      </c>
      <c r="C272" s="128"/>
      <c r="D272" s="565"/>
      <c r="E272" s="407"/>
      <c r="F272" s="211"/>
      <c r="G272" s="211"/>
      <c r="H272" s="211"/>
      <c r="I272" s="211"/>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c r="AK272" s="211"/>
      <c r="AL272" s="211"/>
      <c r="AM272" s="211"/>
      <c r="AN272" s="211"/>
      <c r="AO272" s="211"/>
      <c r="AP272" s="211"/>
    </row>
    <row r="273" spans="2:42" ht="12" customHeight="1">
      <c r="B273" s="128" t="str">
        <f>IF( LEN(D273) = 4, IFERROR( VLOOKUP( D273, Accounts!$A$3:$C$1226, 3, TRUE), "MISSING"), "")</f>
        <v/>
      </c>
      <c r="C273" s="128"/>
      <c r="D273" s="565"/>
      <c r="E273" s="407"/>
      <c r="F273" s="211"/>
      <c r="G273" s="211"/>
      <c r="H273" s="211"/>
      <c r="I273" s="211"/>
      <c r="J273" s="211"/>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c r="AK273" s="211"/>
      <c r="AL273" s="211"/>
      <c r="AM273" s="211"/>
      <c r="AN273" s="211"/>
      <c r="AO273" s="211"/>
      <c r="AP273" s="211"/>
    </row>
    <row r="274" spans="2:42" ht="12" customHeight="1">
      <c r="B274" s="128" t="str">
        <f>IF( LEN(D274) = 4, IFERROR( VLOOKUP( D274, Accounts!$A$3:$C$1226, 3, TRUE), "MISSING"), "")</f>
        <v/>
      </c>
      <c r="C274" s="128"/>
      <c r="D274" s="565"/>
      <c r="E274" s="407"/>
      <c r="F274" s="211"/>
      <c r="G274" s="211"/>
      <c r="H274" s="211"/>
      <c r="I274" s="211"/>
      <c r="J274" s="211"/>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c r="AK274" s="211"/>
      <c r="AL274" s="211"/>
      <c r="AM274" s="211"/>
      <c r="AN274" s="211"/>
      <c r="AO274" s="211"/>
      <c r="AP274" s="211"/>
    </row>
    <row r="275" spans="2:42" ht="12" customHeight="1">
      <c r="B275" s="128" t="str">
        <f>IF( LEN(D275) = 4, IFERROR( VLOOKUP( D275, Accounts!$A$3:$C$1226, 3, TRUE), "MISSING"), "")</f>
        <v/>
      </c>
      <c r="C275" s="128"/>
      <c r="D275" s="565"/>
      <c r="E275" s="407"/>
      <c r="F275" s="211"/>
      <c r="G275" s="211"/>
      <c r="H275" s="211"/>
      <c r="I275" s="211"/>
      <c r="J275" s="211"/>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c r="AK275" s="211"/>
      <c r="AL275" s="211"/>
      <c r="AM275" s="211"/>
      <c r="AN275" s="211"/>
      <c r="AO275" s="211"/>
      <c r="AP275" s="211"/>
    </row>
    <row r="276" spans="2:42" ht="12" customHeight="1">
      <c r="B276" s="128" t="str">
        <f>IF( LEN(D276) = 4, IFERROR( VLOOKUP( D276, Accounts!$A$3:$C$1226, 3, TRUE), "MISSING"), "")</f>
        <v/>
      </c>
      <c r="C276" s="128"/>
      <c r="D276" s="565"/>
      <c r="E276" s="407"/>
      <c r="F276" s="211"/>
      <c r="G276" s="211"/>
      <c r="H276" s="211"/>
      <c r="I276" s="211"/>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c r="AK276" s="211"/>
      <c r="AL276" s="211"/>
      <c r="AM276" s="211"/>
      <c r="AN276" s="211"/>
      <c r="AO276" s="211"/>
      <c r="AP276" s="211"/>
    </row>
    <row r="277" spans="2:42" ht="12" customHeight="1">
      <c r="B277" s="128" t="str">
        <f>IF( LEN(D277) = 4, IFERROR( VLOOKUP( D277, Accounts!$A$3:$C$1226, 3, TRUE), "MISSING"), "")</f>
        <v/>
      </c>
      <c r="C277" s="128"/>
      <c r="D277" s="565"/>
      <c r="E277" s="407"/>
      <c r="F277" s="211"/>
      <c r="G277" s="211"/>
      <c r="H277" s="211"/>
      <c r="I277" s="211"/>
      <c r="J277" s="211"/>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c r="AK277" s="211"/>
      <c r="AL277" s="211"/>
      <c r="AM277" s="211"/>
      <c r="AN277" s="211"/>
      <c r="AO277" s="211"/>
      <c r="AP277" s="211"/>
    </row>
    <row r="278" spans="2:42" ht="12" customHeight="1">
      <c r="B278" s="128" t="str">
        <f>IF( LEN(D278) = 4, IFERROR( VLOOKUP( D278, Accounts!$A$3:$C$1226, 3, TRUE), "MISSING"), "")</f>
        <v/>
      </c>
      <c r="C278" s="128"/>
      <c r="D278" s="565"/>
      <c r="E278" s="407"/>
      <c r="F278" s="211"/>
      <c r="G278" s="211"/>
      <c r="H278" s="211"/>
      <c r="I278" s="211"/>
      <c r="J278" s="211"/>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c r="AK278" s="211"/>
      <c r="AL278" s="211"/>
      <c r="AM278" s="211"/>
      <c r="AN278" s="211"/>
      <c r="AO278" s="211"/>
      <c r="AP278" s="211"/>
    </row>
    <row r="279" spans="2:42" ht="12" customHeight="1">
      <c r="B279" s="128" t="str">
        <f>IF( LEN(D279) = 4, IFERROR( VLOOKUP( D279, Accounts!$A$3:$C$1226, 3, TRUE), "MISSING"), "")</f>
        <v/>
      </c>
      <c r="C279" s="128"/>
      <c r="D279" s="565"/>
      <c r="E279" s="407"/>
      <c r="F279" s="211"/>
      <c r="G279" s="211"/>
      <c r="H279" s="211"/>
      <c r="I279" s="211"/>
      <c r="J279" s="211"/>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c r="AK279" s="211"/>
      <c r="AL279" s="211"/>
      <c r="AM279" s="211"/>
      <c r="AN279" s="211"/>
      <c r="AO279" s="211"/>
      <c r="AP279" s="211"/>
    </row>
    <row r="280" spans="2:42" ht="12" customHeight="1">
      <c r="B280" s="128" t="str">
        <f>IF( LEN(D280) = 4, IFERROR( VLOOKUP( D280, Accounts!$A$3:$C$1226, 3, TRUE), "MISSING"), "")</f>
        <v/>
      </c>
      <c r="C280" s="128"/>
      <c r="D280" s="565"/>
      <c r="E280" s="407"/>
      <c r="F280" s="211"/>
      <c r="G280" s="211"/>
      <c r="H280" s="211"/>
      <c r="I280" s="211"/>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211"/>
      <c r="AL280" s="211"/>
      <c r="AM280" s="211"/>
      <c r="AN280" s="211"/>
      <c r="AO280" s="211"/>
      <c r="AP280" s="211"/>
    </row>
    <row r="281" spans="2:42" ht="12" customHeight="1">
      <c r="B281" s="128" t="str">
        <f>IF( LEN(D281) = 4, IFERROR( VLOOKUP( D281, Accounts!$A$3:$C$1226, 3, TRUE), "MISSING"), "")</f>
        <v/>
      </c>
      <c r="C281" s="128"/>
      <c r="D281" s="565"/>
      <c r="E281" s="407"/>
      <c r="F281" s="211"/>
      <c r="G281" s="211"/>
      <c r="H281" s="211"/>
      <c r="I281" s="211"/>
      <c r="J281" s="211"/>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c r="AK281" s="211"/>
      <c r="AL281" s="211"/>
      <c r="AM281" s="211"/>
      <c r="AN281" s="211"/>
      <c r="AO281" s="211"/>
      <c r="AP281" s="211"/>
    </row>
    <row r="282" spans="2:42" ht="12" customHeight="1">
      <c r="B282" s="128" t="str">
        <f>IF( LEN(D282) = 4, IFERROR( VLOOKUP( D282, Accounts!$A$3:$C$1226, 3, TRUE), "MISSING"), "")</f>
        <v/>
      </c>
      <c r="C282" s="128"/>
      <c r="D282" s="565"/>
      <c r="E282" s="407"/>
      <c r="F282" s="211"/>
      <c r="G282" s="211"/>
      <c r="H282" s="211"/>
      <c r="I282" s="211"/>
      <c r="J282" s="211"/>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c r="AK282" s="211"/>
      <c r="AL282" s="211"/>
      <c r="AM282" s="211"/>
      <c r="AN282" s="211"/>
      <c r="AO282" s="211"/>
      <c r="AP282" s="211"/>
    </row>
    <row r="283" spans="2:42" ht="12" customHeight="1">
      <c r="B283" s="128" t="str">
        <f>IF( LEN(D283) = 4, IFERROR( VLOOKUP( D283, Accounts!$A$3:$C$1226, 3, TRUE), "MISSING"), "")</f>
        <v/>
      </c>
      <c r="C283" s="128"/>
      <c r="D283" s="565"/>
      <c r="E283" s="407"/>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c r="AK283" s="211"/>
      <c r="AL283" s="211"/>
      <c r="AM283" s="211"/>
      <c r="AN283" s="211"/>
      <c r="AO283" s="211"/>
      <c r="AP283" s="211"/>
    </row>
    <row r="284" spans="2:42" ht="12" customHeight="1">
      <c r="B284" s="128" t="str">
        <f>IF( LEN(D284) = 4, IFERROR( VLOOKUP( D284, Accounts!$A$3:$C$1226, 3, TRUE), "MISSING"), "")</f>
        <v/>
      </c>
      <c r="C284" s="128"/>
      <c r="D284" s="565"/>
      <c r="E284" s="407"/>
      <c r="F284" s="211"/>
      <c r="G284" s="211"/>
      <c r="H284" s="211"/>
      <c r="I284" s="211"/>
      <c r="J284" s="211"/>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c r="AK284" s="211"/>
      <c r="AL284" s="211"/>
      <c r="AM284" s="211"/>
      <c r="AN284" s="211"/>
      <c r="AO284" s="211"/>
      <c r="AP284" s="211"/>
    </row>
    <row r="285" spans="2:42" ht="12" customHeight="1">
      <c r="B285" s="128" t="str">
        <f>IF( LEN(D285) = 4, IFERROR( VLOOKUP( D285, Accounts!$A$3:$C$1226, 3, TRUE), "MISSING"), "")</f>
        <v/>
      </c>
      <c r="C285" s="128"/>
      <c r="D285" s="565"/>
      <c r="E285" s="407"/>
      <c r="F285" s="211"/>
      <c r="G285" s="211"/>
      <c r="H285" s="211"/>
      <c r="I285" s="211"/>
      <c r="J285" s="211"/>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c r="AK285" s="211"/>
      <c r="AL285" s="211"/>
      <c r="AM285" s="211"/>
      <c r="AN285" s="211"/>
      <c r="AO285" s="211"/>
      <c r="AP285" s="211"/>
    </row>
    <row r="286" spans="2:42" ht="12" customHeight="1">
      <c r="B286" s="128" t="str">
        <f>IF( LEN(D286) = 4, IFERROR( VLOOKUP( D286, Accounts!$A$3:$C$1226, 3, TRUE), "MISSING"), "")</f>
        <v/>
      </c>
      <c r="C286" s="128"/>
      <c r="D286" s="565"/>
      <c r="E286" s="407"/>
      <c r="F286" s="211"/>
      <c r="G286" s="211"/>
      <c r="H286" s="211"/>
      <c r="I286" s="211"/>
      <c r="J286" s="211"/>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c r="AK286" s="211"/>
      <c r="AL286" s="211"/>
      <c r="AM286" s="211"/>
      <c r="AN286" s="211"/>
      <c r="AO286" s="211"/>
      <c r="AP286" s="211"/>
    </row>
    <row r="287" spans="2:42" ht="12" customHeight="1">
      <c r="B287" s="128" t="str">
        <f>IF( LEN(D287) = 4, IFERROR( VLOOKUP( D287, Accounts!$A$3:$C$1226, 3, TRUE), "MISSING"), "")</f>
        <v/>
      </c>
      <c r="C287" s="128"/>
      <c r="D287" s="565"/>
      <c r="E287" s="407"/>
      <c r="F287" s="211"/>
      <c r="G287" s="211"/>
      <c r="H287" s="211"/>
      <c r="I287" s="211"/>
      <c r="J287" s="211"/>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c r="AK287" s="211"/>
      <c r="AL287" s="211"/>
      <c r="AM287" s="211"/>
      <c r="AN287" s="211"/>
      <c r="AO287" s="211"/>
      <c r="AP287" s="211"/>
    </row>
    <row r="288" spans="2:42" ht="12" customHeight="1">
      <c r="B288" s="128" t="str">
        <f>IF( LEN(D288) = 4, IFERROR( VLOOKUP( D288, Accounts!$A$3:$C$1226, 3, TRUE), "MISSING"), "")</f>
        <v/>
      </c>
      <c r="C288" s="128"/>
      <c r="D288" s="565"/>
      <c r="E288" s="407"/>
      <c r="F288" s="211"/>
      <c r="G288" s="211"/>
      <c r="H288" s="211"/>
      <c r="I288" s="211"/>
      <c r="J288" s="211"/>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c r="AK288" s="211"/>
      <c r="AL288" s="211"/>
      <c r="AM288" s="211"/>
      <c r="AN288" s="211"/>
      <c r="AO288" s="211"/>
      <c r="AP288" s="211"/>
    </row>
    <row r="289" spans="2:42" ht="12" customHeight="1">
      <c r="B289" s="128" t="str">
        <f>IF( LEN(D289) = 4, IFERROR( VLOOKUP( D289, Accounts!$A$3:$C$1226, 3, TRUE), "MISSING"), "")</f>
        <v/>
      </c>
      <c r="C289" s="128"/>
      <c r="D289" s="565"/>
      <c r="E289" s="407"/>
      <c r="F289" s="211"/>
      <c r="G289" s="211"/>
      <c r="H289" s="211"/>
      <c r="I289" s="211"/>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211"/>
      <c r="AL289" s="211"/>
      <c r="AM289" s="211"/>
      <c r="AN289" s="211"/>
      <c r="AO289" s="211"/>
      <c r="AP289" s="211"/>
    </row>
    <row r="290" spans="2:42" ht="12" customHeight="1">
      <c r="B290" s="128" t="str">
        <f>IF( LEN(D290) = 4, IFERROR( VLOOKUP( D290, Accounts!$A$3:$C$1226, 3, TRUE), "MISSING"), "")</f>
        <v/>
      </c>
      <c r="C290" s="128"/>
      <c r="D290" s="565"/>
      <c r="E290" s="407"/>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c r="AP290" s="211"/>
    </row>
    <row r="291" spans="2:42" ht="12" customHeight="1">
      <c r="B291" s="128" t="str">
        <f>IF( LEN(D291) = 4, IFERROR( VLOOKUP( D291, Accounts!$A$3:$C$1226, 3, TRUE), "MISSING"), "")</f>
        <v/>
      </c>
      <c r="C291" s="128"/>
      <c r="D291" s="565"/>
      <c r="E291" s="407"/>
      <c r="F291" s="211"/>
      <c r="G291" s="211"/>
      <c r="H291" s="211"/>
      <c r="I291" s="211"/>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c r="AK291" s="211"/>
      <c r="AL291" s="211"/>
      <c r="AM291" s="211"/>
      <c r="AN291" s="211"/>
      <c r="AO291" s="211"/>
      <c r="AP291" s="211"/>
    </row>
    <row r="292" spans="2:42" ht="12" customHeight="1">
      <c r="B292" s="128" t="str">
        <f>IF( LEN(D292) = 4, IFERROR( VLOOKUP( D292, Accounts!$A$3:$C$1226, 3, TRUE), "MISSING"), "")</f>
        <v/>
      </c>
      <c r="C292" s="128"/>
      <c r="D292" s="565"/>
      <c r="E292" s="407"/>
      <c r="F292" s="211"/>
      <c r="G292" s="211"/>
      <c r="H292" s="211"/>
      <c r="I292" s="211"/>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c r="AK292" s="211"/>
      <c r="AL292" s="211"/>
      <c r="AM292" s="211"/>
      <c r="AN292" s="211"/>
      <c r="AO292" s="211"/>
      <c r="AP292" s="211"/>
    </row>
    <row r="293" spans="2:42" ht="12" customHeight="1">
      <c r="B293" s="128" t="str">
        <f>IF( LEN(D293) = 4, IFERROR( VLOOKUP( D293, Accounts!$A$3:$C$1226, 3, TRUE), "MISSING"), "")</f>
        <v/>
      </c>
      <c r="C293" s="128"/>
      <c r="D293" s="565"/>
      <c r="E293" s="407"/>
      <c r="F293" s="211"/>
      <c r="G293" s="211"/>
      <c r="H293" s="211"/>
      <c r="I293" s="211"/>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c r="AK293" s="211"/>
      <c r="AL293" s="211"/>
      <c r="AM293" s="211"/>
      <c r="AN293" s="211"/>
      <c r="AO293" s="211"/>
      <c r="AP293" s="211"/>
    </row>
    <row r="294" spans="2:42" ht="12" customHeight="1">
      <c r="B294" s="128" t="str">
        <f>IF( LEN(D294) = 4, IFERROR( VLOOKUP( D294, Accounts!$A$3:$C$1226, 3, TRUE), "MISSING"), "")</f>
        <v/>
      </c>
      <c r="C294" s="128"/>
      <c r="D294" s="565"/>
      <c r="E294" s="407"/>
      <c r="F294" s="211"/>
      <c r="G294" s="211"/>
      <c r="H294" s="211"/>
      <c r="I294" s="211"/>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c r="AK294" s="211"/>
      <c r="AL294" s="211"/>
      <c r="AM294" s="211"/>
      <c r="AN294" s="211"/>
      <c r="AO294" s="211"/>
      <c r="AP294" s="211"/>
    </row>
    <row r="295" spans="2:42" ht="12" customHeight="1">
      <c r="B295" s="128" t="str">
        <f>IF( LEN(D295) = 4, IFERROR( VLOOKUP( D295, Accounts!$A$3:$C$1226, 3, TRUE), "MISSING"), "")</f>
        <v/>
      </c>
      <c r="C295" s="128"/>
      <c r="D295" s="565"/>
      <c r="E295" s="407"/>
      <c r="F295" s="211"/>
      <c r="G295" s="211"/>
      <c r="H295" s="211"/>
      <c r="I295" s="211"/>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c r="AK295" s="211"/>
      <c r="AL295" s="211"/>
      <c r="AM295" s="211"/>
      <c r="AN295" s="211"/>
      <c r="AO295" s="211"/>
      <c r="AP295" s="211"/>
    </row>
    <row r="296" spans="2:42" ht="12" customHeight="1">
      <c r="B296" s="128" t="str">
        <f>IF( LEN(D296) = 4, IFERROR( VLOOKUP( D296, Accounts!$A$3:$C$1226, 3, TRUE), "MISSING"), "")</f>
        <v/>
      </c>
      <c r="C296" s="128"/>
      <c r="D296" s="565"/>
      <c r="E296" s="407"/>
      <c r="F296" s="211"/>
      <c r="G296" s="211"/>
      <c r="H296" s="211"/>
      <c r="I296" s="211"/>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c r="AK296" s="211"/>
      <c r="AL296" s="211"/>
      <c r="AM296" s="211"/>
      <c r="AN296" s="211"/>
      <c r="AO296" s="211"/>
      <c r="AP296" s="211"/>
    </row>
    <row r="297" spans="2:42" ht="12" customHeight="1">
      <c r="B297" s="128" t="str">
        <f>IF( LEN(D297) = 4, IFERROR( VLOOKUP( D297, Accounts!$A$3:$C$1226, 3, TRUE), "MISSING"), "")</f>
        <v/>
      </c>
      <c r="C297" s="128"/>
      <c r="D297" s="565"/>
      <c r="E297" s="407"/>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row>
    <row r="298" spans="2:42" ht="12" customHeight="1">
      <c r="B298" s="128" t="str">
        <f>IF( LEN(D298) = 4, IFERROR( VLOOKUP( D298, Accounts!$A$3:$C$1226, 3, TRUE), "MISSING"), "")</f>
        <v/>
      </c>
      <c r="C298" s="128"/>
      <c r="D298" s="565"/>
      <c r="E298" s="407"/>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c r="AP298" s="211"/>
    </row>
    <row r="299" spans="2:42" ht="12" customHeight="1">
      <c r="B299" s="128" t="str">
        <f>IF( LEN(D299) = 4, IFERROR( VLOOKUP( D299, Accounts!$A$3:$C$1226, 3, TRUE), "MISSING"), "")</f>
        <v/>
      </c>
      <c r="C299" s="128"/>
      <c r="D299" s="565"/>
      <c r="E299" s="407"/>
      <c r="F299" s="211"/>
      <c r="G299" s="211"/>
      <c r="H299" s="211"/>
      <c r="I299" s="211"/>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c r="AK299" s="211"/>
      <c r="AL299" s="211"/>
      <c r="AM299" s="211"/>
      <c r="AN299" s="211"/>
      <c r="AO299" s="211"/>
      <c r="AP299" s="211"/>
    </row>
    <row r="300" spans="2:42" ht="12" customHeight="1">
      <c r="B300" s="128" t="str">
        <f>IF( LEN(D300) = 4, IFERROR( VLOOKUP( D300, Accounts!$A$3:$C$1226, 3, TRUE), "MISSING"), "")</f>
        <v/>
      </c>
      <c r="C300" s="128"/>
      <c r="D300" s="565"/>
      <c r="E300" s="407"/>
      <c r="F300" s="211"/>
      <c r="G300" s="211"/>
      <c r="H300" s="211"/>
      <c r="I300" s="211"/>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c r="AK300" s="211"/>
      <c r="AL300" s="211"/>
      <c r="AM300" s="211"/>
      <c r="AN300" s="211"/>
      <c r="AO300" s="211"/>
      <c r="AP300" s="211"/>
    </row>
    <row r="301" spans="2:42" ht="12" customHeight="1">
      <c r="B301" s="128" t="str">
        <f>IF( LEN(D301) = 4, IFERROR( VLOOKUP( D301, Accounts!$A$3:$C$1226, 3, TRUE), "MISSING"), "")</f>
        <v/>
      </c>
      <c r="C301" s="128"/>
      <c r="D301" s="565"/>
      <c r="E301" s="407"/>
      <c r="F301" s="211"/>
      <c r="G301" s="211"/>
      <c r="H301" s="211"/>
      <c r="I301" s="211"/>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c r="AK301" s="211"/>
      <c r="AL301" s="211"/>
      <c r="AM301" s="211"/>
      <c r="AN301" s="211"/>
      <c r="AO301" s="211"/>
      <c r="AP301" s="211"/>
    </row>
    <row r="302" spans="2:42" ht="12" customHeight="1">
      <c r="B302" s="128" t="str">
        <f>IF( LEN(D302) = 4, IFERROR( VLOOKUP( D302, Accounts!$A$3:$C$1226, 3, TRUE), "MISSING"), "")</f>
        <v/>
      </c>
      <c r="C302" s="128"/>
      <c r="D302" s="565"/>
      <c r="E302" s="407"/>
      <c r="F302" s="211"/>
      <c r="G302" s="211"/>
      <c r="H302" s="211"/>
      <c r="I302" s="211"/>
      <c r="J302" s="211"/>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c r="AK302" s="211"/>
      <c r="AL302" s="211"/>
      <c r="AM302" s="211"/>
      <c r="AN302" s="211"/>
      <c r="AO302" s="211"/>
      <c r="AP302" s="211"/>
    </row>
    <row r="303" spans="2:42" ht="12" customHeight="1">
      <c r="B303" s="128" t="str">
        <f>IF( LEN(D303) = 4, IFERROR( VLOOKUP( D303, Accounts!$A$3:$C$1226, 3, TRUE), "MISSING"), "")</f>
        <v/>
      </c>
      <c r="C303" s="128"/>
      <c r="D303" s="565"/>
      <c r="E303" s="407"/>
      <c r="F303" s="211"/>
      <c r="G303" s="211"/>
      <c r="H303" s="211"/>
      <c r="I303" s="211"/>
      <c r="J303" s="211"/>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c r="AK303" s="211"/>
      <c r="AL303" s="211"/>
      <c r="AM303" s="211"/>
      <c r="AN303" s="211"/>
      <c r="AO303" s="211"/>
      <c r="AP303" s="211"/>
    </row>
    <row r="304" spans="2:42" ht="12" customHeight="1">
      <c r="B304" s="128" t="str">
        <f>IF( LEN(D304) = 4, IFERROR( VLOOKUP( D304, Accounts!$A$3:$C$1226, 3, TRUE), "MISSING"), "")</f>
        <v/>
      </c>
      <c r="C304" s="128"/>
      <c r="D304" s="565"/>
      <c r="E304" s="407"/>
      <c r="F304" s="211"/>
      <c r="G304" s="211"/>
      <c r="H304" s="211"/>
      <c r="I304" s="211"/>
      <c r="J304" s="211"/>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c r="AK304" s="211"/>
      <c r="AL304" s="211"/>
      <c r="AM304" s="211"/>
      <c r="AN304" s="211"/>
      <c r="AO304" s="211"/>
      <c r="AP304" s="211"/>
    </row>
    <row r="305" spans="2:42" ht="12" customHeight="1">
      <c r="B305" s="128" t="str">
        <f>IF( LEN(D305) = 4, IFERROR( VLOOKUP( D305, Accounts!$A$3:$C$1226, 3, TRUE), "MISSING"), "")</f>
        <v/>
      </c>
      <c r="C305" s="128"/>
      <c r="D305" s="565"/>
      <c r="E305" s="407"/>
      <c r="F305" s="211"/>
      <c r="G305" s="211"/>
      <c r="H305" s="211"/>
      <c r="I305" s="211"/>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c r="AK305" s="211"/>
      <c r="AL305" s="211"/>
      <c r="AM305" s="211"/>
      <c r="AN305" s="211"/>
      <c r="AO305" s="211"/>
      <c r="AP305" s="211"/>
    </row>
    <row r="306" spans="2:42" ht="12" customHeight="1">
      <c r="B306" s="128" t="str">
        <f>IF( LEN(D306) = 4, IFERROR( VLOOKUP( D306, Accounts!$A$3:$C$1226, 3, TRUE), "MISSING"), "")</f>
        <v/>
      </c>
      <c r="C306" s="128"/>
      <c r="D306" s="565"/>
      <c r="E306" s="407"/>
      <c r="F306" s="211"/>
      <c r="G306" s="211"/>
      <c r="H306" s="211"/>
      <c r="I306" s="211"/>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c r="AK306" s="211"/>
      <c r="AL306" s="211"/>
      <c r="AM306" s="211"/>
      <c r="AN306" s="211"/>
      <c r="AO306" s="211"/>
      <c r="AP306" s="211"/>
    </row>
    <row r="307" spans="2:42" ht="12" customHeight="1">
      <c r="B307" s="128" t="str">
        <f>IF( LEN(D307) = 4, IFERROR( VLOOKUP( D307, Accounts!$A$3:$C$1226, 3, TRUE), "MISSING"), "")</f>
        <v/>
      </c>
      <c r="C307" s="128"/>
      <c r="D307" s="565"/>
      <c r="E307" s="407"/>
      <c r="F307" s="211"/>
      <c r="G307" s="211"/>
      <c r="H307" s="211"/>
      <c r="I307" s="211"/>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c r="AK307" s="211"/>
      <c r="AL307" s="211"/>
      <c r="AM307" s="211"/>
      <c r="AN307" s="211"/>
      <c r="AO307" s="211"/>
      <c r="AP307" s="211"/>
    </row>
    <row r="308" spans="2:42" ht="12" customHeight="1">
      <c r="B308" s="128" t="str">
        <f>IF( LEN(D308) = 4, IFERROR( VLOOKUP( D308, Accounts!$A$3:$C$1226, 3, TRUE), "MISSING"), "")</f>
        <v/>
      </c>
      <c r="C308" s="128"/>
      <c r="D308" s="565"/>
      <c r="E308" s="407"/>
      <c r="F308" s="211"/>
      <c r="G308" s="211"/>
      <c r="H308" s="211"/>
      <c r="I308" s="211"/>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c r="AK308" s="211"/>
      <c r="AL308" s="211"/>
      <c r="AM308" s="211"/>
      <c r="AN308" s="211"/>
      <c r="AO308" s="211"/>
      <c r="AP308" s="211"/>
    </row>
    <row r="309" spans="2:42" ht="12" customHeight="1">
      <c r="B309" s="128" t="str">
        <f>IF( LEN(D309) = 4, IFERROR( VLOOKUP( D309, Accounts!$A$3:$C$1226, 3, TRUE), "MISSING"), "")</f>
        <v/>
      </c>
      <c r="C309" s="128"/>
      <c r="D309" s="565"/>
      <c r="E309" s="407"/>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c r="AP309" s="211"/>
    </row>
    <row r="310" spans="2:42" ht="12" customHeight="1">
      <c r="B310" s="128" t="str">
        <f>IF( LEN(D310) = 4, IFERROR( VLOOKUP( D310, Accounts!$A$3:$C$1226, 3, TRUE), "MISSING"), "")</f>
        <v/>
      </c>
      <c r="C310" s="128"/>
      <c r="D310" s="565"/>
      <c r="E310" s="407"/>
      <c r="F310" s="211"/>
      <c r="G310" s="211"/>
      <c r="H310" s="211"/>
      <c r="I310" s="211"/>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c r="AK310" s="211"/>
      <c r="AL310" s="211"/>
      <c r="AM310" s="211"/>
      <c r="AN310" s="211"/>
      <c r="AO310" s="211"/>
      <c r="AP310" s="211"/>
    </row>
    <row r="311" spans="2:42" ht="12" customHeight="1">
      <c r="B311" s="128" t="str">
        <f>IF( LEN(D311) = 4, IFERROR( VLOOKUP( D311, Accounts!$A$3:$C$1226, 3, TRUE), "MISSING"), "")</f>
        <v/>
      </c>
      <c r="C311" s="128"/>
      <c r="D311" s="565"/>
      <c r="E311" s="407"/>
      <c r="F311" s="211"/>
      <c r="G311" s="211"/>
      <c r="H311" s="211"/>
      <c r="I311" s="211"/>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c r="AK311" s="211"/>
      <c r="AL311" s="211"/>
      <c r="AM311" s="211"/>
      <c r="AN311" s="211"/>
      <c r="AO311" s="211"/>
      <c r="AP311" s="211"/>
    </row>
    <row r="312" spans="2:42" ht="12" customHeight="1">
      <c r="B312" s="128" t="str">
        <f>IF( LEN(D312) = 4, IFERROR( VLOOKUP( D312, Accounts!$A$3:$C$1226, 3, TRUE), "MISSING"), "")</f>
        <v/>
      </c>
      <c r="C312" s="128"/>
      <c r="D312" s="565"/>
      <c r="E312" s="407"/>
      <c r="F312" s="211"/>
      <c r="G312" s="211"/>
      <c r="H312" s="211"/>
      <c r="I312" s="211"/>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c r="AK312" s="211"/>
      <c r="AL312" s="211"/>
      <c r="AM312" s="211"/>
      <c r="AN312" s="211"/>
      <c r="AO312" s="211"/>
      <c r="AP312" s="211"/>
    </row>
    <row r="313" spans="2:42" ht="12" customHeight="1">
      <c r="B313" s="128" t="str">
        <f>IF( LEN(D313) = 4, IFERROR( VLOOKUP( D313, Accounts!$A$3:$C$1226, 3, TRUE), "MISSING"), "")</f>
        <v/>
      </c>
      <c r="C313" s="128"/>
      <c r="D313" s="565"/>
      <c r="E313" s="407"/>
      <c r="F313" s="211"/>
      <c r="G313" s="211"/>
      <c r="H313" s="211"/>
      <c r="I313" s="211"/>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c r="AK313" s="211"/>
      <c r="AL313" s="211"/>
      <c r="AM313" s="211"/>
      <c r="AN313" s="211"/>
      <c r="AO313" s="211"/>
      <c r="AP313" s="211"/>
    </row>
    <row r="314" spans="2:42" ht="12" customHeight="1">
      <c r="B314" s="128" t="str">
        <f>IF( LEN(D314) = 4, IFERROR( VLOOKUP( D314, Accounts!$A$3:$C$1226, 3, TRUE), "MISSING"), "")</f>
        <v/>
      </c>
      <c r="C314" s="128"/>
      <c r="D314" s="565"/>
      <c r="E314" s="407"/>
      <c r="F314" s="211"/>
      <c r="G314" s="211"/>
      <c r="H314" s="211"/>
      <c r="I314" s="211"/>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c r="AK314" s="211"/>
      <c r="AL314" s="211"/>
      <c r="AM314" s="211"/>
      <c r="AN314" s="211"/>
      <c r="AO314" s="211"/>
      <c r="AP314" s="211"/>
    </row>
    <row r="315" spans="2:42" ht="12" customHeight="1">
      <c r="B315" s="128" t="str">
        <f>IF( LEN(D315) = 4, IFERROR( VLOOKUP( D315, Accounts!$A$3:$C$1226, 3, TRUE), "MISSING"), "")</f>
        <v/>
      </c>
      <c r="C315" s="128"/>
      <c r="D315" s="565"/>
      <c r="E315" s="407"/>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c r="AP315" s="211"/>
    </row>
    <row r="316" spans="2:42" ht="12" customHeight="1">
      <c r="B316" s="128" t="str">
        <f>IF( LEN(D316) = 4, IFERROR( VLOOKUP( D316, Accounts!$A$3:$C$1226, 3, TRUE), "MISSING"), "")</f>
        <v/>
      </c>
      <c r="C316" s="128"/>
      <c r="D316" s="565"/>
      <c r="E316" s="407"/>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row>
    <row r="317" spans="2:42" ht="12" customHeight="1">
      <c r="B317" s="128" t="str">
        <f>IF( LEN(D317) = 4, IFERROR( VLOOKUP( D317, Accounts!$A$3:$C$1226, 3, TRUE), "MISSING"), "")</f>
        <v/>
      </c>
      <c r="C317" s="128"/>
      <c r="D317" s="565"/>
      <c r="E317" s="407"/>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row>
    <row r="318" spans="2:42" ht="12" customHeight="1">
      <c r="B318" s="128" t="str">
        <f>IF( LEN(D318) = 4, IFERROR( VLOOKUP( D318, Accounts!$A$3:$C$1226, 3, TRUE), "MISSING"), "")</f>
        <v/>
      </c>
      <c r="C318" s="128"/>
      <c r="D318" s="565"/>
      <c r="E318" s="407"/>
      <c r="F318" s="211"/>
      <c r="G318" s="211"/>
      <c r="H318" s="211"/>
      <c r="I318" s="211"/>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c r="AK318" s="211"/>
      <c r="AL318" s="211"/>
      <c r="AM318" s="211"/>
      <c r="AN318" s="211"/>
      <c r="AO318" s="211"/>
      <c r="AP318" s="211"/>
    </row>
    <row r="319" spans="2:42" ht="12" customHeight="1">
      <c r="B319" s="128" t="str">
        <f>IF( LEN(D319) = 4, IFERROR( VLOOKUP( D319, Accounts!$A$3:$C$1226, 3, TRUE), "MISSING"), "")</f>
        <v/>
      </c>
      <c r="C319" s="128"/>
      <c r="D319" s="565"/>
      <c r="E319" s="407"/>
      <c r="F319" s="211"/>
      <c r="G319" s="211"/>
      <c r="H319" s="211"/>
      <c r="I319" s="211"/>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c r="AK319" s="211"/>
      <c r="AL319" s="211"/>
      <c r="AM319" s="211"/>
      <c r="AN319" s="211"/>
      <c r="AO319" s="211"/>
      <c r="AP319" s="211"/>
    </row>
    <row r="320" spans="2:42" ht="12" customHeight="1">
      <c r="B320" s="128" t="str">
        <f>IF( LEN(D320) = 4, IFERROR( VLOOKUP( D320, Accounts!$A$3:$C$1226, 3, TRUE), "MISSING"), "")</f>
        <v/>
      </c>
      <c r="C320" s="128"/>
      <c r="D320" s="565"/>
      <c r="E320" s="407"/>
      <c r="F320" s="211"/>
      <c r="G320" s="211"/>
      <c r="H320" s="211"/>
      <c r="I320" s="211"/>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c r="AP320" s="211"/>
    </row>
    <row r="321" spans="2:42" ht="12" customHeight="1">
      <c r="B321" s="128" t="str">
        <f>IF( LEN(D321) = 4, IFERROR( VLOOKUP( D321, Accounts!$A$3:$C$1226, 3, TRUE), "MISSING"), "")</f>
        <v/>
      </c>
      <c r="C321" s="128"/>
      <c r="D321" s="565"/>
      <c r="E321" s="407"/>
      <c r="F321" s="211"/>
      <c r="G321" s="211"/>
      <c r="H321" s="211"/>
      <c r="I321" s="211"/>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c r="AP321" s="211"/>
    </row>
    <row r="322" spans="2:42" ht="12" customHeight="1">
      <c r="B322" s="128" t="str">
        <f>IF( LEN(D322) = 4, IFERROR( VLOOKUP( D322, Accounts!$A$3:$C$1226, 3, TRUE), "MISSING"), "")</f>
        <v/>
      </c>
      <c r="C322" s="128"/>
      <c r="D322" s="565"/>
      <c r="E322" s="407"/>
      <c r="F322" s="211"/>
      <c r="G322" s="211"/>
      <c r="H322" s="211"/>
      <c r="I322" s="211"/>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c r="AP322" s="211"/>
    </row>
    <row r="323" spans="2:42" ht="12" customHeight="1">
      <c r="B323" s="128" t="str">
        <f>IF( LEN(D323) = 4, IFERROR( VLOOKUP( D323, Accounts!$A$3:$C$1226, 3, TRUE), "MISSING"), "")</f>
        <v/>
      </c>
      <c r="C323" s="128"/>
      <c r="D323" s="565"/>
      <c r="E323" s="407"/>
      <c r="F323" s="211"/>
      <c r="G323" s="211"/>
      <c r="H323" s="211"/>
      <c r="I323" s="211"/>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c r="AP323" s="211"/>
    </row>
    <row r="324" spans="2:42" ht="12" customHeight="1">
      <c r="B324" s="128" t="str">
        <f>IF( LEN(D324) = 4, IFERROR( VLOOKUP( D324, Accounts!$A$3:$C$1226, 3, TRUE), "MISSING"), "")</f>
        <v/>
      </c>
      <c r="C324" s="128"/>
      <c r="D324" s="565"/>
      <c r="E324" s="407"/>
      <c r="F324" s="211"/>
      <c r="G324" s="211"/>
      <c r="H324" s="211"/>
      <c r="I324" s="211"/>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c r="AP324" s="211"/>
    </row>
    <row r="325" spans="2:42" ht="12" customHeight="1">
      <c r="B325" s="128" t="str">
        <f>IF( LEN(D325) = 4, IFERROR( VLOOKUP( D325, Accounts!$A$3:$C$1226, 3, TRUE), "MISSING"), "")</f>
        <v/>
      </c>
      <c r="C325" s="128"/>
      <c r="D325" s="565"/>
      <c r="E325" s="407"/>
      <c r="F325" s="211"/>
      <c r="G325" s="211"/>
      <c r="H325" s="211"/>
      <c r="I325" s="211"/>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c r="AK325" s="211"/>
      <c r="AL325" s="211"/>
      <c r="AM325" s="211"/>
      <c r="AN325" s="211"/>
      <c r="AO325" s="211"/>
      <c r="AP325" s="211"/>
    </row>
    <row r="326" spans="2:42" ht="12" customHeight="1">
      <c r="B326" s="128" t="str">
        <f>IF( LEN(D326) = 4, IFERROR( VLOOKUP( D326, Accounts!$A$3:$C$1226, 3, TRUE), "MISSING"), "")</f>
        <v/>
      </c>
      <c r="C326" s="128"/>
      <c r="D326" s="565"/>
      <c r="E326" s="407"/>
      <c r="F326" s="211"/>
      <c r="G326" s="211"/>
      <c r="H326" s="211"/>
      <c r="I326" s="211"/>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c r="AK326" s="211"/>
      <c r="AL326" s="211"/>
      <c r="AM326" s="211"/>
      <c r="AN326" s="211"/>
      <c r="AO326" s="211"/>
      <c r="AP326" s="211"/>
    </row>
    <row r="327" spans="2:42" ht="12" customHeight="1">
      <c r="B327" s="128" t="str">
        <f>IF( LEN(D327) = 4, IFERROR( VLOOKUP( D327, Accounts!$A$3:$C$1226, 3, TRUE), "MISSING"), "")</f>
        <v/>
      </c>
      <c r="C327" s="128"/>
      <c r="D327" s="565"/>
      <c r="E327" s="407"/>
      <c r="F327" s="211"/>
      <c r="G327" s="211"/>
      <c r="H327" s="211"/>
      <c r="I327" s="211"/>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c r="AK327" s="211"/>
      <c r="AL327" s="211"/>
      <c r="AM327" s="211"/>
      <c r="AN327" s="211"/>
      <c r="AO327" s="211"/>
      <c r="AP327" s="211"/>
    </row>
    <row r="328" spans="2:42" ht="12" customHeight="1">
      <c r="B328" s="128" t="str">
        <f>IF( LEN(D328) = 4, IFERROR( VLOOKUP( D328, Accounts!$A$3:$C$1226, 3, TRUE), "MISSING"), "")</f>
        <v/>
      </c>
      <c r="C328" s="128"/>
      <c r="D328" s="565"/>
      <c r="E328" s="407"/>
      <c r="F328" s="211"/>
      <c r="G328" s="211"/>
      <c r="H328" s="211"/>
      <c r="I328" s="211"/>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c r="AK328" s="211"/>
      <c r="AL328" s="211"/>
      <c r="AM328" s="211"/>
      <c r="AN328" s="211"/>
      <c r="AO328" s="211"/>
      <c r="AP328" s="211"/>
    </row>
    <row r="329" spans="2:42" ht="12" customHeight="1">
      <c r="B329" s="128" t="str">
        <f>IF( LEN(D329) = 4, IFERROR( VLOOKUP( D329, Accounts!$A$3:$C$1226, 3, TRUE), "MISSING"), "")</f>
        <v/>
      </c>
      <c r="C329" s="128"/>
      <c r="D329" s="565"/>
      <c r="E329" s="407"/>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c r="AK329" s="211"/>
      <c r="AL329" s="211"/>
      <c r="AM329" s="211"/>
      <c r="AN329" s="211"/>
      <c r="AO329" s="211"/>
      <c r="AP329" s="211"/>
    </row>
    <row r="330" spans="2:42" ht="12" customHeight="1">
      <c r="B330" s="128" t="str">
        <f>IF( LEN(D330) = 4, IFERROR( VLOOKUP( D330, Accounts!$A$3:$C$1226, 3, TRUE), "MISSING"), "")</f>
        <v/>
      </c>
      <c r="C330" s="128"/>
      <c r="D330" s="565"/>
      <c r="E330" s="407"/>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c r="AP330" s="211"/>
    </row>
    <row r="331" spans="2:42" ht="12" customHeight="1">
      <c r="B331" s="128" t="str">
        <f>IF( LEN(D331) = 4, IFERROR( VLOOKUP( D331, Accounts!$A$3:$C$1226, 3, TRUE), "MISSING"), "")</f>
        <v/>
      </c>
      <c r="C331" s="128"/>
      <c r="D331" s="565"/>
      <c r="E331" s="407"/>
      <c r="F331" s="211"/>
      <c r="G331" s="211"/>
      <c r="H331" s="211"/>
      <c r="I331" s="211"/>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c r="AK331" s="211"/>
      <c r="AL331" s="211"/>
      <c r="AM331" s="211"/>
      <c r="AN331" s="211"/>
      <c r="AO331" s="211"/>
      <c r="AP331" s="211"/>
    </row>
    <row r="332" spans="2:42" ht="12" customHeight="1">
      <c r="B332" s="128" t="str">
        <f>IF( LEN(D332) = 4, IFERROR( VLOOKUP( D332, Accounts!$A$3:$C$1226, 3, TRUE), "MISSING"), "")</f>
        <v/>
      </c>
      <c r="C332" s="128"/>
      <c r="D332" s="565"/>
      <c r="E332" s="407"/>
      <c r="F332" s="211"/>
      <c r="G332" s="211"/>
      <c r="H332" s="211"/>
      <c r="I332" s="211"/>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c r="AK332" s="211"/>
      <c r="AL332" s="211"/>
      <c r="AM332" s="211"/>
      <c r="AN332" s="211"/>
      <c r="AO332" s="211"/>
      <c r="AP332" s="211"/>
    </row>
    <row r="333" spans="2:42" ht="12" customHeight="1">
      <c r="B333" s="128" t="str">
        <f>IF( LEN(D333) = 4, IFERROR( VLOOKUP( D333, Accounts!$A$3:$C$1226, 3, TRUE), "MISSING"), "")</f>
        <v/>
      </c>
      <c r="C333" s="128"/>
      <c r="D333" s="565"/>
      <c r="E333" s="407"/>
      <c r="F333" s="211"/>
      <c r="G333" s="211"/>
      <c r="H333" s="211"/>
      <c r="I333" s="211"/>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c r="AK333" s="211"/>
      <c r="AL333" s="211"/>
      <c r="AM333" s="211"/>
      <c r="AN333" s="211"/>
      <c r="AO333" s="211"/>
      <c r="AP333" s="211"/>
    </row>
    <row r="334" spans="2:42" ht="12" customHeight="1">
      <c r="B334" s="128" t="str">
        <f>IF( LEN(D334) = 4, IFERROR( VLOOKUP( D334, Accounts!$A$3:$C$1226, 3, TRUE), "MISSING"), "")</f>
        <v/>
      </c>
      <c r="C334" s="128"/>
      <c r="D334" s="565"/>
      <c r="E334" s="407"/>
      <c r="F334" s="211"/>
      <c r="G334" s="211"/>
      <c r="H334" s="211"/>
      <c r="I334" s="211"/>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c r="AK334" s="211"/>
      <c r="AL334" s="211"/>
      <c r="AM334" s="211"/>
      <c r="AN334" s="211"/>
      <c r="AO334" s="211"/>
      <c r="AP334" s="211"/>
    </row>
    <row r="335" spans="2:42" ht="12" customHeight="1">
      <c r="B335" s="128" t="str">
        <f>IF( LEN(D335) = 4, IFERROR( VLOOKUP( D335, Accounts!$A$3:$C$1226, 3, TRUE), "MISSING"), "")</f>
        <v/>
      </c>
      <c r="C335" s="128"/>
      <c r="D335" s="565"/>
      <c r="E335" s="407"/>
      <c r="F335" s="211"/>
      <c r="G335" s="211"/>
      <c r="H335" s="211"/>
      <c r="I335" s="211"/>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c r="AK335" s="211"/>
      <c r="AL335" s="211"/>
      <c r="AM335" s="211"/>
      <c r="AN335" s="211"/>
      <c r="AO335" s="211"/>
      <c r="AP335" s="211"/>
    </row>
    <row r="336" spans="2:42" ht="12" customHeight="1">
      <c r="B336" s="128" t="str">
        <f>IF( LEN(D336) = 4, IFERROR( VLOOKUP( D336, Accounts!$A$3:$C$1226, 3, TRUE), "MISSING"), "")</f>
        <v/>
      </c>
      <c r="C336" s="128"/>
      <c r="D336" s="565"/>
      <c r="E336" s="407"/>
      <c r="F336" s="211"/>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c r="AK336" s="211"/>
      <c r="AL336" s="211"/>
      <c r="AM336" s="211"/>
      <c r="AN336" s="211"/>
      <c r="AO336" s="211"/>
      <c r="AP336" s="211"/>
    </row>
    <row r="337" spans="2:42" ht="12" customHeight="1">
      <c r="B337" s="128" t="str">
        <f>IF( LEN(D337) = 4, IFERROR( VLOOKUP( D337, Accounts!$A$3:$C$1226, 3, TRUE), "MISSING"), "")</f>
        <v/>
      </c>
      <c r="C337" s="128"/>
      <c r="D337" s="565"/>
      <c r="E337" s="407"/>
      <c r="F337" s="211"/>
      <c r="G337" s="211"/>
      <c r="H337" s="211"/>
      <c r="I337" s="211"/>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211"/>
      <c r="AL337" s="211"/>
      <c r="AM337" s="211"/>
      <c r="AN337" s="211"/>
      <c r="AO337" s="211"/>
      <c r="AP337" s="211"/>
    </row>
    <row r="338" spans="2:42" ht="12" customHeight="1">
      <c r="B338" s="128" t="str">
        <f>IF( LEN(D338) = 4, IFERROR( VLOOKUP( D338, Accounts!$A$3:$C$1226, 3, TRUE), "MISSING"), "")</f>
        <v/>
      </c>
      <c r="C338" s="128"/>
      <c r="D338" s="565"/>
      <c r="E338" s="407"/>
      <c r="F338" s="211"/>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row>
    <row r="339" spans="2:42" ht="12" customHeight="1">
      <c r="B339" s="128" t="str">
        <f>IF( LEN(D339) = 4, IFERROR( VLOOKUP( D339, Accounts!$A$3:$C$1226, 3, TRUE), "MISSING"), "")</f>
        <v/>
      </c>
      <c r="C339" s="128"/>
      <c r="D339" s="565"/>
      <c r="E339" s="407"/>
      <c r="F339" s="211"/>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row>
    <row r="340" spans="2:42" ht="12" customHeight="1">
      <c r="B340" s="128" t="str">
        <f>IF( LEN(D340) = 4, IFERROR( VLOOKUP( D340, Accounts!$A$3:$C$1226, 3, TRUE), "MISSING"), "")</f>
        <v/>
      </c>
      <c r="C340" s="128"/>
      <c r="D340" s="565"/>
      <c r="E340" s="407"/>
      <c r="F340" s="211"/>
      <c r="G340" s="211"/>
      <c r="H340" s="211"/>
      <c r="I340" s="211"/>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c r="AK340" s="211"/>
      <c r="AL340" s="211"/>
      <c r="AM340" s="211"/>
      <c r="AN340" s="211"/>
      <c r="AO340" s="211"/>
      <c r="AP340" s="211"/>
    </row>
    <row r="341" spans="2:42" ht="12" customHeight="1">
      <c r="B341" s="128" t="str">
        <f>IF( LEN(D341) = 4, IFERROR( VLOOKUP( D341, Accounts!$A$3:$C$1226, 3, TRUE), "MISSING"), "")</f>
        <v/>
      </c>
      <c r="C341" s="128"/>
      <c r="D341" s="565"/>
      <c r="E341" s="407"/>
      <c r="F341" s="211"/>
      <c r="G341" s="211"/>
      <c r="H341" s="211"/>
      <c r="I341" s="211"/>
      <c r="J341" s="211"/>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c r="AK341" s="211"/>
      <c r="AL341" s="211"/>
      <c r="AM341" s="211"/>
      <c r="AN341" s="211"/>
      <c r="AO341" s="211"/>
      <c r="AP341" s="211"/>
    </row>
    <row r="342" spans="2:42" ht="12" customHeight="1">
      <c r="B342" s="128" t="str">
        <f>IF( LEN(D342) = 4, IFERROR( VLOOKUP( D342, Accounts!$A$3:$C$1226, 3, TRUE), "MISSING"), "")</f>
        <v/>
      </c>
      <c r="C342" s="128"/>
      <c r="D342" s="565"/>
      <c r="E342" s="407"/>
      <c r="F342" s="211"/>
      <c r="G342" s="211"/>
      <c r="H342" s="211"/>
      <c r="I342" s="211"/>
      <c r="J342" s="211"/>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c r="AK342" s="211"/>
      <c r="AL342" s="211"/>
      <c r="AM342" s="211"/>
      <c r="AN342" s="211"/>
      <c r="AO342" s="211"/>
      <c r="AP342" s="211"/>
    </row>
    <row r="343" spans="2:42" ht="12" customHeight="1">
      <c r="B343" s="128" t="str">
        <f>IF( LEN(D343) = 4, IFERROR( VLOOKUP( D343, Accounts!$A$3:$C$1226, 3, TRUE), "MISSING"), "")</f>
        <v/>
      </c>
      <c r="C343" s="128"/>
      <c r="D343" s="565"/>
      <c r="E343" s="407"/>
      <c r="F343" s="211"/>
      <c r="G343" s="211"/>
      <c r="H343" s="211"/>
      <c r="I343" s="211"/>
      <c r="J343" s="211"/>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c r="AK343" s="211"/>
      <c r="AL343" s="211"/>
      <c r="AM343" s="211"/>
      <c r="AN343" s="211"/>
      <c r="AO343" s="211"/>
      <c r="AP343" s="211"/>
    </row>
    <row r="344" spans="2:42" ht="12" customHeight="1">
      <c r="B344" s="128" t="str">
        <f>IF( LEN(D344) = 4, IFERROR( VLOOKUP( D344, Accounts!$A$3:$C$1226, 3, TRUE), "MISSING"), "")</f>
        <v/>
      </c>
      <c r="C344" s="128"/>
      <c r="D344" s="565"/>
      <c r="E344" s="407"/>
      <c r="F344" s="211"/>
      <c r="G344" s="211"/>
      <c r="H344" s="211"/>
      <c r="I344" s="211"/>
      <c r="J344" s="211"/>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c r="AK344" s="211"/>
      <c r="AL344" s="211"/>
      <c r="AM344" s="211"/>
      <c r="AN344" s="211"/>
      <c r="AO344" s="211"/>
      <c r="AP344" s="211"/>
    </row>
    <row r="345" spans="2:42" ht="12" customHeight="1">
      <c r="B345" s="128" t="str">
        <f>IF( LEN(D345) = 4, IFERROR( VLOOKUP( D345, Accounts!$A$3:$C$1226, 3, TRUE), "MISSING"), "")</f>
        <v/>
      </c>
      <c r="C345" s="128"/>
      <c r="D345" s="565"/>
      <c r="E345" s="407"/>
      <c r="F345" s="211"/>
      <c r="G345" s="211"/>
      <c r="H345" s="211"/>
      <c r="I345" s="211"/>
      <c r="J345" s="211"/>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c r="AK345" s="211"/>
      <c r="AL345" s="211"/>
      <c r="AM345" s="211"/>
      <c r="AN345" s="211"/>
      <c r="AO345" s="211"/>
      <c r="AP345" s="211"/>
    </row>
    <row r="346" spans="2:42" ht="12" customHeight="1">
      <c r="B346" s="128" t="str">
        <f>IF( LEN(D346) = 4, IFERROR( VLOOKUP( D346, Accounts!$A$3:$C$1226, 3, TRUE), "MISSING"), "")</f>
        <v/>
      </c>
      <c r="C346" s="128"/>
      <c r="D346" s="565"/>
      <c r="E346" s="407"/>
      <c r="F346" s="211"/>
      <c r="G346" s="211"/>
      <c r="H346" s="211"/>
      <c r="I346" s="211"/>
      <c r="J346" s="211"/>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c r="AK346" s="211"/>
      <c r="AL346" s="211"/>
      <c r="AM346" s="211"/>
      <c r="AN346" s="211"/>
      <c r="AO346" s="211"/>
      <c r="AP346" s="211"/>
    </row>
    <row r="347" spans="2:42" ht="12" customHeight="1">
      <c r="B347" s="128" t="str">
        <f>IF( LEN(D347) = 4, IFERROR( VLOOKUP( D347, Accounts!$A$3:$C$1226, 3, TRUE), "MISSING"), "")</f>
        <v/>
      </c>
      <c r="C347" s="128"/>
      <c r="D347" s="565"/>
      <c r="E347" s="407"/>
      <c r="F347" s="211"/>
      <c r="G347" s="211"/>
      <c r="H347" s="211"/>
      <c r="I347" s="211"/>
      <c r="J347" s="211"/>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c r="AK347" s="211"/>
      <c r="AL347" s="211"/>
      <c r="AM347" s="211"/>
      <c r="AN347" s="211"/>
      <c r="AO347" s="211"/>
      <c r="AP347" s="211"/>
    </row>
    <row r="348" spans="2:42" ht="12" customHeight="1">
      <c r="B348" s="128" t="str">
        <f>IF( LEN(D348) = 4, IFERROR( VLOOKUP( D348, Accounts!$A$3:$C$1226, 3, TRUE), "MISSING"), "")</f>
        <v/>
      </c>
      <c r="C348" s="128"/>
      <c r="D348" s="565"/>
      <c r="E348" s="407"/>
      <c r="F348" s="211"/>
      <c r="G348" s="211"/>
      <c r="H348" s="211"/>
      <c r="I348" s="211"/>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c r="AK348" s="211"/>
      <c r="AL348" s="211"/>
      <c r="AM348" s="211"/>
      <c r="AN348" s="211"/>
      <c r="AO348" s="211"/>
      <c r="AP348" s="211"/>
    </row>
    <row r="349" spans="2:42" ht="12" customHeight="1">
      <c r="B349" s="128" t="str">
        <f>IF( LEN(D349) = 4, IFERROR( VLOOKUP( D349, Accounts!$A$3:$C$1226, 3, TRUE), "MISSING"), "")</f>
        <v/>
      </c>
      <c r="C349" s="128"/>
      <c r="D349" s="565"/>
      <c r="E349" s="407"/>
      <c r="F349" s="211"/>
      <c r="G349" s="211"/>
      <c r="H349" s="211"/>
      <c r="I349" s="211"/>
      <c r="J349" s="211"/>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c r="AK349" s="211"/>
      <c r="AL349" s="211"/>
      <c r="AM349" s="211"/>
      <c r="AN349" s="211"/>
      <c r="AO349" s="211"/>
      <c r="AP349" s="211"/>
    </row>
    <row r="350" spans="2:42" ht="12" customHeight="1">
      <c r="B350" s="128" t="str">
        <f>IF( LEN(D350) = 4, IFERROR( VLOOKUP( D350, Accounts!$A$3:$C$1226, 3, TRUE), "MISSING"), "")</f>
        <v/>
      </c>
      <c r="C350" s="128"/>
      <c r="D350" s="565"/>
      <c r="E350" s="407"/>
      <c r="F350" s="211"/>
      <c r="G350" s="211"/>
      <c r="H350" s="211"/>
      <c r="I350" s="211"/>
      <c r="J350" s="211"/>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c r="AK350" s="211"/>
      <c r="AL350" s="211"/>
      <c r="AM350" s="211"/>
      <c r="AN350" s="211"/>
      <c r="AO350" s="211"/>
      <c r="AP350" s="211"/>
    </row>
    <row r="351" spans="2:42" ht="12" customHeight="1">
      <c r="B351" s="128" t="str">
        <f>IF( LEN(D351) = 4, IFERROR( VLOOKUP( D351, Accounts!$A$3:$C$1226, 3, TRUE), "MISSING"), "")</f>
        <v/>
      </c>
      <c r="C351" s="128"/>
      <c r="D351" s="565"/>
      <c r="E351" s="407"/>
      <c r="F351" s="211"/>
      <c r="G351" s="211"/>
      <c r="H351" s="211"/>
      <c r="I351" s="211"/>
      <c r="J351" s="211"/>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c r="AK351" s="211"/>
      <c r="AL351" s="211"/>
      <c r="AM351" s="211"/>
      <c r="AN351" s="211"/>
      <c r="AO351" s="211"/>
      <c r="AP351" s="211"/>
    </row>
    <row r="352" spans="2:42" ht="12" customHeight="1">
      <c r="B352" s="128" t="str">
        <f>IF( LEN(D352) = 4, IFERROR( VLOOKUP( D352, Accounts!$A$3:$C$1226, 3, TRUE), "MISSING"), "")</f>
        <v/>
      </c>
      <c r="C352" s="128"/>
      <c r="D352" s="565"/>
      <c r="E352" s="407"/>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c r="AK352" s="211"/>
      <c r="AL352" s="211"/>
      <c r="AM352" s="211"/>
      <c r="AN352" s="211"/>
      <c r="AO352" s="211"/>
      <c r="AP352" s="211"/>
    </row>
    <row r="353" spans="2:42" ht="12" customHeight="1">
      <c r="B353" s="128" t="str">
        <f>IF( LEN(D353) = 4, IFERROR( VLOOKUP( D353, Accounts!$A$3:$C$1226, 3, TRUE), "MISSING"), "")</f>
        <v/>
      </c>
      <c r="C353" s="128"/>
      <c r="D353" s="565"/>
      <c r="E353" s="407"/>
      <c r="F353" s="211"/>
      <c r="G353" s="211"/>
      <c r="H353" s="211"/>
      <c r="I353" s="211"/>
      <c r="J353" s="211"/>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c r="AK353" s="211"/>
      <c r="AL353" s="211"/>
      <c r="AM353" s="211"/>
      <c r="AN353" s="211"/>
      <c r="AO353" s="211"/>
      <c r="AP353" s="211"/>
    </row>
    <row r="354" spans="2:42" ht="12" customHeight="1">
      <c r="B354" s="128" t="str">
        <f>IF( LEN(D354) = 4, IFERROR( VLOOKUP( D354, Accounts!$A$3:$C$1226, 3, TRUE), "MISSING"), "")</f>
        <v/>
      </c>
      <c r="C354" s="128"/>
      <c r="D354" s="565"/>
      <c r="E354" s="407"/>
      <c r="F354" s="211"/>
      <c r="G354" s="211"/>
      <c r="H354" s="211"/>
      <c r="I354" s="211"/>
      <c r="J354" s="211"/>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c r="AK354" s="211"/>
      <c r="AL354" s="211"/>
      <c r="AM354" s="211"/>
      <c r="AN354" s="211"/>
      <c r="AO354" s="211"/>
      <c r="AP354" s="211"/>
    </row>
    <row r="355" spans="2:42" ht="12" customHeight="1">
      <c r="B355" s="128" t="str">
        <f>IF( LEN(D355) = 4, IFERROR( VLOOKUP( D355, Accounts!$A$3:$C$1226, 3, TRUE), "MISSING"), "")</f>
        <v/>
      </c>
      <c r="C355" s="128"/>
      <c r="D355" s="565"/>
      <c r="E355" s="407"/>
      <c r="F355" s="211"/>
      <c r="G355" s="211"/>
      <c r="H355" s="211"/>
      <c r="I355" s="211"/>
      <c r="J355" s="211"/>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c r="AK355" s="211"/>
      <c r="AL355" s="211"/>
      <c r="AM355" s="211"/>
      <c r="AN355" s="211"/>
      <c r="AO355" s="211"/>
      <c r="AP355" s="211"/>
    </row>
    <row r="356" spans="2:42" ht="12" customHeight="1">
      <c r="B356" s="128" t="str">
        <f>IF( LEN(D356) = 4, IFERROR( VLOOKUP( D356, Accounts!$A$3:$C$1226, 3, TRUE), "MISSING"), "")</f>
        <v/>
      </c>
      <c r="C356" s="128"/>
      <c r="D356" s="565"/>
      <c r="E356" s="407"/>
      <c r="F356" s="211"/>
      <c r="G356" s="211"/>
      <c r="H356" s="211"/>
      <c r="I356" s="211"/>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c r="AK356" s="211"/>
      <c r="AL356" s="211"/>
      <c r="AM356" s="211"/>
      <c r="AN356" s="211"/>
      <c r="AO356" s="211"/>
      <c r="AP356" s="211"/>
    </row>
    <row r="357" spans="2:42" ht="12" customHeight="1">
      <c r="B357" s="128" t="str">
        <f>IF( LEN(D357) = 4, IFERROR( VLOOKUP( D357, Accounts!$A$3:$C$1226, 3, TRUE), "MISSING"), "")</f>
        <v/>
      </c>
      <c r="C357" s="128"/>
      <c r="D357" s="565"/>
      <c r="E357" s="407"/>
      <c r="F357" s="211"/>
      <c r="G357" s="211"/>
      <c r="H357" s="211"/>
      <c r="I357" s="211"/>
      <c r="J357" s="211"/>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c r="AK357" s="211"/>
      <c r="AL357" s="211"/>
      <c r="AM357" s="211"/>
      <c r="AN357" s="211"/>
      <c r="AO357" s="211"/>
      <c r="AP357" s="211"/>
    </row>
    <row r="358" spans="2:42" ht="12" customHeight="1">
      <c r="B358" s="128" t="str">
        <f>IF( LEN(D358) = 4, IFERROR( VLOOKUP( D358, Accounts!$A$3:$C$1226, 3, TRUE), "MISSING"), "")</f>
        <v/>
      </c>
      <c r="C358" s="128"/>
      <c r="D358" s="565"/>
      <c r="E358" s="407"/>
      <c r="F358" s="211"/>
      <c r="G358" s="211"/>
      <c r="H358" s="211"/>
      <c r="I358" s="211"/>
      <c r="J358" s="211"/>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c r="AG358" s="211"/>
      <c r="AH358" s="211"/>
      <c r="AI358" s="211"/>
      <c r="AJ358" s="211"/>
      <c r="AK358" s="211"/>
      <c r="AL358" s="211"/>
      <c r="AM358" s="211"/>
      <c r="AN358" s="211"/>
      <c r="AO358" s="211"/>
      <c r="AP358" s="211"/>
    </row>
    <row r="359" spans="2:42" ht="12" customHeight="1">
      <c r="B359" s="128" t="str">
        <f>IF( LEN(D359) = 4, IFERROR( VLOOKUP( D359, Accounts!$A$3:$C$1226, 3, TRUE), "MISSING"), "")</f>
        <v/>
      </c>
      <c r="C359" s="128"/>
      <c r="D359" s="565"/>
      <c r="E359" s="407"/>
      <c r="F359" s="211"/>
      <c r="G359" s="211"/>
      <c r="H359" s="211"/>
      <c r="I359" s="211"/>
      <c r="J359" s="211"/>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c r="AG359" s="211"/>
      <c r="AH359" s="211"/>
      <c r="AI359" s="211"/>
      <c r="AJ359" s="211"/>
      <c r="AK359" s="211"/>
      <c r="AL359" s="211"/>
      <c r="AM359" s="211"/>
      <c r="AN359" s="211"/>
      <c r="AO359" s="211"/>
      <c r="AP359" s="211"/>
    </row>
    <row r="360" spans="2:42" ht="12" customHeight="1">
      <c r="B360" s="128" t="str">
        <f>IF( LEN(D360) = 4, IFERROR( VLOOKUP( D360, Accounts!$A$3:$C$1226, 3, TRUE), "MISSING"), "")</f>
        <v/>
      </c>
      <c r="C360" s="128"/>
      <c r="D360" s="565"/>
      <c r="E360" s="407"/>
      <c r="F360" s="211"/>
      <c r="G360" s="211"/>
      <c r="H360" s="211"/>
      <c r="I360" s="211"/>
      <c r="J360" s="211"/>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c r="AG360" s="211"/>
      <c r="AH360" s="211"/>
      <c r="AI360" s="211"/>
      <c r="AJ360" s="211"/>
      <c r="AK360" s="211"/>
      <c r="AL360" s="211"/>
      <c r="AM360" s="211"/>
      <c r="AN360" s="211"/>
      <c r="AO360" s="211"/>
      <c r="AP360" s="211"/>
    </row>
    <row r="361" spans="2:42" ht="12" customHeight="1">
      <c r="B361" s="128" t="str">
        <f>IF( LEN(D361) = 4, IFERROR( VLOOKUP( D361, Accounts!$A$3:$C$1226, 3, TRUE), "MISSING"), "")</f>
        <v/>
      </c>
      <c r="C361" s="128"/>
      <c r="D361" s="565"/>
      <c r="E361" s="407"/>
      <c r="F361" s="211"/>
      <c r="G361" s="211"/>
      <c r="H361" s="211"/>
      <c r="I361" s="211"/>
      <c r="J361" s="211"/>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c r="AG361" s="211"/>
      <c r="AH361" s="211"/>
      <c r="AI361" s="211"/>
      <c r="AJ361" s="211"/>
      <c r="AK361" s="211"/>
      <c r="AL361" s="211"/>
      <c r="AM361" s="211"/>
      <c r="AN361" s="211"/>
      <c r="AO361" s="211"/>
      <c r="AP361" s="211"/>
    </row>
    <row r="362" spans="2:42" ht="12" customHeight="1">
      <c r="B362" s="128" t="str">
        <f>IF( LEN(D362) = 4, IFERROR( VLOOKUP( D362, Accounts!$A$3:$C$1226, 3, TRUE), "MISSING"), "")</f>
        <v/>
      </c>
      <c r="C362" s="128"/>
      <c r="D362" s="565"/>
      <c r="E362" s="407"/>
      <c r="F362" s="211"/>
      <c r="G362" s="211"/>
      <c r="H362" s="211"/>
      <c r="I362" s="211"/>
      <c r="J362" s="211"/>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c r="AG362" s="211"/>
      <c r="AH362" s="211"/>
      <c r="AI362" s="211"/>
      <c r="AJ362" s="211"/>
      <c r="AK362" s="211"/>
      <c r="AL362" s="211"/>
      <c r="AM362" s="211"/>
      <c r="AN362" s="211"/>
      <c r="AO362" s="211"/>
      <c r="AP362" s="211"/>
    </row>
    <row r="363" spans="2:42" ht="12" customHeight="1">
      <c r="B363" s="128" t="str">
        <f>IF( LEN(D363) = 4, IFERROR( VLOOKUP( D363, Accounts!$A$3:$C$1226, 3, TRUE), "MISSING"), "")</f>
        <v/>
      </c>
      <c r="C363" s="128"/>
      <c r="D363" s="565"/>
      <c r="E363" s="407"/>
      <c r="F363" s="211"/>
      <c r="G363" s="211"/>
      <c r="H363" s="211"/>
      <c r="I363" s="211"/>
      <c r="J363" s="211"/>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c r="AG363" s="211"/>
      <c r="AH363" s="211"/>
      <c r="AI363" s="211"/>
      <c r="AJ363" s="211"/>
      <c r="AK363" s="211"/>
      <c r="AL363" s="211"/>
      <c r="AM363" s="211"/>
      <c r="AN363" s="211"/>
      <c r="AO363" s="211"/>
      <c r="AP363" s="211"/>
    </row>
    <row r="364" spans="2:42" ht="12" customHeight="1">
      <c r="B364" s="128" t="str">
        <f>IF( LEN(D364) = 4, IFERROR( VLOOKUP( D364, Accounts!$A$3:$C$1226, 3, TRUE), "MISSING"), "")</f>
        <v/>
      </c>
      <c r="C364" s="128"/>
      <c r="D364" s="565"/>
      <c r="E364" s="407"/>
      <c r="F364" s="211"/>
      <c r="G364" s="211"/>
      <c r="H364" s="211"/>
      <c r="I364" s="211"/>
      <c r="J364" s="211"/>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c r="AG364" s="211"/>
      <c r="AH364" s="211"/>
      <c r="AI364" s="211"/>
      <c r="AJ364" s="211"/>
      <c r="AK364" s="211"/>
      <c r="AL364" s="211"/>
      <c r="AM364" s="211"/>
      <c r="AN364" s="211"/>
      <c r="AO364" s="211"/>
      <c r="AP364" s="211"/>
    </row>
    <row r="365" spans="2:42" ht="12" customHeight="1">
      <c r="B365" s="128" t="str">
        <f>IF( LEN(D365) = 4, IFERROR( VLOOKUP( D365, Accounts!$A$3:$C$1226, 3, TRUE), "MISSING"), "")</f>
        <v/>
      </c>
      <c r="C365" s="128"/>
      <c r="D365" s="565"/>
      <c r="E365" s="407"/>
      <c r="F365" s="211"/>
      <c r="G365" s="211"/>
      <c r="H365" s="211"/>
      <c r="I365" s="211"/>
      <c r="J365" s="211"/>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c r="AK365" s="211"/>
      <c r="AL365" s="211"/>
      <c r="AM365" s="211"/>
      <c r="AN365" s="211"/>
      <c r="AO365" s="211"/>
      <c r="AP365" s="211"/>
    </row>
    <row r="366" spans="2:42" ht="12" customHeight="1">
      <c r="B366" s="128" t="str">
        <f>IF( LEN(D366) = 4, IFERROR( VLOOKUP( D366, Accounts!$A$3:$C$1226, 3, TRUE), "MISSING"), "")</f>
        <v/>
      </c>
      <c r="C366" s="128"/>
      <c r="D366" s="565"/>
      <c r="E366" s="407"/>
      <c r="F366" s="211"/>
      <c r="G366" s="211"/>
      <c r="H366" s="211"/>
      <c r="I366" s="211"/>
      <c r="J366" s="211"/>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c r="AG366" s="211"/>
      <c r="AH366" s="211"/>
      <c r="AI366" s="211"/>
      <c r="AJ366" s="211"/>
      <c r="AK366" s="211"/>
      <c r="AL366" s="211"/>
      <c r="AM366" s="211"/>
      <c r="AN366" s="211"/>
      <c r="AO366" s="211"/>
      <c r="AP366" s="211"/>
    </row>
    <row r="367" spans="2:42" ht="12" customHeight="1">
      <c r="B367" s="128" t="str">
        <f>IF( LEN(D367) = 4, IFERROR( VLOOKUP( D367, Accounts!$A$3:$C$1226, 3, TRUE), "MISSING"), "")</f>
        <v/>
      </c>
      <c r="C367" s="128"/>
      <c r="D367" s="565"/>
      <c r="E367" s="407"/>
      <c r="F367" s="211"/>
      <c r="G367" s="211"/>
      <c r="H367" s="211"/>
      <c r="I367" s="211"/>
      <c r="J367" s="211"/>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c r="AG367" s="211"/>
      <c r="AH367" s="211"/>
      <c r="AI367" s="211"/>
      <c r="AJ367" s="211"/>
      <c r="AK367" s="211"/>
      <c r="AL367" s="211"/>
      <c r="AM367" s="211"/>
      <c r="AN367" s="211"/>
      <c r="AO367" s="211"/>
      <c r="AP367" s="211"/>
    </row>
    <row r="368" spans="2:42" ht="12" customHeight="1">
      <c r="B368" s="128" t="str">
        <f>IF( LEN(D368) = 4, IFERROR( VLOOKUP( D368, Accounts!$A$3:$C$1226, 3, TRUE), "MISSING"), "")</f>
        <v/>
      </c>
      <c r="C368" s="128"/>
      <c r="D368" s="565"/>
      <c r="E368" s="407"/>
      <c r="F368" s="211"/>
      <c r="G368" s="211"/>
      <c r="H368" s="211"/>
      <c r="I368" s="211"/>
      <c r="J368" s="211"/>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c r="AG368" s="211"/>
      <c r="AH368" s="211"/>
      <c r="AI368" s="211"/>
      <c r="AJ368" s="211"/>
      <c r="AK368" s="211"/>
      <c r="AL368" s="211"/>
      <c r="AM368" s="211"/>
      <c r="AN368" s="211"/>
      <c r="AO368" s="211"/>
      <c r="AP368" s="211"/>
    </row>
    <row r="369" spans="2:42" ht="12" customHeight="1">
      <c r="B369" s="128" t="str">
        <f>IF( LEN(D369) = 4, IFERROR( VLOOKUP( D369, Accounts!$A$3:$C$1226, 3, TRUE), "MISSING"), "")</f>
        <v/>
      </c>
      <c r="C369" s="128"/>
      <c r="D369" s="565"/>
      <c r="E369" s="407"/>
      <c r="F369" s="211"/>
      <c r="G369" s="211"/>
      <c r="H369" s="211"/>
      <c r="I369" s="211"/>
      <c r="J369" s="211"/>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c r="AG369" s="211"/>
      <c r="AH369" s="211"/>
      <c r="AI369" s="211"/>
      <c r="AJ369" s="211"/>
      <c r="AK369" s="211"/>
      <c r="AL369" s="211"/>
      <c r="AM369" s="211"/>
      <c r="AN369" s="211"/>
      <c r="AO369" s="211"/>
      <c r="AP369" s="211"/>
    </row>
    <row r="370" spans="2:42" ht="12" customHeight="1">
      <c r="B370" s="128" t="str">
        <f>IF( LEN(D370) = 4, IFERROR( VLOOKUP( D370, Accounts!$A$3:$C$1226, 3, TRUE), "MISSING"), "")</f>
        <v/>
      </c>
      <c r="C370" s="128"/>
      <c r="D370" s="565"/>
      <c r="E370" s="407"/>
      <c r="F370" s="211"/>
      <c r="G370" s="211"/>
      <c r="H370" s="211"/>
      <c r="I370" s="211"/>
      <c r="J370" s="211"/>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c r="AG370" s="211"/>
      <c r="AH370" s="211"/>
      <c r="AI370" s="211"/>
      <c r="AJ370" s="211"/>
      <c r="AK370" s="211"/>
      <c r="AL370" s="211"/>
      <c r="AM370" s="211"/>
      <c r="AN370" s="211"/>
      <c r="AO370" s="211"/>
      <c r="AP370" s="211"/>
    </row>
    <row r="371" spans="2:42" ht="12" customHeight="1">
      <c r="B371" s="128" t="str">
        <f>IF( LEN(D371) = 4, IFERROR( VLOOKUP( D371, Accounts!$A$3:$C$1226, 3, TRUE), "MISSING"), "")</f>
        <v/>
      </c>
      <c r="C371" s="128"/>
      <c r="D371" s="565"/>
      <c r="E371" s="407"/>
      <c r="F371" s="211"/>
      <c r="G371" s="211"/>
      <c r="H371" s="211"/>
      <c r="I371" s="211"/>
      <c r="J371" s="211"/>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c r="AG371" s="211"/>
      <c r="AH371" s="211"/>
      <c r="AI371" s="211"/>
      <c r="AJ371" s="211"/>
      <c r="AK371" s="211"/>
      <c r="AL371" s="211"/>
      <c r="AM371" s="211"/>
      <c r="AN371" s="211"/>
      <c r="AO371" s="211"/>
      <c r="AP371" s="211"/>
    </row>
    <row r="372" spans="2:42" ht="12" customHeight="1">
      <c r="B372" s="128" t="str">
        <f>IF( LEN(D372) = 4, IFERROR( VLOOKUP( D372, Accounts!$A$3:$C$1226, 3, TRUE), "MISSING"), "")</f>
        <v/>
      </c>
      <c r="C372" s="128"/>
      <c r="D372" s="565"/>
      <c r="E372" s="407"/>
      <c r="F372" s="211"/>
      <c r="G372" s="211"/>
      <c r="H372" s="211"/>
      <c r="I372" s="211"/>
      <c r="J372" s="211"/>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c r="AG372" s="211"/>
      <c r="AH372" s="211"/>
      <c r="AI372" s="211"/>
      <c r="AJ372" s="211"/>
      <c r="AK372" s="211"/>
      <c r="AL372" s="211"/>
      <c r="AM372" s="211"/>
      <c r="AN372" s="211"/>
      <c r="AO372" s="211"/>
      <c r="AP372" s="211"/>
    </row>
    <row r="373" spans="2:42" ht="12" customHeight="1">
      <c r="B373" s="128" t="str">
        <f>IF( LEN(D373) = 4, IFERROR( VLOOKUP( D373, Accounts!$A$3:$C$1226, 3, TRUE), "MISSING"), "")</f>
        <v/>
      </c>
      <c r="C373" s="128"/>
      <c r="D373" s="565"/>
      <c r="E373" s="407"/>
      <c r="F373" s="211"/>
      <c r="G373" s="211"/>
      <c r="H373" s="211"/>
      <c r="I373" s="211"/>
      <c r="J373" s="211"/>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c r="AG373" s="211"/>
      <c r="AH373" s="211"/>
      <c r="AI373" s="211"/>
      <c r="AJ373" s="211"/>
      <c r="AK373" s="211"/>
      <c r="AL373" s="211"/>
      <c r="AM373" s="211"/>
      <c r="AN373" s="211"/>
      <c r="AO373" s="211"/>
      <c r="AP373" s="211"/>
    </row>
    <row r="374" spans="2:42" ht="12" customHeight="1">
      <c r="B374" s="128" t="str">
        <f>IF( LEN(D374) = 4, IFERROR( VLOOKUP( D374, Accounts!$A$3:$C$1226, 3, TRUE), "MISSING"), "")</f>
        <v/>
      </c>
      <c r="C374" s="128"/>
      <c r="D374" s="565"/>
      <c r="E374" s="407"/>
      <c r="F374" s="211"/>
      <c r="G374" s="211"/>
      <c r="H374" s="211"/>
      <c r="I374" s="211"/>
      <c r="J374" s="211"/>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c r="AG374" s="211"/>
      <c r="AH374" s="211"/>
      <c r="AI374" s="211"/>
      <c r="AJ374" s="211"/>
      <c r="AK374" s="211"/>
      <c r="AL374" s="211"/>
      <c r="AM374" s="211"/>
      <c r="AN374" s="211"/>
      <c r="AO374" s="211"/>
      <c r="AP374" s="211"/>
    </row>
    <row r="375" spans="2:42" ht="12" customHeight="1">
      <c r="B375" s="128" t="str">
        <f>IF( LEN(D375) = 4, IFERROR( VLOOKUP( D375, Accounts!$A$3:$C$1226, 3, TRUE), "MISSING"), "")</f>
        <v/>
      </c>
      <c r="C375" s="128"/>
      <c r="D375" s="565"/>
      <c r="E375" s="407"/>
      <c r="F375" s="211"/>
      <c r="G375" s="211"/>
      <c r="H375" s="211"/>
      <c r="I375" s="211"/>
      <c r="J375" s="211"/>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c r="AG375" s="211"/>
      <c r="AH375" s="211"/>
      <c r="AI375" s="211"/>
      <c r="AJ375" s="211"/>
      <c r="AK375" s="211"/>
      <c r="AL375" s="211"/>
      <c r="AM375" s="211"/>
      <c r="AN375" s="211"/>
      <c r="AO375" s="211"/>
      <c r="AP375" s="211"/>
    </row>
    <row r="376" spans="2:42" ht="12" customHeight="1">
      <c r="B376" s="128" t="str">
        <f>IF( LEN(D376) = 4, IFERROR( VLOOKUP( D376, Accounts!$A$3:$C$1226, 3, TRUE), "MISSING"), "")</f>
        <v/>
      </c>
      <c r="C376" s="128"/>
      <c r="D376" s="565"/>
      <c r="E376" s="407"/>
      <c r="F376" s="211"/>
      <c r="G376" s="211"/>
      <c r="H376" s="211"/>
      <c r="I376" s="211"/>
      <c r="J376" s="211"/>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c r="AG376" s="211"/>
      <c r="AH376" s="211"/>
      <c r="AI376" s="211"/>
      <c r="AJ376" s="211"/>
      <c r="AK376" s="211"/>
      <c r="AL376" s="211"/>
      <c r="AM376" s="211"/>
      <c r="AN376" s="211"/>
      <c r="AO376" s="211"/>
      <c r="AP376" s="211"/>
    </row>
    <row r="377" spans="2:42" ht="12" customHeight="1">
      <c r="B377" s="128" t="str">
        <f>IF( LEN(D377) = 4, IFERROR( VLOOKUP( D377, Accounts!$A$3:$C$1226, 3, TRUE), "MISSING"), "")</f>
        <v/>
      </c>
      <c r="C377" s="128"/>
      <c r="D377" s="565"/>
      <c r="E377" s="407"/>
      <c r="F377" s="211"/>
      <c r="G377" s="211"/>
      <c r="H377" s="211"/>
      <c r="I377" s="211"/>
      <c r="J377" s="211"/>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c r="AG377" s="211"/>
      <c r="AH377" s="211"/>
      <c r="AI377" s="211"/>
      <c r="AJ377" s="211"/>
      <c r="AK377" s="211"/>
      <c r="AL377" s="211"/>
      <c r="AM377" s="211"/>
      <c r="AN377" s="211"/>
      <c r="AO377" s="211"/>
      <c r="AP377" s="211"/>
    </row>
    <row r="378" spans="2:42" ht="12" customHeight="1">
      <c r="B378" s="128" t="str">
        <f>IF( LEN(D378) = 4, IFERROR( VLOOKUP( D378, Accounts!$A$3:$C$1226, 3, TRUE), "MISSING"), "")</f>
        <v/>
      </c>
      <c r="C378" s="128"/>
      <c r="D378" s="565"/>
      <c r="E378" s="407"/>
      <c r="F378" s="211"/>
      <c r="G378" s="211"/>
      <c r="H378" s="211"/>
      <c r="I378" s="211"/>
      <c r="J378" s="211"/>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c r="AG378" s="211"/>
      <c r="AH378" s="211"/>
      <c r="AI378" s="211"/>
      <c r="AJ378" s="211"/>
      <c r="AK378" s="211"/>
      <c r="AL378" s="211"/>
      <c r="AM378" s="211"/>
      <c r="AN378" s="211"/>
      <c r="AO378" s="211"/>
      <c r="AP378" s="211"/>
    </row>
    <row r="379" spans="2:42" ht="12" customHeight="1">
      <c r="B379" s="128" t="str">
        <f>IF( LEN(D379) = 4, IFERROR( VLOOKUP( D379, Accounts!$A$3:$C$1226, 3, TRUE), "MISSING"), "")</f>
        <v/>
      </c>
      <c r="C379" s="128"/>
      <c r="D379" s="565"/>
      <c r="E379" s="407"/>
      <c r="F379" s="211"/>
      <c r="G379" s="211"/>
      <c r="H379" s="211"/>
      <c r="I379" s="211"/>
      <c r="J379" s="211"/>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c r="AG379" s="211"/>
      <c r="AH379" s="211"/>
      <c r="AI379" s="211"/>
      <c r="AJ379" s="211"/>
      <c r="AK379" s="211"/>
      <c r="AL379" s="211"/>
      <c r="AM379" s="211"/>
      <c r="AN379" s="211"/>
      <c r="AO379" s="211"/>
      <c r="AP379" s="211"/>
    </row>
    <row r="380" spans="2:42" ht="12" customHeight="1">
      <c r="B380" s="128" t="str">
        <f>IF( LEN(D380) = 4, IFERROR( VLOOKUP( D380, Accounts!$A$3:$C$1226, 3, TRUE), "MISSING"), "")</f>
        <v/>
      </c>
      <c r="C380" s="128"/>
      <c r="D380" s="565"/>
      <c r="E380" s="407"/>
      <c r="F380" s="211"/>
      <c r="G380" s="211"/>
      <c r="H380" s="211"/>
      <c r="I380" s="211"/>
      <c r="J380" s="211"/>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c r="AG380" s="211"/>
      <c r="AH380" s="211"/>
      <c r="AI380" s="211"/>
      <c r="AJ380" s="211"/>
      <c r="AK380" s="211"/>
      <c r="AL380" s="211"/>
      <c r="AM380" s="211"/>
      <c r="AN380" s="211"/>
      <c r="AO380" s="211"/>
      <c r="AP380" s="211"/>
    </row>
    <row r="381" spans="2:42" ht="12" customHeight="1">
      <c r="B381" s="128" t="str">
        <f>IF( LEN(D381) = 4, IFERROR( VLOOKUP( D381, Accounts!$A$3:$C$1226, 3, TRUE), "MISSING"), "")</f>
        <v/>
      </c>
      <c r="C381" s="128"/>
      <c r="D381" s="565"/>
      <c r="E381" s="407"/>
      <c r="F381" s="211"/>
      <c r="G381" s="211"/>
      <c r="H381" s="211"/>
      <c r="I381" s="211"/>
      <c r="J381" s="211"/>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c r="AG381" s="211"/>
      <c r="AH381" s="211"/>
      <c r="AI381" s="211"/>
      <c r="AJ381" s="211"/>
      <c r="AK381" s="211"/>
      <c r="AL381" s="211"/>
      <c r="AM381" s="211"/>
      <c r="AN381" s="211"/>
      <c r="AO381" s="211"/>
      <c r="AP381" s="211"/>
    </row>
    <row r="382" spans="2:42" ht="12" customHeight="1">
      <c r="B382" s="128" t="str">
        <f>IF( LEN(D382) = 4, IFERROR( VLOOKUP( D382, Accounts!$A$3:$C$1226, 3, TRUE), "MISSING"), "")</f>
        <v/>
      </c>
      <c r="C382" s="128"/>
      <c r="D382" s="565"/>
      <c r="E382" s="407"/>
      <c r="F382" s="211"/>
      <c r="G382" s="211"/>
      <c r="H382" s="211"/>
      <c r="I382" s="211"/>
      <c r="J382" s="211"/>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c r="AG382" s="211"/>
      <c r="AH382" s="211"/>
      <c r="AI382" s="211"/>
      <c r="AJ382" s="211"/>
      <c r="AK382" s="211"/>
      <c r="AL382" s="211"/>
      <c r="AM382" s="211"/>
      <c r="AN382" s="211"/>
      <c r="AO382" s="211"/>
      <c r="AP382" s="211"/>
    </row>
    <row r="383" spans="2:42" ht="12" customHeight="1">
      <c r="B383" s="128" t="str">
        <f>IF( LEN(D383) = 4, IFERROR( VLOOKUP( D383, Accounts!$A$3:$C$1226, 3, TRUE), "MISSING"), "")</f>
        <v/>
      </c>
      <c r="C383" s="128"/>
      <c r="D383" s="565"/>
      <c r="E383" s="407"/>
      <c r="F383" s="211"/>
      <c r="G383" s="211"/>
      <c r="H383" s="211"/>
      <c r="I383" s="211"/>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211"/>
      <c r="AH383" s="211"/>
      <c r="AI383" s="211"/>
      <c r="AJ383" s="211"/>
      <c r="AK383" s="211"/>
      <c r="AL383" s="211"/>
      <c r="AM383" s="211"/>
      <c r="AN383" s="211"/>
      <c r="AO383" s="211"/>
      <c r="AP383" s="211"/>
    </row>
    <row r="384" spans="2:42" ht="12" customHeight="1">
      <c r="B384" s="128" t="str">
        <f>IF( LEN(D384) = 4, IFERROR( VLOOKUP( D384, Accounts!$A$3:$C$1226, 3, TRUE), "MISSING"), "")</f>
        <v/>
      </c>
      <c r="C384" s="128"/>
      <c r="D384" s="565"/>
      <c r="E384" s="407"/>
      <c r="F384" s="211"/>
      <c r="G384" s="211"/>
      <c r="H384" s="211"/>
      <c r="I384" s="211"/>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211"/>
      <c r="AH384" s="211"/>
      <c r="AI384" s="211"/>
      <c r="AJ384" s="211"/>
      <c r="AK384" s="211"/>
      <c r="AL384" s="211"/>
      <c r="AM384" s="211"/>
      <c r="AN384" s="211"/>
      <c r="AO384" s="211"/>
      <c r="AP384" s="211"/>
    </row>
    <row r="385" spans="2:42" ht="12" customHeight="1">
      <c r="B385" s="128" t="str">
        <f>IF( LEN(D385) = 4, IFERROR( VLOOKUP( D385, Accounts!$A$3:$C$1226, 3, TRUE), "MISSING"), "")</f>
        <v/>
      </c>
      <c r="C385" s="128"/>
      <c r="D385" s="565"/>
      <c r="E385" s="407"/>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c r="AK385" s="211"/>
      <c r="AL385" s="211"/>
      <c r="AM385" s="211"/>
      <c r="AN385" s="211"/>
      <c r="AO385" s="211"/>
      <c r="AP385" s="211"/>
    </row>
    <row r="386" spans="2:42" ht="12" customHeight="1">
      <c r="B386" s="128" t="str">
        <f>IF( LEN(D386) = 4, IFERROR( VLOOKUP( D386, Accounts!$A$3:$C$1226, 3, TRUE), "MISSING"), "")</f>
        <v/>
      </c>
      <c r="C386" s="128"/>
      <c r="D386" s="565"/>
      <c r="E386" s="407"/>
      <c r="F386" s="211"/>
      <c r="G386" s="211"/>
      <c r="H386" s="211"/>
      <c r="I386" s="211"/>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211"/>
      <c r="AH386" s="211"/>
      <c r="AI386" s="211"/>
      <c r="AJ386" s="211"/>
      <c r="AK386" s="211"/>
      <c r="AL386" s="211"/>
      <c r="AM386" s="211"/>
      <c r="AN386" s="211"/>
      <c r="AO386" s="211"/>
      <c r="AP386" s="211"/>
    </row>
    <row r="387" spans="2:42" ht="12" customHeight="1">
      <c r="B387" s="128" t="str">
        <f>IF( LEN(D387) = 4, IFERROR( VLOOKUP( D387, Accounts!$A$3:$C$1226, 3, TRUE), "MISSING"), "")</f>
        <v/>
      </c>
      <c r="C387" s="128"/>
      <c r="D387" s="565"/>
      <c r="E387" s="407"/>
      <c r="F387" s="211"/>
      <c r="G387" s="211"/>
      <c r="H387" s="211"/>
      <c r="I387" s="211"/>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211"/>
      <c r="AH387" s="211"/>
      <c r="AI387" s="211"/>
      <c r="AJ387" s="211"/>
      <c r="AK387" s="211"/>
      <c r="AL387" s="211"/>
      <c r="AM387" s="211"/>
      <c r="AN387" s="211"/>
      <c r="AO387" s="211"/>
      <c r="AP387" s="211"/>
    </row>
    <row r="388" spans="2:42" ht="12" customHeight="1">
      <c r="B388" s="128" t="str">
        <f>IF( LEN(D388) = 4, IFERROR( VLOOKUP( D388, Accounts!$A$3:$C$1226, 3, TRUE), "MISSING"), "")</f>
        <v/>
      </c>
      <c r="C388" s="128"/>
      <c r="D388" s="565"/>
      <c r="E388" s="407"/>
      <c r="F388" s="211"/>
      <c r="G388" s="211"/>
      <c r="H388" s="211"/>
      <c r="I388" s="211"/>
      <c r="J388" s="211"/>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c r="AG388" s="211"/>
      <c r="AH388" s="211"/>
      <c r="AI388" s="211"/>
      <c r="AJ388" s="211"/>
      <c r="AK388" s="211"/>
      <c r="AL388" s="211"/>
      <c r="AM388" s="211"/>
      <c r="AN388" s="211"/>
      <c r="AO388" s="211"/>
      <c r="AP388" s="211"/>
    </row>
    <row r="389" spans="2:42" ht="12" customHeight="1">
      <c r="B389" s="128" t="str">
        <f>IF( LEN(D389) = 4, IFERROR( VLOOKUP( D389, Accounts!$A$3:$C$1226, 3, TRUE), "MISSING"), "")</f>
        <v/>
      </c>
      <c r="C389" s="128"/>
      <c r="D389" s="565"/>
      <c r="E389" s="407"/>
      <c r="F389" s="211"/>
      <c r="G389" s="211"/>
      <c r="H389" s="211"/>
      <c r="I389" s="211"/>
      <c r="J389" s="211"/>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c r="AG389" s="211"/>
      <c r="AH389" s="211"/>
      <c r="AI389" s="211"/>
      <c r="AJ389" s="211"/>
      <c r="AK389" s="211"/>
      <c r="AL389" s="211"/>
      <c r="AM389" s="211"/>
      <c r="AN389" s="211"/>
      <c r="AO389" s="211"/>
      <c r="AP389" s="211"/>
    </row>
    <row r="390" spans="2:42" ht="12" customHeight="1">
      <c r="B390" s="128" t="str">
        <f>IF( LEN(D390) = 4, IFERROR( VLOOKUP( D390, Accounts!$A$3:$C$1226, 3, TRUE), "MISSING"), "")</f>
        <v/>
      </c>
      <c r="C390" s="128"/>
      <c r="D390" s="565"/>
      <c r="E390" s="407"/>
      <c r="F390" s="211"/>
      <c r="G390" s="211"/>
      <c r="H390" s="211"/>
      <c r="I390" s="211"/>
      <c r="J390" s="211"/>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c r="AG390" s="211"/>
      <c r="AH390" s="211"/>
      <c r="AI390" s="211"/>
      <c r="AJ390" s="211"/>
      <c r="AK390" s="211"/>
      <c r="AL390" s="211"/>
      <c r="AM390" s="211"/>
      <c r="AN390" s="211"/>
      <c r="AO390" s="211"/>
      <c r="AP390" s="211"/>
    </row>
    <row r="391" spans="2:42" ht="12" customHeight="1">
      <c r="B391" s="128" t="str">
        <f>IF( LEN(D391) = 4, IFERROR( VLOOKUP( D391, Accounts!$A$3:$C$1226, 3, TRUE), "MISSING"), "")</f>
        <v/>
      </c>
      <c r="C391" s="128"/>
      <c r="D391" s="565"/>
      <c r="E391" s="407"/>
      <c r="F391" s="211"/>
      <c r="G391" s="211"/>
      <c r="H391" s="211"/>
      <c r="I391" s="211"/>
      <c r="J391" s="211"/>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c r="AG391" s="211"/>
      <c r="AH391" s="211"/>
      <c r="AI391" s="211"/>
      <c r="AJ391" s="211"/>
      <c r="AK391" s="211"/>
      <c r="AL391" s="211"/>
      <c r="AM391" s="211"/>
      <c r="AN391" s="211"/>
      <c r="AO391" s="211"/>
      <c r="AP391" s="211"/>
    </row>
    <row r="392" spans="2:42" ht="12" customHeight="1">
      <c r="B392" s="128" t="str">
        <f>IF( LEN(D392) = 4, IFERROR( VLOOKUP( D392, Accounts!$A$3:$C$1226, 3, TRUE), "MISSING"), "")</f>
        <v/>
      </c>
      <c r="C392" s="128"/>
      <c r="D392" s="565"/>
      <c r="E392" s="407"/>
      <c r="F392" s="211"/>
      <c r="G392" s="211"/>
      <c r="H392" s="211"/>
      <c r="I392" s="211"/>
      <c r="J392" s="211"/>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c r="AG392" s="211"/>
      <c r="AH392" s="211"/>
      <c r="AI392" s="211"/>
      <c r="AJ392" s="211"/>
      <c r="AK392" s="211"/>
      <c r="AL392" s="211"/>
      <c r="AM392" s="211"/>
      <c r="AN392" s="211"/>
      <c r="AO392" s="211"/>
      <c r="AP392" s="211"/>
    </row>
    <row r="393" spans="2:42" ht="12" customHeight="1">
      <c r="B393" s="128" t="str">
        <f>IF( LEN(D393) = 4, IFERROR( VLOOKUP( D393, Accounts!$A$3:$C$1226, 3, TRUE), "MISSING"), "")</f>
        <v/>
      </c>
      <c r="C393" s="128"/>
      <c r="D393" s="565"/>
      <c r="E393" s="407"/>
      <c r="F393" s="211"/>
      <c r="G393" s="211"/>
      <c r="H393" s="211"/>
      <c r="I393" s="211"/>
      <c r="J393" s="211"/>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c r="AK393" s="211"/>
      <c r="AL393" s="211"/>
      <c r="AM393" s="211"/>
      <c r="AN393" s="211"/>
      <c r="AO393" s="211"/>
      <c r="AP393" s="211"/>
    </row>
    <row r="394" spans="2:42" ht="12" customHeight="1">
      <c r="B394" s="128" t="str">
        <f>IF( LEN(D394) = 4, IFERROR( VLOOKUP( D394, Accounts!$A$3:$C$1226, 3, TRUE), "MISSING"), "")</f>
        <v/>
      </c>
      <c r="C394" s="128"/>
      <c r="D394" s="565"/>
      <c r="E394" s="407"/>
      <c r="F394" s="211"/>
      <c r="G394" s="211"/>
      <c r="H394" s="211"/>
      <c r="I394" s="211"/>
      <c r="J394" s="211"/>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c r="AG394" s="211"/>
      <c r="AH394" s="211"/>
      <c r="AI394" s="211"/>
      <c r="AJ394" s="211"/>
      <c r="AK394" s="211"/>
      <c r="AL394" s="211"/>
      <c r="AM394" s="211"/>
      <c r="AN394" s="211"/>
      <c r="AO394" s="211"/>
      <c r="AP394" s="211"/>
    </row>
    <row r="395" spans="2:42" ht="12" customHeight="1">
      <c r="B395" s="128" t="str">
        <f>IF( LEN(D395) = 4, IFERROR( VLOOKUP( D395, Accounts!$A$3:$C$1226, 3, TRUE), "MISSING"), "")</f>
        <v/>
      </c>
      <c r="C395" s="128"/>
      <c r="D395" s="565"/>
      <c r="E395" s="407"/>
      <c r="F395" s="211"/>
      <c r="G395" s="211"/>
      <c r="H395" s="211"/>
      <c r="I395" s="211"/>
      <c r="J395" s="211"/>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c r="AG395" s="211"/>
      <c r="AH395" s="211"/>
      <c r="AI395" s="211"/>
      <c r="AJ395" s="211"/>
      <c r="AK395" s="211"/>
      <c r="AL395" s="211"/>
      <c r="AM395" s="211"/>
      <c r="AN395" s="211"/>
      <c r="AO395" s="211"/>
      <c r="AP395" s="211"/>
    </row>
    <row r="396" spans="2:42" ht="12" customHeight="1">
      <c r="B396" s="128" t="str">
        <f>IF( LEN(D396) = 4, IFERROR( VLOOKUP( D396, Accounts!$A$3:$C$1226, 3, TRUE), "MISSING"), "")</f>
        <v/>
      </c>
      <c r="C396" s="128"/>
      <c r="D396" s="565"/>
      <c r="E396" s="407"/>
      <c r="F396" s="211"/>
      <c r="G396" s="211"/>
      <c r="H396" s="211"/>
      <c r="I396" s="211"/>
      <c r="J396" s="211"/>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c r="AG396" s="211"/>
      <c r="AH396" s="211"/>
      <c r="AI396" s="211"/>
      <c r="AJ396" s="211"/>
      <c r="AK396" s="211"/>
      <c r="AL396" s="211"/>
      <c r="AM396" s="211"/>
      <c r="AN396" s="211"/>
      <c r="AO396" s="211"/>
      <c r="AP396" s="211"/>
    </row>
    <row r="397" spans="2:42" ht="12" customHeight="1">
      <c r="B397" s="128" t="str">
        <f>IF( LEN(D397) = 4, IFERROR( VLOOKUP( D397, Accounts!$A$3:$C$1226, 3, TRUE), "MISSING"), "")</f>
        <v/>
      </c>
      <c r="C397" s="128"/>
      <c r="D397" s="565"/>
      <c r="E397" s="407"/>
      <c r="F397" s="211"/>
      <c r="G397" s="211"/>
      <c r="H397" s="211"/>
      <c r="I397" s="211"/>
      <c r="J397" s="211"/>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c r="AK397" s="211"/>
      <c r="AL397" s="211"/>
      <c r="AM397" s="211"/>
      <c r="AN397" s="211"/>
      <c r="AO397" s="211"/>
      <c r="AP397" s="211"/>
    </row>
    <row r="398" spans="2:42" ht="12" customHeight="1">
      <c r="B398" s="128" t="str">
        <f>IF( LEN(D398) = 4, IFERROR( VLOOKUP( D398, Accounts!$A$3:$C$1226, 3, TRUE), "MISSING"), "")</f>
        <v/>
      </c>
      <c r="C398" s="128"/>
      <c r="D398" s="565"/>
      <c r="E398" s="407"/>
      <c r="F398" s="211"/>
      <c r="G398" s="211"/>
      <c r="H398" s="211"/>
      <c r="I398" s="211"/>
      <c r="J398" s="211"/>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c r="AG398" s="211"/>
      <c r="AH398" s="211"/>
      <c r="AI398" s="211"/>
      <c r="AJ398" s="211"/>
      <c r="AK398" s="211"/>
      <c r="AL398" s="211"/>
      <c r="AM398" s="211"/>
      <c r="AN398" s="211"/>
      <c r="AO398" s="211"/>
      <c r="AP398" s="211"/>
    </row>
    <row r="399" spans="2:42" ht="12" customHeight="1">
      <c r="B399" s="128" t="str">
        <f>IF( LEN(D399) = 4, IFERROR( VLOOKUP( D399, Accounts!$A$3:$C$1226, 3, TRUE), "MISSING"), "")</f>
        <v/>
      </c>
      <c r="C399" s="128"/>
      <c r="D399" s="565"/>
      <c r="E399" s="407"/>
      <c r="F399" s="211"/>
      <c r="G399" s="211"/>
      <c r="H399" s="211"/>
      <c r="I399" s="211"/>
      <c r="J399" s="211"/>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c r="AG399" s="211"/>
      <c r="AH399" s="211"/>
      <c r="AI399" s="211"/>
      <c r="AJ399" s="211"/>
      <c r="AK399" s="211"/>
      <c r="AL399" s="211"/>
      <c r="AM399" s="211"/>
      <c r="AN399" s="211"/>
      <c r="AO399" s="211"/>
      <c r="AP399" s="211"/>
    </row>
    <row r="400" spans="2:42" ht="12" customHeight="1">
      <c r="B400" s="128" t="str">
        <f>IF( LEN(D400) = 4, IFERROR( VLOOKUP( D400, Accounts!$A$3:$C$1226, 3, TRUE), "MISSING"), "")</f>
        <v/>
      </c>
      <c r="C400" s="128"/>
      <c r="D400" s="565"/>
      <c r="E400" s="407"/>
      <c r="F400" s="211"/>
      <c r="G400" s="211"/>
      <c r="H400" s="211"/>
      <c r="I400" s="211"/>
      <c r="J400" s="211"/>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c r="AG400" s="211"/>
      <c r="AH400" s="211"/>
      <c r="AI400" s="211"/>
      <c r="AJ400" s="211"/>
      <c r="AK400" s="211"/>
      <c r="AL400" s="211"/>
      <c r="AM400" s="211"/>
      <c r="AN400" s="211"/>
      <c r="AO400" s="211"/>
      <c r="AP400" s="211"/>
    </row>
    <row r="401" spans="2:42" ht="12" customHeight="1">
      <c r="B401" s="128" t="str">
        <f>IF( LEN(D401) = 4, IFERROR( VLOOKUP( D401, Accounts!$A$3:$C$1226, 3, TRUE), "MISSING"), "")</f>
        <v/>
      </c>
      <c r="C401" s="128"/>
      <c r="D401" s="565"/>
      <c r="E401" s="407"/>
      <c r="F401" s="211"/>
      <c r="G401" s="211"/>
      <c r="H401" s="211"/>
      <c r="I401" s="211"/>
      <c r="J401" s="211"/>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c r="AG401" s="211"/>
      <c r="AH401" s="211"/>
      <c r="AI401" s="211"/>
      <c r="AJ401" s="211"/>
      <c r="AK401" s="211"/>
      <c r="AL401" s="211"/>
      <c r="AM401" s="211"/>
      <c r="AN401" s="211"/>
      <c r="AO401" s="211"/>
      <c r="AP401" s="211"/>
    </row>
    <row r="402" spans="2:42" ht="12" customHeight="1">
      <c r="B402" s="128" t="str">
        <f>IF( LEN(D402) = 4, IFERROR( VLOOKUP( D402, Accounts!$A$3:$C$1226, 3, TRUE), "MISSING"), "")</f>
        <v/>
      </c>
      <c r="C402" s="128"/>
      <c r="D402" s="565"/>
      <c r="E402" s="407"/>
      <c r="F402" s="211"/>
      <c r="G402" s="211"/>
      <c r="H402" s="211"/>
      <c r="I402" s="211"/>
      <c r="J402" s="211"/>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c r="AG402" s="211"/>
      <c r="AH402" s="211"/>
      <c r="AI402" s="211"/>
      <c r="AJ402" s="211"/>
      <c r="AK402" s="211"/>
      <c r="AL402" s="211"/>
      <c r="AM402" s="211"/>
      <c r="AN402" s="211"/>
      <c r="AO402" s="211"/>
      <c r="AP402" s="211"/>
    </row>
    <row r="403" spans="2:42" ht="12" customHeight="1">
      <c r="B403" s="128" t="str">
        <f>IF( LEN(D403) = 4, IFERROR( VLOOKUP( D403, Accounts!$A$3:$C$1226, 3, TRUE), "MISSING"), "")</f>
        <v/>
      </c>
      <c r="C403" s="128"/>
      <c r="D403" s="565"/>
      <c r="E403" s="407"/>
      <c r="F403" s="211"/>
      <c r="G403" s="211"/>
      <c r="H403" s="211"/>
      <c r="I403" s="211"/>
      <c r="J403" s="211"/>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c r="AK403" s="211"/>
      <c r="AL403" s="211"/>
      <c r="AM403" s="211"/>
      <c r="AN403" s="211"/>
      <c r="AO403" s="211"/>
      <c r="AP403" s="211"/>
    </row>
    <row r="404" spans="2:42" ht="12" customHeight="1">
      <c r="B404" s="128" t="str">
        <f>IF( LEN(D404) = 4, IFERROR( VLOOKUP( D404, Accounts!$A$3:$C$1226, 3, TRUE), "MISSING"), "")</f>
        <v/>
      </c>
      <c r="C404" s="128"/>
      <c r="D404" s="565"/>
      <c r="E404" s="407"/>
      <c r="F404" s="211"/>
      <c r="G404" s="211"/>
      <c r="H404" s="211"/>
      <c r="I404" s="211"/>
      <c r="J404" s="211"/>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c r="AG404" s="211"/>
      <c r="AH404" s="211"/>
      <c r="AI404" s="211"/>
      <c r="AJ404" s="211"/>
      <c r="AK404" s="211"/>
      <c r="AL404" s="211"/>
      <c r="AM404" s="211"/>
      <c r="AN404" s="211"/>
      <c r="AO404" s="211"/>
      <c r="AP404" s="211"/>
    </row>
    <row r="405" spans="2:42" ht="12" customHeight="1">
      <c r="B405" s="128" t="str">
        <f>IF( LEN(D405) = 4, IFERROR( VLOOKUP( D405, Accounts!$A$3:$C$1226, 3, TRUE), "MISSING"), "")</f>
        <v/>
      </c>
      <c r="C405" s="128"/>
      <c r="D405" s="565"/>
      <c r="E405" s="407"/>
      <c r="F405" s="211"/>
      <c r="G405" s="211"/>
      <c r="H405" s="211"/>
      <c r="I405" s="211"/>
      <c r="J405" s="211"/>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c r="AG405" s="211"/>
      <c r="AH405" s="211"/>
      <c r="AI405" s="211"/>
      <c r="AJ405" s="211"/>
      <c r="AK405" s="211"/>
      <c r="AL405" s="211"/>
      <c r="AM405" s="211"/>
      <c r="AN405" s="211"/>
      <c r="AO405" s="211"/>
      <c r="AP405" s="211"/>
    </row>
    <row r="406" spans="2:42" ht="12" customHeight="1">
      <c r="B406" s="128" t="str">
        <f>IF( LEN(D406) = 4, IFERROR( VLOOKUP( D406, Accounts!$A$3:$C$1226, 3, TRUE), "MISSING"), "")</f>
        <v/>
      </c>
      <c r="C406" s="128"/>
      <c r="D406" s="565"/>
      <c r="E406" s="407"/>
      <c r="F406" s="211"/>
      <c r="G406" s="211"/>
      <c r="H406" s="211"/>
      <c r="I406" s="211"/>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c r="AK406" s="211"/>
      <c r="AL406" s="211"/>
      <c r="AM406" s="211"/>
      <c r="AN406" s="211"/>
      <c r="AO406" s="211"/>
      <c r="AP406" s="211"/>
    </row>
    <row r="407" spans="2:42" ht="12" customHeight="1">
      <c r="B407" s="128" t="str">
        <f>IF( LEN(D407) = 4, IFERROR( VLOOKUP( D407, Accounts!$A$3:$C$1226, 3, TRUE), "MISSING"), "")</f>
        <v/>
      </c>
      <c r="C407" s="128"/>
      <c r="D407" s="565"/>
      <c r="E407" s="407"/>
      <c r="F407" s="211"/>
      <c r="G407" s="211"/>
      <c r="H407" s="211"/>
      <c r="I407" s="211"/>
      <c r="J407" s="211"/>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c r="AG407" s="211"/>
      <c r="AH407" s="211"/>
      <c r="AI407" s="211"/>
      <c r="AJ407" s="211"/>
      <c r="AK407" s="211"/>
      <c r="AL407" s="211"/>
      <c r="AM407" s="211"/>
      <c r="AN407" s="211"/>
      <c r="AO407" s="211"/>
      <c r="AP407" s="211"/>
    </row>
    <row r="408" spans="2:42" ht="12" customHeight="1">
      <c r="B408" s="128" t="str">
        <f>IF( LEN(D408) = 4, IFERROR( VLOOKUP( D408, Accounts!$A$3:$C$1226, 3, TRUE), "MISSING"), "")</f>
        <v/>
      </c>
      <c r="C408" s="128"/>
      <c r="D408" s="565"/>
      <c r="E408" s="407"/>
      <c r="F408" s="211"/>
      <c r="G408" s="211"/>
      <c r="H408" s="211"/>
      <c r="I408" s="211"/>
      <c r="J408" s="211"/>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c r="AG408" s="211"/>
      <c r="AH408" s="211"/>
      <c r="AI408" s="211"/>
      <c r="AJ408" s="211"/>
      <c r="AK408" s="211"/>
      <c r="AL408" s="211"/>
      <c r="AM408" s="211"/>
      <c r="AN408" s="211"/>
      <c r="AO408" s="211"/>
      <c r="AP408" s="211"/>
    </row>
    <row r="409" spans="2:42" ht="12" customHeight="1">
      <c r="B409" s="128" t="str">
        <f>IF( LEN(D409) = 4, IFERROR( VLOOKUP( D409, Accounts!$A$3:$C$1226, 3, TRUE), "MISSING"), "")</f>
        <v/>
      </c>
      <c r="C409" s="128"/>
      <c r="D409" s="565"/>
      <c r="E409" s="407"/>
      <c r="F409" s="211"/>
      <c r="G409" s="211"/>
      <c r="H409" s="211"/>
      <c r="I409" s="211"/>
      <c r="J409" s="211"/>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c r="AK409" s="211"/>
      <c r="AL409" s="211"/>
      <c r="AM409" s="211"/>
      <c r="AN409" s="211"/>
      <c r="AO409" s="211"/>
      <c r="AP409" s="211"/>
    </row>
    <row r="410" spans="2:42" ht="12" customHeight="1">
      <c r="B410" s="128" t="str">
        <f>IF( LEN(D410) = 4, IFERROR( VLOOKUP( D410, Accounts!$A$3:$C$1226, 3, TRUE), "MISSING"), "")</f>
        <v/>
      </c>
      <c r="C410" s="128"/>
      <c r="D410" s="565"/>
      <c r="E410" s="407"/>
      <c r="F410" s="211"/>
      <c r="G410" s="211"/>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c r="AP410" s="211"/>
    </row>
    <row r="411" spans="2:42" ht="12" customHeight="1">
      <c r="B411" s="128" t="str">
        <f>IF( LEN(D411) = 4, IFERROR( VLOOKUP( D411, Accounts!$A$3:$C$1226, 3, TRUE), "MISSING"), "")</f>
        <v/>
      </c>
      <c r="C411" s="128"/>
      <c r="D411" s="565"/>
      <c r="E411" s="407"/>
      <c r="F411" s="211"/>
      <c r="G411" s="211"/>
      <c r="H411" s="211"/>
      <c r="I411" s="211"/>
      <c r="J411" s="211"/>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c r="AK411" s="211"/>
      <c r="AL411" s="211"/>
      <c r="AM411" s="211"/>
      <c r="AN411" s="211"/>
      <c r="AO411" s="211"/>
      <c r="AP411" s="211"/>
    </row>
    <row r="412" spans="2:42" ht="12" customHeight="1">
      <c r="B412" s="128" t="str">
        <f>IF( LEN(D412) = 4, IFERROR( VLOOKUP( D412, Accounts!$A$3:$C$1226, 3, TRUE), "MISSING"), "")</f>
        <v/>
      </c>
      <c r="C412" s="128"/>
      <c r="D412" s="565"/>
      <c r="E412" s="407"/>
      <c r="F412" s="211"/>
      <c r="G412" s="211"/>
      <c r="H412" s="211"/>
      <c r="I412" s="211"/>
      <c r="J412" s="211"/>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c r="AK412" s="211"/>
      <c r="AL412" s="211"/>
      <c r="AM412" s="211"/>
      <c r="AN412" s="211"/>
      <c r="AO412" s="211"/>
      <c r="AP412" s="211"/>
    </row>
    <row r="413" spans="2:42" ht="12" customHeight="1">
      <c r="B413" s="128" t="str">
        <f>IF( LEN(D413) = 4, IFERROR( VLOOKUP( D413, Accounts!$A$3:$C$1226, 3, TRUE), "MISSING"), "")</f>
        <v/>
      </c>
      <c r="C413" s="128"/>
      <c r="D413" s="565"/>
      <c r="E413" s="407"/>
      <c r="F413" s="211"/>
      <c r="G413" s="211"/>
      <c r="H413" s="211"/>
      <c r="I413" s="211"/>
      <c r="J413" s="211"/>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c r="AG413" s="211"/>
      <c r="AH413" s="211"/>
      <c r="AI413" s="211"/>
      <c r="AJ413" s="211"/>
      <c r="AK413" s="211"/>
      <c r="AL413" s="211"/>
      <c r="AM413" s="211"/>
      <c r="AN413" s="211"/>
      <c r="AO413" s="211"/>
      <c r="AP413" s="211"/>
    </row>
    <row r="414" spans="2:42" ht="12" customHeight="1">
      <c r="B414" s="128" t="str">
        <f>IF( LEN(D414) = 4, IFERROR( VLOOKUP( D414, Accounts!$A$3:$C$1226, 3, TRUE), "MISSING"), "")</f>
        <v/>
      </c>
      <c r="C414" s="128"/>
      <c r="D414" s="565"/>
      <c r="E414" s="407"/>
      <c r="F414" s="211"/>
      <c r="G414" s="211"/>
      <c r="H414" s="211"/>
      <c r="I414" s="211"/>
      <c r="J414" s="211"/>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c r="AK414" s="211"/>
      <c r="AL414" s="211"/>
      <c r="AM414" s="211"/>
      <c r="AN414" s="211"/>
      <c r="AO414" s="211"/>
      <c r="AP414" s="211"/>
    </row>
    <row r="415" spans="2:42" ht="12" customHeight="1">
      <c r="B415" s="128" t="str">
        <f>IF( LEN(D415) = 4, IFERROR( VLOOKUP( D415, Accounts!$A$3:$C$1226, 3, TRUE), "MISSING"), "")</f>
        <v/>
      </c>
      <c r="C415" s="128"/>
      <c r="D415" s="565"/>
      <c r="E415" s="407"/>
      <c r="F415" s="211"/>
      <c r="G415" s="211"/>
      <c r="H415" s="211"/>
      <c r="I415" s="211"/>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c r="AK415" s="211"/>
      <c r="AL415" s="211"/>
      <c r="AM415" s="211"/>
      <c r="AN415" s="211"/>
      <c r="AO415" s="211"/>
      <c r="AP415" s="211"/>
    </row>
    <row r="416" spans="2:42" ht="12" customHeight="1">
      <c r="B416" s="128" t="str">
        <f>IF( LEN(D416) = 4, IFERROR( VLOOKUP( D416, Accounts!$A$3:$C$1226, 3, TRUE), "MISSING"), "")</f>
        <v/>
      </c>
      <c r="C416" s="128"/>
      <c r="D416" s="565"/>
      <c r="E416" s="407"/>
      <c r="F416" s="211"/>
      <c r="G416" s="211"/>
      <c r="H416" s="211"/>
      <c r="I416" s="211"/>
      <c r="J416" s="211"/>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c r="AG416" s="211"/>
      <c r="AH416" s="211"/>
      <c r="AI416" s="211"/>
      <c r="AJ416" s="211"/>
      <c r="AK416" s="211"/>
      <c r="AL416" s="211"/>
      <c r="AM416" s="211"/>
      <c r="AN416" s="211"/>
      <c r="AO416" s="211"/>
      <c r="AP416" s="211"/>
    </row>
    <row r="417" spans="2:42" ht="12" customHeight="1">
      <c r="B417" s="128" t="str">
        <f>IF( LEN(D417) = 4, IFERROR( VLOOKUP( D417, Accounts!$A$3:$C$1226, 3, TRUE), "MISSING"), "")</f>
        <v/>
      </c>
      <c r="C417" s="128"/>
      <c r="D417" s="565"/>
      <c r="E417" s="407"/>
      <c r="F417" s="211"/>
      <c r="G417" s="211"/>
      <c r="H417" s="211"/>
      <c r="I417" s="211"/>
      <c r="J417" s="211"/>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c r="AG417" s="211"/>
      <c r="AH417" s="211"/>
      <c r="AI417" s="211"/>
      <c r="AJ417" s="211"/>
      <c r="AK417" s="211"/>
      <c r="AL417" s="211"/>
      <c r="AM417" s="211"/>
      <c r="AN417" s="211"/>
      <c r="AO417" s="211"/>
      <c r="AP417" s="211"/>
    </row>
    <row r="418" spans="2:42" ht="12" customHeight="1">
      <c r="B418" s="128" t="str">
        <f>IF( LEN(D418) = 4, IFERROR( VLOOKUP( D418, Accounts!$A$3:$C$1226, 3, TRUE), "MISSING"), "")</f>
        <v/>
      </c>
      <c r="C418" s="128"/>
      <c r="D418" s="565"/>
      <c r="E418" s="407"/>
      <c r="F418" s="211"/>
      <c r="G418" s="211"/>
      <c r="H418" s="211"/>
      <c r="I418" s="211"/>
      <c r="J418" s="211"/>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c r="AG418" s="211"/>
      <c r="AH418" s="211"/>
      <c r="AI418" s="211"/>
      <c r="AJ418" s="211"/>
      <c r="AK418" s="211"/>
      <c r="AL418" s="211"/>
      <c r="AM418" s="211"/>
      <c r="AN418" s="211"/>
      <c r="AO418" s="211"/>
      <c r="AP418" s="211"/>
    </row>
    <row r="419" spans="2:42" ht="12" customHeight="1">
      <c r="B419" s="128" t="str">
        <f>IF( LEN(D419) = 4, IFERROR( VLOOKUP( D419, Accounts!$A$3:$C$1226, 3, TRUE), "MISSING"), "")</f>
        <v/>
      </c>
      <c r="C419" s="128"/>
      <c r="D419" s="565"/>
      <c r="E419" s="407"/>
      <c r="F419" s="211"/>
      <c r="G419" s="211"/>
      <c r="H419" s="211"/>
      <c r="I419" s="211"/>
      <c r="J419" s="211"/>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c r="AG419" s="211"/>
      <c r="AH419" s="211"/>
      <c r="AI419" s="211"/>
      <c r="AJ419" s="211"/>
      <c r="AK419" s="211"/>
      <c r="AL419" s="211"/>
      <c r="AM419" s="211"/>
      <c r="AN419" s="211"/>
      <c r="AO419" s="211"/>
      <c r="AP419" s="211"/>
    </row>
    <row r="420" spans="2:42" ht="12" customHeight="1">
      <c r="B420" s="128" t="str">
        <f>IF( LEN(D420) = 4, IFERROR( VLOOKUP( D420, Accounts!$A$3:$C$1226, 3, TRUE), "MISSING"), "")</f>
        <v/>
      </c>
      <c r="C420" s="128"/>
      <c r="D420" s="565"/>
      <c r="E420" s="407"/>
      <c r="F420" s="211"/>
      <c r="G420" s="211"/>
      <c r="H420" s="211"/>
      <c r="I420" s="211"/>
      <c r="J420" s="211"/>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c r="AG420" s="211"/>
      <c r="AH420" s="211"/>
      <c r="AI420" s="211"/>
      <c r="AJ420" s="211"/>
      <c r="AK420" s="211"/>
      <c r="AL420" s="211"/>
      <c r="AM420" s="211"/>
      <c r="AN420" s="211"/>
      <c r="AO420" s="211"/>
      <c r="AP420" s="211"/>
    </row>
    <row r="421" spans="2:42" ht="12" customHeight="1">
      <c r="B421" s="128" t="str">
        <f>IF( LEN(D421) = 4, IFERROR( VLOOKUP( D421, Accounts!$A$3:$C$1226, 3, TRUE), "MISSING"), "")</f>
        <v/>
      </c>
      <c r="C421" s="128"/>
      <c r="D421" s="565"/>
      <c r="E421" s="407"/>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c r="AK421" s="211"/>
      <c r="AL421" s="211"/>
      <c r="AM421" s="211"/>
      <c r="AN421" s="211"/>
      <c r="AO421" s="211"/>
      <c r="AP421" s="211"/>
    </row>
    <row r="422" spans="2:42" ht="12" customHeight="1">
      <c r="B422" s="128" t="str">
        <f>IF( LEN(D422) = 4, IFERROR( VLOOKUP( D422, Accounts!$A$3:$C$1226, 3, TRUE), "MISSING"), "")</f>
        <v/>
      </c>
      <c r="C422" s="128"/>
      <c r="D422" s="565"/>
      <c r="E422" s="407"/>
      <c r="F422" s="211"/>
      <c r="G422" s="211"/>
      <c r="H422" s="211"/>
      <c r="I422" s="211"/>
      <c r="J422" s="211"/>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c r="AK422" s="211"/>
      <c r="AL422" s="211"/>
      <c r="AM422" s="211"/>
      <c r="AN422" s="211"/>
      <c r="AO422" s="211"/>
      <c r="AP422" s="211"/>
    </row>
    <row r="423" spans="2:42" ht="12" customHeight="1">
      <c r="B423" s="128" t="str">
        <f>IF( LEN(D423) = 4, IFERROR( VLOOKUP( D423, Accounts!$A$3:$C$1226, 3, TRUE), "MISSING"), "")</f>
        <v/>
      </c>
      <c r="C423" s="128"/>
      <c r="D423" s="565"/>
      <c r="E423" s="407"/>
      <c r="F423" s="211"/>
      <c r="G423" s="211"/>
      <c r="H423" s="211"/>
      <c r="I423" s="211"/>
      <c r="J423" s="211"/>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c r="AK423" s="211"/>
      <c r="AL423" s="211"/>
      <c r="AM423" s="211"/>
      <c r="AN423" s="211"/>
      <c r="AO423" s="211"/>
      <c r="AP423" s="211"/>
    </row>
    <row r="424" spans="2:42" ht="12" customHeight="1">
      <c r="B424" s="128" t="str">
        <f>IF( LEN(D424) = 4, IFERROR( VLOOKUP( D424, Accounts!$A$3:$C$1226, 3, TRUE), "MISSING"), "")</f>
        <v/>
      </c>
      <c r="C424" s="128"/>
      <c r="D424" s="565"/>
      <c r="E424" s="407"/>
      <c r="F424" s="211"/>
      <c r="G424" s="211"/>
      <c r="H424" s="211"/>
      <c r="I424" s="211"/>
      <c r="J424" s="211"/>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c r="AG424" s="211"/>
      <c r="AH424" s="211"/>
      <c r="AI424" s="211"/>
      <c r="AJ424" s="211"/>
      <c r="AK424" s="211"/>
      <c r="AL424" s="211"/>
      <c r="AM424" s="211"/>
      <c r="AN424" s="211"/>
      <c r="AO424" s="211"/>
      <c r="AP424" s="211"/>
    </row>
    <row r="425" spans="2:42" ht="12" customHeight="1">
      <c r="B425" s="128" t="str">
        <f>IF( LEN(D425) = 4, IFERROR( VLOOKUP( D425, Accounts!$A$3:$C$1226, 3, TRUE), "MISSING"), "")</f>
        <v/>
      </c>
      <c r="C425" s="128"/>
      <c r="D425" s="565"/>
      <c r="E425" s="407"/>
      <c r="F425" s="211"/>
      <c r="G425" s="211"/>
      <c r="H425" s="211"/>
      <c r="I425" s="211"/>
      <c r="J425" s="211"/>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c r="AG425" s="211"/>
      <c r="AH425" s="211"/>
      <c r="AI425" s="211"/>
      <c r="AJ425" s="211"/>
      <c r="AK425" s="211"/>
      <c r="AL425" s="211"/>
      <c r="AM425" s="211"/>
      <c r="AN425" s="211"/>
      <c r="AO425" s="211"/>
      <c r="AP425" s="211"/>
    </row>
    <row r="426" spans="2:42" ht="12" customHeight="1">
      <c r="B426" s="128" t="str">
        <f>IF( LEN(D426) = 4, IFERROR( VLOOKUP( D426, Accounts!$A$3:$C$1226, 3, TRUE), "MISSING"), "")</f>
        <v/>
      </c>
      <c r="C426" s="128"/>
      <c r="D426" s="565"/>
      <c r="E426" s="407"/>
      <c r="F426" s="211"/>
      <c r="G426" s="211"/>
      <c r="H426" s="211"/>
      <c r="I426" s="211"/>
      <c r="J426" s="211"/>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c r="AG426" s="211"/>
      <c r="AH426" s="211"/>
      <c r="AI426" s="211"/>
      <c r="AJ426" s="211"/>
      <c r="AK426" s="211"/>
      <c r="AL426" s="211"/>
      <c r="AM426" s="211"/>
      <c r="AN426" s="211"/>
      <c r="AO426" s="211"/>
      <c r="AP426" s="211"/>
    </row>
    <row r="427" spans="2:42" ht="12" customHeight="1">
      <c r="B427" s="128" t="str">
        <f>IF( LEN(D427) = 4, IFERROR( VLOOKUP( D427, Accounts!$A$3:$C$1226, 3, TRUE), "MISSING"), "")</f>
        <v/>
      </c>
      <c r="C427" s="128"/>
      <c r="D427" s="565"/>
      <c r="E427" s="407"/>
      <c r="F427" s="211"/>
      <c r="G427" s="211"/>
      <c r="H427" s="211"/>
      <c r="I427" s="211"/>
      <c r="J427" s="211"/>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c r="AG427" s="211"/>
      <c r="AH427" s="211"/>
      <c r="AI427" s="211"/>
      <c r="AJ427" s="211"/>
      <c r="AK427" s="211"/>
      <c r="AL427" s="211"/>
      <c r="AM427" s="211"/>
      <c r="AN427" s="211"/>
      <c r="AO427" s="211"/>
      <c r="AP427" s="211"/>
    </row>
    <row r="428" spans="2:42" ht="12" customHeight="1">
      <c r="B428" s="128" t="str">
        <f>IF( LEN(D428) = 4, IFERROR( VLOOKUP( D428, Accounts!$A$3:$C$1226, 3, TRUE), "MISSING"), "")</f>
        <v/>
      </c>
      <c r="C428" s="128"/>
      <c r="D428" s="565"/>
      <c r="E428" s="407"/>
      <c r="F428" s="211"/>
      <c r="G428" s="211"/>
      <c r="H428" s="211"/>
      <c r="I428" s="211"/>
      <c r="J428" s="211"/>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c r="AG428" s="211"/>
      <c r="AH428" s="211"/>
      <c r="AI428" s="211"/>
      <c r="AJ428" s="211"/>
      <c r="AK428" s="211"/>
      <c r="AL428" s="211"/>
      <c r="AM428" s="211"/>
      <c r="AN428" s="211"/>
      <c r="AO428" s="211"/>
      <c r="AP428" s="211"/>
    </row>
    <row r="429" spans="2:42" ht="12" customHeight="1">
      <c r="B429" s="128" t="str">
        <f>IF( LEN(D429) = 4, IFERROR( VLOOKUP( D429, Accounts!$A$3:$C$1226, 3, TRUE), "MISSING"), "")</f>
        <v/>
      </c>
      <c r="C429" s="128"/>
      <c r="D429" s="565"/>
      <c r="E429" s="407"/>
      <c r="F429" s="211"/>
      <c r="G429" s="211"/>
      <c r="H429" s="211"/>
      <c r="I429" s="211"/>
      <c r="J429" s="211"/>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c r="AG429" s="211"/>
      <c r="AH429" s="211"/>
      <c r="AI429" s="211"/>
      <c r="AJ429" s="211"/>
      <c r="AK429" s="211"/>
      <c r="AL429" s="211"/>
      <c r="AM429" s="211"/>
      <c r="AN429" s="211"/>
      <c r="AO429" s="211"/>
      <c r="AP429" s="211"/>
    </row>
    <row r="430" spans="2:42" ht="12" customHeight="1">
      <c r="B430" s="128" t="str">
        <f>IF( LEN(D430) = 4, IFERROR( VLOOKUP( D430, Accounts!$A$3:$C$1226, 3, TRUE), "MISSING"), "")</f>
        <v/>
      </c>
      <c r="C430" s="128"/>
      <c r="D430" s="565"/>
      <c r="E430" s="407"/>
      <c r="F430" s="211"/>
      <c r="G430" s="211"/>
      <c r="H430" s="211"/>
      <c r="I430" s="211"/>
      <c r="J430" s="211"/>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c r="AG430" s="211"/>
      <c r="AH430" s="211"/>
      <c r="AI430" s="211"/>
      <c r="AJ430" s="211"/>
      <c r="AK430" s="211"/>
      <c r="AL430" s="211"/>
      <c r="AM430" s="211"/>
      <c r="AN430" s="211"/>
      <c r="AO430" s="211"/>
      <c r="AP430" s="211"/>
    </row>
    <row r="431" spans="2:42" ht="12" customHeight="1">
      <c r="B431" s="128" t="str">
        <f>IF( LEN(D431) = 4, IFERROR( VLOOKUP( D431, Accounts!$A$3:$C$1226, 3, TRUE), "MISSING"), "")</f>
        <v/>
      </c>
      <c r="C431" s="128"/>
      <c r="D431" s="565"/>
      <c r="E431" s="407"/>
      <c r="F431" s="211"/>
      <c r="G431" s="211"/>
      <c r="H431" s="211"/>
      <c r="I431" s="211"/>
      <c r="J431" s="211"/>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c r="AG431" s="211"/>
      <c r="AH431" s="211"/>
      <c r="AI431" s="211"/>
      <c r="AJ431" s="211"/>
      <c r="AK431" s="211"/>
      <c r="AL431" s="211"/>
      <c r="AM431" s="211"/>
      <c r="AN431" s="211"/>
      <c r="AO431" s="211"/>
      <c r="AP431" s="211"/>
    </row>
    <row r="432" spans="2:42" ht="12" customHeight="1">
      <c r="B432" s="128" t="str">
        <f>IF( LEN(D432) = 4, IFERROR( VLOOKUP( D432, Accounts!$A$3:$C$1226, 3, TRUE), "MISSING"), "")</f>
        <v/>
      </c>
      <c r="C432" s="128"/>
      <c r="D432" s="565"/>
      <c r="E432" s="407"/>
      <c r="F432" s="211"/>
      <c r="G432" s="211"/>
      <c r="H432" s="211"/>
      <c r="I432" s="211"/>
      <c r="J432" s="211"/>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c r="AG432" s="211"/>
      <c r="AH432" s="211"/>
      <c r="AI432" s="211"/>
      <c r="AJ432" s="211"/>
      <c r="AK432" s="211"/>
      <c r="AL432" s="211"/>
      <c r="AM432" s="211"/>
      <c r="AN432" s="211"/>
      <c r="AO432" s="211"/>
      <c r="AP432" s="211"/>
    </row>
    <row r="433" spans="2:42" ht="12" customHeight="1">
      <c r="B433" s="128" t="str">
        <f>IF( LEN(D433) = 4, IFERROR( VLOOKUP( D433, Accounts!$A$3:$C$1226, 3, TRUE), "MISSING"), "")</f>
        <v/>
      </c>
      <c r="C433" s="128"/>
      <c r="D433" s="565"/>
      <c r="E433" s="407"/>
      <c r="F433" s="211"/>
      <c r="G433" s="211"/>
      <c r="H433" s="211"/>
      <c r="I433" s="211"/>
      <c r="J433" s="211"/>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c r="AK433" s="211"/>
      <c r="AL433" s="211"/>
      <c r="AM433" s="211"/>
      <c r="AN433" s="211"/>
      <c r="AO433" s="211"/>
      <c r="AP433" s="211"/>
    </row>
    <row r="434" spans="2:42" ht="12" customHeight="1">
      <c r="B434" s="128" t="str">
        <f>IF( LEN(D434) = 4, IFERROR( VLOOKUP( D434, Accounts!$A$3:$C$1226, 3, TRUE), "MISSING"), "")</f>
        <v/>
      </c>
      <c r="C434" s="128"/>
      <c r="D434" s="565"/>
      <c r="E434" s="407"/>
      <c r="F434" s="211"/>
      <c r="G434" s="211"/>
      <c r="H434" s="211"/>
      <c r="I434" s="211"/>
      <c r="J434" s="211"/>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c r="AG434" s="211"/>
      <c r="AH434" s="211"/>
      <c r="AI434" s="211"/>
      <c r="AJ434" s="211"/>
      <c r="AK434" s="211"/>
      <c r="AL434" s="211"/>
      <c r="AM434" s="211"/>
      <c r="AN434" s="211"/>
      <c r="AO434" s="211"/>
      <c r="AP434" s="211"/>
    </row>
    <row r="435" spans="2:42" ht="12" customHeight="1">
      <c r="B435" s="128" t="str">
        <f>IF( LEN(D435) = 4, IFERROR( VLOOKUP( D435, Accounts!$A$3:$C$1226, 3, TRUE), "MISSING"), "")</f>
        <v/>
      </c>
      <c r="C435" s="128"/>
      <c r="D435" s="565"/>
      <c r="E435" s="407"/>
      <c r="F435" s="211"/>
      <c r="G435" s="211"/>
      <c r="H435" s="211"/>
      <c r="I435" s="211"/>
      <c r="J435" s="211"/>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c r="AG435" s="211"/>
      <c r="AH435" s="211"/>
      <c r="AI435" s="211"/>
      <c r="AJ435" s="211"/>
      <c r="AK435" s="211"/>
      <c r="AL435" s="211"/>
      <c r="AM435" s="211"/>
      <c r="AN435" s="211"/>
      <c r="AO435" s="211"/>
      <c r="AP435" s="211"/>
    </row>
    <row r="436" spans="2:42" ht="12" customHeight="1">
      <c r="B436" s="128" t="str">
        <f>IF( LEN(D436) = 4, IFERROR( VLOOKUP( D436, Accounts!$A$3:$C$1226, 3, TRUE), "MISSING"), "")</f>
        <v/>
      </c>
      <c r="C436" s="128"/>
      <c r="D436" s="565"/>
      <c r="E436" s="407"/>
      <c r="F436" s="211"/>
      <c r="G436" s="211"/>
      <c r="H436" s="211"/>
      <c r="I436" s="211"/>
      <c r="J436" s="211"/>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c r="AG436" s="211"/>
      <c r="AH436" s="211"/>
      <c r="AI436" s="211"/>
      <c r="AJ436" s="211"/>
      <c r="AK436" s="211"/>
      <c r="AL436" s="211"/>
      <c r="AM436" s="211"/>
      <c r="AN436" s="211"/>
      <c r="AO436" s="211"/>
      <c r="AP436" s="211"/>
    </row>
    <row r="437" spans="2:42" ht="12" customHeight="1">
      <c r="B437" s="128" t="str">
        <f>IF( LEN(D437) = 4, IFERROR( VLOOKUP( D437, Accounts!$A$3:$C$1226, 3, TRUE), "MISSING"), "")</f>
        <v/>
      </c>
      <c r="C437" s="128"/>
      <c r="D437" s="565"/>
      <c r="E437" s="407"/>
      <c r="F437" s="211"/>
      <c r="G437" s="211"/>
      <c r="H437" s="211"/>
      <c r="I437" s="211"/>
      <c r="J437" s="211"/>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c r="AG437" s="211"/>
      <c r="AH437" s="211"/>
      <c r="AI437" s="211"/>
      <c r="AJ437" s="211"/>
      <c r="AK437" s="211"/>
      <c r="AL437" s="211"/>
      <c r="AM437" s="211"/>
      <c r="AN437" s="211"/>
      <c r="AO437" s="211"/>
      <c r="AP437" s="211"/>
    </row>
    <row r="438" spans="2:42" ht="12" customHeight="1">
      <c r="B438" s="128" t="str">
        <f>IF( LEN(D438) = 4, IFERROR( VLOOKUP( D438, Accounts!$A$3:$C$1226, 3, TRUE), "MISSING"), "")</f>
        <v/>
      </c>
      <c r="C438" s="128"/>
      <c r="D438" s="565"/>
      <c r="E438" s="407"/>
      <c r="F438" s="211"/>
      <c r="G438" s="211"/>
      <c r="H438" s="211"/>
      <c r="I438" s="211"/>
      <c r="J438" s="211"/>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c r="AG438" s="211"/>
      <c r="AH438" s="211"/>
      <c r="AI438" s="211"/>
      <c r="AJ438" s="211"/>
      <c r="AK438" s="211"/>
      <c r="AL438" s="211"/>
      <c r="AM438" s="211"/>
      <c r="AN438" s="211"/>
      <c r="AO438" s="211"/>
      <c r="AP438" s="211"/>
    </row>
    <row r="439" spans="2:42" ht="12" customHeight="1">
      <c r="B439" s="128" t="str">
        <f>IF( LEN(D439) = 4, IFERROR( VLOOKUP( D439, Accounts!$A$3:$C$1226, 3, TRUE), "MISSING"), "")</f>
        <v/>
      </c>
      <c r="C439" s="128"/>
      <c r="D439" s="565"/>
      <c r="E439" s="407"/>
      <c r="F439" s="211"/>
      <c r="G439" s="211"/>
      <c r="H439" s="211"/>
      <c r="I439" s="211"/>
      <c r="J439" s="211"/>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c r="AG439" s="211"/>
      <c r="AH439" s="211"/>
      <c r="AI439" s="211"/>
      <c r="AJ439" s="211"/>
      <c r="AK439" s="211"/>
      <c r="AL439" s="211"/>
      <c r="AM439" s="211"/>
      <c r="AN439" s="211"/>
      <c r="AO439" s="211"/>
      <c r="AP439" s="211"/>
    </row>
    <row r="440" spans="2:42" ht="12" customHeight="1">
      <c r="B440" s="128" t="str">
        <f>IF( LEN(D440) = 4, IFERROR( VLOOKUP( D440, Accounts!$A$3:$C$1226, 3, TRUE), "MISSING"), "")</f>
        <v/>
      </c>
      <c r="C440" s="128"/>
      <c r="D440" s="565"/>
      <c r="E440" s="407"/>
      <c r="F440" s="211"/>
      <c r="G440" s="211"/>
      <c r="H440" s="211"/>
      <c r="I440" s="211"/>
      <c r="J440" s="211"/>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c r="AG440" s="211"/>
      <c r="AH440" s="211"/>
      <c r="AI440" s="211"/>
      <c r="AJ440" s="211"/>
      <c r="AK440" s="211"/>
      <c r="AL440" s="211"/>
      <c r="AM440" s="211"/>
      <c r="AN440" s="211"/>
      <c r="AO440" s="211"/>
      <c r="AP440" s="211"/>
    </row>
    <row r="441" spans="2:42" ht="12" customHeight="1">
      <c r="B441" s="128" t="str">
        <f>IF( LEN(D441) = 4, IFERROR( VLOOKUP( D441, Accounts!$A$3:$C$1226, 3, TRUE), "MISSING"), "")</f>
        <v/>
      </c>
      <c r="C441" s="128"/>
      <c r="D441" s="565"/>
      <c r="E441" s="407"/>
      <c r="F441" s="211"/>
      <c r="G441" s="211"/>
      <c r="H441" s="211"/>
      <c r="I441" s="211"/>
      <c r="J441" s="211"/>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c r="AK441" s="211"/>
      <c r="AL441" s="211"/>
      <c r="AM441" s="211"/>
      <c r="AN441" s="211"/>
      <c r="AO441" s="211"/>
      <c r="AP441" s="211"/>
    </row>
    <row r="442" spans="2:42" ht="12" customHeight="1">
      <c r="B442" s="128" t="str">
        <f>IF( LEN(D442) = 4, IFERROR( VLOOKUP( D442, Accounts!$A$3:$C$1226, 3, TRUE), "MISSING"), "")</f>
        <v/>
      </c>
      <c r="C442" s="128"/>
      <c r="D442" s="565"/>
      <c r="E442" s="407"/>
      <c r="F442" s="211"/>
      <c r="G442" s="211"/>
      <c r="H442" s="211"/>
      <c r="I442" s="211"/>
      <c r="J442" s="211"/>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c r="AG442" s="211"/>
      <c r="AH442" s="211"/>
      <c r="AI442" s="211"/>
      <c r="AJ442" s="211"/>
      <c r="AK442" s="211"/>
      <c r="AL442" s="211"/>
      <c r="AM442" s="211"/>
      <c r="AN442" s="211"/>
      <c r="AO442" s="211"/>
      <c r="AP442" s="211"/>
    </row>
    <row r="443" spans="2:42" ht="12" customHeight="1">
      <c r="B443" s="128" t="str">
        <f>IF( LEN(D443) = 4, IFERROR( VLOOKUP( D443, Accounts!$A$3:$C$1226, 3, TRUE), "MISSING"), "")</f>
        <v/>
      </c>
      <c r="C443" s="128"/>
      <c r="D443" s="565"/>
      <c r="E443" s="407"/>
      <c r="F443" s="211"/>
      <c r="G443" s="211"/>
      <c r="H443" s="211"/>
      <c r="I443" s="211"/>
      <c r="J443" s="211"/>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c r="AK443" s="211"/>
      <c r="AL443" s="211"/>
      <c r="AM443" s="211"/>
      <c r="AN443" s="211"/>
      <c r="AO443" s="211"/>
      <c r="AP443" s="211"/>
    </row>
    <row r="444" spans="2:42" ht="12" customHeight="1">
      <c r="B444" s="128" t="str">
        <f>IF( LEN(D444) = 4, IFERROR( VLOOKUP( D444, Accounts!$A$3:$C$1226, 3, TRUE), "MISSING"), "")</f>
        <v/>
      </c>
      <c r="C444" s="128"/>
      <c r="D444" s="565"/>
      <c r="E444" s="407"/>
      <c r="F444" s="211"/>
      <c r="G444" s="211"/>
      <c r="H444" s="211"/>
      <c r="I444" s="211"/>
      <c r="J444" s="211"/>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c r="AK444" s="211"/>
      <c r="AL444" s="211"/>
      <c r="AM444" s="211"/>
      <c r="AN444" s="211"/>
      <c r="AO444" s="211"/>
      <c r="AP444" s="211"/>
    </row>
    <row r="445" spans="2:42" ht="12" customHeight="1">
      <c r="B445" s="128" t="str">
        <f>IF( LEN(D445) = 4, IFERROR( VLOOKUP( D445, Accounts!$A$3:$C$1226, 3, TRUE), "MISSING"), "")</f>
        <v/>
      </c>
      <c r="C445" s="128"/>
      <c r="D445" s="565"/>
      <c r="E445" s="407"/>
      <c r="F445" s="211"/>
      <c r="G445" s="211"/>
      <c r="H445" s="211"/>
      <c r="I445" s="211"/>
      <c r="J445" s="211"/>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c r="AG445" s="211"/>
      <c r="AH445" s="211"/>
      <c r="AI445" s="211"/>
      <c r="AJ445" s="211"/>
      <c r="AK445" s="211"/>
      <c r="AL445" s="211"/>
      <c r="AM445" s="211"/>
      <c r="AN445" s="211"/>
      <c r="AO445" s="211"/>
      <c r="AP445" s="211"/>
    </row>
    <row r="446" spans="2:42" ht="12" customHeight="1">
      <c r="B446" s="128" t="str">
        <f>IF( LEN(D446) = 4, IFERROR( VLOOKUP( D446, Accounts!$A$3:$C$1226, 3, TRUE), "MISSING"), "")</f>
        <v/>
      </c>
      <c r="C446" s="128"/>
      <c r="D446" s="565"/>
      <c r="E446" s="407"/>
      <c r="F446" s="211"/>
      <c r="G446" s="211"/>
      <c r="H446" s="211"/>
      <c r="I446" s="211"/>
      <c r="J446" s="211"/>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c r="AG446" s="211"/>
      <c r="AH446" s="211"/>
      <c r="AI446" s="211"/>
      <c r="AJ446" s="211"/>
      <c r="AK446" s="211"/>
      <c r="AL446" s="211"/>
      <c r="AM446" s="211"/>
      <c r="AN446" s="211"/>
      <c r="AO446" s="211"/>
      <c r="AP446" s="211"/>
    </row>
    <row r="447" spans="2:42" ht="12" customHeight="1">
      <c r="B447" s="128" t="str">
        <f>IF( LEN(D447) = 4, IFERROR( VLOOKUP( D447, Accounts!$A$3:$C$1226, 3, TRUE), "MISSING"), "")</f>
        <v/>
      </c>
      <c r="C447" s="128"/>
      <c r="D447" s="565"/>
      <c r="E447" s="407"/>
      <c r="F447" s="211"/>
      <c r="G447" s="211"/>
      <c r="H447" s="211"/>
      <c r="I447" s="211"/>
      <c r="J447" s="211"/>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c r="AG447" s="211"/>
      <c r="AH447" s="211"/>
      <c r="AI447" s="211"/>
      <c r="AJ447" s="211"/>
      <c r="AK447" s="211"/>
      <c r="AL447" s="211"/>
      <c r="AM447" s="211"/>
      <c r="AN447" s="211"/>
      <c r="AO447" s="211"/>
      <c r="AP447" s="211"/>
    </row>
    <row r="448" spans="2:42" ht="12" customHeight="1">
      <c r="B448" s="128" t="str">
        <f>IF( LEN(D448) = 4, IFERROR( VLOOKUP( D448, Accounts!$A$3:$C$1226, 3, TRUE), "MISSING"), "")</f>
        <v/>
      </c>
      <c r="C448" s="128"/>
      <c r="D448" s="565"/>
      <c r="E448" s="407"/>
      <c r="F448" s="211"/>
      <c r="G448" s="211"/>
      <c r="H448" s="211"/>
      <c r="I448" s="211"/>
      <c r="J448" s="211"/>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c r="AG448" s="211"/>
      <c r="AH448" s="211"/>
      <c r="AI448" s="211"/>
      <c r="AJ448" s="211"/>
      <c r="AK448" s="211"/>
      <c r="AL448" s="211"/>
      <c r="AM448" s="211"/>
      <c r="AN448" s="211"/>
      <c r="AO448" s="211"/>
      <c r="AP448" s="211"/>
    </row>
    <row r="449" spans="2:42" ht="12" customHeight="1">
      <c r="B449" s="128" t="str">
        <f>IF( LEN(D449) = 4, IFERROR( VLOOKUP( D449, Accounts!$A$3:$C$1226, 3, TRUE), "MISSING"), "")</f>
        <v/>
      </c>
      <c r="C449" s="128"/>
      <c r="D449" s="565"/>
      <c r="E449" s="407"/>
      <c r="F449" s="211"/>
      <c r="G449" s="211"/>
      <c r="H449" s="211"/>
      <c r="I449" s="211"/>
      <c r="J449" s="211"/>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c r="AG449" s="211"/>
      <c r="AH449" s="211"/>
      <c r="AI449" s="211"/>
      <c r="AJ449" s="211"/>
      <c r="AK449" s="211"/>
      <c r="AL449" s="211"/>
      <c r="AM449" s="211"/>
      <c r="AN449" s="211"/>
      <c r="AO449" s="211"/>
      <c r="AP449" s="211"/>
    </row>
    <row r="450" spans="2:42" ht="12" customHeight="1">
      <c r="B450" s="128" t="str">
        <f>IF( LEN(D450) = 4, IFERROR( VLOOKUP( D450, Accounts!$A$3:$C$1226, 3, TRUE), "MISSING"), "")</f>
        <v/>
      </c>
      <c r="C450" s="128"/>
      <c r="D450" s="565"/>
      <c r="E450" s="407"/>
      <c r="F450" s="211"/>
      <c r="G450" s="211"/>
      <c r="H450" s="211"/>
      <c r="I450" s="211"/>
      <c r="J450" s="211"/>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c r="AG450" s="211"/>
      <c r="AH450" s="211"/>
      <c r="AI450" s="211"/>
      <c r="AJ450" s="211"/>
      <c r="AK450" s="211"/>
      <c r="AL450" s="211"/>
      <c r="AM450" s="211"/>
      <c r="AN450" s="211"/>
      <c r="AO450" s="211"/>
      <c r="AP450" s="211"/>
    </row>
    <row r="451" spans="2:42" ht="12" customHeight="1">
      <c r="B451" s="128" t="str">
        <f>IF( LEN(D451) = 4, IFERROR( VLOOKUP( D451, Accounts!$A$3:$C$1226, 3, TRUE), "MISSING"), "")</f>
        <v/>
      </c>
      <c r="C451" s="128"/>
      <c r="D451" s="565"/>
      <c r="E451" s="407"/>
      <c r="F451" s="211"/>
      <c r="G451" s="211"/>
      <c r="H451" s="211"/>
      <c r="I451" s="211"/>
      <c r="J451" s="211"/>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c r="AG451" s="211"/>
      <c r="AH451" s="211"/>
      <c r="AI451" s="211"/>
      <c r="AJ451" s="211"/>
      <c r="AK451" s="211"/>
      <c r="AL451" s="211"/>
      <c r="AM451" s="211"/>
      <c r="AN451" s="211"/>
      <c r="AO451" s="211"/>
      <c r="AP451" s="211"/>
    </row>
    <row r="452" spans="2:42" ht="12" customHeight="1">
      <c r="B452" s="128" t="str">
        <f>IF( LEN(D452) = 4, IFERROR( VLOOKUP( D452, Accounts!$A$3:$C$1226, 3, TRUE), "MISSING"), "")</f>
        <v/>
      </c>
      <c r="C452" s="128"/>
      <c r="D452" s="565"/>
      <c r="E452" s="407"/>
      <c r="F452" s="211"/>
      <c r="G452" s="211"/>
      <c r="H452" s="211"/>
      <c r="I452" s="211"/>
      <c r="J452" s="211"/>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c r="AK452" s="211"/>
      <c r="AL452" s="211"/>
      <c r="AM452" s="211"/>
      <c r="AN452" s="211"/>
      <c r="AO452" s="211"/>
      <c r="AP452" s="211"/>
    </row>
    <row r="453" spans="2:42" ht="12" customHeight="1">
      <c r="B453" s="128" t="str">
        <f>IF( LEN(D453) = 4, IFERROR( VLOOKUP( D453, Accounts!$A$3:$C$1226, 3, TRUE), "MISSING"), "")</f>
        <v/>
      </c>
      <c r="C453" s="128"/>
      <c r="D453" s="565"/>
      <c r="E453" s="407"/>
      <c r="F453" s="211"/>
      <c r="G453" s="211"/>
      <c r="H453" s="211"/>
      <c r="I453" s="211"/>
      <c r="J453" s="211"/>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c r="AG453" s="211"/>
      <c r="AH453" s="211"/>
      <c r="AI453" s="211"/>
      <c r="AJ453" s="211"/>
      <c r="AK453" s="211"/>
      <c r="AL453" s="211"/>
      <c r="AM453" s="211"/>
      <c r="AN453" s="211"/>
      <c r="AO453" s="211"/>
      <c r="AP453" s="211"/>
    </row>
    <row r="454" spans="2:42" ht="12" customHeight="1">
      <c r="B454" s="128" t="str">
        <f>IF( LEN(D454) = 4, IFERROR( VLOOKUP( D454, Accounts!$A$3:$C$1226, 3, TRUE), "MISSING"), "")</f>
        <v/>
      </c>
      <c r="C454" s="128"/>
      <c r="D454" s="565"/>
      <c r="E454" s="407"/>
      <c r="F454" s="211"/>
      <c r="G454" s="211"/>
      <c r="H454" s="211"/>
      <c r="I454" s="211"/>
      <c r="J454" s="211"/>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c r="AG454" s="211"/>
      <c r="AH454" s="211"/>
      <c r="AI454" s="211"/>
      <c r="AJ454" s="211"/>
      <c r="AK454" s="211"/>
      <c r="AL454" s="211"/>
      <c r="AM454" s="211"/>
      <c r="AN454" s="211"/>
      <c r="AO454" s="211"/>
      <c r="AP454" s="211"/>
    </row>
    <row r="455" spans="2:42" ht="12" customHeight="1">
      <c r="B455" s="128" t="str">
        <f>IF( LEN(D455) = 4, IFERROR( VLOOKUP( D455, Accounts!$A$3:$C$1226, 3, TRUE), "MISSING"), "")</f>
        <v/>
      </c>
      <c r="C455" s="128"/>
      <c r="D455" s="565"/>
      <c r="E455" s="407"/>
      <c r="F455" s="211"/>
      <c r="G455" s="211"/>
      <c r="H455" s="211"/>
      <c r="I455" s="211"/>
      <c r="J455" s="211"/>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c r="AK455" s="211"/>
      <c r="AL455" s="211"/>
      <c r="AM455" s="211"/>
      <c r="AN455" s="211"/>
      <c r="AO455" s="211"/>
      <c r="AP455" s="211"/>
    </row>
    <row r="456" spans="2:42" ht="12" customHeight="1">
      <c r="B456" s="128" t="str">
        <f>IF( LEN(D456) = 4, IFERROR( VLOOKUP( D456, Accounts!$A$3:$C$1226, 3, TRUE), "MISSING"), "")</f>
        <v/>
      </c>
      <c r="C456" s="128"/>
      <c r="D456" s="565"/>
      <c r="E456" s="407"/>
      <c r="F456" s="211"/>
      <c r="G456" s="211"/>
      <c r="H456" s="211"/>
      <c r="I456" s="211"/>
      <c r="J456" s="211"/>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c r="AG456" s="211"/>
      <c r="AH456" s="211"/>
      <c r="AI456" s="211"/>
      <c r="AJ456" s="211"/>
      <c r="AK456" s="211"/>
      <c r="AL456" s="211"/>
      <c r="AM456" s="211"/>
      <c r="AN456" s="211"/>
      <c r="AO456" s="211"/>
      <c r="AP456" s="211"/>
    </row>
    <row r="457" spans="2:42" ht="12" customHeight="1">
      <c r="B457" s="128" t="str">
        <f>IF( LEN(D457) = 4, IFERROR( VLOOKUP( D457, Accounts!$A$3:$C$1226, 3, TRUE), "MISSING"), "")</f>
        <v/>
      </c>
      <c r="C457" s="128"/>
      <c r="D457" s="565"/>
      <c r="E457" s="407"/>
      <c r="F457" s="211"/>
      <c r="G457" s="211"/>
      <c r="H457" s="211"/>
      <c r="I457" s="211"/>
      <c r="J457" s="211"/>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c r="AG457" s="211"/>
      <c r="AH457" s="211"/>
      <c r="AI457" s="211"/>
      <c r="AJ457" s="211"/>
      <c r="AK457" s="211"/>
      <c r="AL457" s="211"/>
      <c r="AM457" s="211"/>
      <c r="AN457" s="211"/>
      <c r="AO457" s="211"/>
      <c r="AP457" s="211"/>
    </row>
    <row r="458" spans="2:42" ht="12" customHeight="1">
      <c r="B458" s="128" t="str">
        <f>IF( LEN(D458) = 4, IFERROR( VLOOKUP( D458, Accounts!$A$3:$C$1226, 3, TRUE), "MISSING"), "")</f>
        <v/>
      </c>
      <c r="C458" s="128"/>
      <c r="D458" s="565"/>
      <c r="E458" s="407"/>
      <c r="F458" s="211"/>
      <c r="G458" s="211"/>
      <c r="H458" s="211"/>
      <c r="I458" s="211"/>
      <c r="J458" s="211"/>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c r="AG458" s="211"/>
      <c r="AH458" s="211"/>
      <c r="AI458" s="211"/>
      <c r="AJ458" s="211"/>
      <c r="AK458" s="211"/>
      <c r="AL458" s="211"/>
      <c r="AM458" s="211"/>
      <c r="AN458" s="211"/>
      <c r="AO458" s="211"/>
      <c r="AP458" s="211"/>
    </row>
    <row r="459" spans="2:42" ht="12" customHeight="1">
      <c r="B459" s="128" t="str">
        <f>IF( LEN(D459) = 4, IFERROR( VLOOKUP( D459, Accounts!$A$3:$C$1226, 3, TRUE), "MISSING"), "")</f>
        <v/>
      </c>
      <c r="C459" s="128"/>
      <c r="D459" s="565"/>
      <c r="E459" s="407"/>
      <c r="F459" s="211"/>
      <c r="G459" s="211"/>
      <c r="H459" s="211"/>
      <c r="I459" s="211"/>
      <c r="J459" s="211"/>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c r="AG459" s="211"/>
      <c r="AH459" s="211"/>
      <c r="AI459" s="211"/>
      <c r="AJ459" s="211"/>
      <c r="AK459" s="211"/>
      <c r="AL459" s="211"/>
      <c r="AM459" s="211"/>
      <c r="AN459" s="211"/>
      <c r="AO459" s="211"/>
      <c r="AP459" s="211"/>
    </row>
    <row r="460" spans="2:42" ht="12" customHeight="1">
      <c r="B460" s="128" t="str">
        <f>IF( LEN(D460) = 4, IFERROR( VLOOKUP( D460, Accounts!$A$3:$C$1226, 3, TRUE), "MISSING"), "")</f>
        <v/>
      </c>
      <c r="C460" s="128"/>
      <c r="D460" s="565"/>
      <c r="E460" s="407"/>
      <c r="F460" s="211"/>
      <c r="G460" s="211"/>
      <c r="H460" s="211"/>
      <c r="I460" s="211"/>
      <c r="J460" s="211"/>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c r="AG460" s="211"/>
      <c r="AH460" s="211"/>
      <c r="AI460" s="211"/>
      <c r="AJ460" s="211"/>
      <c r="AK460" s="211"/>
      <c r="AL460" s="211"/>
      <c r="AM460" s="211"/>
      <c r="AN460" s="211"/>
      <c r="AO460" s="211"/>
      <c r="AP460" s="211"/>
    </row>
    <row r="461" spans="2:42" ht="12" customHeight="1">
      <c r="B461" s="128" t="str">
        <f>IF( LEN(D461) = 4, IFERROR( VLOOKUP( D461, Accounts!$A$3:$C$1226, 3, TRUE), "MISSING"), "")</f>
        <v/>
      </c>
      <c r="C461" s="128"/>
      <c r="D461" s="565"/>
      <c r="E461" s="407"/>
      <c r="F461" s="211"/>
      <c r="G461" s="211"/>
      <c r="H461" s="211"/>
      <c r="I461" s="211"/>
      <c r="J461" s="211"/>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c r="AG461" s="211"/>
      <c r="AH461" s="211"/>
      <c r="AI461" s="211"/>
      <c r="AJ461" s="211"/>
      <c r="AK461" s="211"/>
      <c r="AL461" s="211"/>
      <c r="AM461" s="211"/>
      <c r="AN461" s="211"/>
      <c r="AO461" s="211"/>
      <c r="AP461" s="211"/>
    </row>
    <row r="462" spans="2:42" ht="12" customHeight="1">
      <c r="B462" s="128" t="str">
        <f>IF( LEN(D462) = 4, IFERROR( VLOOKUP( D462, Accounts!$A$3:$C$1226, 3, TRUE), "MISSING"), "")</f>
        <v/>
      </c>
      <c r="C462" s="128"/>
      <c r="D462" s="565"/>
      <c r="E462" s="407"/>
      <c r="F462" s="211"/>
      <c r="G462" s="211"/>
      <c r="H462" s="211"/>
      <c r="I462" s="211"/>
      <c r="J462" s="211"/>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c r="AG462" s="211"/>
      <c r="AH462" s="211"/>
      <c r="AI462" s="211"/>
      <c r="AJ462" s="211"/>
      <c r="AK462" s="211"/>
      <c r="AL462" s="211"/>
      <c r="AM462" s="211"/>
      <c r="AN462" s="211"/>
      <c r="AO462" s="211"/>
      <c r="AP462" s="211"/>
    </row>
    <row r="463" spans="2:42" ht="12" customHeight="1">
      <c r="B463" s="128" t="str">
        <f>IF( LEN(D463) = 4, IFERROR( VLOOKUP( D463, Accounts!$A$3:$C$1226, 3, TRUE), "MISSING"), "")</f>
        <v/>
      </c>
      <c r="C463" s="128"/>
      <c r="D463" s="565"/>
      <c r="E463" s="407"/>
      <c r="F463" s="211"/>
      <c r="G463" s="211"/>
      <c r="H463" s="211"/>
      <c r="I463" s="211"/>
      <c r="J463" s="211"/>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c r="AG463" s="211"/>
      <c r="AH463" s="211"/>
      <c r="AI463" s="211"/>
      <c r="AJ463" s="211"/>
      <c r="AK463" s="211"/>
      <c r="AL463" s="211"/>
      <c r="AM463" s="211"/>
      <c r="AN463" s="211"/>
      <c r="AO463" s="211"/>
      <c r="AP463" s="211"/>
    </row>
    <row r="464" spans="2:42" ht="12" customHeight="1">
      <c r="B464" s="128" t="str">
        <f>IF( LEN(D464) = 4, IFERROR( VLOOKUP( D464, Accounts!$A$3:$C$1226, 3, TRUE), "MISSING"), "")</f>
        <v/>
      </c>
      <c r="C464" s="128"/>
      <c r="D464" s="565"/>
      <c r="E464" s="407"/>
      <c r="F464" s="211"/>
      <c r="G464" s="211"/>
      <c r="H464" s="211"/>
      <c r="I464" s="211"/>
      <c r="J464" s="211"/>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c r="AG464" s="211"/>
      <c r="AH464" s="211"/>
      <c r="AI464" s="211"/>
      <c r="AJ464" s="211"/>
      <c r="AK464" s="211"/>
      <c r="AL464" s="211"/>
      <c r="AM464" s="211"/>
      <c r="AN464" s="211"/>
      <c r="AO464" s="211"/>
      <c r="AP464" s="211"/>
    </row>
    <row r="465" spans="2:42" ht="12" customHeight="1">
      <c r="B465" s="128" t="str">
        <f>IF( LEN(D465) = 4, IFERROR( VLOOKUP( D465, Accounts!$A$3:$C$1226, 3, TRUE), "MISSING"), "")</f>
        <v/>
      </c>
      <c r="C465" s="128"/>
      <c r="D465" s="565"/>
      <c r="E465" s="407"/>
      <c r="F465" s="211"/>
      <c r="G465" s="211"/>
      <c r="H465" s="211"/>
      <c r="I465" s="211"/>
      <c r="J465" s="211"/>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c r="AG465" s="211"/>
      <c r="AH465" s="211"/>
      <c r="AI465" s="211"/>
      <c r="AJ465" s="211"/>
      <c r="AK465" s="211"/>
      <c r="AL465" s="211"/>
      <c r="AM465" s="211"/>
      <c r="AN465" s="211"/>
      <c r="AO465" s="211"/>
      <c r="AP465" s="211"/>
    </row>
    <row r="466" spans="2:42" ht="12" customHeight="1">
      <c r="B466" s="128" t="str">
        <f>IF( LEN(D466) = 4, IFERROR( VLOOKUP( D466, Accounts!$A$3:$C$1226, 3, TRUE), "MISSING"), "")</f>
        <v/>
      </c>
      <c r="C466" s="128"/>
      <c r="D466" s="565"/>
      <c r="E466" s="407"/>
      <c r="F466" s="211"/>
      <c r="G466" s="211"/>
      <c r="H466" s="211"/>
      <c r="I466" s="211"/>
      <c r="J466" s="211"/>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c r="AG466" s="211"/>
      <c r="AH466" s="211"/>
      <c r="AI466" s="211"/>
      <c r="AJ466" s="211"/>
      <c r="AK466" s="211"/>
      <c r="AL466" s="211"/>
      <c r="AM466" s="211"/>
      <c r="AN466" s="211"/>
      <c r="AO466" s="211"/>
      <c r="AP466" s="211"/>
    </row>
    <row r="467" spans="2:42" ht="12" customHeight="1">
      <c r="B467" s="128" t="str">
        <f>IF( LEN(D467) = 4, IFERROR( VLOOKUP( D467, Accounts!$A$3:$C$1226, 3, TRUE), "MISSING"), "")</f>
        <v/>
      </c>
      <c r="C467" s="128"/>
      <c r="D467" s="565"/>
      <c r="E467" s="407"/>
      <c r="F467" s="211"/>
      <c r="G467" s="211"/>
      <c r="H467" s="211"/>
      <c r="I467" s="211"/>
      <c r="J467" s="211"/>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c r="AG467" s="211"/>
      <c r="AH467" s="211"/>
      <c r="AI467" s="211"/>
      <c r="AJ467" s="211"/>
      <c r="AK467" s="211"/>
      <c r="AL467" s="211"/>
      <c r="AM467" s="211"/>
      <c r="AN467" s="211"/>
      <c r="AO467" s="211"/>
      <c r="AP467" s="211"/>
    </row>
    <row r="468" spans="2:42" ht="12" customHeight="1">
      <c r="B468" s="128" t="str">
        <f>IF( LEN(D468) = 4, IFERROR( VLOOKUP( D468, Accounts!$A$3:$C$1226, 3, TRUE), "MISSING"), "")</f>
        <v/>
      </c>
      <c r="C468" s="128"/>
      <c r="D468" s="565"/>
      <c r="E468" s="407"/>
      <c r="F468" s="211"/>
      <c r="G468" s="211"/>
      <c r="H468" s="211"/>
      <c r="I468" s="211"/>
      <c r="J468" s="211"/>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c r="AG468" s="211"/>
      <c r="AH468" s="211"/>
      <c r="AI468" s="211"/>
      <c r="AJ468" s="211"/>
      <c r="AK468" s="211"/>
      <c r="AL468" s="211"/>
      <c r="AM468" s="211"/>
      <c r="AN468" s="211"/>
      <c r="AO468" s="211"/>
      <c r="AP468" s="211"/>
    </row>
    <row r="469" spans="2:42" ht="12" customHeight="1">
      <c r="B469" s="128" t="str">
        <f>IF( LEN(D469) = 4, IFERROR( VLOOKUP( D469, Accounts!$A$3:$C$1226, 3, TRUE), "MISSING"), "")</f>
        <v/>
      </c>
      <c r="C469" s="128"/>
      <c r="D469" s="565"/>
      <c r="E469" s="407"/>
      <c r="F469" s="211"/>
      <c r="G469" s="211"/>
      <c r="H469" s="211"/>
      <c r="I469" s="211"/>
      <c r="J469" s="211"/>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c r="AK469" s="211"/>
      <c r="AL469" s="211"/>
      <c r="AM469" s="211"/>
      <c r="AN469" s="211"/>
      <c r="AO469" s="211"/>
      <c r="AP469" s="211"/>
    </row>
    <row r="470" spans="2:42" ht="12" customHeight="1">
      <c r="B470" s="128" t="str">
        <f>IF( LEN(D470) = 4, IFERROR( VLOOKUP( D470, Accounts!$A$3:$C$1226, 3, TRUE), "MISSING"), "")</f>
        <v/>
      </c>
      <c r="C470" s="128"/>
      <c r="D470" s="565"/>
      <c r="E470" s="407"/>
      <c r="F470" s="211"/>
      <c r="G470" s="211"/>
      <c r="H470" s="211"/>
      <c r="I470" s="211"/>
      <c r="J470" s="211"/>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c r="AG470" s="211"/>
      <c r="AH470" s="211"/>
      <c r="AI470" s="211"/>
      <c r="AJ470" s="211"/>
      <c r="AK470" s="211"/>
      <c r="AL470" s="211"/>
      <c r="AM470" s="211"/>
      <c r="AN470" s="211"/>
      <c r="AO470" s="211"/>
      <c r="AP470" s="211"/>
    </row>
    <row r="471" spans="2:42" ht="12" customHeight="1">
      <c r="B471" s="128" t="str">
        <f>IF( LEN(D471) = 4, IFERROR( VLOOKUP( D471, Accounts!$A$3:$C$1226, 3, TRUE), "MISSING"), "")</f>
        <v/>
      </c>
      <c r="C471" s="128"/>
      <c r="D471" s="565"/>
      <c r="E471" s="407"/>
      <c r="F471" s="211"/>
      <c r="G471" s="211"/>
      <c r="H471" s="211"/>
      <c r="I471" s="211"/>
      <c r="J471" s="211"/>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c r="AG471" s="211"/>
      <c r="AH471" s="211"/>
      <c r="AI471" s="211"/>
      <c r="AJ471" s="211"/>
      <c r="AK471" s="211"/>
      <c r="AL471" s="211"/>
      <c r="AM471" s="211"/>
      <c r="AN471" s="211"/>
      <c r="AO471" s="211"/>
      <c r="AP471" s="211"/>
    </row>
    <row r="472" spans="2:42" ht="12" customHeight="1">
      <c r="B472" s="128" t="str">
        <f>IF( LEN(D472) = 4, IFERROR( VLOOKUP( D472, Accounts!$A$3:$C$1226, 3, TRUE), "MISSING"), "")</f>
        <v/>
      </c>
      <c r="C472" s="128"/>
      <c r="D472" s="565"/>
      <c r="E472" s="407"/>
      <c r="F472" s="211"/>
      <c r="G472" s="211"/>
      <c r="H472" s="211"/>
      <c r="I472" s="211"/>
      <c r="J472" s="211"/>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c r="AG472" s="211"/>
      <c r="AH472" s="211"/>
      <c r="AI472" s="211"/>
      <c r="AJ472" s="211"/>
      <c r="AK472" s="211"/>
      <c r="AL472" s="211"/>
      <c r="AM472" s="211"/>
      <c r="AN472" s="211"/>
      <c r="AO472" s="211"/>
      <c r="AP472" s="211"/>
    </row>
    <row r="473" spans="2:42" ht="12" customHeight="1">
      <c r="B473" s="128" t="str">
        <f>IF( LEN(D473) = 4, IFERROR( VLOOKUP( D473, Accounts!$A$3:$C$1226, 3, TRUE), "MISSING"), "")</f>
        <v/>
      </c>
      <c r="C473" s="128"/>
      <c r="D473" s="565"/>
      <c r="E473" s="407"/>
      <c r="F473" s="211"/>
      <c r="G473" s="211"/>
      <c r="H473" s="211"/>
      <c r="I473" s="211"/>
      <c r="J473" s="211"/>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c r="AG473" s="211"/>
      <c r="AH473" s="211"/>
      <c r="AI473" s="211"/>
      <c r="AJ473" s="211"/>
      <c r="AK473" s="211"/>
      <c r="AL473" s="211"/>
      <c r="AM473" s="211"/>
      <c r="AN473" s="211"/>
      <c r="AO473" s="211"/>
      <c r="AP473" s="211"/>
    </row>
    <row r="474" spans="2:42" ht="12" customHeight="1">
      <c r="B474" s="128" t="str">
        <f>IF( LEN(D474) = 4, IFERROR( VLOOKUP( D474, Accounts!$A$3:$C$1226, 3, TRUE), "MISSING"), "")</f>
        <v/>
      </c>
      <c r="C474" s="128"/>
      <c r="D474" s="565"/>
      <c r="E474" s="407"/>
      <c r="F474" s="211"/>
      <c r="G474" s="211"/>
      <c r="H474" s="211"/>
      <c r="I474" s="211"/>
      <c r="J474" s="211"/>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c r="AG474" s="211"/>
      <c r="AH474" s="211"/>
      <c r="AI474" s="211"/>
      <c r="AJ474" s="211"/>
      <c r="AK474" s="211"/>
      <c r="AL474" s="211"/>
      <c r="AM474" s="211"/>
      <c r="AN474" s="211"/>
      <c r="AO474" s="211"/>
      <c r="AP474" s="211"/>
    </row>
    <row r="475" spans="2:42" ht="12" customHeight="1">
      <c r="B475" s="128" t="str">
        <f>IF( LEN(D475) = 4, IFERROR( VLOOKUP( D475, Accounts!$A$3:$C$1226, 3, TRUE), "MISSING"), "")</f>
        <v/>
      </c>
      <c r="C475" s="128"/>
      <c r="D475" s="565"/>
      <c r="E475" s="407"/>
      <c r="F475" s="211"/>
      <c r="G475" s="211"/>
      <c r="H475" s="211"/>
      <c r="I475" s="211"/>
      <c r="J475" s="211"/>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c r="AG475" s="211"/>
      <c r="AH475" s="211"/>
      <c r="AI475" s="211"/>
      <c r="AJ475" s="211"/>
      <c r="AK475" s="211"/>
      <c r="AL475" s="211"/>
      <c r="AM475" s="211"/>
      <c r="AN475" s="211"/>
      <c r="AO475" s="211"/>
      <c r="AP475" s="211"/>
    </row>
    <row r="476" spans="2:42" ht="12" customHeight="1">
      <c r="B476" s="128" t="str">
        <f>IF( LEN(D476) = 4, IFERROR( VLOOKUP( D476, Accounts!$A$3:$C$1226, 3, TRUE), "MISSING"), "")</f>
        <v/>
      </c>
      <c r="C476" s="128"/>
      <c r="D476" s="565"/>
      <c r="E476" s="407"/>
      <c r="F476" s="211"/>
      <c r="G476" s="211"/>
      <c r="H476" s="211"/>
      <c r="I476" s="211"/>
      <c r="J476" s="211"/>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c r="AG476" s="211"/>
      <c r="AH476" s="211"/>
      <c r="AI476" s="211"/>
      <c r="AJ476" s="211"/>
      <c r="AK476" s="211"/>
      <c r="AL476" s="211"/>
      <c r="AM476" s="211"/>
      <c r="AN476" s="211"/>
      <c r="AO476" s="211"/>
      <c r="AP476" s="211"/>
    </row>
    <row r="477" spans="2:42" ht="12" customHeight="1">
      <c r="B477" s="128" t="str">
        <f>IF( LEN(D477) = 4, IFERROR( VLOOKUP( D477, Accounts!$A$3:$C$1226, 3, TRUE), "MISSING"), "")</f>
        <v/>
      </c>
      <c r="C477" s="128"/>
      <c r="D477" s="565"/>
      <c r="E477" s="407"/>
      <c r="F477" s="211"/>
      <c r="G477" s="211"/>
      <c r="H477" s="211"/>
      <c r="I477" s="211"/>
      <c r="J477" s="211"/>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c r="AG477" s="211"/>
      <c r="AH477" s="211"/>
      <c r="AI477" s="211"/>
      <c r="AJ477" s="211"/>
      <c r="AK477" s="211"/>
      <c r="AL477" s="211"/>
      <c r="AM477" s="211"/>
      <c r="AN477" s="211"/>
      <c r="AO477" s="211"/>
      <c r="AP477" s="211"/>
    </row>
    <row r="478" spans="2:42" ht="12" customHeight="1">
      <c r="B478" s="128" t="str">
        <f>IF( LEN(D478) = 4, IFERROR( VLOOKUP( D478, Accounts!$A$3:$C$1226, 3, TRUE), "MISSING"), "")</f>
        <v/>
      </c>
      <c r="C478" s="128"/>
      <c r="D478" s="565"/>
      <c r="E478" s="407"/>
      <c r="F478" s="211"/>
      <c r="G478" s="211"/>
      <c r="H478" s="211"/>
      <c r="I478" s="211"/>
      <c r="J478" s="211"/>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c r="AG478" s="211"/>
      <c r="AH478" s="211"/>
      <c r="AI478" s="211"/>
      <c r="AJ478" s="211"/>
      <c r="AK478" s="211"/>
      <c r="AL478" s="211"/>
      <c r="AM478" s="211"/>
      <c r="AN478" s="211"/>
      <c r="AO478" s="211"/>
      <c r="AP478" s="211"/>
    </row>
    <row r="479" spans="2:42" ht="12" customHeight="1">
      <c r="B479" s="128" t="str">
        <f>IF( LEN(D479) = 4, IFERROR( VLOOKUP( D479, Accounts!$A$3:$C$1226, 3, TRUE), "MISSING"), "")</f>
        <v/>
      </c>
      <c r="C479" s="128"/>
      <c r="D479" s="565"/>
      <c r="E479" s="407"/>
      <c r="F479" s="211"/>
      <c r="G479" s="211"/>
      <c r="H479" s="211"/>
      <c r="I479" s="211"/>
      <c r="J479" s="211"/>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c r="AG479" s="211"/>
      <c r="AH479" s="211"/>
      <c r="AI479" s="211"/>
      <c r="AJ479" s="211"/>
      <c r="AK479" s="211"/>
      <c r="AL479" s="211"/>
      <c r="AM479" s="211"/>
      <c r="AN479" s="211"/>
      <c r="AO479" s="211"/>
      <c r="AP479" s="211"/>
    </row>
    <row r="480" spans="2:42" ht="12" customHeight="1">
      <c r="B480" s="128" t="str">
        <f>IF( LEN(D480) = 4, IFERROR( VLOOKUP( D480, Accounts!$A$3:$C$1226, 3, TRUE), "MISSING"), "")</f>
        <v/>
      </c>
      <c r="C480" s="128"/>
      <c r="D480" s="565"/>
      <c r="E480" s="407"/>
      <c r="F480" s="211"/>
      <c r="G480" s="211"/>
      <c r="H480" s="211"/>
      <c r="I480" s="211"/>
      <c r="J480" s="211"/>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c r="AG480" s="211"/>
      <c r="AH480" s="211"/>
      <c r="AI480" s="211"/>
      <c r="AJ480" s="211"/>
      <c r="AK480" s="211"/>
      <c r="AL480" s="211"/>
      <c r="AM480" s="211"/>
      <c r="AN480" s="211"/>
      <c r="AO480" s="211"/>
      <c r="AP480" s="211"/>
    </row>
    <row r="481" spans="2:42" ht="12" customHeight="1">
      <c r="B481" s="128" t="str">
        <f>IF( LEN(D481) = 4, IFERROR( VLOOKUP( D481, Accounts!$A$3:$C$1226, 3, TRUE), "MISSING"), "")</f>
        <v/>
      </c>
      <c r="C481" s="128"/>
      <c r="D481" s="565"/>
      <c r="E481" s="407"/>
      <c r="F481" s="211"/>
      <c r="G481" s="211"/>
      <c r="H481" s="211"/>
      <c r="I481" s="211"/>
      <c r="J481" s="211"/>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c r="AG481" s="211"/>
      <c r="AH481" s="211"/>
      <c r="AI481" s="211"/>
      <c r="AJ481" s="211"/>
      <c r="AK481" s="211"/>
      <c r="AL481" s="211"/>
      <c r="AM481" s="211"/>
      <c r="AN481" s="211"/>
      <c r="AO481" s="211"/>
      <c r="AP481" s="211"/>
    </row>
    <row r="482" spans="2:42" ht="12" customHeight="1">
      <c r="B482" s="128" t="str">
        <f>IF( LEN(D482) = 4, IFERROR( VLOOKUP( D482, Accounts!$A$3:$C$1226, 3, TRUE), "MISSING"), "")</f>
        <v/>
      </c>
      <c r="C482" s="128"/>
      <c r="D482" s="565"/>
      <c r="E482" s="407"/>
      <c r="F482" s="211"/>
      <c r="G482" s="211"/>
      <c r="H482" s="211"/>
      <c r="I482" s="211"/>
      <c r="J482" s="211"/>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c r="AG482" s="211"/>
      <c r="AH482" s="211"/>
      <c r="AI482" s="211"/>
      <c r="AJ482" s="211"/>
      <c r="AK482" s="211"/>
      <c r="AL482" s="211"/>
      <c r="AM482" s="211"/>
      <c r="AN482" s="211"/>
      <c r="AO482" s="211"/>
      <c r="AP482" s="211"/>
    </row>
    <row r="483" spans="2:42" ht="12" customHeight="1">
      <c r="B483" s="128" t="str">
        <f>IF( LEN(D483) = 4, IFERROR( VLOOKUP( D483, Accounts!$A$3:$C$1226, 3, TRUE), "MISSING"), "")</f>
        <v/>
      </c>
      <c r="C483" s="128"/>
      <c r="D483" s="565"/>
      <c r="E483" s="407"/>
      <c r="F483" s="211"/>
      <c r="G483" s="211"/>
      <c r="H483" s="211"/>
      <c r="I483" s="211"/>
      <c r="J483" s="211"/>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c r="AK483" s="211"/>
      <c r="AL483" s="211"/>
      <c r="AM483" s="211"/>
      <c r="AN483" s="211"/>
      <c r="AO483" s="211"/>
      <c r="AP483" s="211"/>
    </row>
    <row r="484" spans="2:42" ht="12" customHeight="1">
      <c r="B484" s="128" t="str">
        <f>IF( LEN(D484) = 4, IFERROR( VLOOKUP( D484, Accounts!$A$3:$C$1226, 3, TRUE), "MISSING"), "")</f>
        <v/>
      </c>
      <c r="C484" s="128"/>
      <c r="D484" s="565"/>
      <c r="E484" s="407"/>
      <c r="F484" s="211"/>
      <c r="G484" s="211"/>
      <c r="H484" s="211"/>
      <c r="I484" s="211"/>
      <c r="J484" s="211"/>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c r="AG484" s="211"/>
      <c r="AH484" s="211"/>
      <c r="AI484" s="211"/>
      <c r="AJ484" s="211"/>
      <c r="AK484" s="211"/>
      <c r="AL484" s="211"/>
      <c r="AM484" s="211"/>
      <c r="AN484" s="211"/>
      <c r="AO484" s="211"/>
      <c r="AP484" s="211"/>
    </row>
    <row r="485" spans="2:42" ht="12" customHeight="1">
      <c r="B485" s="128" t="str">
        <f>IF( LEN(D485) = 4, IFERROR( VLOOKUP( D485, Accounts!$A$3:$C$1226, 3, TRUE), "MISSING"), "")</f>
        <v/>
      </c>
      <c r="C485" s="128"/>
      <c r="D485" s="565"/>
      <c r="E485" s="407"/>
      <c r="F485" s="211"/>
      <c r="G485" s="211"/>
      <c r="H485" s="211"/>
      <c r="I485" s="211"/>
      <c r="J485" s="211"/>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c r="AG485" s="211"/>
      <c r="AH485" s="211"/>
      <c r="AI485" s="211"/>
      <c r="AJ485" s="211"/>
      <c r="AK485" s="211"/>
      <c r="AL485" s="211"/>
      <c r="AM485" s="211"/>
      <c r="AN485" s="211"/>
      <c r="AO485" s="211"/>
      <c r="AP485" s="211"/>
    </row>
    <row r="486" spans="2:42" ht="12" customHeight="1">
      <c r="B486" s="128" t="str">
        <f>IF( LEN(D486) = 4, IFERROR( VLOOKUP( D486, Accounts!$A$3:$C$1226, 3, TRUE), "MISSING"), "")</f>
        <v/>
      </c>
      <c r="C486" s="128"/>
      <c r="D486" s="565"/>
      <c r="E486" s="407"/>
      <c r="F486" s="211"/>
      <c r="G486" s="211"/>
      <c r="H486" s="211"/>
      <c r="I486" s="211"/>
      <c r="J486" s="211"/>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c r="AG486" s="211"/>
      <c r="AH486" s="211"/>
      <c r="AI486" s="211"/>
      <c r="AJ486" s="211"/>
      <c r="AK486" s="211"/>
      <c r="AL486" s="211"/>
      <c r="AM486" s="211"/>
      <c r="AN486" s="211"/>
      <c r="AO486" s="211"/>
      <c r="AP486" s="211"/>
    </row>
    <row r="487" spans="2:42" ht="12" customHeight="1">
      <c r="B487" s="128" t="str">
        <f>IF( LEN(D487) = 4, IFERROR( VLOOKUP( D487, Accounts!$A$3:$C$1226, 3, TRUE), "MISSING"), "")</f>
        <v/>
      </c>
      <c r="C487" s="128"/>
      <c r="D487" s="565"/>
      <c r="E487" s="407"/>
      <c r="F487" s="211"/>
      <c r="G487" s="211"/>
      <c r="H487" s="211"/>
      <c r="I487" s="211"/>
      <c r="J487" s="211"/>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c r="AG487" s="211"/>
      <c r="AH487" s="211"/>
      <c r="AI487" s="211"/>
      <c r="AJ487" s="211"/>
      <c r="AK487" s="211"/>
      <c r="AL487" s="211"/>
      <c r="AM487" s="211"/>
      <c r="AN487" s="211"/>
      <c r="AO487" s="211"/>
      <c r="AP487" s="211"/>
    </row>
    <row r="488" spans="2:42" ht="12" customHeight="1">
      <c r="B488" s="128" t="str">
        <f>IF( LEN(D488) = 4, IFERROR( VLOOKUP( D488, Accounts!$A$3:$C$1226, 3, TRUE), "MISSING"), "")</f>
        <v/>
      </c>
      <c r="C488" s="128"/>
      <c r="D488" s="565"/>
      <c r="E488" s="407"/>
      <c r="F488" s="211"/>
      <c r="G488" s="211"/>
      <c r="H488" s="211"/>
      <c r="I488" s="211"/>
      <c r="J488" s="211"/>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c r="AG488" s="211"/>
      <c r="AH488" s="211"/>
      <c r="AI488" s="211"/>
      <c r="AJ488" s="211"/>
      <c r="AK488" s="211"/>
      <c r="AL488" s="211"/>
      <c r="AM488" s="211"/>
      <c r="AN488" s="211"/>
      <c r="AO488" s="211"/>
      <c r="AP488" s="211"/>
    </row>
    <row r="489" spans="2:42" ht="12" customHeight="1">
      <c r="B489" s="128" t="str">
        <f>IF( LEN(D489) = 4, IFERROR( VLOOKUP( D489, Accounts!$A$3:$C$1226, 3, TRUE), "MISSING"), "")</f>
        <v/>
      </c>
      <c r="C489" s="128"/>
      <c r="D489" s="565"/>
      <c r="E489" s="407"/>
      <c r="F489" s="211"/>
      <c r="G489" s="211"/>
      <c r="H489" s="211"/>
      <c r="I489" s="211"/>
      <c r="J489" s="211"/>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c r="AG489" s="211"/>
      <c r="AH489" s="211"/>
      <c r="AI489" s="211"/>
      <c r="AJ489" s="211"/>
      <c r="AK489" s="211"/>
      <c r="AL489" s="211"/>
      <c r="AM489" s="211"/>
      <c r="AN489" s="211"/>
      <c r="AO489" s="211"/>
      <c r="AP489" s="211"/>
    </row>
    <row r="490" spans="2:42" ht="12" customHeight="1">
      <c r="B490" s="128" t="str">
        <f>IF( LEN(D490) = 4, IFERROR( VLOOKUP( D490, Accounts!$A$3:$C$1226, 3, TRUE), "MISSING"), "")</f>
        <v/>
      </c>
      <c r="C490" s="128"/>
      <c r="D490" s="565"/>
      <c r="E490" s="407"/>
      <c r="F490" s="211"/>
      <c r="G490" s="211"/>
      <c r="H490" s="211"/>
      <c r="I490" s="211"/>
      <c r="J490" s="211"/>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c r="AK490" s="211"/>
      <c r="AL490" s="211"/>
      <c r="AM490" s="211"/>
      <c r="AN490" s="211"/>
      <c r="AO490" s="211"/>
      <c r="AP490" s="211"/>
    </row>
    <row r="491" spans="2:42" ht="12" customHeight="1">
      <c r="B491" s="128" t="str">
        <f>IF( LEN(D491) = 4, IFERROR( VLOOKUP( D491, Accounts!$A$3:$C$1226, 3, TRUE), "MISSING"), "")</f>
        <v/>
      </c>
      <c r="C491" s="128"/>
      <c r="D491" s="565"/>
      <c r="E491" s="407"/>
      <c r="F491" s="211"/>
      <c r="G491" s="211"/>
      <c r="H491" s="211"/>
      <c r="I491" s="211"/>
      <c r="J491" s="211"/>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c r="AG491" s="211"/>
      <c r="AH491" s="211"/>
      <c r="AI491" s="211"/>
      <c r="AJ491" s="211"/>
      <c r="AK491" s="211"/>
      <c r="AL491" s="211"/>
      <c r="AM491" s="211"/>
      <c r="AN491" s="211"/>
      <c r="AO491" s="211"/>
      <c r="AP491" s="211"/>
    </row>
    <row r="492" spans="2:42" ht="12" customHeight="1">
      <c r="B492" s="128" t="str">
        <f>IF( LEN(D492) = 4, IFERROR( VLOOKUP( D492, Accounts!$A$3:$C$1226, 3, TRUE), "MISSING"), "")</f>
        <v/>
      </c>
      <c r="C492" s="128"/>
      <c r="D492" s="565"/>
      <c r="E492" s="407"/>
      <c r="F492" s="211"/>
      <c r="G492" s="211"/>
      <c r="H492" s="211"/>
      <c r="I492" s="211"/>
      <c r="J492" s="211"/>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c r="AG492" s="211"/>
      <c r="AH492" s="211"/>
      <c r="AI492" s="211"/>
      <c r="AJ492" s="211"/>
      <c r="AK492" s="211"/>
      <c r="AL492" s="211"/>
      <c r="AM492" s="211"/>
      <c r="AN492" s="211"/>
      <c r="AO492" s="211"/>
      <c r="AP492" s="211"/>
    </row>
    <row r="493" spans="2:42" ht="12" customHeight="1">
      <c r="B493" s="128" t="str">
        <f>IF( LEN(D493) = 4, IFERROR( VLOOKUP( D493, Accounts!$A$3:$C$1226, 3, TRUE), "MISSING"), "")</f>
        <v/>
      </c>
      <c r="C493" s="128"/>
      <c r="D493" s="565"/>
      <c r="E493" s="407"/>
      <c r="F493" s="211"/>
      <c r="G493" s="211"/>
      <c r="H493" s="211"/>
      <c r="I493" s="211"/>
      <c r="J493" s="211"/>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c r="AG493" s="211"/>
      <c r="AH493" s="211"/>
      <c r="AI493" s="211"/>
      <c r="AJ493" s="211"/>
      <c r="AK493" s="211"/>
      <c r="AL493" s="211"/>
      <c r="AM493" s="211"/>
      <c r="AN493" s="211"/>
      <c r="AO493" s="211"/>
      <c r="AP493" s="211"/>
    </row>
    <row r="494" spans="2:42" ht="12" customHeight="1">
      <c r="B494" s="128" t="str">
        <f>IF( LEN(D494) = 4, IFERROR( VLOOKUP( D494, Accounts!$A$3:$C$1226, 3, TRUE), "MISSING"), "")</f>
        <v/>
      </c>
      <c r="C494" s="128"/>
      <c r="D494" s="565"/>
      <c r="E494" s="407"/>
      <c r="F494" s="211"/>
      <c r="G494" s="211"/>
      <c r="H494" s="211"/>
      <c r="I494" s="211"/>
      <c r="J494" s="211"/>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c r="AG494" s="211"/>
      <c r="AH494" s="211"/>
      <c r="AI494" s="211"/>
      <c r="AJ494" s="211"/>
      <c r="AK494" s="211"/>
      <c r="AL494" s="211"/>
      <c r="AM494" s="211"/>
      <c r="AN494" s="211"/>
      <c r="AO494" s="211"/>
      <c r="AP494" s="211"/>
    </row>
    <row r="495" spans="2:42" ht="12" customHeight="1">
      <c r="B495" s="128" t="str">
        <f>IF( LEN(D495) = 4, IFERROR( VLOOKUP( D495, Accounts!$A$3:$C$1226, 3, TRUE), "MISSING"), "")</f>
        <v/>
      </c>
      <c r="C495" s="128"/>
      <c r="D495" s="565"/>
      <c r="E495" s="407"/>
      <c r="F495" s="211"/>
      <c r="G495" s="211"/>
      <c r="H495" s="211"/>
      <c r="I495" s="211"/>
      <c r="J495" s="211"/>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c r="AG495" s="211"/>
      <c r="AH495" s="211"/>
      <c r="AI495" s="211"/>
      <c r="AJ495" s="211"/>
      <c r="AK495" s="211"/>
      <c r="AL495" s="211"/>
      <c r="AM495" s="211"/>
      <c r="AN495" s="211"/>
      <c r="AO495" s="211"/>
      <c r="AP495" s="211"/>
    </row>
    <row r="496" spans="2:42" ht="12" customHeight="1">
      <c r="B496" s="128" t="str">
        <f>IF( LEN(D496) = 4, IFERROR( VLOOKUP( D496, Accounts!$A$3:$C$1226, 3, TRUE), "MISSING"), "")</f>
        <v/>
      </c>
      <c r="C496" s="128"/>
      <c r="D496" s="565"/>
      <c r="E496" s="407"/>
      <c r="F496" s="211"/>
      <c r="G496" s="211"/>
      <c r="H496" s="211"/>
      <c r="I496" s="211"/>
      <c r="J496" s="211"/>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c r="AG496" s="211"/>
      <c r="AH496" s="211"/>
      <c r="AI496" s="211"/>
      <c r="AJ496" s="211"/>
      <c r="AK496" s="211"/>
      <c r="AL496" s="211"/>
      <c r="AM496" s="211"/>
      <c r="AN496" s="211"/>
      <c r="AO496" s="211"/>
      <c r="AP496" s="211"/>
    </row>
    <row r="497" spans="2:42" ht="12" customHeight="1">
      <c r="B497" s="128" t="str">
        <f>IF( LEN(D497) = 4, IFERROR( VLOOKUP( D497, Accounts!$A$3:$C$1226, 3, TRUE), "MISSING"), "")</f>
        <v/>
      </c>
      <c r="C497" s="128"/>
      <c r="D497" s="565"/>
      <c r="E497" s="407"/>
      <c r="F497" s="211"/>
      <c r="G497" s="211"/>
      <c r="H497" s="211"/>
      <c r="I497" s="211"/>
      <c r="J497" s="211"/>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c r="AG497" s="211"/>
      <c r="AH497" s="211"/>
      <c r="AI497" s="211"/>
      <c r="AJ497" s="211"/>
      <c r="AK497" s="211"/>
      <c r="AL497" s="211"/>
      <c r="AM497" s="211"/>
      <c r="AN497" s="211"/>
      <c r="AO497" s="211"/>
      <c r="AP497" s="211"/>
    </row>
    <row r="498" spans="2:42" ht="12" customHeight="1">
      <c r="B498" s="128" t="str">
        <f>IF( LEN(D498) = 4, IFERROR( VLOOKUP( D498, Accounts!$A$3:$C$1226, 3, TRUE), "MISSING"), "")</f>
        <v/>
      </c>
      <c r="C498" s="128"/>
      <c r="D498" s="565"/>
      <c r="E498" s="407"/>
      <c r="F498" s="211"/>
      <c r="G498" s="211"/>
      <c r="H498" s="211"/>
      <c r="I498" s="211"/>
      <c r="J498" s="211"/>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c r="AG498" s="211"/>
      <c r="AH498" s="211"/>
      <c r="AI498" s="211"/>
      <c r="AJ498" s="211"/>
      <c r="AK498" s="211"/>
      <c r="AL498" s="211"/>
      <c r="AM498" s="211"/>
      <c r="AN498" s="211"/>
      <c r="AO498" s="211"/>
      <c r="AP498" s="211"/>
    </row>
    <row r="499" spans="2:42" ht="12" customHeight="1">
      <c r="B499" s="128" t="str">
        <f>IF( LEN(D499) = 4, IFERROR( VLOOKUP( D499, Accounts!$A$3:$C$1226, 3, TRUE), "MISSING"), "")</f>
        <v/>
      </c>
      <c r="C499" s="128"/>
      <c r="D499" s="565"/>
      <c r="E499" s="407"/>
      <c r="F499" s="211"/>
      <c r="G499" s="211"/>
      <c r="H499" s="211"/>
      <c r="I499" s="211"/>
      <c r="J499" s="211"/>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c r="AG499" s="211"/>
      <c r="AH499" s="211"/>
      <c r="AI499" s="211"/>
      <c r="AJ499" s="211"/>
      <c r="AK499" s="211"/>
      <c r="AL499" s="211"/>
      <c r="AM499" s="211"/>
      <c r="AN499" s="211"/>
      <c r="AO499" s="211"/>
      <c r="AP499" s="211"/>
    </row>
    <row r="500" spans="2:42" ht="12" customHeight="1">
      <c r="B500" s="128" t="str">
        <f>IF( LEN(D500) = 4, IFERROR( VLOOKUP( D500, Accounts!$A$3:$C$1226, 3, TRUE), "MISSING"), "")</f>
        <v/>
      </c>
      <c r="C500" s="128"/>
      <c r="D500" s="565"/>
      <c r="E500" s="407"/>
      <c r="F500" s="211"/>
      <c r="G500" s="211"/>
      <c r="H500" s="211"/>
      <c r="I500" s="211"/>
      <c r="J500" s="211"/>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c r="AG500" s="211"/>
      <c r="AH500" s="211"/>
      <c r="AI500" s="211"/>
      <c r="AJ500" s="211"/>
      <c r="AK500" s="211"/>
      <c r="AL500" s="211"/>
      <c r="AM500" s="211"/>
      <c r="AN500" s="211"/>
      <c r="AO500" s="211"/>
      <c r="AP500" s="211"/>
    </row>
    <row r="501" spans="2:42" ht="12" customHeight="1">
      <c r="B501" s="128"/>
      <c r="C501" s="128"/>
      <c r="D501" s="565"/>
      <c r="E501" s="407"/>
      <c r="F501" s="211"/>
      <c r="G501" s="211"/>
      <c r="H501" s="211"/>
      <c r="I501" s="211"/>
      <c r="J501" s="211"/>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c r="AG501" s="211"/>
      <c r="AH501" s="211"/>
      <c r="AI501" s="211"/>
      <c r="AJ501" s="211"/>
      <c r="AK501" s="211"/>
      <c r="AL501" s="211"/>
      <c r="AM501" s="211"/>
      <c r="AN501" s="211"/>
      <c r="AO501" s="211"/>
      <c r="AP501" s="211"/>
    </row>
    <row r="502" spans="2:42" ht="12" customHeight="1">
      <c r="B502" s="128"/>
      <c r="C502" s="128"/>
      <c r="D502" s="565"/>
      <c r="E502" s="407"/>
      <c r="F502" s="211"/>
      <c r="G502" s="211"/>
      <c r="H502" s="211"/>
      <c r="I502" s="211"/>
      <c r="J502" s="211"/>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c r="AG502" s="211"/>
      <c r="AH502" s="211"/>
      <c r="AI502" s="211"/>
      <c r="AJ502" s="211"/>
      <c r="AK502" s="211"/>
      <c r="AL502" s="211"/>
      <c r="AM502" s="211"/>
      <c r="AN502" s="211"/>
      <c r="AO502" s="211"/>
      <c r="AP502" s="211"/>
    </row>
    <row r="503" spans="2:42" ht="12" customHeight="1">
      <c r="B503" s="128"/>
      <c r="C503" s="128"/>
      <c r="D503" s="565"/>
      <c r="E503" s="407"/>
      <c r="F503" s="211"/>
      <c r="G503" s="211"/>
      <c r="H503" s="211"/>
      <c r="I503" s="211"/>
      <c r="J503" s="211"/>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c r="AK503" s="211"/>
      <c r="AL503" s="211"/>
      <c r="AM503" s="211"/>
      <c r="AN503" s="211"/>
      <c r="AO503" s="211"/>
      <c r="AP503" s="211"/>
    </row>
    <row r="504" spans="2:42" ht="12" customHeight="1">
      <c r="B504" s="128"/>
      <c r="C504" s="128"/>
      <c r="D504" s="565"/>
      <c r="E504" s="407"/>
      <c r="F504" s="211"/>
      <c r="G504" s="211"/>
      <c r="H504" s="211"/>
      <c r="I504" s="211"/>
      <c r="J504" s="211"/>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c r="AG504" s="211"/>
      <c r="AH504" s="211"/>
      <c r="AI504" s="211"/>
      <c r="AJ504" s="211"/>
      <c r="AK504" s="211"/>
      <c r="AL504" s="211"/>
      <c r="AM504" s="211"/>
      <c r="AN504" s="211"/>
      <c r="AO504" s="211"/>
      <c r="AP504" s="211"/>
    </row>
    <row r="505" spans="2:42" ht="12" customHeight="1">
      <c r="B505" s="128"/>
      <c r="C505" s="128"/>
      <c r="D505" s="565"/>
      <c r="E505" s="407"/>
      <c r="F505" s="211"/>
      <c r="G505" s="211"/>
      <c r="H505" s="211"/>
      <c r="I505" s="211"/>
      <c r="J505" s="211"/>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c r="AG505" s="211"/>
      <c r="AH505" s="211"/>
      <c r="AI505" s="211"/>
      <c r="AJ505" s="211"/>
      <c r="AK505" s="211"/>
      <c r="AL505" s="211"/>
      <c r="AM505" s="211"/>
      <c r="AN505" s="211"/>
      <c r="AO505" s="211"/>
      <c r="AP505" s="211"/>
    </row>
    <row r="506" spans="2:42" ht="12" customHeight="1">
      <c r="B506" s="128"/>
      <c r="C506" s="128"/>
      <c r="D506" s="565"/>
      <c r="E506" s="407"/>
      <c r="F506" s="211"/>
      <c r="G506" s="211"/>
      <c r="H506" s="211"/>
      <c r="I506" s="211"/>
      <c r="J506" s="211"/>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c r="AG506" s="211"/>
      <c r="AH506" s="211"/>
      <c r="AI506" s="211"/>
      <c r="AJ506" s="211"/>
      <c r="AK506" s="211"/>
      <c r="AL506" s="211"/>
      <c r="AM506" s="211"/>
      <c r="AN506" s="211"/>
      <c r="AO506" s="211"/>
      <c r="AP506" s="211"/>
    </row>
    <row r="507" spans="2:42" ht="12" customHeight="1">
      <c r="B507" s="128"/>
      <c r="C507" s="128"/>
      <c r="D507" s="565"/>
      <c r="E507" s="407"/>
      <c r="F507" s="211"/>
      <c r="G507" s="211"/>
      <c r="H507" s="211"/>
      <c r="I507" s="211"/>
      <c r="J507" s="211"/>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c r="AG507" s="211"/>
      <c r="AH507" s="211"/>
      <c r="AI507" s="211"/>
      <c r="AJ507" s="211"/>
      <c r="AK507" s="211"/>
      <c r="AL507" s="211"/>
      <c r="AM507" s="211"/>
      <c r="AN507" s="211"/>
      <c r="AO507" s="211"/>
      <c r="AP507" s="211"/>
    </row>
    <row r="508" spans="2:42" ht="12" customHeight="1">
      <c r="B508" s="128"/>
      <c r="C508" s="128"/>
      <c r="D508" s="565"/>
      <c r="E508" s="407"/>
      <c r="F508" s="211"/>
      <c r="G508" s="211"/>
      <c r="H508" s="211"/>
      <c r="I508" s="211"/>
      <c r="J508" s="211"/>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c r="AG508" s="211"/>
      <c r="AH508" s="211"/>
      <c r="AI508" s="211"/>
      <c r="AJ508" s="211"/>
      <c r="AK508" s="211"/>
      <c r="AL508" s="211"/>
      <c r="AM508" s="211"/>
      <c r="AN508" s="211"/>
      <c r="AO508" s="211"/>
      <c r="AP508" s="211"/>
    </row>
    <row r="509" spans="2:42" ht="12" customHeight="1">
      <c r="B509" s="128"/>
      <c r="C509" s="128"/>
      <c r="D509" s="565"/>
      <c r="E509" s="407"/>
      <c r="F509" s="211"/>
      <c r="G509" s="211"/>
      <c r="H509" s="211"/>
      <c r="I509" s="211"/>
      <c r="J509" s="211"/>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c r="AG509" s="211"/>
      <c r="AH509" s="211"/>
      <c r="AI509" s="211"/>
      <c r="AJ509" s="211"/>
      <c r="AK509" s="211"/>
      <c r="AL509" s="211"/>
      <c r="AM509" s="211"/>
      <c r="AN509" s="211"/>
      <c r="AO509" s="211"/>
      <c r="AP509" s="211"/>
    </row>
    <row r="510" spans="2:42" ht="12" customHeight="1">
      <c r="B510" s="128"/>
      <c r="C510" s="128"/>
      <c r="D510" s="565"/>
      <c r="E510" s="407"/>
      <c r="F510" s="211"/>
      <c r="G510" s="211"/>
      <c r="H510" s="211"/>
      <c r="I510" s="211"/>
      <c r="J510" s="211"/>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c r="AG510" s="211"/>
      <c r="AH510" s="211"/>
      <c r="AI510" s="211"/>
      <c r="AJ510" s="211"/>
      <c r="AK510" s="211"/>
      <c r="AL510" s="211"/>
      <c r="AM510" s="211"/>
      <c r="AN510" s="211"/>
      <c r="AO510" s="211"/>
      <c r="AP510" s="211"/>
    </row>
    <row r="511" spans="2:42" ht="12" customHeight="1">
      <c r="B511" s="128"/>
      <c r="C511" s="128"/>
      <c r="D511" s="565"/>
      <c r="E511" s="407"/>
      <c r="F511" s="211"/>
      <c r="G511" s="211"/>
      <c r="H511" s="211"/>
      <c r="I511" s="211"/>
      <c r="J511" s="211"/>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c r="AG511" s="211"/>
      <c r="AH511" s="211"/>
      <c r="AI511" s="211"/>
      <c r="AJ511" s="211"/>
      <c r="AK511" s="211"/>
      <c r="AL511" s="211"/>
      <c r="AM511" s="211"/>
      <c r="AN511" s="211"/>
      <c r="AO511" s="211"/>
      <c r="AP511" s="211"/>
    </row>
    <row r="512" spans="2:42" ht="12" customHeight="1">
      <c r="B512" s="128"/>
      <c r="C512" s="128"/>
      <c r="D512" s="565"/>
      <c r="E512" s="407"/>
      <c r="F512" s="211"/>
      <c r="G512" s="211"/>
      <c r="H512" s="211"/>
      <c r="I512" s="211"/>
      <c r="J512" s="211"/>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c r="AG512" s="211"/>
      <c r="AH512" s="211"/>
      <c r="AI512" s="211"/>
      <c r="AJ512" s="211"/>
      <c r="AK512" s="211"/>
      <c r="AL512" s="211"/>
      <c r="AM512" s="211"/>
      <c r="AN512" s="211"/>
      <c r="AO512" s="211"/>
      <c r="AP512" s="211"/>
    </row>
    <row r="513" spans="2:42" ht="12" customHeight="1">
      <c r="B513" s="128"/>
      <c r="C513" s="128"/>
      <c r="D513" s="565"/>
      <c r="E513" s="407"/>
      <c r="F513" s="211"/>
      <c r="G513" s="211"/>
      <c r="H513" s="211"/>
      <c r="I513" s="211"/>
      <c r="J513" s="211"/>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c r="AG513" s="211"/>
      <c r="AH513" s="211"/>
      <c r="AI513" s="211"/>
      <c r="AJ513" s="211"/>
      <c r="AK513" s="211"/>
      <c r="AL513" s="211"/>
      <c r="AM513" s="211"/>
      <c r="AN513" s="211"/>
      <c r="AO513" s="211"/>
      <c r="AP513" s="211"/>
    </row>
    <row r="514" spans="2:42" ht="12" customHeight="1">
      <c r="B514" s="128"/>
      <c r="C514" s="128"/>
      <c r="D514" s="565"/>
      <c r="E514" s="407"/>
      <c r="F514" s="211"/>
      <c r="G514" s="211"/>
      <c r="H514" s="211"/>
      <c r="I514" s="211"/>
      <c r="J514" s="211"/>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c r="AG514" s="211"/>
      <c r="AH514" s="211"/>
      <c r="AI514" s="211"/>
      <c r="AJ514" s="211"/>
      <c r="AK514" s="211"/>
      <c r="AL514" s="211"/>
      <c r="AM514" s="211"/>
      <c r="AN514" s="211"/>
      <c r="AO514" s="211"/>
      <c r="AP514" s="211"/>
    </row>
    <row r="515" spans="2:42" ht="12" customHeight="1">
      <c r="B515" s="128"/>
      <c r="C515" s="128"/>
      <c r="D515" s="565"/>
      <c r="E515" s="407"/>
      <c r="F515" s="211"/>
      <c r="G515" s="211"/>
      <c r="H515" s="211"/>
      <c r="I515" s="211"/>
      <c r="J515" s="211"/>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c r="AG515" s="211"/>
      <c r="AH515" s="211"/>
      <c r="AI515" s="211"/>
      <c r="AJ515" s="211"/>
      <c r="AK515" s="211"/>
      <c r="AL515" s="211"/>
      <c r="AM515" s="211"/>
      <c r="AN515" s="211"/>
      <c r="AO515" s="211"/>
      <c r="AP515" s="211"/>
    </row>
    <row r="516" spans="2:42" ht="12" customHeight="1">
      <c r="B516" s="128"/>
      <c r="C516" s="128"/>
      <c r="D516" s="565"/>
      <c r="E516" s="407"/>
      <c r="F516" s="211"/>
      <c r="G516" s="211"/>
      <c r="H516" s="211"/>
      <c r="I516" s="211"/>
      <c r="J516" s="211"/>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c r="AG516" s="211"/>
      <c r="AH516" s="211"/>
      <c r="AI516" s="211"/>
      <c r="AJ516" s="211"/>
      <c r="AK516" s="211"/>
      <c r="AL516" s="211"/>
      <c r="AM516" s="211"/>
      <c r="AN516" s="211"/>
      <c r="AO516" s="211"/>
      <c r="AP516" s="211"/>
    </row>
    <row r="517" spans="2:42" ht="12" customHeight="1">
      <c r="B517" s="128"/>
      <c r="C517" s="128"/>
      <c r="D517" s="565"/>
      <c r="E517" s="407"/>
      <c r="F517" s="211"/>
      <c r="G517" s="211"/>
      <c r="H517" s="211"/>
      <c r="I517" s="211"/>
      <c r="J517" s="211"/>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c r="AG517" s="211"/>
      <c r="AH517" s="211"/>
      <c r="AI517" s="211"/>
      <c r="AJ517" s="211"/>
      <c r="AK517" s="211"/>
      <c r="AL517" s="211"/>
      <c r="AM517" s="211"/>
      <c r="AN517" s="211"/>
      <c r="AO517" s="211"/>
      <c r="AP517" s="211"/>
    </row>
    <row r="518" spans="2:42" ht="12" customHeight="1">
      <c r="B518" s="128"/>
      <c r="C518" s="128"/>
      <c r="D518" s="565"/>
      <c r="E518" s="407"/>
      <c r="F518" s="211"/>
      <c r="G518" s="211"/>
      <c r="H518" s="211"/>
      <c r="I518" s="211"/>
      <c r="J518" s="211"/>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c r="AG518" s="211"/>
      <c r="AH518" s="211"/>
      <c r="AI518" s="211"/>
      <c r="AJ518" s="211"/>
      <c r="AK518" s="211"/>
      <c r="AL518" s="211"/>
      <c r="AM518" s="211"/>
      <c r="AN518" s="211"/>
      <c r="AO518" s="211"/>
      <c r="AP518" s="211"/>
    </row>
    <row r="519" spans="2:42" ht="12" customHeight="1">
      <c r="B519" s="128"/>
      <c r="C519" s="128"/>
      <c r="D519" s="565"/>
      <c r="E519" s="407"/>
      <c r="F519" s="211"/>
      <c r="G519" s="211"/>
      <c r="H519" s="211"/>
      <c r="I519" s="211"/>
      <c r="J519" s="211"/>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c r="AG519" s="211"/>
      <c r="AH519" s="211"/>
      <c r="AI519" s="211"/>
      <c r="AJ519" s="211"/>
      <c r="AK519" s="211"/>
      <c r="AL519" s="211"/>
      <c r="AM519" s="211"/>
      <c r="AN519" s="211"/>
      <c r="AO519" s="211"/>
      <c r="AP519" s="211"/>
    </row>
    <row r="520" spans="2:42" ht="12" customHeight="1">
      <c r="B520" s="128"/>
      <c r="C520" s="128"/>
      <c r="D520" s="565"/>
      <c r="E520" s="407"/>
      <c r="F520" s="211"/>
      <c r="G520" s="211"/>
      <c r="H520" s="211"/>
      <c r="I520" s="211"/>
      <c r="J520" s="211"/>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c r="AG520" s="211"/>
      <c r="AH520" s="211"/>
      <c r="AI520" s="211"/>
      <c r="AJ520" s="211"/>
      <c r="AK520" s="211"/>
      <c r="AL520" s="211"/>
      <c r="AM520" s="211"/>
      <c r="AN520" s="211"/>
      <c r="AO520" s="211"/>
      <c r="AP520" s="211"/>
    </row>
    <row r="521" spans="2:42" ht="12" customHeight="1">
      <c r="B521" s="128"/>
      <c r="C521" s="128"/>
      <c r="D521" s="565"/>
      <c r="E521" s="407"/>
      <c r="F521" s="211"/>
      <c r="G521" s="211"/>
      <c r="H521" s="211"/>
      <c r="I521" s="211"/>
      <c r="J521" s="211"/>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c r="AG521" s="211"/>
      <c r="AH521" s="211"/>
      <c r="AI521" s="211"/>
      <c r="AJ521" s="211"/>
      <c r="AK521" s="211"/>
      <c r="AL521" s="211"/>
      <c r="AM521" s="211"/>
      <c r="AN521" s="211"/>
      <c r="AO521" s="211"/>
      <c r="AP521" s="211"/>
    </row>
    <row r="522" spans="2:42" ht="12" customHeight="1">
      <c r="B522" s="128"/>
      <c r="C522" s="128"/>
      <c r="D522" s="565"/>
      <c r="E522" s="407"/>
      <c r="F522" s="211"/>
      <c r="G522" s="211"/>
      <c r="H522" s="211"/>
      <c r="I522" s="211"/>
      <c r="J522" s="211"/>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c r="AG522" s="211"/>
      <c r="AH522" s="211"/>
      <c r="AI522" s="211"/>
      <c r="AJ522" s="211"/>
      <c r="AK522" s="211"/>
      <c r="AL522" s="211"/>
      <c r="AM522" s="211"/>
      <c r="AN522" s="211"/>
      <c r="AO522" s="211"/>
      <c r="AP522" s="211"/>
    </row>
    <row r="523" spans="2:42" ht="12" customHeight="1">
      <c r="B523" s="128"/>
      <c r="C523" s="128"/>
      <c r="D523" s="565"/>
      <c r="E523" s="407"/>
      <c r="F523" s="211"/>
      <c r="G523" s="211"/>
      <c r="H523" s="211"/>
      <c r="I523" s="211"/>
      <c r="J523" s="211"/>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c r="AG523" s="211"/>
      <c r="AH523" s="211"/>
      <c r="AI523" s="211"/>
      <c r="AJ523" s="211"/>
      <c r="AK523" s="211"/>
      <c r="AL523" s="211"/>
      <c r="AM523" s="211"/>
      <c r="AN523" s="211"/>
      <c r="AO523" s="211"/>
      <c r="AP523" s="211"/>
    </row>
    <row r="524" spans="2:42" ht="12" customHeight="1">
      <c r="B524" s="128"/>
      <c r="C524" s="128"/>
      <c r="D524" s="565"/>
      <c r="E524" s="407"/>
      <c r="F524" s="211"/>
      <c r="G524" s="211"/>
      <c r="H524" s="211"/>
      <c r="I524" s="211"/>
      <c r="J524" s="211"/>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c r="AG524" s="211"/>
      <c r="AH524" s="211"/>
      <c r="AI524" s="211"/>
      <c r="AJ524" s="211"/>
      <c r="AK524" s="211"/>
      <c r="AL524" s="211"/>
      <c r="AM524" s="211"/>
      <c r="AN524" s="211"/>
      <c r="AO524" s="211"/>
      <c r="AP524" s="211"/>
    </row>
    <row r="525" spans="2:42" ht="12" customHeight="1">
      <c r="B525" s="128"/>
      <c r="C525" s="128"/>
      <c r="D525" s="565"/>
      <c r="E525" s="407"/>
      <c r="F525" s="211"/>
      <c r="G525" s="211"/>
      <c r="H525" s="211"/>
      <c r="I525" s="211"/>
      <c r="J525" s="211"/>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c r="AG525" s="211"/>
      <c r="AH525" s="211"/>
      <c r="AI525" s="211"/>
      <c r="AJ525" s="211"/>
      <c r="AK525" s="211"/>
      <c r="AL525" s="211"/>
      <c r="AM525" s="211"/>
      <c r="AN525" s="211"/>
      <c r="AO525" s="211"/>
      <c r="AP525" s="211"/>
    </row>
    <row r="526" spans="2:42" ht="12" customHeight="1">
      <c r="B526" s="128"/>
      <c r="C526" s="128"/>
      <c r="D526" s="565"/>
      <c r="E526" s="407"/>
      <c r="F526" s="211"/>
      <c r="G526" s="211"/>
      <c r="H526" s="211"/>
      <c r="I526" s="211"/>
      <c r="J526" s="211"/>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c r="AG526" s="211"/>
      <c r="AH526" s="211"/>
      <c r="AI526" s="211"/>
      <c r="AJ526" s="211"/>
      <c r="AK526" s="211"/>
      <c r="AL526" s="211"/>
      <c r="AM526" s="211"/>
      <c r="AN526" s="211"/>
      <c r="AO526" s="211"/>
      <c r="AP526" s="211"/>
    </row>
    <row r="527" spans="2:42" ht="12" customHeight="1">
      <c r="B527" s="128"/>
      <c r="C527" s="128"/>
      <c r="D527" s="565"/>
      <c r="E527" s="407"/>
      <c r="F527" s="211"/>
      <c r="G527" s="211"/>
      <c r="H527" s="211"/>
      <c r="I527" s="211"/>
      <c r="J527" s="211"/>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c r="AG527" s="211"/>
      <c r="AH527" s="211"/>
      <c r="AI527" s="211"/>
      <c r="AJ527" s="211"/>
      <c r="AK527" s="211"/>
      <c r="AL527" s="211"/>
      <c r="AM527" s="211"/>
      <c r="AN527" s="211"/>
      <c r="AO527" s="211"/>
      <c r="AP527" s="211"/>
    </row>
    <row r="528" spans="2:42" ht="12" customHeight="1">
      <c r="B528" s="128"/>
      <c r="C528" s="128"/>
      <c r="D528" s="565"/>
      <c r="E528" s="407"/>
      <c r="F528" s="211"/>
      <c r="G528" s="211"/>
      <c r="H528" s="211"/>
      <c r="I528" s="211"/>
      <c r="J528" s="211"/>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c r="AG528" s="211"/>
      <c r="AH528" s="211"/>
      <c r="AI528" s="211"/>
      <c r="AJ528" s="211"/>
      <c r="AK528" s="211"/>
      <c r="AL528" s="211"/>
      <c r="AM528" s="211"/>
      <c r="AN528" s="211"/>
      <c r="AO528" s="211"/>
      <c r="AP528" s="211"/>
    </row>
    <row r="529" spans="2:42" ht="12" customHeight="1">
      <c r="B529" s="128"/>
      <c r="C529" s="128"/>
      <c r="D529" s="565"/>
      <c r="E529" s="407"/>
      <c r="F529" s="211"/>
      <c r="G529" s="211"/>
      <c r="H529" s="211"/>
      <c r="I529" s="211"/>
      <c r="J529" s="211"/>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c r="AG529" s="211"/>
      <c r="AH529" s="211"/>
      <c r="AI529" s="211"/>
      <c r="AJ529" s="211"/>
      <c r="AK529" s="211"/>
      <c r="AL529" s="211"/>
      <c r="AM529" s="211"/>
      <c r="AN529" s="211"/>
      <c r="AO529" s="211"/>
      <c r="AP529" s="211"/>
    </row>
    <row r="530" spans="2:42" ht="12" customHeight="1">
      <c r="B530" s="128"/>
      <c r="C530" s="128"/>
      <c r="D530" s="565"/>
      <c r="E530" s="407"/>
      <c r="F530" s="211"/>
      <c r="G530" s="211"/>
      <c r="H530" s="211"/>
      <c r="I530" s="211"/>
      <c r="J530" s="211"/>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c r="AG530" s="211"/>
      <c r="AH530" s="211"/>
      <c r="AI530" s="211"/>
      <c r="AJ530" s="211"/>
      <c r="AK530" s="211"/>
      <c r="AL530" s="211"/>
      <c r="AM530" s="211"/>
      <c r="AN530" s="211"/>
      <c r="AO530" s="211"/>
      <c r="AP530" s="211"/>
    </row>
    <row r="531" spans="2:42" ht="12" customHeight="1">
      <c r="B531" s="128"/>
      <c r="C531" s="128"/>
      <c r="D531" s="565"/>
      <c r="E531" s="407"/>
      <c r="F531" s="211"/>
      <c r="G531" s="211"/>
      <c r="H531" s="211"/>
      <c r="I531" s="211"/>
      <c r="J531" s="211"/>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c r="AG531" s="211"/>
      <c r="AH531" s="211"/>
      <c r="AI531" s="211"/>
      <c r="AJ531" s="211"/>
      <c r="AK531" s="211"/>
      <c r="AL531" s="211"/>
      <c r="AM531" s="211"/>
      <c r="AN531" s="211"/>
      <c r="AO531" s="211"/>
      <c r="AP531" s="211"/>
    </row>
    <row r="532" spans="2:42" ht="12" customHeight="1">
      <c r="B532" s="128"/>
      <c r="C532" s="128"/>
      <c r="D532" s="565"/>
      <c r="E532" s="407"/>
      <c r="F532" s="211"/>
      <c r="G532" s="211"/>
      <c r="H532" s="211"/>
      <c r="I532" s="211"/>
      <c r="J532" s="211"/>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c r="AG532" s="211"/>
      <c r="AH532" s="211"/>
      <c r="AI532" s="211"/>
      <c r="AJ532" s="211"/>
      <c r="AK532" s="211"/>
      <c r="AL532" s="211"/>
      <c r="AM532" s="211"/>
      <c r="AN532" s="211"/>
      <c r="AO532" s="211"/>
      <c r="AP532" s="211"/>
    </row>
    <row r="533" spans="2:42" ht="12" customHeight="1">
      <c r="B533" s="128"/>
      <c r="C533" s="128"/>
      <c r="D533" s="565"/>
      <c r="E533" s="407"/>
      <c r="F533" s="211"/>
      <c r="G533" s="211"/>
      <c r="H533" s="211"/>
      <c r="I533" s="211"/>
      <c r="J533" s="211"/>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c r="AG533" s="211"/>
      <c r="AH533" s="211"/>
      <c r="AI533" s="211"/>
      <c r="AJ533" s="211"/>
      <c r="AK533" s="211"/>
      <c r="AL533" s="211"/>
      <c r="AM533" s="211"/>
      <c r="AN533" s="211"/>
      <c r="AO533" s="211"/>
      <c r="AP533" s="211"/>
    </row>
    <row r="534" spans="2:42" ht="12" customHeight="1">
      <c r="B534" s="128"/>
      <c r="C534" s="128"/>
      <c r="D534" s="565"/>
      <c r="E534" s="407"/>
      <c r="F534" s="211"/>
      <c r="G534" s="211"/>
      <c r="H534" s="211"/>
      <c r="I534" s="211"/>
      <c r="J534" s="211"/>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c r="AG534" s="211"/>
      <c r="AH534" s="211"/>
      <c r="AI534" s="211"/>
      <c r="AJ534" s="211"/>
      <c r="AK534" s="211"/>
      <c r="AL534" s="211"/>
      <c r="AM534" s="211"/>
      <c r="AN534" s="211"/>
      <c r="AO534" s="211"/>
      <c r="AP534" s="211"/>
    </row>
    <row r="535" spans="2:42" ht="12" customHeight="1">
      <c r="B535" s="128"/>
      <c r="C535" s="128"/>
      <c r="D535" s="565"/>
      <c r="E535" s="407"/>
      <c r="F535" s="211"/>
      <c r="G535" s="211"/>
      <c r="H535" s="211"/>
      <c r="I535" s="211"/>
      <c r="J535" s="211"/>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c r="AG535" s="211"/>
      <c r="AH535" s="211"/>
      <c r="AI535" s="211"/>
      <c r="AJ535" s="211"/>
      <c r="AK535" s="211"/>
      <c r="AL535" s="211"/>
      <c r="AM535" s="211"/>
      <c r="AN535" s="211"/>
      <c r="AO535" s="211"/>
      <c r="AP535" s="211"/>
    </row>
    <row r="536" spans="2:42" ht="12" customHeight="1">
      <c r="B536" s="128"/>
      <c r="C536" s="128"/>
      <c r="D536" s="565"/>
      <c r="E536" s="407"/>
      <c r="F536" s="211"/>
      <c r="G536" s="211"/>
      <c r="H536" s="211"/>
      <c r="I536" s="211"/>
      <c r="J536" s="211"/>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c r="AG536" s="211"/>
      <c r="AH536" s="211"/>
      <c r="AI536" s="211"/>
      <c r="AJ536" s="211"/>
      <c r="AK536" s="211"/>
      <c r="AL536" s="211"/>
      <c r="AM536" s="211"/>
      <c r="AN536" s="211"/>
      <c r="AO536" s="211"/>
      <c r="AP536" s="211"/>
    </row>
    <row r="537" spans="2:42" ht="12" customHeight="1">
      <c r="B537" s="128"/>
      <c r="C537" s="128"/>
      <c r="D537" s="565"/>
      <c r="E537" s="407"/>
      <c r="F537" s="211"/>
      <c r="G537" s="211"/>
      <c r="H537" s="211"/>
      <c r="I537" s="211"/>
      <c r="J537" s="211"/>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c r="AG537" s="211"/>
      <c r="AH537" s="211"/>
      <c r="AI537" s="211"/>
      <c r="AJ537" s="211"/>
      <c r="AK537" s="211"/>
      <c r="AL537" s="211"/>
      <c r="AM537" s="211"/>
      <c r="AN537" s="211"/>
      <c r="AO537" s="211"/>
      <c r="AP537" s="211"/>
    </row>
    <row r="538" spans="2:42" ht="12" customHeight="1">
      <c r="B538" s="128"/>
      <c r="C538" s="128"/>
      <c r="D538" s="565"/>
      <c r="E538" s="407"/>
      <c r="F538" s="211"/>
      <c r="G538" s="211"/>
      <c r="H538" s="211"/>
      <c r="I538" s="211"/>
      <c r="J538" s="211"/>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c r="AG538" s="211"/>
      <c r="AH538" s="211"/>
      <c r="AI538" s="211"/>
      <c r="AJ538" s="211"/>
      <c r="AK538" s="211"/>
      <c r="AL538" s="211"/>
      <c r="AM538" s="211"/>
      <c r="AN538" s="211"/>
      <c r="AO538" s="211"/>
      <c r="AP538" s="211"/>
    </row>
    <row r="539" spans="2:42" ht="12" customHeight="1">
      <c r="B539" s="128"/>
      <c r="C539" s="128"/>
      <c r="D539" s="565"/>
      <c r="E539" s="407"/>
      <c r="F539" s="211"/>
      <c r="G539" s="211"/>
      <c r="H539" s="211"/>
      <c r="I539" s="211"/>
      <c r="J539" s="211"/>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c r="AG539" s="211"/>
      <c r="AH539" s="211"/>
      <c r="AI539" s="211"/>
      <c r="AJ539" s="211"/>
      <c r="AK539" s="211"/>
      <c r="AL539" s="211"/>
      <c r="AM539" s="211"/>
      <c r="AN539" s="211"/>
      <c r="AO539" s="211"/>
      <c r="AP539" s="211"/>
    </row>
    <row r="540" spans="2:42" ht="12" customHeight="1">
      <c r="B540" s="128"/>
      <c r="C540" s="128"/>
      <c r="D540" s="565"/>
      <c r="E540" s="407"/>
      <c r="F540" s="211"/>
      <c r="G540" s="211"/>
      <c r="H540" s="211"/>
      <c r="I540" s="211"/>
      <c r="J540" s="211"/>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c r="AG540" s="211"/>
      <c r="AH540" s="211"/>
      <c r="AI540" s="211"/>
      <c r="AJ540" s="211"/>
      <c r="AK540" s="211"/>
      <c r="AL540" s="211"/>
      <c r="AM540" s="211"/>
      <c r="AN540" s="211"/>
      <c r="AO540" s="211"/>
      <c r="AP540" s="211"/>
    </row>
    <row r="541" spans="2:42" ht="12" customHeight="1">
      <c r="B541" s="128"/>
      <c r="C541" s="128"/>
      <c r="D541" s="565"/>
      <c r="E541" s="407"/>
      <c r="F541" s="211"/>
      <c r="G541" s="211"/>
      <c r="H541" s="211"/>
      <c r="I541" s="211"/>
      <c r="J541" s="211"/>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c r="AG541" s="211"/>
      <c r="AH541" s="211"/>
      <c r="AI541" s="211"/>
      <c r="AJ541" s="211"/>
      <c r="AK541" s="211"/>
      <c r="AL541" s="211"/>
      <c r="AM541" s="211"/>
      <c r="AN541" s="211"/>
      <c r="AO541" s="211"/>
      <c r="AP541" s="211"/>
    </row>
    <row r="542" spans="2:42" ht="12" customHeight="1">
      <c r="B542" s="128"/>
      <c r="C542" s="128"/>
      <c r="D542" s="565"/>
      <c r="E542" s="407"/>
      <c r="F542" s="211"/>
      <c r="G542" s="211"/>
      <c r="H542" s="211"/>
      <c r="I542" s="211"/>
      <c r="J542" s="211"/>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c r="AG542" s="211"/>
      <c r="AH542" s="211"/>
      <c r="AI542" s="211"/>
      <c r="AJ542" s="211"/>
      <c r="AK542" s="211"/>
      <c r="AL542" s="211"/>
      <c r="AM542" s="211"/>
      <c r="AN542" s="211"/>
      <c r="AO542" s="211"/>
      <c r="AP542" s="211"/>
    </row>
    <row r="543" spans="2:42" ht="12" customHeight="1">
      <c r="B543" s="128"/>
      <c r="C543" s="128"/>
      <c r="D543" s="565"/>
      <c r="E543" s="407"/>
      <c r="F543" s="211"/>
      <c r="G543" s="211"/>
      <c r="H543" s="211"/>
      <c r="I543" s="211"/>
      <c r="J543" s="211"/>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c r="AG543" s="211"/>
      <c r="AH543" s="211"/>
      <c r="AI543" s="211"/>
      <c r="AJ543" s="211"/>
      <c r="AK543" s="211"/>
      <c r="AL543" s="211"/>
      <c r="AM543" s="211"/>
      <c r="AN543" s="211"/>
      <c r="AO543" s="211"/>
      <c r="AP543" s="211"/>
    </row>
    <row r="544" spans="2:42" ht="12" customHeight="1">
      <c r="B544" s="128"/>
      <c r="C544" s="128"/>
      <c r="D544" s="565"/>
      <c r="E544" s="407"/>
      <c r="F544" s="211"/>
      <c r="G544" s="211"/>
      <c r="H544" s="211"/>
      <c r="I544" s="211"/>
      <c r="J544" s="211"/>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c r="AG544" s="211"/>
      <c r="AH544" s="211"/>
      <c r="AI544" s="211"/>
      <c r="AJ544" s="211"/>
      <c r="AK544" s="211"/>
      <c r="AL544" s="211"/>
      <c r="AM544" s="211"/>
      <c r="AN544" s="211"/>
      <c r="AO544" s="211"/>
      <c r="AP544" s="211"/>
    </row>
    <row r="545" spans="2:42" ht="12" customHeight="1">
      <c r="B545" s="128"/>
      <c r="C545" s="128"/>
      <c r="D545" s="565"/>
      <c r="E545" s="407"/>
      <c r="F545" s="211"/>
      <c r="G545" s="211"/>
      <c r="H545" s="211"/>
      <c r="I545" s="211"/>
      <c r="J545" s="211"/>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c r="AG545" s="211"/>
      <c r="AH545" s="211"/>
      <c r="AI545" s="211"/>
      <c r="AJ545" s="211"/>
      <c r="AK545" s="211"/>
      <c r="AL545" s="211"/>
      <c r="AM545" s="211"/>
      <c r="AN545" s="211"/>
      <c r="AO545" s="211"/>
      <c r="AP545" s="211"/>
    </row>
    <row r="546" spans="2:42" ht="12" customHeight="1">
      <c r="B546" s="128"/>
      <c r="C546" s="128"/>
      <c r="D546" s="565"/>
      <c r="E546" s="407"/>
      <c r="F546" s="211"/>
      <c r="G546" s="211"/>
      <c r="H546" s="211"/>
      <c r="I546" s="211"/>
      <c r="J546" s="211"/>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c r="AG546" s="211"/>
      <c r="AH546" s="211"/>
      <c r="AI546" s="211"/>
      <c r="AJ546" s="211"/>
      <c r="AK546" s="211"/>
      <c r="AL546" s="211"/>
      <c r="AM546" s="211"/>
      <c r="AN546" s="211"/>
      <c r="AO546" s="211"/>
      <c r="AP546" s="211"/>
    </row>
    <row r="547" spans="2:42" ht="12" customHeight="1">
      <c r="B547" s="128"/>
      <c r="C547" s="128"/>
      <c r="D547" s="565"/>
      <c r="E547" s="407"/>
      <c r="F547" s="211"/>
      <c r="G547" s="211"/>
      <c r="H547" s="211"/>
      <c r="I547" s="211"/>
      <c r="J547" s="211"/>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c r="AG547" s="211"/>
      <c r="AH547" s="211"/>
      <c r="AI547" s="211"/>
      <c r="AJ547" s="211"/>
      <c r="AK547" s="211"/>
      <c r="AL547" s="211"/>
      <c r="AM547" s="211"/>
      <c r="AN547" s="211"/>
      <c r="AO547" s="211"/>
      <c r="AP547" s="211"/>
    </row>
    <row r="548" spans="2:42" ht="12" customHeight="1">
      <c r="B548" s="128"/>
      <c r="C548" s="128"/>
      <c r="D548" s="565"/>
      <c r="E548" s="407"/>
      <c r="F548" s="211"/>
      <c r="G548" s="211"/>
      <c r="H548" s="211"/>
      <c r="I548" s="211"/>
      <c r="J548" s="211"/>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c r="AG548" s="211"/>
      <c r="AH548" s="211"/>
      <c r="AI548" s="211"/>
      <c r="AJ548" s="211"/>
      <c r="AK548" s="211"/>
      <c r="AL548" s="211"/>
      <c r="AM548" s="211"/>
      <c r="AN548" s="211"/>
      <c r="AO548" s="211"/>
      <c r="AP548" s="211"/>
    </row>
    <row r="549" spans="2:42" ht="12" customHeight="1">
      <c r="B549" s="128"/>
      <c r="C549" s="128"/>
      <c r="D549" s="565"/>
      <c r="E549" s="407"/>
      <c r="F549" s="211"/>
      <c r="G549" s="211"/>
      <c r="H549" s="211"/>
      <c r="I549" s="211"/>
      <c r="J549" s="211"/>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c r="AG549" s="211"/>
      <c r="AH549" s="211"/>
      <c r="AI549" s="211"/>
      <c r="AJ549" s="211"/>
      <c r="AK549" s="211"/>
      <c r="AL549" s="211"/>
      <c r="AM549" s="211"/>
      <c r="AN549" s="211"/>
      <c r="AO549" s="211"/>
      <c r="AP549" s="211"/>
    </row>
    <row r="550" spans="2:42" ht="12" customHeight="1">
      <c r="B550" s="128"/>
      <c r="C550" s="128"/>
      <c r="D550" s="565"/>
      <c r="E550" s="407"/>
      <c r="F550" s="211"/>
      <c r="G550" s="211"/>
      <c r="H550" s="211"/>
      <c r="I550" s="211"/>
      <c r="J550" s="211"/>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c r="AG550" s="211"/>
      <c r="AH550" s="211"/>
      <c r="AI550" s="211"/>
      <c r="AJ550" s="211"/>
      <c r="AK550" s="211"/>
      <c r="AL550" s="211"/>
      <c r="AM550" s="211"/>
      <c r="AN550" s="211"/>
      <c r="AO550" s="211"/>
      <c r="AP550" s="211"/>
    </row>
    <row r="551" spans="2:42" ht="12" customHeight="1">
      <c r="B551" s="128"/>
      <c r="C551" s="128"/>
      <c r="D551" s="565"/>
      <c r="E551" s="407"/>
      <c r="F551" s="211"/>
      <c r="G551" s="211"/>
      <c r="H551" s="211"/>
      <c r="I551" s="211"/>
      <c r="J551" s="211"/>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c r="AG551" s="211"/>
      <c r="AH551" s="211"/>
      <c r="AI551" s="211"/>
      <c r="AJ551" s="211"/>
      <c r="AK551" s="211"/>
      <c r="AL551" s="211"/>
      <c r="AM551" s="211"/>
      <c r="AN551" s="211"/>
      <c r="AO551" s="211"/>
      <c r="AP551" s="211"/>
    </row>
    <row r="552" spans="2:42" ht="12" customHeight="1">
      <c r="B552" s="128"/>
      <c r="C552" s="128"/>
      <c r="D552" s="565"/>
      <c r="E552" s="407"/>
      <c r="F552" s="211"/>
      <c r="G552" s="211"/>
      <c r="H552" s="211"/>
      <c r="I552" s="211"/>
      <c r="J552" s="211"/>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c r="AG552" s="211"/>
      <c r="AH552" s="211"/>
      <c r="AI552" s="211"/>
      <c r="AJ552" s="211"/>
      <c r="AK552" s="211"/>
      <c r="AL552" s="211"/>
      <c r="AM552" s="211"/>
      <c r="AN552" s="211"/>
      <c r="AO552" s="211"/>
      <c r="AP552" s="211"/>
    </row>
    <row r="553" spans="2:42" ht="12" customHeight="1">
      <c r="B553" s="128"/>
      <c r="C553" s="128"/>
      <c r="D553" s="565"/>
      <c r="E553" s="407"/>
      <c r="F553" s="211"/>
      <c r="G553" s="211"/>
      <c r="H553" s="211"/>
      <c r="I553" s="211"/>
      <c r="J553" s="211"/>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c r="AG553" s="211"/>
      <c r="AH553" s="211"/>
      <c r="AI553" s="211"/>
      <c r="AJ553" s="211"/>
      <c r="AK553" s="211"/>
      <c r="AL553" s="211"/>
      <c r="AM553" s="211"/>
      <c r="AN553" s="211"/>
      <c r="AO553" s="211"/>
      <c r="AP553" s="211"/>
    </row>
    <row r="554" spans="2:42" ht="12" customHeight="1">
      <c r="B554" s="128"/>
      <c r="C554" s="128"/>
      <c r="D554" s="565"/>
      <c r="E554" s="407"/>
      <c r="F554" s="211"/>
      <c r="G554" s="211"/>
      <c r="H554" s="211"/>
      <c r="I554" s="211"/>
      <c r="J554" s="211"/>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c r="AG554" s="211"/>
      <c r="AH554" s="211"/>
      <c r="AI554" s="211"/>
      <c r="AJ554" s="211"/>
      <c r="AK554" s="211"/>
      <c r="AL554" s="211"/>
      <c r="AM554" s="211"/>
      <c r="AN554" s="211"/>
      <c r="AO554" s="211"/>
      <c r="AP554" s="211"/>
    </row>
    <row r="555" spans="2:42" ht="12" customHeight="1">
      <c r="B555" s="128"/>
      <c r="C555" s="128"/>
      <c r="D555" s="565"/>
      <c r="E555" s="407"/>
      <c r="F555" s="211"/>
      <c r="G555" s="211"/>
      <c r="H555" s="211"/>
      <c r="I555" s="211"/>
      <c r="J555" s="211"/>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c r="AG555" s="211"/>
      <c r="AH555" s="211"/>
      <c r="AI555" s="211"/>
      <c r="AJ555" s="211"/>
      <c r="AK555" s="211"/>
      <c r="AL555" s="211"/>
      <c r="AM555" s="211"/>
      <c r="AN555" s="211"/>
      <c r="AO555" s="211"/>
      <c r="AP555" s="211"/>
    </row>
    <row r="556" spans="2:42" ht="12" customHeight="1">
      <c r="B556" s="128"/>
      <c r="C556" s="128"/>
      <c r="D556" s="565"/>
      <c r="E556" s="407"/>
      <c r="F556" s="211"/>
      <c r="G556" s="211"/>
      <c r="H556" s="211"/>
      <c r="I556" s="211"/>
      <c r="J556" s="211"/>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c r="AG556" s="211"/>
      <c r="AH556" s="211"/>
      <c r="AI556" s="211"/>
      <c r="AJ556" s="211"/>
      <c r="AK556" s="211"/>
      <c r="AL556" s="211"/>
      <c r="AM556" s="211"/>
      <c r="AN556" s="211"/>
      <c r="AO556" s="211"/>
      <c r="AP556" s="211"/>
    </row>
    <row r="557" spans="2:42" ht="12" customHeight="1">
      <c r="B557" s="128"/>
      <c r="C557" s="128"/>
      <c r="D557" s="565"/>
      <c r="E557" s="407"/>
      <c r="F557" s="211"/>
      <c r="G557" s="211"/>
      <c r="H557" s="211"/>
      <c r="I557" s="211"/>
      <c r="J557" s="211"/>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c r="AG557" s="211"/>
      <c r="AH557" s="211"/>
      <c r="AI557" s="211"/>
      <c r="AJ557" s="211"/>
      <c r="AK557" s="211"/>
      <c r="AL557" s="211"/>
      <c r="AM557" s="211"/>
      <c r="AN557" s="211"/>
      <c r="AO557" s="211"/>
      <c r="AP557" s="211"/>
    </row>
    <row r="558" spans="2:42" ht="12" customHeight="1">
      <c r="B558" s="128"/>
      <c r="C558" s="128"/>
      <c r="D558" s="565"/>
      <c r="E558" s="407"/>
      <c r="F558" s="211"/>
      <c r="G558" s="211"/>
      <c r="H558" s="211"/>
      <c r="I558" s="211"/>
      <c r="J558" s="211"/>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c r="AG558" s="211"/>
      <c r="AH558" s="211"/>
      <c r="AI558" s="211"/>
      <c r="AJ558" s="211"/>
      <c r="AK558" s="211"/>
      <c r="AL558" s="211"/>
      <c r="AM558" s="211"/>
      <c r="AN558" s="211"/>
      <c r="AO558" s="211"/>
      <c r="AP558" s="211"/>
    </row>
    <row r="559" spans="2:42" ht="12" customHeight="1">
      <c r="B559" s="128"/>
      <c r="C559" s="128"/>
      <c r="D559" s="565"/>
      <c r="E559" s="407"/>
      <c r="F559" s="211"/>
      <c r="G559" s="211"/>
      <c r="H559" s="211"/>
      <c r="I559" s="211"/>
      <c r="J559" s="211"/>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c r="AG559" s="211"/>
      <c r="AH559" s="211"/>
      <c r="AI559" s="211"/>
      <c r="AJ559" s="211"/>
      <c r="AK559" s="211"/>
      <c r="AL559" s="211"/>
      <c r="AM559" s="211"/>
      <c r="AN559" s="211"/>
      <c r="AO559" s="211"/>
      <c r="AP559" s="211"/>
    </row>
    <row r="560" spans="2:42" ht="12" customHeight="1">
      <c r="B560" s="128"/>
      <c r="C560" s="128"/>
      <c r="D560" s="565"/>
      <c r="E560" s="407"/>
      <c r="F560" s="211"/>
      <c r="G560" s="211"/>
      <c r="H560" s="211"/>
      <c r="I560" s="211"/>
      <c r="J560" s="211"/>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c r="AG560" s="211"/>
      <c r="AH560" s="211"/>
      <c r="AI560" s="211"/>
      <c r="AJ560" s="211"/>
      <c r="AK560" s="211"/>
      <c r="AL560" s="211"/>
      <c r="AM560" s="211"/>
      <c r="AN560" s="211"/>
      <c r="AO560" s="211"/>
      <c r="AP560" s="211"/>
    </row>
    <row r="561" spans="2:42" ht="12" customHeight="1">
      <c r="B561" s="128"/>
      <c r="C561" s="128"/>
      <c r="D561" s="565"/>
      <c r="E561" s="407"/>
      <c r="F561" s="211"/>
      <c r="G561" s="211"/>
      <c r="H561" s="211"/>
      <c r="I561" s="211"/>
      <c r="J561" s="211"/>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c r="AG561" s="211"/>
      <c r="AH561" s="211"/>
      <c r="AI561" s="211"/>
      <c r="AJ561" s="211"/>
      <c r="AK561" s="211"/>
      <c r="AL561" s="211"/>
      <c r="AM561" s="211"/>
      <c r="AN561" s="211"/>
      <c r="AO561" s="211"/>
      <c r="AP561" s="211"/>
    </row>
    <row r="562" spans="2:42" ht="12" customHeight="1">
      <c r="B562" s="128"/>
      <c r="C562" s="128"/>
      <c r="D562" s="565"/>
      <c r="E562" s="407"/>
      <c r="F562" s="211"/>
      <c r="G562" s="211"/>
      <c r="H562" s="211"/>
      <c r="I562" s="211"/>
      <c r="J562" s="211"/>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c r="AG562" s="211"/>
      <c r="AH562" s="211"/>
      <c r="AI562" s="211"/>
      <c r="AJ562" s="211"/>
      <c r="AK562" s="211"/>
      <c r="AL562" s="211"/>
      <c r="AM562" s="211"/>
      <c r="AN562" s="211"/>
      <c r="AO562" s="211"/>
      <c r="AP562" s="211"/>
    </row>
    <row r="563" spans="2:42" ht="12" customHeight="1">
      <c r="B563" s="128"/>
      <c r="C563" s="128"/>
      <c r="D563" s="565"/>
      <c r="E563" s="407"/>
      <c r="F563" s="211"/>
      <c r="G563" s="211"/>
      <c r="H563" s="211"/>
      <c r="I563" s="211"/>
      <c r="J563" s="211"/>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c r="AG563" s="211"/>
      <c r="AH563" s="211"/>
      <c r="AI563" s="211"/>
      <c r="AJ563" s="211"/>
      <c r="AK563" s="211"/>
      <c r="AL563" s="211"/>
      <c r="AM563" s="211"/>
      <c r="AN563" s="211"/>
      <c r="AO563" s="211"/>
      <c r="AP563" s="211"/>
    </row>
    <row r="564" spans="2:42" ht="12" customHeight="1">
      <c r="B564" s="128"/>
      <c r="C564" s="128"/>
      <c r="D564" s="565"/>
      <c r="E564" s="407"/>
      <c r="F564" s="211"/>
      <c r="G564" s="211"/>
      <c r="H564" s="211"/>
      <c r="I564" s="211"/>
      <c r="J564" s="211"/>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c r="AG564" s="211"/>
      <c r="AH564" s="211"/>
      <c r="AI564" s="211"/>
      <c r="AJ564" s="211"/>
      <c r="AK564" s="211"/>
      <c r="AL564" s="211"/>
      <c r="AM564" s="211"/>
      <c r="AN564" s="211"/>
      <c r="AO564" s="211"/>
      <c r="AP564" s="211"/>
    </row>
    <row r="565" spans="2:42" ht="12" customHeight="1">
      <c r="B565" s="128"/>
      <c r="C565" s="128"/>
      <c r="D565" s="565"/>
      <c r="E565" s="407"/>
      <c r="F565" s="211"/>
      <c r="G565" s="211"/>
      <c r="H565" s="211"/>
      <c r="I565" s="211"/>
      <c r="J565" s="211"/>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c r="AG565" s="211"/>
      <c r="AH565" s="211"/>
      <c r="AI565" s="211"/>
      <c r="AJ565" s="211"/>
      <c r="AK565" s="211"/>
      <c r="AL565" s="211"/>
      <c r="AM565" s="211"/>
      <c r="AN565" s="211"/>
      <c r="AO565" s="211"/>
      <c r="AP565" s="211"/>
    </row>
    <row r="566" spans="2:42" ht="12" customHeight="1">
      <c r="B566" s="128"/>
      <c r="C566" s="128"/>
      <c r="D566" s="565"/>
      <c r="E566" s="407"/>
      <c r="F566" s="211"/>
      <c r="G566" s="211"/>
      <c r="H566" s="211"/>
      <c r="I566" s="211"/>
      <c r="J566" s="211"/>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c r="AG566" s="211"/>
      <c r="AH566" s="211"/>
      <c r="AI566" s="211"/>
      <c r="AJ566" s="211"/>
      <c r="AK566" s="211"/>
      <c r="AL566" s="211"/>
      <c r="AM566" s="211"/>
      <c r="AN566" s="211"/>
      <c r="AO566" s="211"/>
      <c r="AP566" s="211"/>
    </row>
    <row r="567" spans="2:42" ht="12" customHeight="1">
      <c r="B567" s="128"/>
      <c r="C567" s="128"/>
      <c r="D567" s="565"/>
      <c r="E567" s="407"/>
      <c r="F567" s="211"/>
      <c r="G567" s="211"/>
      <c r="H567" s="211"/>
      <c r="I567" s="211"/>
      <c r="J567" s="211"/>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c r="AG567" s="211"/>
      <c r="AH567" s="211"/>
      <c r="AI567" s="211"/>
      <c r="AJ567" s="211"/>
      <c r="AK567" s="211"/>
      <c r="AL567" s="211"/>
      <c r="AM567" s="211"/>
      <c r="AN567" s="211"/>
      <c r="AO567" s="211"/>
      <c r="AP567" s="211"/>
    </row>
    <row r="568" spans="2:42" ht="12" customHeight="1">
      <c r="B568" s="128"/>
      <c r="C568" s="128"/>
      <c r="D568" s="565"/>
      <c r="E568" s="407"/>
      <c r="F568" s="211"/>
      <c r="G568" s="211"/>
      <c r="H568" s="211"/>
      <c r="I568" s="211"/>
      <c r="J568" s="211"/>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c r="AG568" s="211"/>
      <c r="AH568" s="211"/>
      <c r="AI568" s="211"/>
      <c r="AJ568" s="211"/>
      <c r="AK568" s="211"/>
      <c r="AL568" s="211"/>
      <c r="AM568" s="211"/>
      <c r="AN568" s="211"/>
      <c r="AO568" s="211"/>
      <c r="AP568" s="211"/>
    </row>
    <row r="569" spans="2:42" ht="12" customHeight="1">
      <c r="B569" s="128"/>
      <c r="C569" s="128"/>
      <c r="D569" s="565"/>
      <c r="E569" s="407"/>
      <c r="F569" s="211"/>
      <c r="G569" s="211"/>
      <c r="H569" s="211"/>
      <c r="I569" s="211"/>
      <c r="J569" s="211"/>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c r="AG569" s="211"/>
      <c r="AH569" s="211"/>
      <c r="AI569" s="211"/>
      <c r="AJ569" s="211"/>
      <c r="AK569" s="211"/>
      <c r="AL569" s="211"/>
      <c r="AM569" s="211"/>
      <c r="AN569" s="211"/>
      <c r="AO569" s="211"/>
      <c r="AP569" s="211"/>
    </row>
    <row r="570" spans="2:42" ht="12" customHeight="1">
      <c r="B570" s="128"/>
      <c r="C570" s="128"/>
      <c r="D570" s="565"/>
      <c r="E570" s="407"/>
      <c r="F570" s="211"/>
      <c r="G570" s="211"/>
      <c r="H570" s="211"/>
      <c r="I570" s="211"/>
      <c r="J570" s="211"/>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c r="AG570" s="211"/>
      <c r="AH570" s="211"/>
      <c r="AI570" s="211"/>
      <c r="AJ570" s="211"/>
      <c r="AK570" s="211"/>
      <c r="AL570" s="211"/>
      <c r="AM570" s="211"/>
      <c r="AN570" s="211"/>
      <c r="AO570" s="211"/>
      <c r="AP570" s="211"/>
    </row>
    <row r="571" spans="2:42" ht="12" customHeight="1">
      <c r="B571" s="128"/>
      <c r="C571" s="128"/>
      <c r="D571" s="565"/>
      <c r="E571" s="407"/>
      <c r="F571" s="211"/>
      <c r="G571" s="211"/>
      <c r="H571" s="211"/>
      <c r="I571" s="211"/>
      <c r="J571" s="211"/>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c r="AK571" s="211"/>
      <c r="AL571" s="211"/>
      <c r="AM571" s="211"/>
      <c r="AN571" s="211"/>
      <c r="AO571" s="211"/>
      <c r="AP571" s="211"/>
    </row>
    <row r="572" spans="2:42" ht="12" customHeight="1">
      <c r="B572" s="128"/>
      <c r="C572" s="128"/>
      <c r="D572" s="565"/>
      <c r="E572" s="407"/>
      <c r="F572" s="211"/>
      <c r="G572" s="211"/>
      <c r="H572" s="211"/>
      <c r="I572" s="211"/>
      <c r="J572" s="211"/>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c r="AG572" s="211"/>
      <c r="AH572" s="211"/>
      <c r="AI572" s="211"/>
      <c r="AJ572" s="211"/>
      <c r="AK572" s="211"/>
      <c r="AL572" s="211"/>
      <c r="AM572" s="211"/>
      <c r="AN572" s="211"/>
      <c r="AO572" s="211"/>
      <c r="AP572" s="211"/>
    </row>
    <row r="573" spans="2:42" ht="12" customHeight="1">
      <c r="B573" s="128"/>
      <c r="C573" s="128"/>
      <c r="D573" s="565"/>
      <c r="E573" s="407"/>
      <c r="F573" s="211"/>
      <c r="G573" s="211"/>
      <c r="H573" s="211"/>
      <c r="I573" s="211"/>
      <c r="J573" s="211"/>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c r="AG573" s="211"/>
      <c r="AH573" s="211"/>
      <c r="AI573" s="211"/>
      <c r="AJ573" s="211"/>
      <c r="AK573" s="211"/>
      <c r="AL573" s="211"/>
      <c r="AM573" s="211"/>
      <c r="AN573" s="211"/>
      <c r="AO573" s="211"/>
      <c r="AP573" s="211"/>
    </row>
    <row r="574" spans="2:42" ht="12" customHeight="1">
      <c r="B574" s="128"/>
      <c r="C574" s="128"/>
      <c r="D574" s="565"/>
      <c r="E574" s="407"/>
      <c r="F574" s="211"/>
      <c r="G574" s="211"/>
      <c r="H574" s="211"/>
      <c r="I574" s="211"/>
      <c r="J574" s="211"/>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c r="AG574" s="211"/>
      <c r="AH574" s="211"/>
      <c r="AI574" s="211"/>
      <c r="AJ574" s="211"/>
      <c r="AK574" s="211"/>
      <c r="AL574" s="211"/>
      <c r="AM574" s="211"/>
      <c r="AN574" s="211"/>
      <c r="AO574" s="211"/>
      <c r="AP574" s="211"/>
    </row>
    <row r="575" spans="2:42" ht="12" customHeight="1">
      <c r="B575" s="128"/>
      <c r="C575" s="128"/>
      <c r="D575" s="565"/>
      <c r="E575" s="407"/>
      <c r="F575" s="211"/>
      <c r="G575" s="211"/>
      <c r="H575" s="211"/>
      <c r="I575" s="211"/>
      <c r="J575" s="211"/>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c r="AG575" s="211"/>
      <c r="AH575" s="211"/>
      <c r="AI575" s="211"/>
      <c r="AJ575" s="211"/>
      <c r="AK575" s="211"/>
      <c r="AL575" s="211"/>
      <c r="AM575" s="211"/>
      <c r="AN575" s="211"/>
      <c r="AO575" s="211"/>
      <c r="AP575" s="211"/>
    </row>
    <row r="576" spans="2:42" ht="12" customHeight="1">
      <c r="B576" s="128"/>
      <c r="C576" s="128"/>
      <c r="D576" s="565"/>
      <c r="E576" s="407"/>
      <c r="F576" s="211"/>
      <c r="G576" s="211"/>
      <c r="H576" s="211"/>
      <c r="I576" s="211"/>
      <c r="J576" s="211"/>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c r="AG576" s="211"/>
      <c r="AH576" s="211"/>
      <c r="AI576" s="211"/>
      <c r="AJ576" s="211"/>
      <c r="AK576" s="211"/>
      <c r="AL576" s="211"/>
      <c r="AM576" s="211"/>
      <c r="AN576" s="211"/>
      <c r="AO576" s="211"/>
      <c r="AP576" s="211"/>
    </row>
    <row r="577" spans="2:42" ht="12" customHeight="1">
      <c r="B577" s="128"/>
      <c r="C577" s="128"/>
      <c r="D577" s="565"/>
      <c r="E577" s="407"/>
      <c r="F577" s="211"/>
      <c r="G577" s="211"/>
      <c r="H577" s="211"/>
      <c r="I577" s="211"/>
      <c r="J577" s="211"/>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c r="AG577" s="211"/>
      <c r="AH577" s="211"/>
      <c r="AI577" s="211"/>
      <c r="AJ577" s="211"/>
      <c r="AK577" s="211"/>
      <c r="AL577" s="211"/>
      <c r="AM577" s="211"/>
      <c r="AN577" s="211"/>
      <c r="AO577" s="211"/>
      <c r="AP577" s="211"/>
    </row>
    <row r="578" spans="2:42" ht="12" customHeight="1">
      <c r="B578" s="128"/>
      <c r="C578" s="128"/>
      <c r="D578" s="565"/>
      <c r="E578" s="407"/>
      <c r="F578" s="211"/>
      <c r="G578" s="211"/>
      <c r="H578" s="211"/>
      <c r="I578" s="211"/>
      <c r="J578" s="211"/>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c r="AG578" s="211"/>
      <c r="AH578" s="211"/>
      <c r="AI578" s="211"/>
      <c r="AJ578" s="211"/>
      <c r="AK578" s="211"/>
      <c r="AL578" s="211"/>
      <c r="AM578" s="211"/>
      <c r="AN578" s="211"/>
      <c r="AO578" s="211"/>
      <c r="AP578" s="211"/>
    </row>
    <row r="579" spans="2:42" ht="12" customHeight="1">
      <c r="B579" s="128"/>
      <c r="C579" s="128"/>
      <c r="D579" s="565"/>
      <c r="E579" s="407"/>
      <c r="F579" s="211"/>
      <c r="G579" s="211"/>
      <c r="H579" s="211"/>
      <c r="I579" s="211"/>
      <c r="J579" s="211"/>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c r="AG579" s="211"/>
      <c r="AH579" s="211"/>
      <c r="AI579" s="211"/>
      <c r="AJ579" s="211"/>
      <c r="AK579" s="211"/>
      <c r="AL579" s="211"/>
      <c r="AM579" s="211"/>
      <c r="AN579" s="211"/>
      <c r="AO579" s="211"/>
      <c r="AP579" s="211"/>
    </row>
    <row r="580" spans="2:42" ht="12" customHeight="1">
      <c r="B580" s="128"/>
      <c r="C580" s="128"/>
      <c r="D580" s="565"/>
      <c r="E580" s="407"/>
      <c r="F580" s="211"/>
      <c r="G580" s="211"/>
      <c r="H580" s="211"/>
      <c r="I580" s="211"/>
      <c r="J580" s="211"/>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c r="AG580" s="211"/>
      <c r="AH580" s="211"/>
      <c r="AI580" s="211"/>
      <c r="AJ580" s="211"/>
      <c r="AK580" s="211"/>
      <c r="AL580" s="211"/>
      <c r="AM580" s="211"/>
      <c r="AN580" s="211"/>
      <c r="AO580" s="211"/>
      <c r="AP580" s="211"/>
    </row>
    <row r="581" spans="2:42" ht="12" customHeight="1">
      <c r="B581" s="128"/>
      <c r="C581" s="128"/>
      <c r="D581" s="565"/>
      <c r="E581" s="407"/>
      <c r="F581" s="211"/>
      <c r="G581" s="211"/>
      <c r="H581" s="211"/>
      <c r="I581" s="211"/>
      <c r="J581" s="211"/>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c r="AG581" s="211"/>
      <c r="AH581" s="211"/>
      <c r="AI581" s="211"/>
      <c r="AJ581" s="211"/>
      <c r="AK581" s="211"/>
      <c r="AL581" s="211"/>
      <c r="AM581" s="211"/>
      <c r="AN581" s="211"/>
      <c r="AO581" s="211"/>
      <c r="AP581" s="211"/>
    </row>
    <row r="582" spans="2:42" ht="12" customHeight="1">
      <c r="B582" s="128"/>
      <c r="C582" s="128"/>
      <c r="D582" s="565"/>
      <c r="E582" s="407"/>
      <c r="F582" s="211"/>
      <c r="G582" s="211"/>
      <c r="H582" s="211"/>
      <c r="I582" s="211"/>
      <c r="J582" s="211"/>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c r="AG582" s="211"/>
      <c r="AH582" s="211"/>
      <c r="AI582" s="211"/>
      <c r="AJ582" s="211"/>
      <c r="AK582" s="211"/>
      <c r="AL582" s="211"/>
      <c r="AM582" s="211"/>
      <c r="AN582" s="211"/>
      <c r="AO582" s="211"/>
      <c r="AP582" s="211"/>
    </row>
    <row r="583" spans="2:42" ht="12" customHeight="1">
      <c r="B583" s="128"/>
      <c r="C583" s="128"/>
      <c r="D583" s="565"/>
      <c r="E583" s="407"/>
      <c r="F583" s="211"/>
      <c r="G583" s="211"/>
      <c r="H583" s="211"/>
      <c r="I583" s="211"/>
      <c r="J583" s="211"/>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c r="AG583" s="211"/>
      <c r="AH583" s="211"/>
      <c r="AI583" s="211"/>
      <c r="AJ583" s="211"/>
      <c r="AK583" s="211"/>
      <c r="AL583" s="211"/>
      <c r="AM583" s="211"/>
      <c r="AN583" s="211"/>
      <c r="AO583" s="211"/>
      <c r="AP583" s="211"/>
    </row>
    <row r="584" spans="2:42" ht="12" customHeight="1">
      <c r="B584" s="128"/>
      <c r="C584" s="128"/>
      <c r="D584" s="565"/>
      <c r="E584" s="407"/>
      <c r="F584" s="211"/>
      <c r="G584" s="211"/>
      <c r="H584" s="211"/>
      <c r="I584" s="211"/>
      <c r="J584" s="211"/>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c r="AG584" s="211"/>
      <c r="AH584" s="211"/>
      <c r="AI584" s="211"/>
      <c r="AJ584" s="211"/>
      <c r="AK584" s="211"/>
      <c r="AL584" s="211"/>
      <c r="AM584" s="211"/>
      <c r="AN584" s="211"/>
      <c r="AO584" s="211"/>
      <c r="AP584" s="211"/>
    </row>
    <row r="585" spans="2:42" ht="12" customHeight="1">
      <c r="B585" s="128"/>
      <c r="C585" s="128"/>
      <c r="D585" s="565"/>
      <c r="E585" s="407"/>
      <c r="F585" s="211"/>
      <c r="G585" s="211"/>
      <c r="H585" s="211"/>
      <c r="I585" s="211"/>
      <c r="J585" s="211"/>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c r="AG585" s="211"/>
      <c r="AH585" s="211"/>
      <c r="AI585" s="211"/>
      <c r="AJ585" s="211"/>
      <c r="AK585" s="211"/>
      <c r="AL585" s="211"/>
      <c r="AM585" s="211"/>
      <c r="AN585" s="211"/>
      <c r="AO585" s="211"/>
      <c r="AP585" s="211"/>
    </row>
    <row r="586" spans="2:42" ht="12" customHeight="1">
      <c r="B586" s="128"/>
      <c r="C586" s="128"/>
      <c r="D586" s="565"/>
      <c r="E586" s="407"/>
      <c r="F586" s="211"/>
      <c r="G586" s="211"/>
      <c r="H586" s="211"/>
      <c r="I586" s="211"/>
      <c r="J586" s="211"/>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c r="AG586" s="211"/>
      <c r="AH586" s="211"/>
      <c r="AI586" s="211"/>
      <c r="AJ586" s="211"/>
      <c r="AK586" s="211"/>
      <c r="AL586" s="211"/>
      <c r="AM586" s="211"/>
      <c r="AN586" s="211"/>
      <c r="AO586" s="211"/>
      <c r="AP586" s="211"/>
    </row>
    <row r="587" spans="2:42" ht="12" customHeight="1">
      <c r="B587" s="128"/>
      <c r="C587" s="128"/>
      <c r="D587" s="565"/>
      <c r="E587" s="407"/>
      <c r="F587" s="211"/>
      <c r="G587" s="211"/>
      <c r="H587" s="211"/>
      <c r="I587" s="211"/>
      <c r="J587" s="211"/>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c r="AG587" s="211"/>
      <c r="AH587" s="211"/>
      <c r="AI587" s="211"/>
      <c r="AJ587" s="211"/>
      <c r="AK587" s="211"/>
      <c r="AL587" s="211"/>
      <c r="AM587" s="211"/>
      <c r="AN587" s="211"/>
      <c r="AO587" s="211"/>
      <c r="AP587" s="211"/>
    </row>
    <row r="588" spans="2:42" ht="12" customHeight="1">
      <c r="B588" s="128"/>
      <c r="C588" s="128"/>
      <c r="D588" s="565"/>
      <c r="E588" s="407"/>
      <c r="F588" s="211"/>
      <c r="G588" s="211"/>
      <c r="H588" s="211"/>
      <c r="I588" s="211"/>
      <c r="J588" s="211"/>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c r="AG588" s="211"/>
      <c r="AH588" s="211"/>
      <c r="AI588" s="211"/>
      <c r="AJ588" s="211"/>
      <c r="AK588" s="211"/>
      <c r="AL588" s="211"/>
      <c r="AM588" s="211"/>
      <c r="AN588" s="211"/>
      <c r="AO588" s="211"/>
      <c r="AP588" s="211"/>
    </row>
    <row r="589" spans="2:42" ht="12" customHeight="1">
      <c r="B589" s="128"/>
      <c r="C589" s="128"/>
      <c r="D589" s="565"/>
      <c r="E589" s="407"/>
      <c r="F589" s="211"/>
      <c r="G589" s="211"/>
      <c r="H589" s="211"/>
      <c r="I589" s="211"/>
      <c r="J589" s="211"/>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c r="AG589" s="211"/>
      <c r="AH589" s="211"/>
      <c r="AI589" s="211"/>
      <c r="AJ589" s="211"/>
      <c r="AK589" s="211"/>
      <c r="AL589" s="211"/>
      <c r="AM589" s="211"/>
      <c r="AN589" s="211"/>
      <c r="AO589" s="211"/>
      <c r="AP589" s="211"/>
    </row>
    <row r="590" spans="2:42" ht="12" customHeight="1">
      <c r="B590" s="128"/>
      <c r="C590" s="128"/>
      <c r="D590" s="565"/>
      <c r="E590" s="407"/>
      <c r="F590" s="211"/>
      <c r="G590" s="211"/>
      <c r="H590" s="211"/>
      <c r="I590" s="211"/>
      <c r="J590" s="211"/>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c r="AG590" s="211"/>
      <c r="AH590" s="211"/>
      <c r="AI590" s="211"/>
      <c r="AJ590" s="211"/>
      <c r="AK590" s="211"/>
      <c r="AL590" s="211"/>
      <c r="AM590" s="211"/>
      <c r="AN590" s="211"/>
      <c r="AO590" s="211"/>
      <c r="AP590" s="211"/>
    </row>
    <row r="591" spans="2:42" ht="12" customHeight="1">
      <c r="B591" s="128"/>
      <c r="C591" s="128"/>
      <c r="D591" s="565"/>
      <c r="E591" s="407"/>
      <c r="F591" s="211"/>
      <c r="G591" s="211"/>
      <c r="H591" s="211"/>
      <c r="I591" s="211"/>
      <c r="J591" s="211"/>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c r="AG591" s="211"/>
      <c r="AH591" s="211"/>
      <c r="AI591" s="211"/>
      <c r="AJ591" s="211"/>
      <c r="AK591" s="211"/>
      <c r="AL591" s="211"/>
      <c r="AM591" s="211"/>
      <c r="AN591" s="211"/>
      <c r="AO591" s="211"/>
      <c r="AP591" s="211"/>
    </row>
    <row r="592" spans="2:42" ht="12" customHeight="1">
      <c r="B592" s="128"/>
      <c r="C592" s="128"/>
      <c r="D592" s="565"/>
      <c r="E592" s="407"/>
      <c r="F592" s="211"/>
      <c r="G592" s="211"/>
      <c r="H592" s="211"/>
      <c r="I592" s="211"/>
      <c r="J592" s="211"/>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c r="AG592" s="211"/>
      <c r="AH592" s="211"/>
      <c r="AI592" s="211"/>
      <c r="AJ592" s="211"/>
      <c r="AK592" s="211"/>
      <c r="AL592" s="211"/>
      <c r="AM592" s="211"/>
      <c r="AN592" s="211"/>
      <c r="AO592" s="211"/>
      <c r="AP592" s="211"/>
    </row>
    <row r="593" spans="2:42" ht="12" customHeight="1">
      <c r="B593" s="128"/>
      <c r="C593" s="128"/>
      <c r="D593" s="565"/>
      <c r="E593" s="407"/>
      <c r="F593" s="211"/>
      <c r="G593" s="211"/>
      <c r="H593" s="211"/>
      <c r="I593" s="211"/>
      <c r="J593" s="211"/>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c r="AG593" s="211"/>
      <c r="AH593" s="211"/>
      <c r="AI593" s="211"/>
      <c r="AJ593" s="211"/>
      <c r="AK593" s="211"/>
      <c r="AL593" s="211"/>
      <c r="AM593" s="211"/>
      <c r="AN593" s="211"/>
      <c r="AO593" s="211"/>
      <c r="AP593" s="211"/>
    </row>
    <row r="594" spans="2:42" ht="12" customHeight="1">
      <c r="B594" s="128"/>
      <c r="C594" s="128"/>
      <c r="D594" s="565"/>
      <c r="E594" s="407"/>
      <c r="F594" s="211"/>
      <c r="G594" s="211"/>
      <c r="H594" s="211"/>
      <c r="I594" s="211"/>
      <c r="J594" s="211"/>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c r="AG594" s="211"/>
      <c r="AH594" s="211"/>
      <c r="AI594" s="211"/>
      <c r="AJ594" s="211"/>
      <c r="AK594" s="211"/>
      <c r="AL594" s="211"/>
      <c r="AM594" s="211"/>
      <c r="AN594" s="211"/>
      <c r="AO594" s="211"/>
      <c r="AP594" s="211"/>
    </row>
    <row r="595" spans="2:42" ht="12" customHeight="1">
      <c r="B595" s="128"/>
      <c r="C595" s="128"/>
      <c r="D595" s="565"/>
      <c r="E595" s="407"/>
      <c r="F595" s="211"/>
      <c r="G595" s="211"/>
      <c r="H595" s="211"/>
      <c r="I595" s="211"/>
      <c r="J595" s="211"/>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c r="AG595" s="211"/>
      <c r="AH595" s="211"/>
      <c r="AI595" s="211"/>
      <c r="AJ595" s="211"/>
      <c r="AK595" s="211"/>
      <c r="AL595" s="211"/>
      <c r="AM595" s="211"/>
      <c r="AN595" s="211"/>
      <c r="AO595" s="211"/>
      <c r="AP595" s="211"/>
    </row>
    <row r="596" spans="2:42" ht="12" customHeight="1">
      <c r="B596" s="128"/>
      <c r="C596" s="128"/>
      <c r="D596" s="565"/>
      <c r="E596" s="407"/>
      <c r="F596" s="211"/>
      <c r="G596" s="211"/>
      <c r="H596" s="211"/>
      <c r="I596" s="211"/>
      <c r="J596" s="211"/>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c r="AK596" s="211"/>
      <c r="AL596" s="211"/>
      <c r="AM596" s="211"/>
      <c r="AN596" s="211"/>
      <c r="AO596" s="211"/>
      <c r="AP596" s="211"/>
    </row>
    <row r="597" spans="2:42" ht="12" customHeight="1">
      <c r="B597" s="128"/>
      <c r="C597" s="128"/>
      <c r="D597" s="565"/>
      <c r="E597" s="407"/>
      <c r="F597" s="211"/>
      <c r="G597" s="211"/>
      <c r="H597" s="211"/>
      <c r="I597" s="211"/>
      <c r="J597" s="211"/>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c r="AG597" s="211"/>
      <c r="AH597" s="211"/>
      <c r="AI597" s="211"/>
      <c r="AJ597" s="211"/>
      <c r="AK597" s="211"/>
      <c r="AL597" s="211"/>
      <c r="AM597" s="211"/>
      <c r="AN597" s="211"/>
      <c r="AO597" s="211"/>
      <c r="AP597" s="211"/>
    </row>
    <row r="598" spans="2:42" ht="12" customHeight="1">
      <c r="B598" s="128"/>
      <c r="C598" s="128"/>
      <c r="D598" s="565"/>
      <c r="E598" s="407"/>
      <c r="F598" s="211"/>
      <c r="G598" s="211"/>
      <c r="H598" s="211"/>
      <c r="I598" s="211"/>
      <c r="J598" s="211"/>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c r="AG598" s="211"/>
      <c r="AH598" s="211"/>
      <c r="AI598" s="211"/>
      <c r="AJ598" s="211"/>
      <c r="AK598" s="211"/>
      <c r="AL598" s="211"/>
      <c r="AM598" s="211"/>
      <c r="AN598" s="211"/>
      <c r="AO598" s="211"/>
      <c r="AP598" s="211"/>
    </row>
    <row r="599" spans="2:42" ht="12" customHeight="1">
      <c r="B599" s="128"/>
      <c r="C599" s="128"/>
      <c r="D599" s="565"/>
      <c r="E599" s="407"/>
      <c r="F599" s="211"/>
      <c r="G599" s="211"/>
      <c r="H599" s="211"/>
      <c r="I599" s="211"/>
      <c r="J599" s="211"/>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c r="AG599" s="211"/>
      <c r="AH599" s="211"/>
      <c r="AI599" s="211"/>
      <c r="AJ599" s="211"/>
      <c r="AK599" s="211"/>
      <c r="AL599" s="211"/>
      <c r="AM599" s="211"/>
      <c r="AN599" s="211"/>
      <c r="AO599" s="211"/>
      <c r="AP599" s="211"/>
    </row>
    <row r="600" spans="2:42" ht="12" customHeight="1">
      <c r="B600" s="128"/>
      <c r="C600" s="128"/>
      <c r="D600" s="565"/>
      <c r="E600" s="407"/>
      <c r="F600" s="211"/>
      <c r="G600" s="211"/>
      <c r="H600" s="211"/>
      <c r="I600" s="211"/>
      <c r="J600" s="211"/>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c r="AG600" s="211"/>
      <c r="AH600" s="211"/>
      <c r="AI600" s="211"/>
      <c r="AJ600" s="211"/>
      <c r="AK600" s="211"/>
      <c r="AL600" s="211"/>
      <c r="AM600" s="211"/>
      <c r="AN600" s="211"/>
      <c r="AO600" s="211"/>
      <c r="AP600" s="211"/>
    </row>
    <row r="601" spans="2:42" ht="12" customHeight="1">
      <c r="B601" s="128"/>
      <c r="C601" s="128"/>
      <c r="D601" s="565"/>
      <c r="E601" s="407"/>
      <c r="F601" s="211"/>
      <c r="G601" s="211"/>
      <c r="H601" s="211"/>
      <c r="I601" s="211"/>
      <c r="J601" s="211"/>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c r="AG601" s="211"/>
      <c r="AH601" s="211"/>
      <c r="AI601" s="211"/>
      <c r="AJ601" s="211"/>
      <c r="AK601" s="211"/>
      <c r="AL601" s="211"/>
      <c r="AM601" s="211"/>
      <c r="AN601" s="211"/>
      <c r="AO601" s="211"/>
      <c r="AP601" s="211"/>
    </row>
    <row r="602" spans="2:42" ht="12" customHeight="1">
      <c r="B602" s="128"/>
      <c r="C602" s="128"/>
      <c r="D602" s="565"/>
      <c r="E602" s="407"/>
      <c r="F602" s="211"/>
      <c r="G602" s="211"/>
      <c r="H602" s="211"/>
      <c r="I602" s="211"/>
      <c r="J602" s="211"/>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c r="AG602" s="211"/>
      <c r="AH602" s="211"/>
      <c r="AI602" s="211"/>
      <c r="AJ602" s="211"/>
      <c r="AK602" s="211"/>
      <c r="AL602" s="211"/>
      <c r="AM602" s="211"/>
      <c r="AN602" s="211"/>
      <c r="AO602" s="211"/>
      <c r="AP602" s="211"/>
    </row>
    <row r="603" spans="2:42" ht="12" customHeight="1">
      <c r="B603" s="128"/>
      <c r="C603" s="128"/>
      <c r="D603" s="565"/>
      <c r="E603" s="407"/>
      <c r="F603" s="211"/>
      <c r="G603" s="211"/>
      <c r="H603" s="211"/>
      <c r="I603" s="211"/>
      <c r="J603" s="211"/>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c r="AG603" s="211"/>
      <c r="AH603" s="211"/>
      <c r="AI603" s="211"/>
      <c r="AJ603" s="211"/>
      <c r="AK603" s="211"/>
      <c r="AL603" s="211"/>
      <c r="AM603" s="211"/>
      <c r="AN603" s="211"/>
      <c r="AO603" s="211"/>
      <c r="AP603" s="211"/>
    </row>
    <row r="604" spans="2:42" ht="12" customHeight="1">
      <c r="B604" s="128"/>
      <c r="C604" s="128"/>
      <c r="D604" s="565"/>
      <c r="E604" s="407"/>
      <c r="F604" s="211"/>
      <c r="G604" s="211"/>
      <c r="H604" s="211"/>
      <c r="I604" s="211"/>
      <c r="J604" s="211"/>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c r="AG604" s="211"/>
      <c r="AH604" s="211"/>
      <c r="AI604" s="211"/>
      <c r="AJ604" s="211"/>
      <c r="AK604" s="211"/>
      <c r="AL604" s="211"/>
      <c r="AM604" s="211"/>
      <c r="AN604" s="211"/>
      <c r="AO604" s="211"/>
      <c r="AP604" s="211"/>
    </row>
    <row r="605" spans="2:42" ht="12" customHeight="1">
      <c r="B605" s="128"/>
      <c r="C605" s="128"/>
      <c r="D605" s="565"/>
      <c r="E605" s="407"/>
      <c r="F605" s="211"/>
      <c r="G605" s="211"/>
      <c r="H605" s="211"/>
      <c r="I605" s="211"/>
      <c r="J605" s="211"/>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c r="AG605" s="211"/>
      <c r="AH605" s="211"/>
      <c r="AI605" s="211"/>
      <c r="AJ605" s="211"/>
      <c r="AK605" s="211"/>
      <c r="AL605" s="211"/>
      <c r="AM605" s="211"/>
      <c r="AN605" s="211"/>
      <c r="AO605" s="211"/>
      <c r="AP605" s="211"/>
    </row>
    <row r="606" spans="2:42" ht="12" customHeight="1">
      <c r="B606" s="128"/>
      <c r="C606" s="128"/>
      <c r="D606" s="565"/>
      <c r="E606" s="407"/>
      <c r="F606" s="211"/>
      <c r="G606" s="211"/>
      <c r="H606" s="211"/>
      <c r="I606" s="211"/>
      <c r="J606" s="211"/>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c r="AG606" s="211"/>
      <c r="AH606" s="211"/>
      <c r="AI606" s="211"/>
      <c r="AJ606" s="211"/>
      <c r="AK606" s="211"/>
      <c r="AL606" s="211"/>
      <c r="AM606" s="211"/>
      <c r="AN606" s="211"/>
      <c r="AO606" s="211"/>
      <c r="AP606" s="211"/>
    </row>
    <row r="607" spans="2:42" ht="12" customHeight="1">
      <c r="B607" s="128"/>
      <c r="C607" s="128"/>
      <c r="D607" s="565"/>
      <c r="E607" s="407"/>
      <c r="F607" s="211"/>
      <c r="G607" s="211"/>
      <c r="H607" s="211"/>
      <c r="I607" s="211"/>
      <c r="J607" s="211"/>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c r="AG607" s="211"/>
      <c r="AH607" s="211"/>
      <c r="AI607" s="211"/>
      <c r="AJ607" s="211"/>
      <c r="AK607" s="211"/>
      <c r="AL607" s="211"/>
      <c r="AM607" s="211"/>
      <c r="AN607" s="211"/>
      <c r="AO607" s="211"/>
      <c r="AP607" s="211"/>
    </row>
    <row r="608" spans="2:42" ht="12" customHeight="1">
      <c r="B608" s="128"/>
      <c r="C608" s="128"/>
      <c r="D608" s="565"/>
      <c r="E608" s="407"/>
      <c r="F608" s="211"/>
      <c r="G608" s="211"/>
      <c r="H608" s="211"/>
      <c r="I608" s="211"/>
      <c r="J608" s="211"/>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c r="AG608" s="211"/>
      <c r="AH608" s="211"/>
      <c r="AI608" s="211"/>
      <c r="AJ608" s="211"/>
      <c r="AK608" s="211"/>
      <c r="AL608" s="211"/>
      <c r="AM608" s="211"/>
      <c r="AN608" s="211"/>
      <c r="AO608" s="211"/>
      <c r="AP608" s="211"/>
    </row>
    <row r="609" spans="2:42" ht="12" customHeight="1">
      <c r="B609" s="128"/>
      <c r="C609" s="128"/>
      <c r="D609" s="565"/>
      <c r="E609" s="407"/>
      <c r="F609" s="211"/>
      <c r="G609" s="211"/>
      <c r="H609" s="211"/>
      <c r="I609" s="211"/>
      <c r="J609" s="211"/>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c r="AG609" s="211"/>
      <c r="AH609" s="211"/>
      <c r="AI609" s="211"/>
      <c r="AJ609" s="211"/>
      <c r="AK609" s="211"/>
      <c r="AL609" s="211"/>
      <c r="AM609" s="211"/>
      <c r="AN609" s="211"/>
      <c r="AO609" s="211"/>
      <c r="AP609" s="211"/>
    </row>
    <row r="610" spans="2:42" ht="12" customHeight="1">
      <c r="B610" s="128"/>
      <c r="C610" s="128"/>
      <c r="D610" s="565"/>
      <c r="E610" s="407"/>
      <c r="F610" s="211"/>
      <c r="G610" s="211"/>
      <c r="H610" s="211"/>
      <c r="I610" s="211"/>
      <c r="J610" s="211"/>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c r="AK610" s="211"/>
      <c r="AL610" s="211"/>
      <c r="AM610" s="211"/>
      <c r="AN610" s="211"/>
      <c r="AO610" s="211"/>
      <c r="AP610" s="211"/>
    </row>
    <row r="611" spans="2:42" ht="12" customHeight="1">
      <c r="B611" s="128"/>
      <c r="C611" s="128"/>
      <c r="D611" s="565"/>
      <c r="E611" s="407"/>
      <c r="F611" s="211"/>
      <c r="G611" s="211"/>
      <c r="H611" s="211"/>
      <c r="I611" s="211"/>
      <c r="J611" s="211"/>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c r="AK611" s="211"/>
      <c r="AL611" s="211"/>
      <c r="AM611" s="211"/>
      <c r="AN611" s="211"/>
      <c r="AO611" s="211"/>
      <c r="AP611" s="211"/>
    </row>
    <row r="612" spans="2:42" ht="12" customHeight="1">
      <c r="B612" s="128"/>
      <c r="C612" s="128"/>
      <c r="D612" s="565"/>
      <c r="E612" s="407"/>
      <c r="F612" s="211"/>
      <c r="G612" s="211"/>
      <c r="H612" s="211"/>
      <c r="I612" s="211"/>
      <c r="J612" s="211"/>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c r="AG612" s="211"/>
      <c r="AH612" s="211"/>
      <c r="AI612" s="211"/>
      <c r="AJ612" s="211"/>
      <c r="AK612" s="211"/>
      <c r="AL612" s="211"/>
      <c r="AM612" s="211"/>
      <c r="AN612" s="211"/>
      <c r="AO612" s="211"/>
      <c r="AP612" s="211"/>
    </row>
    <row r="613" spans="2:42" ht="12" customHeight="1">
      <c r="B613" s="128"/>
      <c r="C613" s="128"/>
      <c r="D613" s="565"/>
      <c r="E613" s="407"/>
      <c r="F613" s="211"/>
      <c r="G613" s="211"/>
      <c r="H613" s="211"/>
      <c r="I613" s="211"/>
      <c r="J613" s="211"/>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c r="AG613" s="211"/>
      <c r="AH613" s="211"/>
      <c r="AI613" s="211"/>
      <c r="AJ613" s="211"/>
      <c r="AK613" s="211"/>
      <c r="AL613" s="211"/>
      <c r="AM613" s="211"/>
      <c r="AN613" s="211"/>
      <c r="AO613" s="211"/>
      <c r="AP613" s="211"/>
    </row>
    <row r="614" spans="2:42" ht="12" customHeight="1">
      <c r="B614" s="128"/>
      <c r="C614" s="128"/>
      <c r="D614" s="565"/>
      <c r="E614" s="407"/>
      <c r="F614" s="211"/>
      <c r="G614" s="211"/>
      <c r="H614" s="211"/>
      <c r="I614" s="211"/>
      <c r="J614" s="211"/>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c r="AG614" s="211"/>
      <c r="AH614" s="211"/>
      <c r="AI614" s="211"/>
      <c r="AJ614" s="211"/>
      <c r="AK614" s="211"/>
      <c r="AL614" s="211"/>
      <c r="AM614" s="211"/>
      <c r="AN614" s="211"/>
      <c r="AO614" s="211"/>
      <c r="AP614" s="211"/>
    </row>
    <row r="615" spans="2:42" ht="12" customHeight="1">
      <c r="B615" s="128"/>
      <c r="C615" s="128"/>
      <c r="D615" s="565"/>
      <c r="E615" s="407"/>
      <c r="F615" s="211"/>
      <c r="G615" s="211"/>
      <c r="H615" s="211"/>
      <c r="I615" s="211"/>
      <c r="J615" s="211"/>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c r="AG615" s="211"/>
      <c r="AH615" s="211"/>
      <c r="AI615" s="211"/>
      <c r="AJ615" s="211"/>
      <c r="AK615" s="211"/>
      <c r="AL615" s="211"/>
      <c r="AM615" s="211"/>
      <c r="AN615" s="211"/>
      <c r="AO615" s="211"/>
      <c r="AP615" s="211"/>
    </row>
    <row r="616" spans="2:42" ht="12" customHeight="1">
      <c r="B616" s="128"/>
      <c r="C616" s="128"/>
      <c r="D616" s="565"/>
      <c r="E616" s="407"/>
      <c r="F616" s="211"/>
      <c r="G616" s="211"/>
      <c r="H616" s="211"/>
      <c r="I616" s="211"/>
      <c r="J616" s="211"/>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c r="AG616" s="211"/>
      <c r="AH616" s="211"/>
      <c r="AI616" s="211"/>
      <c r="AJ616" s="211"/>
      <c r="AK616" s="211"/>
      <c r="AL616" s="211"/>
      <c r="AM616" s="211"/>
      <c r="AN616" s="211"/>
      <c r="AO616" s="211"/>
      <c r="AP616" s="211"/>
    </row>
    <row r="617" spans="2:42" ht="12" customHeight="1">
      <c r="B617" s="128"/>
      <c r="C617" s="128"/>
      <c r="D617" s="565"/>
      <c r="E617" s="407"/>
      <c r="F617" s="211"/>
      <c r="G617" s="211"/>
      <c r="H617" s="211"/>
      <c r="I617" s="211"/>
      <c r="J617" s="211"/>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c r="AG617" s="211"/>
      <c r="AH617" s="211"/>
      <c r="AI617" s="211"/>
      <c r="AJ617" s="211"/>
      <c r="AK617" s="211"/>
      <c r="AL617" s="211"/>
      <c r="AM617" s="211"/>
      <c r="AN617" s="211"/>
      <c r="AO617" s="211"/>
      <c r="AP617" s="211"/>
    </row>
    <row r="618" spans="2:42" ht="12" customHeight="1">
      <c r="B618" s="128"/>
      <c r="C618" s="128"/>
      <c r="D618" s="565"/>
      <c r="E618" s="407"/>
      <c r="F618" s="211"/>
      <c r="G618" s="211"/>
      <c r="H618" s="211"/>
      <c r="I618" s="211"/>
      <c r="J618" s="211"/>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c r="AG618" s="211"/>
      <c r="AH618" s="211"/>
      <c r="AI618" s="211"/>
      <c r="AJ618" s="211"/>
      <c r="AK618" s="211"/>
      <c r="AL618" s="211"/>
      <c r="AM618" s="211"/>
      <c r="AN618" s="211"/>
      <c r="AO618" s="211"/>
      <c r="AP618" s="211"/>
    </row>
    <row r="619" spans="2:42" ht="12" customHeight="1">
      <c r="B619" s="128"/>
      <c r="C619" s="128"/>
      <c r="D619" s="565"/>
      <c r="E619" s="407"/>
      <c r="F619" s="211"/>
      <c r="G619" s="211"/>
      <c r="H619" s="211"/>
      <c r="I619" s="211"/>
      <c r="J619" s="211"/>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c r="AG619" s="211"/>
      <c r="AH619" s="211"/>
      <c r="AI619" s="211"/>
      <c r="AJ619" s="211"/>
      <c r="AK619" s="211"/>
      <c r="AL619" s="211"/>
      <c r="AM619" s="211"/>
      <c r="AN619" s="211"/>
      <c r="AO619" s="211"/>
      <c r="AP619" s="211"/>
    </row>
    <row r="620" spans="2:42" ht="12" customHeight="1">
      <c r="B620" s="128"/>
      <c r="C620" s="128"/>
      <c r="D620" s="565"/>
      <c r="E620" s="407"/>
      <c r="F620" s="211"/>
      <c r="G620" s="211"/>
      <c r="H620" s="211"/>
      <c r="I620" s="211"/>
      <c r="J620" s="211"/>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c r="AG620" s="211"/>
      <c r="AH620" s="211"/>
      <c r="AI620" s="211"/>
      <c r="AJ620" s="211"/>
      <c r="AK620" s="211"/>
      <c r="AL620" s="211"/>
      <c r="AM620" s="211"/>
      <c r="AN620" s="211"/>
      <c r="AO620" s="211"/>
      <c r="AP620" s="211"/>
    </row>
    <row r="621" spans="2:42" ht="12" customHeight="1">
      <c r="B621" s="128"/>
      <c r="C621" s="128"/>
      <c r="D621" s="565"/>
      <c r="E621" s="407"/>
      <c r="F621" s="211"/>
      <c r="G621" s="211"/>
      <c r="H621" s="211"/>
      <c r="I621" s="211"/>
      <c r="J621" s="211"/>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c r="AG621" s="211"/>
      <c r="AH621" s="211"/>
      <c r="AI621" s="211"/>
      <c r="AJ621" s="211"/>
      <c r="AK621" s="211"/>
      <c r="AL621" s="211"/>
      <c r="AM621" s="211"/>
      <c r="AN621" s="211"/>
      <c r="AO621" s="211"/>
      <c r="AP621" s="211"/>
    </row>
    <row r="622" spans="2:42" ht="12" customHeight="1">
      <c r="B622" s="128"/>
      <c r="C622" s="128"/>
      <c r="D622" s="565"/>
      <c r="E622" s="407"/>
      <c r="F622" s="211"/>
      <c r="G622" s="211"/>
      <c r="H622" s="211"/>
      <c r="I622" s="211"/>
      <c r="J622" s="211"/>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c r="AG622" s="211"/>
      <c r="AH622" s="211"/>
      <c r="AI622" s="211"/>
      <c r="AJ622" s="211"/>
      <c r="AK622" s="211"/>
      <c r="AL622" s="211"/>
      <c r="AM622" s="211"/>
      <c r="AN622" s="211"/>
      <c r="AO622" s="211"/>
      <c r="AP622" s="211"/>
    </row>
    <row r="623" spans="2:42" ht="12" customHeight="1">
      <c r="B623" s="128"/>
      <c r="C623" s="128"/>
      <c r="D623" s="565"/>
      <c r="E623" s="407"/>
      <c r="F623" s="211"/>
      <c r="G623" s="211"/>
      <c r="H623" s="211"/>
      <c r="I623" s="211"/>
      <c r="J623" s="211"/>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c r="AG623" s="211"/>
      <c r="AH623" s="211"/>
      <c r="AI623" s="211"/>
      <c r="AJ623" s="211"/>
      <c r="AK623" s="211"/>
      <c r="AL623" s="211"/>
      <c r="AM623" s="211"/>
      <c r="AN623" s="211"/>
      <c r="AO623" s="211"/>
      <c r="AP623" s="211"/>
    </row>
    <row r="624" spans="2:42" ht="12" customHeight="1">
      <c r="B624" s="128"/>
      <c r="C624" s="128"/>
      <c r="D624" s="565"/>
      <c r="E624" s="407"/>
      <c r="F624" s="211"/>
      <c r="G624" s="211"/>
      <c r="H624" s="211"/>
      <c r="I624" s="211"/>
      <c r="J624" s="211"/>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c r="AG624" s="211"/>
      <c r="AH624" s="211"/>
      <c r="AI624" s="211"/>
      <c r="AJ624" s="211"/>
      <c r="AK624" s="211"/>
      <c r="AL624" s="211"/>
      <c r="AM624" s="211"/>
      <c r="AN624" s="211"/>
      <c r="AO624" s="211"/>
      <c r="AP624" s="211"/>
    </row>
    <row r="625" spans="2:42" ht="12" customHeight="1">
      <c r="B625" s="128"/>
      <c r="C625" s="128"/>
      <c r="D625" s="565"/>
      <c r="E625" s="407"/>
      <c r="F625" s="211"/>
      <c r="G625" s="211"/>
      <c r="H625" s="211"/>
      <c r="I625" s="211"/>
      <c r="J625" s="211"/>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c r="AG625" s="211"/>
      <c r="AH625" s="211"/>
      <c r="AI625" s="211"/>
      <c r="AJ625" s="211"/>
      <c r="AK625" s="211"/>
      <c r="AL625" s="211"/>
      <c r="AM625" s="211"/>
      <c r="AN625" s="211"/>
      <c r="AO625" s="211"/>
      <c r="AP625" s="211"/>
    </row>
    <row r="626" spans="2:42" ht="12" customHeight="1">
      <c r="B626" s="128"/>
      <c r="C626" s="128"/>
      <c r="D626" s="565"/>
      <c r="E626" s="407"/>
      <c r="F626" s="211"/>
      <c r="G626" s="211"/>
      <c r="H626" s="211"/>
      <c r="I626" s="211"/>
      <c r="J626" s="211"/>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c r="AG626" s="211"/>
      <c r="AH626" s="211"/>
      <c r="AI626" s="211"/>
      <c r="AJ626" s="211"/>
      <c r="AK626" s="211"/>
      <c r="AL626" s="211"/>
      <c r="AM626" s="211"/>
      <c r="AN626" s="211"/>
      <c r="AO626" s="211"/>
      <c r="AP626" s="211"/>
    </row>
    <row r="627" spans="2:42" ht="12" customHeight="1">
      <c r="B627" s="128"/>
      <c r="C627" s="128"/>
      <c r="D627" s="565"/>
      <c r="E627" s="407"/>
      <c r="F627" s="211"/>
      <c r="G627" s="211"/>
      <c r="H627" s="211"/>
      <c r="I627" s="211"/>
      <c r="J627" s="211"/>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c r="AG627" s="211"/>
      <c r="AH627" s="211"/>
      <c r="AI627" s="211"/>
      <c r="AJ627" s="211"/>
      <c r="AK627" s="211"/>
      <c r="AL627" s="211"/>
      <c r="AM627" s="211"/>
      <c r="AN627" s="211"/>
      <c r="AO627" s="211"/>
      <c r="AP627" s="211"/>
    </row>
    <row r="628" spans="2:42" ht="12" customHeight="1">
      <c r="B628" s="128"/>
      <c r="C628" s="128"/>
      <c r="D628" s="565"/>
      <c r="E628" s="407"/>
      <c r="F628" s="211"/>
      <c r="G628" s="211"/>
      <c r="H628" s="211"/>
      <c r="I628" s="211"/>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211"/>
      <c r="AH628" s="211"/>
      <c r="AI628" s="211"/>
      <c r="AJ628" s="211"/>
      <c r="AK628" s="211"/>
      <c r="AL628" s="211"/>
      <c r="AM628" s="211"/>
      <c r="AN628" s="211"/>
      <c r="AO628" s="211"/>
      <c r="AP628" s="211"/>
    </row>
    <row r="629" spans="2:42" ht="12" customHeight="1">
      <c r="B629" s="128"/>
      <c r="C629" s="128"/>
      <c r="D629" s="565"/>
      <c r="E629" s="407"/>
      <c r="F629" s="211"/>
      <c r="G629" s="211"/>
      <c r="H629" s="211"/>
      <c r="I629" s="211"/>
      <c r="J629" s="211"/>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c r="AG629" s="211"/>
      <c r="AH629" s="211"/>
      <c r="AI629" s="211"/>
      <c r="AJ629" s="211"/>
      <c r="AK629" s="211"/>
      <c r="AL629" s="211"/>
      <c r="AM629" s="211"/>
      <c r="AN629" s="211"/>
      <c r="AO629" s="211"/>
      <c r="AP629" s="211"/>
    </row>
    <row r="630" spans="2:42" ht="12" customHeight="1">
      <c r="B630" s="128"/>
      <c r="C630" s="128"/>
      <c r="D630" s="565"/>
      <c r="E630" s="407"/>
      <c r="F630" s="211"/>
      <c r="G630" s="211"/>
      <c r="H630" s="211"/>
      <c r="I630" s="211"/>
      <c r="J630" s="211"/>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c r="AG630" s="211"/>
      <c r="AH630" s="211"/>
      <c r="AI630" s="211"/>
      <c r="AJ630" s="211"/>
      <c r="AK630" s="211"/>
      <c r="AL630" s="211"/>
      <c r="AM630" s="211"/>
      <c r="AN630" s="211"/>
      <c r="AO630" s="211"/>
      <c r="AP630" s="211"/>
    </row>
    <row r="631" spans="2:42" ht="12" customHeight="1">
      <c r="B631" s="128"/>
      <c r="C631" s="128"/>
      <c r="D631" s="565"/>
      <c r="E631" s="407"/>
      <c r="F631" s="211"/>
      <c r="G631" s="211"/>
      <c r="H631" s="211"/>
      <c r="I631" s="211"/>
      <c r="J631" s="211"/>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c r="AG631" s="211"/>
      <c r="AH631" s="211"/>
      <c r="AI631" s="211"/>
      <c r="AJ631" s="211"/>
      <c r="AK631" s="211"/>
      <c r="AL631" s="211"/>
      <c r="AM631" s="211"/>
      <c r="AN631" s="211"/>
      <c r="AO631" s="211"/>
      <c r="AP631" s="211"/>
    </row>
    <row r="632" spans="2:42" ht="12" customHeight="1">
      <c r="B632" s="128"/>
      <c r="C632" s="128"/>
      <c r="D632" s="565"/>
      <c r="E632" s="407"/>
      <c r="F632" s="211"/>
      <c r="G632" s="211"/>
      <c r="H632" s="211"/>
      <c r="I632" s="211"/>
      <c r="J632" s="211"/>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c r="AG632" s="211"/>
      <c r="AH632" s="211"/>
      <c r="AI632" s="211"/>
      <c r="AJ632" s="211"/>
      <c r="AK632" s="211"/>
      <c r="AL632" s="211"/>
      <c r="AM632" s="211"/>
      <c r="AN632" s="211"/>
      <c r="AO632" s="211"/>
      <c r="AP632" s="211"/>
    </row>
    <row r="633" spans="2:42" ht="12" customHeight="1">
      <c r="B633" s="128"/>
      <c r="C633" s="128"/>
      <c r="D633" s="565"/>
      <c r="E633" s="407"/>
      <c r="F633" s="211"/>
      <c r="G633" s="211"/>
      <c r="H633" s="211"/>
      <c r="I633" s="211"/>
      <c r="J633" s="211"/>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c r="AG633" s="211"/>
      <c r="AH633" s="211"/>
      <c r="AI633" s="211"/>
      <c r="AJ633" s="211"/>
      <c r="AK633" s="211"/>
      <c r="AL633" s="211"/>
      <c r="AM633" s="211"/>
      <c r="AN633" s="211"/>
      <c r="AO633" s="211"/>
      <c r="AP633" s="211"/>
    </row>
    <row r="634" spans="2:42" ht="12" customHeight="1">
      <c r="B634" s="128"/>
      <c r="C634" s="128"/>
      <c r="D634" s="565"/>
      <c r="E634" s="407"/>
      <c r="F634" s="211"/>
      <c r="G634" s="211"/>
      <c r="H634" s="211"/>
      <c r="I634" s="211"/>
      <c r="J634" s="211"/>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c r="AG634" s="211"/>
      <c r="AH634" s="211"/>
      <c r="AI634" s="211"/>
      <c r="AJ634" s="211"/>
      <c r="AK634" s="211"/>
      <c r="AL634" s="211"/>
      <c r="AM634" s="211"/>
      <c r="AN634" s="211"/>
      <c r="AO634" s="211"/>
      <c r="AP634" s="211"/>
    </row>
    <row r="635" spans="2:42" ht="12" customHeight="1">
      <c r="B635" s="128"/>
      <c r="C635" s="128"/>
      <c r="D635" s="565"/>
      <c r="E635" s="407"/>
      <c r="F635" s="211"/>
      <c r="G635" s="211"/>
      <c r="H635" s="211"/>
      <c r="I635" s="211"/>
      <c r="J635" s="211"/>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c r="AG635" s="211"/>
      <c r="AH635" s="211"/>
      <c r="AI635" s="211"/>
      <c r="AJ635" s="211"/>
      <c r="AK635" s="211"/>
      <c r="AL635" s="211"/>
      <c r="AM635" s="211"/>
      <c r="AN635" s="211"/>
      <c r="AO635" s="211"/>
      <c r="AP635" s="211"/>
    </row>
    <row r="636" spans="2:42" ht="12" customHeight="1">
      <c r="B636" s="128"/>
      <c r="C636" s="128"/>
      <c r="D636" s="565"/>
      <c r="E636" s="407"/>
      <c r="F636" s="211"/>
      <c r="G636" s="211"/>
      <c r="H636" s="211"/>
      <c r="I636" s="211"/>
      <c r="J636" s="211"/>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c r="AG636" s="211"/>
      <c r="AH636" s="211"/>
      <c r="AI636" s="211"/>
      <c r="AJ636" s="211"/>
      <c r="AK636" s="211"/>
      <c r="AL636" s="211"/>
      <c r="AM636" s="211"/>
      <c r="AN636" s="211"/>
      <c r="AO636" s="211"/>
      <c r="AP636" s="211"/>
    </row>
    <row r="637" spans="2:42" ht="12" customHeight="1">
      <c r="B637" s="128"/>
      <c r="C637" s="128"/>
      <c r="D637" s="565"/>
      <c r="E637" s="407"/>
      <c r="F637" s="211"/>
      <c r="G637" s="211"/>
      <c r="H637" s="211"/>
      <c r="I637" s="211"/>
      <c r="J637" s="211"/>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c r="AG637" s="211"/>
      <c r="AH637" s="211"/>
      <c r="AI637" s="211"/>
      <c r="AJ637" s="211"/>
      <c r="AK637" s="211"/>
      <c r="AL637" s="211"/>
      <c r="AM637" s="211"/>
      <c r="AN637" s="211"/>
      <c r="AO637" s="211"/>
      <c r="AP637" s="211"/>
    </row>
    <row r="638" spans="2:42" ht="12" customHeight="1">
      <c r="B638" s="128"/>
      <c r="C638" s="128"/>
      <c r="D638" s="565"/>
      <c r="E638" s="407"/>
      <c r="F638" s="211"/>
      <c r="G638" s="211"/>
      <c r="H638" s="211"/>
      <c r="I638" s="211"/>
      <c r="J638" s="211"/>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c r="AG638" s="211"/>
      <c r="AH638" s="211"/>
      <c r="AI638" s="211"/>
      <c r="AJ638" s="211"/>
      <c r="AK638" s="211"/>
      <c r="AL638" s="211"/>
      <c r="AM638" s="211"/>
      <c r="AN638" s="211"/>
      <c r="AO638" s="211"/>
      <c r="AP638" s="211"/>
    </row>
    <row r="639" spans="2:42" ht="12" customHeight="1">
      <c r="B639" s="128"/>
      <c r="C639" s="128"/>
      <c r="D639" s="565"/>
      <c r="E639" s="407"/>
      <c r="F639" s="211"/>
      <c r="G639" s="211"/>
      <c r="H639" s="211"/>
      <c r="I639" s="211"/>
      <c r="J639" s="211"/>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c r="AG639" s="211"/>
      <c r="AH639" s="211"/>
      <c r="AI639" s="211"/>
      <c r="AJ639" s="211"/>
      <c r="AK639" s="211"/>
      <c r="AL639" s="211"/>
      <c r="AM639" s="211"/>
      <c r="AN639" s="211"/>
      <c r="AO639" s="211"/>
      <c r="AP639" s="211"/>
    </row>
    <row r="640" spans="2:42" ht="12" customHeight="1">
      <c r="B640" s="128"/>
      <c r="C640" s="128"/>
      <c r="D640" s="565"/>
      <c r="E640" s="407"/>
      <c r="F640" s="211"/>
      <c r="G640" s="211"/>
      <c r="H640" s="211"/>
      <c r="I640" s="211"/>
      <c r="J640" s="211"/>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c r="AG640" s="211"/>
      <c r="AH640" s="211"/>
      <c r="AI640" s="211"/>
      <c r="AJ640" s="211"/>
      <c r="AK640" s="211"/>
      <c r="AL640" s="211"/>
      <c r="AM640" s="211"/>
      <c r="AN640" s="211"/>
      <c r="AO640" s="211"/>
      <c r="AP640" s="211"/>
    </row>
    <row r="641" spans="2:42" ht="12" customHeight="1">
      <c r="B641" s="128"/>
      <c r="C641" s="128"/>
      <c r="D641" s="565"/>
      <c r="E641" s="407"/>
      <c r="F641" s="211"/>
      <c r="G641" s="211"/>
      <c r="H641" s="211"/>
      <c r="I641" s="211"/>
      <c r="J641" s="211"/>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c r="AG641" s="211"/>
      <c r="AH641" s="211"/>
      <c r="AI641" s="211"/>
      <c r="AJ641" s="211"/>
      <c r="AK641" s="211"/>
      <c r="AL641" s="211"/>
      <c r="AM641" s="211"/>
      <c r="AN641" s="211"/>
      <c r="AO641" s="211"/>
      <c r="AP641" s="211"/>
    </row>
    <row r="642" spans="2:42" ht="12" customHeight="1">
      <c r="B642" s="128"/>
      <c r="C642" s="128"/>
      <c r="D642" s="565"/>
      <c r="E642" s="407"/>
      <c r="F642" s="211"/>
      <c r="G642" s="211"/>
      <c r="H642" s="211"/>
      <c r="I642" s="211"/>
      <c r="J642" s="211"/>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c r="AG642" s="211"/>
      <c r="AH642" s="211"/>
      <c r="AI642" s="211"/>
      <c r="AJ642" s="211"/>
      <c r="AK642" s="211"/>
      <c r="AL642" s="211"/>
      <c r="AM642" s="211"/>
      <c r="AN642" s="211"/>
      <c r="AO642" s="211"/>
      <c r="AP642" s="211"/>
    </row>
    <row r="643" spans="2:42" ht="12" customHeight="1">
      <c r="B643" s="128"/>
      <c r="C643" s="128"/>
      <c r="D643" s="565"/>
      <c r="E643" s="407"/>
      <c r="F643" s="211"/>
      <c r="G643" s="211"/>
      <c r="H643" s="211"/>
      <c r="I643" s="211"/>
      <c r="J643" s="211"/>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c r="AG643" s="211"/>
      <c r="AH643" s="211"/>
      <c r="AI643" s="211"/>
      <c r="AJ643" s="211"/>
      <c r="AK643" s="211"/>
      <c r="AL643" s="211"/>
      <c r="AM643" s="211"/>
      <c r="AN643" s="211"/>
      <c r="AO643" s="211"/>
      <c r="AP643" s="211"/>
    </row>
    <row r="644" spans="2:42" ht="12" customHeight="1">
      <c r="B644" s="128"/>
      <c r="C644" s="128"/>
      <c r="D644" s="565"/>
      <c r="E644" s="407"/>
      <c r="F644" s="211"/>
      <c r="G644" s="211"/>
      <c r="H644" s="211"/>
      <c r="I644" s="211"/>
      <c r="J644" s="211"/>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c r="AG644" s="211"/>
      <c r="AH644" s="211"/>
      <c r="AI644" s="211"/>
      <c r="AJ644" s="211"/>
      <c r="AK644" s="211"/>
      <c r="AL644" s="211"/>
      <c r="AM644" s="211"/>
      <c r="AN644" s="211"/>
      <c r="AO644" s="211"/>
      <c r="AP644" s="211"/>
    </row>
    <row r="645" spans="2:42" ht="12" customHeight="1">
      <c r="B645" s="128"/>
      <c r="C645" s="128"/>
      <c r="D645" s="565"/>
      <c r="E645" s="407"/>
      <c r="F645" s="211"/>
      <c r="G645" s="211"/>
      <c r="H645" s="211"/>
      <c r="I645" s="211"/>
      <c r="J645" s="211"/>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c r="AG645" s="211"/>
      <c r="AH645" s="211"/>
      <c r="AI645" s="211"/>
      <c r="AJ645" s="211"/>
      <c r="AK645" s="211"/>
      <c r="AL645" s="211"/>
      <c r="AM645" s="211"/>
      <c r="AN645" s="211"/>
      <c r="AO645" s="211"/>
      <c r="AP645" s="211"/>
    </row>
    <row r="646" spans="2:42" ht="12" customHeight="1">
      <c r="B646" s="128"/>
      <c r="C646" s="128"/>
      <c r="D646" s="565"/>
      <c r="E646" s="407"/>
      <c r="F646" s="211"/>
      <c r="G646" s="211"/>
      <c r="H646" s="211"/>
      <c r="I646" s="211"/>
      <c r="J646" s="211"/>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c r="AG646" s="211"/>
      <c r="AH646" s="211"/>
      <c r="AI646" s="211"/>
      <c r="AJ646" s="211"/>
      <c r="AK646" s="211"/>
      <c r="AL646" s="211"/>
      <c r="AM646" s="211"/>
      <c r="AN646" s="211"/>
      <c r="AO646" s="211"/>
      <c r="AP646" s="211"/>
    </row>
    <row r="647" spans="2:42" ht="12" customHeight="1">
      <c r="B647" s="128"/>
      <c r="C647" s="128"/>
      <c r="D647" s="565"/>
      <c r="E647" s="407"/>
      <c r="F647" s="211"/>
      <c r="G647" s="211"/>
      <c r="H647" s="211"/>
      <c r="I647" s="211"/>
      <c r="J647" s="211"/>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c r="AG647" s="211"/>
      <c r="AH647" s="211"/>
      <c r="AI647" s="211"/>
      <c r="AJ647" s="211"/>
      <c r="AK647" s="211"/>
      <c r="AL647" s="211"/>
      <c r="AM647" s="211"/>
      <c r="AN647" s="211"/>
      <c r="AO647" s="211"/>
      <c r="AP647" s="211"/>
    </row>
    <row r="648" spans="2:42" ht="12" customHeight="1">
      <c r="B648" s="128"/>
      <c r="C648" s="128"/>
      <c r="D648" s="565"/>
      <c r="E648" s="407"/>
      <c r="F648" s="211"/>
      <c r="G648" s="211"/>
      <c r="H648" s="211"/>
      <c r="I648" s="211"/>
      <c r="J648" s="211"/>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c r="AG648" s="211"/>
      <c r="AH648" s="211"/>
      <c r="AI648" s="211"/>
      <c r="AJ648" s="211"/>
      <c r="AK648" s="211"/>
      <c r="AL648" s="211"/>
      <c r="AM648" s="211"/>
      <c r="AN648" s="211"/>
      <c r="AO648" s="211"/>
      <c r="AP648" s="211"/>
    </row>
    <row r="649" spans="2:42" ht="12" customHeight="1">
      <c r="B649" s="128"/>
      <c r="C649" s="128"/>
      <c r="D649" s="565"/>
      <c r="E649" s="407"/>
      <c r="F649" s="211"/>
      <c r="G649" s="211"/>
      <c r="H649" s="211"/>
      <c r="I649" s="211"/>
      <c r="J649" s="211"/>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c r="AG649" s="211"/>
      <c r="AH649" s="211"/>
      <c r="AI649" s="211"/>
      <c r="AJ649" s="211"/>
      <c r="AK649" s="211"/>
      <c r="AL649" s="211"/>
      <c r="AM649" s="211"/>
      <c r="AN649" s="211"/>
      <c r="AO649" s="211"/>
      <c r="AP649" s="211"/>
    </row>
    <row r="650" spans="2:42" ht="12" customHeight="1">
      <c r="B650" s="128"/>
      <c r="C650" s="128"/>
      <c r="D650" s="565"/>
      <c r="E650" s="407"/>
      <c r="F650" s="211"/>
      <c r="G650" s="211"/>
      <c r="H650" s="211"/>
      <c r="I650" s="211"/>
      <c r="J650" s="211"/>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c r="AG650" s="211"/>
      <c r="AH650" s="211"/>
      <c r="AI650" s="211"/>
      <c r="AJ650" s="211"/>
      <c r="AK650" s="211"/>
      <c r="AL650" s="211"/>
      <c r="AM650" s="211"/>
      <c r="AN650" s="211"/>
      <c r="AO650" s="211"/>
      <c r="AP650" s="211"/>
    </row>
    <row r="651" spans="2:42" ht="12" customHeight="1">
      <c r="B651" s="128"/>
      <c r="C651" s="128"/>
      <c r="D651" s="565"/>
      <c r="E651" s="407"/>
      <c r="F651" s="211"/>
      <c r="G651" s="211"/>
      <c r="H651" s="211"/>
      <c r="I651" s="211"/>
      <c r="J651" s="211"/>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c r="AG651" s="211"/>
      <c r="AH651" s="211"/>
      <c r="AI651" s="211"/>
      <c r="AJ651" s="211"/>
      <c r="AK651" s="211"/>
      <c r="AL651" s="211"/>
      <c r="AM651" s="211"/>
      <c r="AN651" s="211"/>
      <c r="AO651" s="211"/>
      <c r="AP651" s="211"/>
    </row>
    <row r="652" spans="2:42" ht="12" customHeight="1">
      <c r="B652" s="128"/>
      <c r="C652" s="128"/>
      <c r="D652" s="565"/>
      <c r="E652" s="407"/>
      <c r="F652" s="211"/>
      <c r="G652" s="211"/>
      <c r="H652" s="211"/>
      <c r="I652" s="211"/>
      <c r="J652" s="211"/>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c r="AG652" s="211"/>
      <c r="AH652" s="211"/>
      <c r="AI652" s="211"/>
      <c r="AJ652" s="211"/>
      <c r="AK652" s="211"/>
      <c r="AL652" s="211"/>
      <c r="AM652" s="211"/>
      <c r="AN652" s="211"/>
      <c r="AO652" s="211"/>
      <c r="AP652" s="211"/>
    </row>
    <row r="653" spans="2:42" ht="12" customHeight="1">
      <c r="B653" s="128"/>
      <c r="C653" s="128"/>
      <c r="D653" s="565"/>
      <c r="E653" s="407"/>
      <c r="F653" s="211"/>
      <c r="G653" s="211"/>
      <c r="H653" s="211"/>
      <c r="I653" s="211"/>
      <c r="J653" s="211"/>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c r="AG653" s="211"/>
      <c r="AH653" s="211"/>
      <c r="AI653" s="211"/>
      <c r="AJ653" s="211"/>
      <c r="AK653" s="211"/>
      <c r="AL653" s="211"/>
      <c r="AM653" s="211"/>
      <c r="AN653" s="211"/>
      <c r="AO653" s="211"/>
      <c r="AP653" s="211"/>
    </row>
    <row r="654" spans="2:42" ht="12" customHeight="1">
      <c r="B654" s="128"/>
      <c r="C654" s="128"/>
      <c r="D654" s="565"/>
      <c r="E654" s="407"/>
      <c r="F654" s="211"/>
      <c r="G654" s="211"/>
      <c r="H654" s="211"/>
      <c r="I654" s="211"/>
      <c r="J654" s="211"/>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c r="AG654" s="211"/>
      <c r="AH654" s="211"/>
      <c r="AI654" s="211"/>
      <c r="AJ654" s="211"/>
      <c r="AK654" s="211"/>
      <c r="AL654" s="211"/>
      <c r="AM654" s="211"/>
      <c r="AN654" s="211"/>
      <c r="AO654" s="211"/>
      <c r="AP654" s="211"/>
    </row>
    <row r="655" spans="2:42" ht="12" customHeight="1">
      <c r="B655" s="128"/>
      <c r="C655" s="128"/>
      <c r="D655" s="565"/>
      <c r="E655" s="407"/>
      <c r="F655" s="211"/>
      <c r="G655" s="211"/>
      <c r="H655" s="211"/>
      <c r="I655" s="211"/>
      <c r="J655" s="211"/>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c r="AG655" s="211"/>
      <c r="AH655" s="211"/>
      <c r="AI655" s="211"/>
      <c r="AJ655" s="211"/>
      <c r="AK655" s="211"/>
      <c r="AL655" s="211"/>
      <c r="AM655" s="211"/>
      <c r="AN655" s="211"/>
      <c r="AO655" s="211"/>
      <c r="AP655" s="211"/>
    </row>
    <row r="656" spans="2:42" ht="12" customHeight="1">
      <c r="B656" s="128"/>
      <c r="C656" s="128"/>
      <c r="D656" s="565"/>
      <c r="E656" s="407"/>
      <c r="F656" s="211"/>
      <c r="G656" s="211"/>
      <c r="H656" s="211"/>
      <c r="I656" s="211"/>
      <c r="J656" s="211"/>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c r="AG656" s="211"/>
      <c r="AH656" s="211"/>
      <c r="AI656" s="211"/>
      <c r="AJ656" s="211"/>
      <c r="AK656" s="211"/>
      <c r="AL656" s="211"/>
      <c r="AM656" s="211"/>
      <c r="AN656" s="211"/>
      <c r="AO656" s="211"/>
      <c r="AP656" s="211"/>
    </row>
    <row r="657" spans="2:42" ht="12" customHeight="1">
      <c r="B657" s="128"/>
      <c r="C657" s="128"/>
      <c r="D657" s="565"/>
      <c r="E657" s="407"/>
      <c r="F657" s="211"/>
      <c r="G657" s="211"/>
      <c r="H657" s="211"/>
      <c r="I657" s="211"/>
      <c r="J657" s="211"/>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c r="AG657" s="211"/>
      <c r="AH657" s="211"/>
      <c r="AI657" s="211"/>
      <c r="AJ657" s="211"/>
      <c r="AK657" s="211"/>
      <c r="AL657" s="211"/>
      <c r="AM657" s="211"/>
      <c r="AN657" s="211"/>
      <c r="AO657" s="211"/>
      <c r="AP657" s="211"/>
    </row>
    <row r="658" spans="2:42" ht="12" customHeight="1">
      <c r="B658" s="128"/>
      <c r="C658" s="128"/>
      <c r="D658" s="565"/>
      <c r="E658" s="407"/>
      <c r="F658" s="211"/>
      <c r="G658" s="211"/>
      <c r="H658" s="211"/>
      <c r="I658" s="211"/>
      <c r="J658" s="211"/>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c r="AG658" s="211"/>
      <c r="AH658" s="211"/>
      <c r="AI658" s="211"/>
      <c r="AJ658" s="211"/>
      <c r="AK658" s="211"/>
      <c r="AL658" s="211"/>
      <c r="AM658" s="211"/>
      <c r="AN658" s="211"/>
      <c r="AO658" s="211"/>
      <c r="AP658" s="211"/>
    </row>
    <row r="659" spans="2:42" ht="12" customHeight="1">
      <c r="B659" s="128"/>
      <c r="C659" s="128"/>
      <c r="D659" s="565"/>
      <c r="E659" s="407"/>
      <c r="F659" s="211"/>
      <c r="G659" s="211"/>
      <c r="H659" s="211"/>
      <c r="I659" s="211"/>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211"/>
      <c r="AH659" s="211"/>
      <c r="AI659" s="211"/>
      <c r="AJ659" s="211"/>
      <c r="AK659" s="211"/>
      <c r="AL659" s="211"/>
      <c r="AM659" s="211"/>
      <c r="AN659" s="211"/>
      <c r="AO659" s="211"/>
      <c r="AP659" s="211"/>
    </row>
    <row r="660" spans="2:42" ht="12" customHeight="1">
      <c r="B660" s="128"/>
      <c r="C660" s="128"/>
      <c r="D660" s="565"/>
      <c r="E660" s="407"/>
      <c r="F660" s="211"/>
      <c r="G660" s="211"/>
      <c r="H660" s="211"/>
      <c r="I660" s="211"/>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211"/>
      <c r="AH660" s="211"/>
      <c r="AI660" s="211"/>
      <c r="AJ660" s="211"/>
      <c r="AK660" s="211"/>
      <c r="AL660" s="211"/>
      <c r="AM660" s="211"/>
      <c r="AN660" s="211"/>
      <c r="AO660" s="211"/>
      <c r="AP660" s="211"/>
    </row>
    <row r="661" spans="2:42" ht="12" customHeight="1">
      <c r="B661" s="128"/>
      <c r="C661" s="128"/>
      <c r="D661" s="565"/>
      <c r="E661" s="407"/>
      <c r="F661" s="211"/>
      <c r="G661" s="211"/>
      <c r="H661" s="211"/>
      <c r="I661" s="211"/>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211"/>
      <c r="AH661" s="211"/>
      <c r="AI661" s="211"/>
      <c r="AJ661" s="211"/>
      <c r="AK661" s="211"/>
      <c r="AL661" s="211"/>
      <c r="AM661" s="211"/>
      <c r="AN661" s="211"/>
      <c r="AO661" s="211"/>
      <c r="AP661" s="211"/>
    </row>
    <row r="662" spans="2:42" ht="12" customHeight="1">
      <c r="B662" s="128"/>
      <c r="C662" s="128"/>
      <c r="D662" s="565"/>
      <c r="E662" s="407"/>
      <c r="F662" s="211"/>
      <c r="G662" s="211"/>
      <c r="H662" s="211"/>
      <c r="I662" s="211"/>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211"/>
      <c r="AH662" s="211"/>
      <c r="AI662" s="211"/>
      <c r="AJ662" s="211"/>
      <c r="AK662" s="211"/>
      <c r="AL662" s="211"/>
      <c r="AM662" s="211"/>
      <c r="AN662" s="211"/>
      <c r="AO662" s="211"/>
      <c r="AP662" s="211"/>
    </row>
    <row r="663" spans="2:42" ht="12" customHeight="1">
      <c r="B663" s="128"/>
      <c r="C663" s="128"/>
      <c r="D663" s="565"/>
      <c r="E663" s="407"/>
      <c r="F663" s="211"/>
      <c r="G663" s="211"/>
      <c r="H663" s="211"/>
      <c r="I663" s="211"/>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211"/>
      <c r="AH663" s="211"/>
      <c r="AI663" s="211"/>
      <c r="AJ663" s="211"/>
      <c r="AK663" s="211"/>
      <c r="AL663" s="211"/>
      <c r="AM663" s="211"/>
      <c r="AN663" s="211"/>
      <c r="AO663" s="211"/>
      <c r="AP663" s="211"/>
    </row>
    <row r="664" spans="2:42" ht="12" customHeight="1">
      <c r="B664" s="128"/>
      <c r="C664" s="128"/>
      <c r="D664" s="565"/>
      <c r="E664" s="407"/>
      <c r="F664" s="211"/>
      <c r="G664" s="211"/>
      <c r="H664" s="211"/>
      <c r="I664" s="211"/>
      <c r="J664" s="211"/>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c r="AK664" s="211"/>
      <c r="AL664" s="211"/>
      <c r="AM664" s="211"/>
      <c r="AN664" s="211"/>
      <c r="AO664" s="211"/>
      <c r="AP664" s="211"/>
    </row>
    <row r="665" spans="2:42" ht="12" customHeight="1">
      <c r="B665" s="128"/>
      <c r="C665" s="128"/>
      <c r="D665" s="565"/>
      <c r="E665" s="407"/>
      <c r="F665" s="211"/>
      <c r="G665" s="211"/>
      <c r="H665" s="211"/>
      <c r="I665" s="211"/>
      <c r="J665" s="211"/>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c r="AG665" s="211"/>
      <c r="AH665" s="211"/>
      <c r="AI665" s="211"/>
      <c r="AJ665" s="211"/>
      <c r="AK665" s="211"/>
      <c r="AL665" s="211"/>
      <c r="AM665" s="211"/>
      <c r="AN665" s="211"/>
      <c r="AO665" s="211"/>
      <c r="AP665" s="211"/>
    </row>
    <row r="666" spans="2:42" ht="12" customHeight="1">
      <c r="B666" s="128"/>
      <c r="C666" s="128"/>
      <c r="D666" s="565"/>
      <c r="E666" s="407"/>
      <c r="F666" s="211"/>
      <c r="G666" s="211"/>
      <c r="H666" s="211"/>
      <c r="I666" s="211"/>
      <c r="J666" s="211"/>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c r="AG666" s="211"/>
      <c r="AH666" s="211"/>
      <c r="AI666" s="211"/>
      <c r="AJ666" s="211"/>
      <c r="AK666" s="211"/>
      <c r="AL666" s="211"/>
      <c r="AM666" s="211"/>
      <c r="AN666" s="211"/>
      <c r="AO666" s="211"/>
      <c r="AP666" s="211"/>
    </row>
    <row r="667" spans="2:42" ht="12" customHeight="1">
      <c r="B667" s="128"/>
      <c r="C667" s="128"/>
      <c r="D667" s="565"/>
      <c r="E667" s="407"/>
      <c r="F667" s="211"/>
      <c r="G667" s="211"/>
      <c r="H667" s="211"/>
      <c r="I667" s="211"/>
      <c r="J667" s="211"/>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c r="AG667" s="211"/>
      <c r="AH667" s="211"/>
      <c r="AI667" s="211"/>
      <c r="AJ667" s="211"/>
      <c r="AK667" s="211"/>
      <c r="AL667" s="211"/>
      <c r="AM667" s="211"/>
      <c r="AN667" s="211"/>
      <c r="AO667" s="211"/>
      <c r="AP667" s="211"/>
    </row>
    <row r="668" spans="2:42" ht="12" customHeight="1">
      <c r="B668" s="128"/>
      <c r="C668" s="128"/>
      <c r="D668" s="565"/>
      <c r="E668" s="407"/>
      <c r="F668" s="211"/>
      <c r="G668" s="211"/>
      <c r="H668" s="211"/>
      <c r="I668" s="211"/>
      <c r="J668" s="211"/>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c r="AG668" s="211"/>
      <c r="AH668" s="211"/>
      <c r="AI668" s="211"/>
      <c r="AJ668" s="211"/>
      <c r="AK668" s="211"/>
      <c r="AL668" s="211"/>
      <c r="AM668" s="211"/>
      <c r="AN668" s="211"/>
      <c r="AO668" s="211"/>
      <c r="AP668" s="211"/>
    </row>
    <row r="669" spans="2:42" ht="12" customHeight="1">
      <c r="B669" s="128"/>
      <c r="C669" s="128"/>
      <c r="D669" s="565"/>
      <c r="E669" s="407"/>
      <c r="F669" s="211"/>
      <c r="G669" s="211"/>
      <c r="H669" s="211"/>
      <c r="I669" s="211"/>
      <c r="J669" s="211"/>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c r="AG669" s="211"/>
      <c r="AH669" s="211"/>
      <c r="AI669" s="211"/>
      <c r="AJ669" s="211"/>
      <c r="AK669" s="211"/>
      <c r="AL669" s="211"/>
      <c r="AM669" s="211"/>
      <c r="AN669" s="211"/>
      <c r="AO669" s="211"/>
      <c r="AP669" s="211"/>
    </row>
    <row r="670" spans="2:42" ht="12" customHeight="1">
      <c r="B670" s="128"/>
      <c r="C670" s="128"/>
      <c r="D670" s="565"/>
      <c r="E670" s="407"/>
      <c r="F670" s="211"/>
      <c r="G670" s="211"/>
      <c r="H670" s="211"/>
      <c r="I670" s="211"/>
      <c r="J670" s="211"/>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c r="AG670" s="211"/>
      <c r="AH670" s="211"/>
      <c r="AI670" s="211"/>
      <c r="AJ670" s="211"/>
      <c r="AK670" s="211"/>
      <c r="AL670" s="211"/>
      <c r="AM670" s="211"/>
      <c r="AN670" s="211"/>
      <c r="AO670" s="211"/>
      <c r="AP670" s="211"/>
    </row>
    <row r="671" spans="2:42" ht="12" customHeight="1">
      <c r="B671" s="128"/>
      <c r="C671" s="128"/>
      <c r="D671" s="565"/>
      <c r="E671" s="407"/>
      <c r="F671" s="211"/>
      <c r="G671" s="211"/>
      <c r="H671" s="211"/>
      <c r="I671" s="211"/>
      <c r="J671" s="211"/>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c r="AG671" s="211"/>
      <c r="AH671" s="211"/>
      <c r="AI671" s="211"/>
      <c r="AJ671" s="211"/>
      <c r="AK671" s="211"/>
      <c r="AL671" s="211"/>
      <c r="AM671" s="211"/>
      <c r="AN671" s="211"/>
      <c r="AO671" s="211"/>
      <c r="AP671" s="211"/>
    </row>
    <row r="672" spans="2:42" ht="12" customHeight="1">
      <c r="B672" s="128"/>
      <c r="C672" s="128"/>
      <c r="D672" s="565"/>
      <c r="E672" s="407"/>
      <c r="F672" s="211"/>
      <c r="G672" s="211"/>
      <c r="H672" s="211"/>
      <c r="I672" s="211"/>
      <c r="J672" s="211"/>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c r="AG672" s="211"/>
      <c r="AH672" s="211"/>
      <c r="AI672" s="211"/>
      <c r="AJ672" s="211"/>
      <c r="AK672" s="211"/>
      <c r="AL672" s="211"/>
      <c r="AM672" s="211"/>
      <c r="AN672" s="211"/>
      <c r="AO672" s="211"/>
      <c r="AP672" s="211"/>
    </row>
    <row r="673" spans="2:42" ht="12" customHeight="1">
      <c r="B673" s="128"/>
      <c r="C673" s="128"/>
      <c r="D673" s="565"/>
      <c r="E673" s="407"/>
      <c r="F673" s="211"/>
      <c r="G673" s="211"/>
      <c r="H673" s="211"/>
      <c r="I673" s="211"/>
      <c r="J673" s="211"/>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c r="AG673" s="211"/>
      <c r="AH673" s="211"/>
      <c r="AI673" s="211"/>
      <c r="AJ673" s="211"/>
      <c r="AK673" s="211"/>
      <c r="AL673" s="211"/>
      <c r="AM673" s="211"/>
      <c r="AN673" s="211"/>
      <c r="AO673" s="211"/>
      <c r="AP673" s="211"/>
    </row>
    <row r="674" spans="2:42" ht="12" customHeight="1">
      <c r="B674" s="128"/>
      <c r="C674" s="128"/>
      <c r="D674" s="565"/>
      <c r="E674" s="407"/>
      <c r="F674" s="211"/>
      <c r="G674" s="211"/>
      <c r="H674" s="211"/>
      <c r="I674" s="211"/>
      <c r="J674" s="211"/>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c r="AG674" s="211"/>
      <c r="AH674" s="211"/>
      <c r="AI674" s="211"/>
      <c r="AJ674" s="211"/>
      <c r="AK674" s="211"/>
      <c r="AL674" s="211"/>
      <c r="AM674" s="211"/>
      <c r="AN674" s="211"/>
      <c r="AO674" s="211"/>
      <c r="AP674" s="211"/>
    </row>
    <row r="675" spans="2:42" ht="12" customHeight="1">
      <c r="B675" s="128"/>
      <c r="C675" s="128"/>
      <c r="D675" s="565"/>
      <c r="E675" s="407"/>
      <c r="F675" s="211"/>
      <c r="G675" s="211"/>
      <c r="H675" s="211"/>
      <c r="I675" s="211"/>
      <c r="J675" s="211"/>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c r="AG675" s="211"/>
      <c r="AH675" s="211"/>
      <c r="AI675" s="211"/>
      <c r="AJ675" s="211"/>
      <c r="AK675" s="211"/>
      <c r="AL675" s="211"/>
      <c r="AM675" s="211"/>
      <c r="AN675" s="211"/>
      <c r="AO675" s="211"/>
      <c r="AP675" s="211"/>
    </row>
    <row r="676" spans="2:42" ht="12" customHeight="1">
      <c r="B676" s="128"/>
      <c r="C676" s="128"/>
      <c r="D676" s="565"/>
      <c r="E676" s="407"/>
      <c r="F676" s="211"/>
      <c r="G676" s="211"/>
      <c r="H676" s="211"/>
      <c r="I676" s="211"/>
      <c r="J676" s="211"/>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c r="AG676" s="211"/>
      <c r="AH676" s="211"/>
      <c r="AI676" s="211"/>
      <c r="AJ676" s="211"/>
      <c r="AK676" s="211"/>
      <c r="AL676" s="211"/>
      <c r="AM676" s="211"/>
      <c r="AN676" s="211"/>
      <c r="AO676" s="211"/>
      <c r="AP676" s="211"/>
    </row>
    <row r="677" spans="2:42" ht="12" customHeight="1">
      <c r="B677" s="128"/>
      <c r="C677" s="128"/>
      <c r="D677" s="565"/>
      <c r="E677" s="407"/>
      <c r="F677" s="211"/>
      <c r="G677" s="211"/>
      <c r="H677" s="211"/>
      <c r="I677" s="211"/>
      <c r="J677" s="211"/>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c r="AG677" s="211"/>
      <c r="AH677" s="211"/>
      <c r="AI677" s="211"/>
      <c r="AJ677" s="211"/>
      <c r="AK677" s="211"/>
      <c r="AL677" s="211"/>
      <c r="AM677" s="211"/>
      <c r="AN677" s="211"/>
      <c r="AO677" s="211"/>
      <c r="AP677" s="211"/>
    </row>
    <row r="678" spans="2:42" ht="12" customHeight="1">
      <c r="B678" s="128"/>
      <c r="C678" s="128"/>
      <c r="D678" s="565"/>
      <c r="E678" s="407"/>
      <c r="F678" s="211"/>
      <c r="G678" s="211"/>
      <c r="H678" s="211"/>
      <c r="I678" s="211"/>
      <c r="J678" s="211"/>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c r="AG678" s="211"/>
      <c r="AH678" s="211"/>
      <c r="AI678" s="211"/>
      <c r="AJ678" s="211"/>
      <c r="AK678" s="211"/>
      <c r="AL678" s="211"/>
      <c r="AM678" s="211"/>
      <c r="AN678" s="211"/>
      <c r="AO678" s="211"/>
      <c r="AP678" s="211"/>
    </row>
    <row r="679" spans="2:42" ht="12" customHeight="1">
      <c r="B679" s="128"/>
      <c r="C679" s="128"/>
      <c r="D679" s="565"/>
      <c r="E679" s="407"/>
      <c r="F679" s="211"/>
      <c r="G679" s="211"/>
      <c r="H679" s="211"/>
      <c r="I679" s="211"/>
      <c r="J679" s="211"/>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c r="AG679" s="211"/>
      <c r="AH679" s="211"/>
      <c r="AI679" s="211"/>
      <c r="AJ679" s="211"/>
      <c r="AK679" s="211"/>
      <c r="AL679" s="211"/>
      <c r="AM679" s="211"/>
      <c r="AN679" s="211"/>
      <c r="AO679" s="211"/>
      <c r="AP679" s="211"/>
    </row>
    <row r="680" spans="2:42" ht="12" customHeight="1">
      <c r="B680" s="128"/>
      <c r="C680" s="128"/>
      <c r="D680" s="565"/>
      <c r="E680" s="407"/>
      <c r="F680" s="211"/>
      <c r="G680" s="211"/>
      <c r="H680" s="211"/>
      <c r="I680" s="211"/>
      <c r="J680" s="211"/>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c r="AG680" s="211"/>
      <c r="AH680" s="211"/>
      <c r="AI680" s="211"/>
      <c r="AJ680" s="211"/>
      <c r="AK680" s="211"/>
      <c r="AL680" s="211"/>
      <c r="AM680" s="211"/>
      <c r="AN680" s="211"/>
      <c r="AO680" s="211"/>
      <c r="AP680" s="211"/>
    </row>
    <row r="681" spans="2:42" ht="12" customHeight="1">
      <c r="B681" s="128"/>
      <c r="C681" s="128"/>
      <c r="D681" s="565"/>
      <c r="E681" s="407"/>
      <c r="F681" s="211"/>
      <c r="G681" s="211"/>
      <c r="H681" s="211"/>
      <c r="I681" s="211"/>
      <c r="J681" s="211"/>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c r="AG681" s="211"/>
      <c r="AH681" s="211"/>
      <c r="AI681" s="211"/>
      <c r="AJ681" s="211"/>
      <c r="AK681" s="211"/>
      <c r="AL681" s="211"/>
      <c r="AM681" s="211"/>
      <c r="AN681" s="211"/>
      <c r="AO681" s="211"/>
      <c r="AP681" s="211"/>
    </row>
    <row r="682" spans="2:42" ht="12" customHeight="1">
      <c r="B682" s="128"/>
      <c r="C682" s="128"/>
      <c r="D682" s="565"/>
      <c r="E682" s="407"/>
      <c r="F682" s="211"/>
      <c r="G682" s="211"/>
      <c r="H682" s="211"/>
      <c r="I682" s="211"/>
      <c r="J682" s="211"/>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c r="AG682" s="211"/>
      <c r="AH682" s="211"/>
      <c r="AI682" s="211"/>
      <c r="AJ682" s="211"/>
      <c r="AK682" s="211"/>
      <c r="AL682" s="211"/>
      <c r="AM682" s="211"/>
      <c r="AN682" s="211"/>
      <c r="AO682" s="211"/>
      <c r="AP682" s="211"/>
    </row>
    <row r="683" spans="2:42" ht="12" customHeight="1">
      <c r="B683" s="128"/>
      <c r="C683" s="128"/>
      <c r="D683" s="565"/>
      <c r="E683" s="407"/>
      <c r="F683" s="211"/>
      <c r="G683" s="211"/>
      <c r="H683" s="211"/>
      <c r="I683" s="211"/>
      <c r="J683" s="211"/>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c r="AG683" s="211"/>
      <c r="AH683" s="211"/>
      <c r="AI683" s="211"/>
      <c r="AJ683" s="211"/>
      <c r="AK683" s="211"/>
      <c r="AL683" s="211"/>
      <c r="AM683" s="211"/>
      <c r="AN683" s="211"/>
      <c r="AO683" s="211"/>
      <c r="AP683" s="211"/>
    </row>
    <row r="684" spans="2:42" ht="12" customHeight="1">
      <c r="B684" s="128"/>
      <c r="C684" s="128"/>
      <c r="D684" s="565"/>
      <c r="E684" s="407"/>
      <c r="F684" s="211"/>
      <c r="G684" s="211"/>
      <c r="H684" s="211"/>
      <c r="I684" s="211"/>
      <c r="J684" s="211"/>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c r="AG684" s="211"/>
      <c r="AH684" s="211"/>
      <c r="AI684" s="211"/>
      <c r="AJ684" s="211"/>
      <c r="AK684" s="211"/>
      <c r="AL684" s="211"/>
      <c r="AM684" s="211"/>
      <c r="AN684" s="211"/>
      <c r="AO684" s="211"/>
      <c r="AP684" s="211"/>
    </row>
    <row r="685" spans="2:42" ht="12" customHeight="1">
      <c r="B685" s="128"/>
      <c r="C685" s="128"/>
      <c r="D685" s="565"/>
      <c r="E685" s="407"/>
      <c r="F685" s="211"/>
      <c r="G685" s="211"/>
      <c r="H685" s="211"/>
      <c r="I685" s="211"/>
      <c r="J685" s="211"/>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c r="AG685" s="211"/>
      <c r="AH685" s="211"/>
      <c r="AI685" s="211"/>
      <c r="AJ685" s="211"/>
      <c r="AK685" s="211"/>
      <c r="AL685" s="211"/>
      <c r="AM685" s="211"/>
      <c r="AN685" s="211"/>
      <c r="AO685" s="211"/>
      <c r="AP685" s="211"/>
    </row>
    <row r="686" spans="2:42" ht="12" customHeight="1">
      <c r="B686" s="128"/>
      <c r="C686" s="128"/>
      <c r="D686" s="565"/>
      <c r="E686" s="407"/>
      <c r="F686" s="211"/>
      <c r="G686" s="211"/>
      <c r="H686" s="211"/>
      <c r="I686" s="211"/>
      <c r="J686" s="211"/>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c r="AG686" s="211"/>
      <c r="AH686" s="211"/>
      <c r="AI686" s="211"/>
      <c r="AJ686" s="211"/>
      <c r="AK686" s="211"/>
      <c r="AL686" s="211"/>
      <c r="AM686" s="211"/>
      <c r="AN686" s="211"/>
      <c r="AO686" s="211"/>
      <c r="AP686" s="211"/>
    </row>
    <row r="687" spans="2:42" ht="12" customHeight="1">
      <c r="B687" s="128"/>
      <c r="C687" s="128"/>
      <c r="D687" s="565"/>
      <c r="E687" s="407"/>
      <c r="F687" s="211"/>
      <c r="G687" s="211"/>
      <c r="H687" s="211"/>
      <c r="I687" s="211"/>
      <c r="J687" s="211"/>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c r="AG687" s="211"/>
      <c r="AH687" s="211"/>
      <c r="AI687" s="211"/>
      <c r="AJ687" s="211"/>
      <c r="AK687" s="211"/>
      <c r="AL687" s="211"/>
      <c r="AM687" s="211"/>
      <c r="AN687" s="211"/>
      <c r="AO687" s="211"/>
      <c r="AP687" s="211"/>
    </row>
    <row r="688" spans="2:42" ht="12" customHeight="1">
      <c r="B688" s="128"/>
      <c r="C688" s="128"/>
      <c r="D688" s="565"/>
      <c r="E688" s="407"/>
      <c r="F688" s="211"/>
      <c r="G688" s="211"/>
      <c r="H688" s="211"/>
      <c r="I688" s="211"/>
      <c r="J688" s="211"/>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c r="AG688" s="211"/>
      <c r="AH688" s="211"/>
      <c r="AI688" s="211"/>
      <c r="AJ688" s="211"/>
      <c r="AK688" s="211"/>
      <c r="AL688" s="211"/>
      <c r="AM688" s="211"/>
      <c r="AN688" s="211"/>
      <c r="AO688" s="211"/>
      <c r="AP688" s="211"/>
    </row>
    <row r="689" spans="2:42" ht="12" customHeight="1">
      <c r="B689" s="128"/>
      <c r="C689" s="128"/>
      <c r="D689" s="565"/>
      <c r="E689" s="407"/>
      <c r="F689" s="211"/>
      <c r="G689" s="211"/>
      <c r="H689" s="211"/>
      <c r="I689" s="211"/>
      <c r="J689" s="211"/>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c r="AG689" s="211"/>
      <c r="AH689" s="211"/>
      <c r="AI689" s="211"/>
      <c r="AJ689" s="211"/>
      <c r="AK689" s="211"/>
      <c r="AL689" s="211"/>
      <c r="AM689" s="211"/>
      <c r="AN689" s="211"/>
      <c r="AO689" s="211"/>
      <c r="AP689" s="211"/>
    </row>
    <row r="690" spans="2:42" ht="12" customHeight="1">
      <c r="B690" s="128"/>
      <c r="C690" s="128"/>
      <c r="D690" s="565"/>
      <c r="E690" s="407"/>
      <c r="F690" s="211"/>
      <c r="G690" s="211"/>
      <c r="H690" s="211"/>
      <c r="I690" s="211"/>
      <c r="J690" s="211"/>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c r="AG690" s="211"/>
      <c r="AH690" s="211"/>
      <c r="AI690" s="211"/>
      <c r="AJ690" s="211"/>
      <c r="AK690" s="211"/>
      <c r="AL690" s="211"/>
      <c r="AM690" s="211"/>
      <c r="AN690" s="211"/>
      <c r="AO690" s="211"/>
      <c r="AP690" s="211"/>
    </row>
    <row r="691" spans="2:42" ht="12" customHeight="1">
      <c r="B691" s="128"/>
      <c r="C691" s="128"/>
      <c r="D691" s="565"/>
      <c r="E691" s="407"/>
      <c r="F691" s="211"/>
      <c r="G691" s="211"/>
      <c r="H691" s="211"/>
      <c r="I691" s="211"/>
      <c r="J691" s="211"/>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c r="AG691" s="211"/>
      <c r="AH691" s="211"/>
      <c r="AI691" s="211"/>
      <c r="AJ691" s="211"/>
      <c r="AK691" s="211"/>
      <c r="AL691" s="211"/>
      <c r="AM691" s="211"/>
      <c r="AN691" s="211"/>
      <c r="AO691" s="211"/>
      <c r="AP691" s="211"/>
    </row>
    <row r="692" spans="2:42" ht="12" customHeight="1">
      <c r="B692" s="128"/>
      <c r="C692" s="128"/>
      <c r="D692" s="565"/>
      <c r="E692" s="407"/>
      <c r="F692" s="211"/>
      <c r="G692" s="211"/>
      <c r="H692" s="211"/>
      <c r="I692" s="211"/>
      <c r="J692" s="211"/>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c r="AK692" s="211"/>
      <c r="AL692" s="211"/>
      <c r="AM692" s="211"/>
      <c r="AN692" s="211"/>
      <c r="AO692" s="211"/>
      <c r="AP692" s="211"/>
    </row>
    <row r="693" spans="2:42" ht="12" customHeight="1">
      <c r="B693" s="128"/>
      <c r="C693" s="128"/>
      <c r="D693" s="565"/>
      <c r="E693" s="407"/>
      <c r="F693" s="211"/>
      <c r="G693" s="211"/>
      <c r="H693" s="211"/>
      <c r="I693" s="211"/>
      <c r="J693" s="211"/>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c r="AG693" s="211"/>
      <c r="AH693" s="211"/>
      <c r="AI693" s="211"/>
      <c r="AJ693" s="211"/>
      <c r="AK693" s="211"/>
      <c r="AL693" s="211"/>
      <c r="AM693" s="211"/>
      <c r="AN693" s="211"/>
      <c r="AO693" s="211"/>
      <c r="AP693" s="211"/>
    </row>
    <row r="694" spans="2:42" ht="12" customHeight="1">
      <c r="B694" s="128"/>
      <c r="C694" s="128"/>
      <c r="D694" s="565"/>
      <c r="E694" s="407"/>
      <c r="F694" s="211"/>
      <c r="G694" s="211"/>
      <c r="H694" s="211"/>
      <c r="I694" s="211"/>
      <c r="J694" s="211"/>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c r="AG694" s="211"/>
      <c r="AH694" s="211"/>
      <c r="AI694" s="211"/>
      <c r="AJ694" s="211"/>
      <c r="AK694" s="211"/>
      <c r="AL694" s="211"/>
      <c r="AM694" s="211"/>
      <c r="AN694" s="211"/>
      <c r="AO694" s="211"/>
      <c r="AP694" s="211"/>
    </row>
    <row r="695" spans="2:42" ht="12" customHeight="1">
      <c r="B695" s="128"/>
      <c r="C695" s="128"/>
      <c r="D695" s="565"/>
      <c r="E695" s="407"/>
      <c r="F695" s="211"/>
      <c r="G695" s="211"/>
      <c r="H695" s="211"/>
      <c r="I695" s="211"/>
      <c r="J695" s="211"/>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c r="AG695" s="211"/>
      <c r="AH695" s="211"/>
      <c r="AI695" s="211"/>
      <c r="AJ695" s="211"/>
      <c r="AK695" s="211"/>
      <c r="AL695" s="211"/>
      <c r="AM695" s="211"/>
      <c r="AN695" s="211"/>
      <c r="AO695" s="211"/>
      <c r="AP695" s="211"/>
    </row>
    <row r="696" spans="2:42" ht="12" customHeight="1">
      <c r="B696" s="128"/>
      <c r="C696" s="128"/>
      <c r="D696" s="565"/>
      <c r="E696" s="407"/>
      <c r="F696" s="211"/>
      <c r="G696" s="211"/>
      <c r="H696" s="211"/>
      <c r="I696" s="211"/>
      <c r="J696" s="211"/>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c r="AG696" s="211"/>
      <c r="AH696" s="211"/>
      <c r="AI696" s="211"/>
      <c r="AJ696" s="211"/>
      <c r="AK696" s="211"/>
      <c r="AL696" s="211"/>
      <c r="AM696" s="211"/>
      <c r="AN696" s="211"/>
      <c r="AO696" s="211"/>
      <c r="AP696" s="211"/>
    </row>
    <row r="697" spans="2:42" ht="12" customHeight="1">
      <c r="B697" s="128"/>
      <c r="C697" s="128"/>
      <c r="D697" s="565"/>
      <c r="E697" s="407"/>
      <c r="F697" s="211"/>
      <c r="G697" s="211"/>
      <c r="H697" s="211"/>
      <c r="I697" s="211"/>
      <c r="J697" s="211"/>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c r="AG697" s="211"/>
      <c r="AH697" s="211"/>
      <c r="AI697" s="211"/>
      <c r="AJ697" s="211"/>
      <c r="AK697" s="211"/>
      <c r="AL697" s="211"/>
      <c r="AM697" s="211"/>
      <c r="AN697" s="211"/>
      <c r="AO697" s="211"/>
      <c r="AP697" s="211"/>
    </row>
    <row r="698" spans="2:42" ht="12" customHeight="1">
      <c r="B698" s="128"/>
      <c r="C698" s="128"/>
      <c r="D698" s="565"/>
      <c r="E698" s="407"/>
      <c r="F698" s="211"/>
      <c r="G698" s="211"/>
      <c r="H698" s="211"/>
      <c r="I698" s="211"/>
      <c r="J698" s="211"/>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c r="AG698" s="211"/>
      <c r="AH698" s="211"/>
      <c r="AI698" s="211"/>
      <c r="AJ698" s="211"/>
      <c r="AK698" s="211"/>
      <c r="AL698" s="211"/>
      <c r="AM698" s="211"/>
      <c r="AN698" s="211"/>
      <c r="AO698" s="211"/>
      <c r="AP698" s="211"/>
    </row>
    <row r="699" spans="2:42" ht="12" customHeight="1">
      <c r="B699" s="128"/>
      <c r="C699" s="128"/>
      <c r="D699" s="565"/>
      <c r="E699" s="407"/>
      <c r="F699" s="211"/>
      <c r="G699" s="211"/>
      <c r="H699" s="211"/>
      <c r="I699" s="211"/>
      <c r="J699" s="211"/>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c r="AG699" s="211"/>
      <c r="AH699" s="211"/>
      <c r="AI699" s="211"/>
      <c r="AJ699" s="211"/>
      <c r="AK699" s="211"/>
      <c r="AL699" s="211"/>
      <c r="AM699" s="211"/>
      <c r="AN699" s="211"/>
      <c r="AO699" s="211"/>
      <c r="AP699" s="211"/>
    </row>
    <row r="700" spans="2:42" ht="12" customHeight="1">
      <c r="B700" s="128"/>
      <c r="C700" s="128"/>
      <c r="D700" s="565"/>
      <c r="E700" s="407"/>
      <c r="F700" s="211"/>
      <c r="G700" s="211"/>
      <c r="H700" s="211"/>
      <c r="I700" s="211"/>
      <c r="J700" s="211"/>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c r="AG700" s="211"/>
      <c r="AH700" s="211"/>
      <c r="AI700" s="211"/>
      <c r="AJ700" s="211"/>
      <c r="AK700" s="211"/>
      <c r="AL700" s="211"/>
      <c r="AM700" s="211"/>
      <c r="AN700" s="211"/>
      <c r="AO700" s="211"/>
      <c r="AP700" s="211"/>
    </row>
    <row r="701" spans="2:42" ht="12" customHeight="1">
      <c r="B701" s="128"/>
      <c r="C701" s="128"/>
      <c r="D701" s="565"/>
      <c r="E701" s="407"/>
      <c r="F701" s="211"/>
      <c r="G701" s="211"/>
      <c r="H701" s="211"/>
      <c r="I701" s="211"/>
      <c r="J701" s="211"/>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c r="AG701" s="211"/>
      <c r="AH701" s="211"/>
      <c r="AI701" s="211"/>
      <c r="AJ701" s="211"/>
      <c r="AK701" s="211"/>
      <c r="AL701" s="211"/>
      <c r="AM701" s="211"/>
      <c r="AN701" s="211"/>
      <c r="AO701" s="211"/>
      <c r="AP701" s="211"/>
    </row>
    <row r="702" spans="2:42" ht="12" customHeight="1">
      <c r="B702" s="128"/>
      <c r="C702" s="128"/>
      <c r="D702" s="565"/>
      <c r="E702" s="407"/>
      <c r="F702" s="211"/>
      <c r="G702" s="211"/>
      <c r="H702" s="211"/>
      <c r="I702" s="211"/>
      <c r="J702" s="211"/>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c r="AG702" s="211"/>
      <c r="AH702" s="211"/>
      <c r="AI702" s="211"/>
      <c r="AJ702" s="211"/>
      <c r="AK702" s="211"/>
      <c r="AL702" s="211"/>
      <c r="AM702" s="211"/>
      <c r="AN702" s="211"/>
      <c r="AO702" s="211"/>
      <c r="AP702" s="211"/>
    </row>
    <row r="703" spans="2:42" ht="12" customHeight="1">
      <c r="B703" s="128"/>
      <c r="C703" s="128"/>
      <c r="D703" s="565"/>
      <c r="E703" s="407"/>
      <c r="F703" s="211"/>
      <c r="G703" s="211"/>
      <c r="H703" s="211"/>
      <c r="I703" s="211"/>
      <c r="J703" s="211"/>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c r="AG703" s="211"/>
      <c r="AH703" s="211"/>
      <c r="AI703" s="211"/>
      <c r="AJ703" s="211"/>
      <c r="AK703" s="211"/>
      <c r="AL703" s="211"/>
      <c r="AM703" s="211"/>
      <c r="AN703" s="211"/>
      <c r="AO703" s="211"/>
      <c r="AP703" s="211"/>
    </row>
    <row r="704" spans="2:42" ht="12" customHeight="1">
      <c r="B704" s="128"/>
      <c r="C704" s="128"/>
      <c r="D704" s="565"/>
      <c r="E704" s="407"/>
      <c r="F704" s="211"/>
      <c r="G704" s="211"/>
      <c r="H704" s="211"/>
      <c r="I704" s="211"/>
      <c r="J704" s="211"/>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c r="AG704" s="211"/>
      <c r="AH704" s="211"/>
      <c r="AI704" s="211"/>
      <c r="AJ704" s="211"/>
      <c r="AK704" s="211"/>
      <c r="AL704" s="211"/>
      <c r="AM704" s="211"/>
      <c r="AN704" s="211"/>
      <c r="AO704" s="211"/>
      <c r="AP704" s="211"/>
    </row>
    <row r="705" spans="2:42" ht="12" customHeight="1">
      <c r="B705" s="128"/>
      <c r="C705" s="128"/>
      <c r="D705" s="565"/>
      <c r="E705" s="407"/>
      <c r="F705" s="211"/>
      <c r="G705" s="211"/>
      <c r="H705" s="211"/>
      <c r="I705" s="211"/>
      <c r="J705" s="211"/>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c r="AG705" s="211"/>
      <c r="AH705" s="211"/>
      <c r="AI705" s="211"/>
      <c r="AJ705" s="211"/>
      <c r="AK705" s="211"/>
      <c r="AL705" s="211"/>
      <c r="AM705" s="211"/>
      <c r="AN705" s="211"/>
      <c r="AO705" s="211"/>
      <c r="AP705" s="211"/>
    </row>
    <row r="706" spans="2:42" ht="12" customHeight="1">
      <c r="B706" s="128"/>
      <c r="C706" s="128"/>
      <c r="D706" s="565"/>
      <c r="E706" s="407"/>
      <c r="F706" s="211"/>
      <c r="G706" s="211"/>
      <c r="H706" s="211"/>
      <c r="I706" s="211"/>
      <c r="J706" s="211"/>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c r="AG706" s="211"/>
      <c r="AH706" s="211"/>
      <c r="AI706" s="211"/>
      <c r="AJ706" s="211"/>
      <c r="AK706" s="211"/>
      <c r="AL706" s="211"/>
      <c r="AM706" s="211"/>
      <c r="AN706" s="211"/>
      <c r="AO706" s="211"/>
      <c r="AP706" s="211"/>
    </row>
    <row r="707" spans="2:42" ht="12" customHeight="1">
      <c r="B707" s="128"/>
      <c r="C707" s="128"/>
      <c r="D707" s="565"/>
      <c r="E707" s="407"/>
      <c r="F707" s="211"/>
      <c r="G707" s="211"/>
      <c r="H707" s="211"/>
      <c r="I707" s="211"/>
      <c r="J707" s="211"/>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c r="AG707" s="211"/>
      <c r="AH707" s="211"/>
      <c r="AI707" s="211"/>
      <c r="AJ707" s="211"/>
      <c r="AK707" s="211"/>
      <c r="AL707" s="211"/>
      <c r="AM707" s="211"/>
      <c r="AN707" s="211"/>
      <c r="AO707" s="211"/>
      <c r="AP707" s="211"/>
    </row>
    <row r="708" spans="2:42" ht="12" customHeight="1">
      <c r="B708" s="128"/>
      <c r="C708" s="128"/>
      <c r="D708" s="565"/>
      <c r="E708" s="407"/>
      <c r="F708" s="211"/>
      <c r="G708" s="211"/>
      <c r="H708" s="211"/>
      <c r="I708" s="211"/>
      <c r="J708" s="211"/>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c r="AG708" s="211"/>
      <c r="AH708" s="211"/>
      <c r="AI708" s="211"/>
      <c r="AJ708" s="211"/>
      <c r="AK708" s="211"/>
      <c r="AL708" s="211"/>
      <c r="AM708" s="211"/>
      <c r="AN708" s="211"/>
      <c r="AO708" s="211"/>
      <c r="AP708" s="211"/>
    </row>
    <row r="709" spans="2:42" ht="12" customHeight="1">
      <c r="B709" s="128"/>
      <c r="C709" s="128"/>
      <c r="D709" s="565"/>
      <c r="E709" s="407"/>
      <c r="F709" s="211"/>
      <c r="G709" s="211"/>
      <c r="H709" s="211"/>
      <c r="I709" s="211"/>
      <c r="J709" s="211"/>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c r="AG709" s="211"/>
      <c r="AH709" s="211"/>
      <c r="AI709" s="211"/>
      <c r="AJ709" s="211"/>
      <c r="AK709" s="211"/>
      <c r="AL709" s="211"/>
      <c r="AM709" s="211"/>
      <c r="AN709" s="211"/>
      <c r="AO709" s="211"/>
      <c r="AP709" s="211"/>
    </row>
    <row r="710" spans="2:42" ht="12" customHeight="1">
      <c r="B710" s="128"/>
      <c r="C710" s="128"/>
      <c r="D710" s="565"/>
      <c r="E710" s="407"/>
      <c r="F710" s="211"/>
      <c r="G710" s="211"/>
      <c r="H710" s="211"/>
      <c r="I710" s="211"/>
      <c r="J710" s="211"/>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c r="AG710" s="211"/>
      <c r="AH710" s="211"/>
      <c r="AI710" s="211"/>
      <c r="AJ710" s="211"/>
      <c r="AK710" s="211"/>
      <c r="AL710" s="211"/>
      <c r="AM710" s="211"/>
      <c r="AN710" s="211"/>
      <c r="AO710" s="211"/>
      <c r="AP710" s="211"/>
    </row>
    <row r="711" spans="2:42" ht="12" customHeight="1">
      <c r="B711" s="128"/>
      <c r="C711" s="128"/>
      <c r="D711" s="565"/>
      <c r="E711" s="407"/>
      <c r="F711" s="211"/>
      <c r="G711" s="211"/>
      <c r="H711" s="211"/>
      <c r="I711" s="211"/>
      <c r="J711" s="211"/>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c r="AG711" s="211"/>
      <c r="AH711" s="211"/>
      <c r="AI711" s="211"/>
      <c r="AJ711" s="211"/>
      <c r="AK711" s="211"/>
      <c r="AL711" s="211"/>
      <c r="AM711" s="211"/>
      <c r="AN711" s="211"/>
      <c r="AO711" s="211"/>
      <c r="AP711" s="211"/>
    </row>
    <row r="712" spans="2:42" ht="12" customHeight="1">
      <c r="B712" s="128"/>
      <c r="C712" s="128"/>
      <c r="D712" s="565"/>
      <c r="E712" s="407"/>
      <c r="F712" s="211"/>
      <c r="G712" s="211"/>
      <c r="H712" s="211"/>
      <c r="I712" s="211"/>
      <c r="J712" s="211"/>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c r="AG712" s="211"/>
      <c r="AH712" s="211"/>
      <c r="AI712" s="211"/>
      <c r="AJ712" s="211"/>
      <c r="AK712" s="211"/>
      <c r="AL712" s="211"/>
      <c r="AM712" s="211"/>
      <c r="AN712" s="211"/>
      <c r="AO712" s="211"/>
      <c r="AP712" s="211"/>
    </row>
    <row r="713" spans="2:42" ht="12" customHeight="1">
      <c r="B713" s="128"/>
      <c r="C713" s="128"/>
      <c r="D713" s="565"/>
      <c r="E713" s="407"/>
      <c r="F713" s="211"/>
      <c r="G713" s="211"/>
      <c r="H713" s="211"/>
      <c r="I713" s="211"/>
      <c r="J713" s="211"/>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c r="AG713" s="211"/>
      <c r="AH713" s="211"/>
      <c r="AI713" s="211"/>
      <c r="AJ713" s="211"/>
      <c r="AK713" s="211"/>
      <c r="AL713" s="211"/>
      <c r="AM713" s="211"/>
      <c r="AN713" s="211"/>
      <c r="AO713" s="211"/>
      <c r="AP713" s="211"/>
    </row>
    <row r="714" spans="2:42" ht="12" customHeight="1">
      <c r="B714" s="128"/>
      <c r="C714" s="128"/>
      <c r="D714" s="565"/>
      <c r="E714" s="407"/>
      <c r="F714" s="211"/>
      <c r="G714" s="211"/>
      <c r="H714" s="211"/>
      <c r="I714" s="211"/>
      <c r="J714" s="211"/>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c r="AG714" s="211"/>
      <c r="AH714" s="211"/>
      <c r="AI714" s="211"/>
      <c r="AJ714" s="211"/>
      <c r="AK714" s="211"/>
      <c r="AL714" s="211"/>
      <c r="AM714" s="211"/>
      <c r="AN714" s="211"/>
      <c r="AO714" s="211"/>
      <c r="AP714" s="211"/>
    </row>
    <row r="715" spans="2:42" ht="12" customHeight="1">
      <c r="B715" s="128"/>
      <c r="C715" s="128"/>
      <c r="D715" s="565"/>
      <c r="E715" s="407"/>
      <c r="F715" s="211"/>
      <c r="G715" s="211"/>
      <c r="H715" s="211"/>
      <c r="I715" s="211"/>
      <c r="J715" s="211"/>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c r="AG715" s="211"/>
      <c r="AH715" s="211"/>
      <c r="AI715" s="211"/>
      <c r="AJ715" s="211"/>
      <c r="AK715" s="211"/>
      <c r="AL715" s="211"/>
      <c r="AM715" s="211"/>
      <c r="AN715" s="211"/>
      <c r="AO715" s="211"/>
      <c r="AP715" s="211"/>
    </row>
    <row r="716" spans="2:42" ht="12" customHeight="1">
      <c r="B716" s="128"/>
      <c r="C716" s="128"/>
      <c r="D716" s="565"/>
      <c r="E716" s="407"/>
      <c r="F716" s="211"/>
      <c r="G716" s="211"/>
      <c r="H716" s="211"/>
      <c r="I716" s="211"/>
      <c r="J716" s="211"/>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c r="AG716" s="211"/>
      <c r="AH716" s="211"/>
      <c r="AI716" s="211"/>
      <c r="AJ716" s="211"/>
      <c r="AK716" s="211"/>
      <c r="AL716" s="211"/>
      <c r="AM716" s="211"/>
      <c r="AN716" s="211"/>
      <c r="AO716" s="211"/>
      <c r="AP716" s="211"/>
    </row>
    <row r="717" spans="2:42" ht="12" customHeight="1">
      <c r="B717" s="128"/>
      <c r="C717" s="128"/>
      <c r="D717" s="565"/>
      <c r="E717" s="407"/>
      <c r="F717" s="211"/>
      <c r="G717" s="211"/>
      <c r="H717" s="211"/>
      <c r="I717" s="211"/>
      <c r="J717" s="211"/>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c r="AG717" s="211"/>
      <c r="AH717" s="211"/>
      <c r="AI717" s="211"/>
      <c r="AJ717" s="211"/>
      <c r="AK717" s="211"/>
      <c r="AL717" s="211"/>
      <c r="AM717" s="211"/>
      <c r="AN717" s="211"/>
      <c r="AO717" s="211"/>
      <c r="AP717" s="211"/>
    </row>
    <row r="718" spans="2:42" ht="12" customHeight="1">
      <c r="B718" s="128"/>
      <c r="C718" s="128"/>
      <c r="D718" s="565"/>
      <c r="E718" s="407"/>
      <c r="F718" s="211"/>
      <c r="G718" s="211"/>
      <c r="H718" s="211"/>
      <c r="I718" s="211"/>
      <c r="J718" s="211"/>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c r="AG718" s="211"/>
      <c r="AH718" s="211"/>
      <c r="AI718" s="211"/>
      <c r="AJ718" s="211"/>
      <c r="AK718" s="211"/>
      <c r="AL718" s="211"/>
      <c r="AM718" s="211"/>
      <c r="AN718" s="211"/>
      <c r="AO718" s="211"/>
      <c r="AP718" s="211"/>
    </row>
    <row r="719" spans="2:42" ht="12" customHeight="1">
      <c r="B719" s="128"/>
      <c r="C719" s="128"/>
      <c r="D719" s="565"/>
      <c r="E719" s="407"/>
      <c r="F719" s="211"/>
      <c r="G719" s="211"/>
      <c r="H719" s="211"/>
      <c r="I719" s="211"/>
      <c r="J719" s="211"/>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c r="AG719" s="211"/>
      <c r="AH719" s="211"/>
      <c r="AI719" s="211"/>
      <c r="AJ719" s="211"/>
      <c r="AK719" s="211"/>
      <c r="AL719" s="211"/>
      <c r="AM719" s="211"/>
      <c r="AN719" s="211"/>
      <c r="AO719" s="211"/>
      <c r="AP719" s="211"/>
    </row>
    <row r="720" spans="2:42" ht="12" customHeight="1">
      <c r="B720" s="128"/>
      <c r="C720" s="128"/>
      <c r="D720" s="565"/>
      <c r="E720" s="407"/>
      <c r="F720" s="211"/>
      <c r="G720" s="211"/>
      <c r="H720" s="211"/>
      <c r="I720" s="211"/>
      <c r="J720" s="211"/>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c r="AG720" s="211"/>
      <c r="AH720" s="211"/>
      <c r="AI720" s="211"/>
      <c r="AJ720" s="211"/>
      <c r="AK720" s="211"/>
      <c r="AL720" s="211"/>
      <c r="AM720" s="211"/>
      <c r="AN720" s="211"/>
      <c r="AO720" s="211"/>
      <c r="AP720" s="211"/>
    </row>
    <row r="721" spans="2:42" ht="12" customHeight="1">
      <c r="B721" s="128"/>
      <c r="C721" s="128"/>
      <c r="D721" s="565"/>
      <c r="E721" s="407"/>
      <c r="F721" s="211"/>
      <c r="G721" s="211"/>
      <c r="H721" s="211"/>
      <c r="I721" s="211"/>
      <c r="J721" s="211"/>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c r="AG721" s="211"/>
      <c r="AH721" s="211"/>
      <c r="AI721" s="211"/>
      <c r="AJ721" s="211"/>
      <c r="AK721" s="211"/>
      <c r="AL721" s="211"/>
      <c r="AM721" s="211"/>
      <c r="AN721" s="211"/>
      <c r="AO721" s="211"/>
      <c r="AP721" s="211"/>
    </row>
    <row r="722" spans="2:42" ht="12" customHeight="1">
      <c r="B722" s="128"/>
      <c r="C722" s="128"/>
      <c r="D722" s="565"/>
      <c r="E722" s="407"/>
      <c r="F722" s="211"/>
      <c r="G722" s="211"/>
      <c r="H722" s="211"/>
      <c r="I722" s="211"/>
      <c r="J722" s="211"/>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c r="AG722" s="211"/>
      <c r="AH722" s="211"/>
      <c r="AI722" s="211"/>
      <c r="AJ722" s="211"/>
      <c r="AK722" s="211"/>
      <c r="AL722" s="211"/>
      <c r="AM722" s="211"/>
      <c r="AN722" s="211"/>
      <c r="AO722" s="211"/>
      <c r="AP722" s="211"/>
    </row>
    <row r="723" spans="2:42" ht="12" customHeight="1">
      <c r="B723" s="128"/>
      <c r="C723" s="128"/>
      <c r="D723" s="565"/>
      <c r="E723" s="407"/>
      <c r="F723" s="211"/>
      <c r="G723" s="211"/>
      <c r="H723" s="211"/>
      <c r="I723" s="211"/>
      <c r="J723" s="211"/>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c r="AG723" s="211"/>
      <c r="AH723" s="211"/>
      <c r="AI723" s="211"/>
      <c r="AJ723" s="211"/>
      <c r="AK723" s="211"/>
      <c r="AL723" s="211"/>
      <c r="AM723" s="211"/>
      <c r="AN723" s="211"/>
      <c r="AO723" s="211"/>
      <c r="AP723" s="211"/>
    </row>
    <row r="724" spans="2:42" ht="12" customHeight="1">
      <c r="B724" s="128"/>
      <c r="C724" s="128"/>
      <c r="D724" s="565"/>
      <c r="E724" s="407"/>
      <c r="F724" s="211"/>
      <c r="G724" s="211"/>
      <c r="H724" s="211"/>
      <c r="I724" s="211"/>
      <c r="J724" s="211"/>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c r="AG724" s="211"/>
      <c r="AH724" s="211"/>
      <c r="AI724" s="211"/>
      <c r="AJ724" s="211"/>
      <c r="AK724" s="211"/>
      <c r="AL724" s="211"/>
      <c r="AM724" s="211"/>
      <c r="AN724" s="211"/>
      <c r="AO724" s="211"/>
      <c r="AP724" s="211"/>
    </row>
    <row r="725" spans="2:42" ht="12" customHeight="1">
      <c r="B725" s="128"/>
      <c r="C725" s="128"/>
      <c r="D725" s="565"/>
      <c r="E725" s="407"/>
      <c r="F725" s="211"/>
      <c r="G725" s="211"/>
      <c r="H725" s="211"/>
      <c r="I725" s="211"/>
      <c r="J725" s="211"/>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c r="AG725" s="211"/>
      <c r="AH725" s="211"/>
      <c r="AI725" s="211"/>
      <c r="AJ725" s="211"/>
      <c r="AK725" s="211"/>
      <c r="AL725" s="211"/>
      <c r="AM725" s="211"/>
      <c r="AN725" s="211"/>
      <c r="AO725" s="211"/>
      <c r="AP725" s="211"/>
    </row>
    <row r="726" spans="2:42" ht="12" customHeight="1">
      <c r="B726" s="128"/>
      <c r="C726" s="128"/>
      <c r="D726" s="565"/>
      <c r="E726" s="407"/>
      <c r="F726" s="211"/>
      <c r="G726" s="211"/>
      <c r="H726" s="211"/>
      <c r="I726" s="211"/>
      <c r="J726" s="211"/>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c r="AG726" s="211"/>
      <c r="AH726" s="211"/>
      <c r="AI726" s="211"/>
      <c r="AJ726" s="211"/>
      <c r="AK726" s="211"/>
      <c r="AL726" s="211"/>
      <c r="AM726" s="211"/>
      <c r="AN726" s="211"/>
      <c r="AO726" s="211"/>
      <c r="AP726" s="211"/>
    </row>
    <row r="727" spans="2:42" ht="12" customHeight="1">
      <c r="B727" s="128"/>
      <c r="C727" s="128"/>
      <c r="D727" s="565"/>
      <c r="E727" s="407"/>
      <c r="F727" s="211"/>
      <c r="G727" s="211"/>
      <c r="H727" s="211"/>
      <c r="I727" s="211"/>
      <c r="J727" s="211"/>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c r="AG727" s="211"/>
      <c r="AH727" s="211"/>
      <c r="AI727" s="211"/>
      <c r="AJ727" s="211"/>
      <c r="AK727" s="211"/>
      <c r="AL727" s="211"/>
      <c r="AM727" s="211"/>
      <c r="AN727" s="211"/>
      <c r="AO727" s="211"/>
      <c r="AP727" s="211"/>
    </row>
    <row r="728" spans="2:42" ht="12" customHeight="1">
      <c r="B728" s="128"/>
      <c r="C728" s="128"/>
      <c r="D728" s="565"/>
      <c r="E728" s="407"/>
      <c r="F728" s="211"/>
      <c r="G728" s="211"/>
      <c r="H728" s="211"/>
      <c r="I728" s="211"/>
      <c r="J728" s="211"/>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c r="AG728" s="211"/>
      <c r="AH728" s="211"/>
      <c r="AI728" s="211"/>
      <c r="AJ728" s="211"/>
      <c r="AK728" s="211"/>
      <c r="AL728" s="211"/>
      <c r="AM728" s="211"/>
      <c r="AN728" s="211"/>
      <c r="AO728" s="211"/>
      <c r="AP728" s="211"/>
    </row>
    <row r="729" spans="2:42" ht="12" customHeight="1">
      <c r="B729" s="128"/>
      <c r="C729" s="128"/>
      <c r="D729" s="565"/>
      <c r="E729" s="407"/>
      <c r="F729" s="211"/>
      <c r="G729" s="211"/>
      <c r="H729" s="211"/>
      <c r="I729" s="211"/>
      <c r="J729" s="211"/>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c r="AG729" s="211"/>
      <c r="AH729" s="211"/>
      <c r="AI729" s="211"/>
      <c r="AJ729" s="211"/>
      <c r="AK729" s="211"/>
      <c r="AL729" s="211"/>
      <c r="AM729" s="211"/>
      <c r="AN729" s="211"/>
      <c r="AO729" s="211"/>
      <c r="AP729" s="211"/>
    </row>
    <row r="730" spans="2:42" ht="12" customHeight="1">
      <c r="B730" s="128"/>
      <c r="C730" s="128"/>
      <c r="D730" s="565"/>
      <c r="E730" s="407"/>
      <c r="F730" s="211"/>
      <c r="G730" s="211"/>
      <c r="H730" s="211"/>
      <c r="I730" s="211"/>
      <c r="J730" s="211"/>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c r="AG730" s="211"/>
      <c r="AH730" s="211"/>
      <c r="AI730" s="211"/>
      <c r="AJ730" s="211"/>
      <c r="AK730" s="211"/>
      <c r="AL730" s="211"/>
      <c r="AM730" s="211"/>
      <c r="AN730" s="211"/>
      <c r="AO730" s="211"/>
      <c r="AP730" s="211"/>
    </row>
    <row r="731" spans="2:42" ht="12" customHeight="1">
      <c r="B731" s="128"/>
      <c r="C731" s="128"/>
      <c r="D731" s="565"/>
      <c r="E731" s="407"/>
      <c r="F731" s="211"/>
      <c r="G731" s="211"/>
      <c r="H731" s="211"/>
      <c r="I731" s="211"/>
      <c r="J731" s="211"/>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c r="AG731" s="211"/>
      <c r="AH731" s="211"/>
      <c r="AI731" s="211"/>
      <c r="AJ731" s="211"/>
      <c r="AK731" s="211"/>
      <c r="AL731" s="211"/>
      <c r="AM731" s="211"/>
      <c r="AN731" s="211"/>
      <c r="AO731" s="211"/>
      <c r="AP731" s="211"/>
    </row>
    <row r="732" spans="2:42" ht="12" customHeight="1">
      <c r="B732" s="128"/>
      <c r="C732" s="128"/>
      <c r="D732" s="565"/>
      <c r="E732" s="407"/>
      <c r="F732" s="211"/>
      <c r="G732" s="211"/>
      <c r="H732" s="211"/>
      <c r="I732" s="211"/>
      <c r="J732" s="211"/>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c r="AG732" s="211"/>
      <c r="AH732" s="211"/>
      <c r="AI732" s="211"/>
      <c r="AJ732" s="211"/>
      <c r="AK732" s="211"/>
      <c r="AL732" s="211"/>
      <c r="AM732" s="211"/>
      <c r="AN732" s="211"/>
      <c r="AO732" s="211"/>
      <c r="AP732" s="211"/>
    </row>
    <row r="733" spans="2:42" ht="12" customHeight="1">
      <c r="B733" s="128"/>
      <c r="C733" s="128"/>
      <c r="D733" s="565"/>
      <c r="E733" s="407"/>
      <c r="F733" s="211"/>
      <c r="G733" s="211"/>
      <c r="H733" s="211"/>
      <c r="I733" s="211"/>
      <c r="J733" s="211"/>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c r="AG733" s="211"/>
      <c r="AH733" s="211"/>
      <c r="AI733" s="211"/>
      <c r="AJ733" s="211"/>
      <c r="AK733" s="211"/>
      <c r="AL733" s="211"/>
      <c r="AM733" s="211"/>
      <c r="AN733" s="211"/>
      <c r="AO733" s="211"/>
      <c r="AP733" s="211"/>
    </row>
    <row r="734" spans="2:42" ht="12" customHeight="1">
      <c r="B734" s="128"/>
      <c r="C734" s="128"/>
      <c r="D734" s="565"/>
      <c r="E734" s="407"/>
      <c r="F734" s="211"/>
      <c r="G734" s="211"/>
      <c r="H734" s="211"/>
      <c r="I734" s="211"/>
      <c r="J734" s="211"/>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c r="AG734" s="211"/>
      <c r="AH734" s="211"/>
      <c r="AI734" s="211"/>
      <c r="AJ734" s="211"/>
      <c r="AK734" s="211"/>
      <c r="AL734" s="211"/>
      <c r="AM734" s="211"/>
      <c r="AN734" s="211"/>
      <c r="AO734" s="211"/>
      <c r="AP734" s="211"/>
    </row>
    <row r="735" spans="2:42" ht="12" customHeight="1">
      <c r="B735" s="128"/>
      <c r="C735" s="128"/>
      <c r="D735" s="565"/>
      <c r="E735" s="407"/>
      <c r="F735" s="211"/>
      <c r="G735" s="211"/>
      <c r="H735" s="211"/>
      <c r="I735" s="211"/>
      <c r="J735" s="211"/>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c r="AG735" s="211"/>
      <c r="AH735" s="211"/>
      <c r="AI735" s="211"/>
      <c r="AJ735" s="211"/>
      <c r="AK735" s="211"/>
      <c r="AL735" s="211"/>
      <c r="AM735" s="211"/>
      <c r="AN735" s="211"/>
      <c r="AO735" s="211"/>
      <c r="AP735" s="211"/>
    </row>
    <row r="736" spans="2:42" ht="12" customHeight="1">
      <c r="B736" s="128"/>
      <c r="C736" s="128"/>
      <c r="D736" s="565"/>
      <c r="E736" s="407"/>
      <c r="F736" s="211"/>
      <c r="G736" s="211"/>
      <c r="H736" s="211"/>
      <c r="I736" s="211"/>
      <c r="J736" s="211"/>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c r="AG736" s="211"/>
      <c r="AH736" s="211"/>
      <c r="AI736" s="211"/>
      <c r="AJ736" s="211"/>
      <c r="AK736" s="211"/>
      <c r="AL736" s="211"/>
      <c r="AM736" s="211"/>
      <c r="AN736" s="211"/>
      <c r="AO736" s="211"/>
      <c r="AP736" s="211"/>
    </row>
    <row r="737" spans="2:42" ht="12" customHeight="1">
      <c r="B737" s="128"/>
      <c r="C737" s="128"/>
      <c r="D737" s="565"/>
      <c r="E737" s="407"/>
      <c r="F737" s="211"/>
      <c r="G737" s="211"/>
      <c r="H737" s="211"/>
      <c r="I737" s="211"/>
      <c r="J737" s="211"/>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c r="AG737" s="211"/>
      <c r="AH737" s="211"/>
      <c r="AI737" s="211"/>
      <c r="AJ737" s="211"/>
      <c r="AK737" s="211"/>
      <c r="AL737" s="211"/>
      <c r="AM737" s="211"/>
      <c r="AN737" s="211"/>
      <c r="AO737" s="211"/>
      <c r="AP737" s="211"/>
    </row>
    <row r="738" spans="2:42" ht="12" customHeight="1">
      <c r="B738" s="128"/>
      <c r="C738" s="128"/>
      <c r="D738" s="565"/>
      <c r="E738" s="407"/>
      <c r="F738" s="211"/>
      <c r="G738" s="211"/>
      <c r="H738" s="211"/>
      <c r="I738" s="211"/>
      <c r="J738" s="211"/>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c r="AG738" s="211"/>
      <c r="AH738" s="211"/>
      <c r="AI738" s="211"/>
      <c r="AJ738" s="211"/>
      <c r="AK738" s="211"/>
      <c r="AL738" s="211"/>
      <c r="AM738" s="211"/>
      <c r="AN738" s="211"/>
      <c r="AO738" s="211"/>
      <c r="AP738" s="211"/>
    </row>
    <row r="739" spans="2:42" ht="12" customHeight="1">
      <c r="B739" s="128"/>
      <c r="C739" s="128"/>
      <c r="D739" s="565"/>
      <c r="E739" s="407"/>
      <c r="F739" s="211"/>
      <c r="G739" s="211"/>
      <c r="H739" s="211"/>
      <c r="I739" s="211"/>
      <c r="J739" s="211"/>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c r="AG739" s="211"/>
      <c r="AH739" s="211"/>
      <c r="AI739" s="211"/>
      <c r="AJ739" s="211"/>
      <c r="AK739" s="211"/>
      <c r="AL739" s="211"/>
      <c r="AM739" s="211"/>
      <c r="AN739" s="211"/>
      <c r="AO739" s="211"/>
      <c r="AP739" s="211"/>
    </row>
    <row r="740" spans="2:42" ht="12" customHeight="1">
      <c r="B740" s="128"/>
      <c r="C740" s="128"/>
      <c r="D740" s="565"/>
      <c r="E740" s="407"/>
      <c r="F740" s="211"/>
      <c r="G740" s="211"/>
      <c r="H740" s="211"/>
      <c r="I740" s="211"/>
      <c r="J740" s="211"/>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c r="AG740" s="211"/>
      <c r="AH740" s="211"/>
      <c r="AI740" s="211"/>
      <c r="AJ740" s="211"/>
      <c r="AK740" s="211"/>
      <c r="AL740" s="211"/>
      <c r="AM740" s="211"/>
      <c r="AN740" s="211"/>
      <c r="AO740" s="211"/>
      <c r="AP740" s="211"/>
    </row>
    <row r="741" spans="2:42" ht="12" customHeight="1">
      <c r="B741" s="128"/>
      <c r="C741" s="128"/>
      <c r="D741" s="565"/>
      <c r="E741" s="407"/>
      <c r="F741" s="211"/>
      <c r="G741" s="211"/>
      <c r="H741" s="211"/>
      <c r="I741" s="211"/>
      <c r="J741" s="211"/>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c r="AG741" s="211"/>
      <c r="AH741" s="211"/>
      <c r="AI741" s="211"/>
      <c r="AJ741" s="211"/>
      <c r="AK741" s="211"/>
      <c r="AL741" s="211"/>
      <c r="AM741" s="211"/>
      <c r="AN741" s="211"/>
      <c r="AO741" s="211"/>
      <c r="AP741" s="211"/>
    </row>
    <row r="742" spans="2:42" ht="12" customHeight="1">
      <c r="B742" s="128"/>
      <c r="C742" s="128"/>
      <c r="D742" s="565"/>
      <c r="E742" s="407"/>
      <c r="F742" s="211"/>
      <c r="G742" s="211"/>
      <c r="H742" s="211"/>
      <c r="I742" s="211"/>
      <c r="J742" s="211"/>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c r="AG742" s="211"/>
      <c r="AH742" s="211"/>
      <c r="AI742" s="211"/>
      <c r="AJ742" s="211"/>
      <c r="AK742" s="211"/>
      <c r="AL742" s="211"/>
      <c r="AM742" s="211"/>
      <c r="AN742" s="211"/>
      <c r="AO742" s="211"/>
      <c r="AP742" s="211"/>
    </row>
    <row r="743" spans="2:42" ht="12" customHeight="1">
      <c r="B743" s="128"/>
      <c r="C743" s="128"/>
      <c r="D743" s="565"/>
      <c r="E743" s="407"/>
      <c r="F743" s="211"/>
      <c r="G743" s="211"/>
      <c r="H743" s="211"/>
      <c r="I743" s="211"/>
      <c r="J743" s="211"/>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c r="AG743" s="211"/>
      <c r="AH743" s="211"/>
      <c r="AI743" s="211"/>
      <c r="AJ743" s="211"/>
      <c r="AK743" s="211"/>
      <c r="AL743" s="211"/>
      <c r="AM743" s="211"/>
      <c r="AN743" s="211"/>
      <c r="AO743" s="211"/>
      <c r="AP743" s="211"/>
    </row>
    <row r="744" spans="2:42" ht="12" customHeight="1">
      <c r="B744" s="128"/>
      <c r="C744" s="128"/>
      <c r="D744" s="565"/>
      <c r="E744" s="407"/>
      <c r="F744" s="211"/>
      <c r="G744" s="211"/>
      <c r="H744" s="211"/>
      <c r="I744" s="211"/>
      <c r="J744" s="211"/>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c r="AG744" s="211"/>
      <c r="AH744" s="211"/>
      <c r="AI744" s="211"/>
      <c r="AJ744" s="211"/>
      <c r="AK744" s="211"/>
      <c r="AL744" s="211"/>
      <c r="AM744" s="211"/>
      <c r="AN744" s="211"/>
      <c r="AO744" s="211"/>
      <c r="AP744" s="211"/>
    </row>
    <row r="745" spans="2:42" ht="12" customHeight="1">
      <c r="B745" s="128"/>
      <c r="C745" s="128"/>
      <c r="D745" s="565"/>
      <c r="E745" s="407"/>
      <c r="F745" s="211"/>
      <c r="G745" s="211"/>
      <c r="H745" s="211"/>
      <c r="I745" s="211"/>
      <c r="J745" s="211"/>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c r="AG745" s="211"/>
      <c r="AH745" s="211"/>
      <c r="AI745" s="211"/>
      <c r="AJ745" s="211"/>
      <c r="AK745" s="211"/>
      <c r="AL745" s="211"/>
      <c r="AM745" s="211"/>
      <c r="AN745" s="211"/>
      <c r="AO745" s="211"/>
      <c r="AP745" s="211"/>
    </row>
    <row r="746" spans="2:42" ht="12" customHeight="1">
      <c r="B746" s="128"/>
      <c r="C746" s="128"/>
      <c r="D746" s="565"/>
      <c r="E746" s="407"/>
      <c r="F746" s="211"/>
      <c r="G746" s="211"/>
      <c r="H746" s="211"/>
      <c r="I746" s="211"/>
      <c r="J746" s="211"/>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c r="AG746" s="211"/>
      <c r="AH746" s="211"/>
      <c r="AI746" s="211"/>
      <c r="AJ746" s="211"/>
      <c r="AK746" s="211"/>
      <c r="AL746" s="211"/>
      <c r="AM746" s="211"/>
      <c r="AN746" s="211"/>
      <c r="AO746" s="211"/>
      <c r="AP746" s="211"/>
    </row>
    <row r="747" spans="2:42" ht="12" customHeight="1">
      <c r="B747" s="128"/>
      <c r="C747" s="128"/>
      <c r="D747" s="565"/>
      <c r="E747" s="407"/>
      <c r="F747" s="211"/>
      <c r="G747" s="211"/>
      <c r="H747" s="211"/>
      <c r="I747" s="211"/>
      <c r="J747" s="211"/>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c r="AG747" s="211"/>
      <c r="AH747" s="211"/>
      <c r="AI747" s="211"/>
      <c r="AJ747" s="211"/>
      <c r="AK747" s="211"/>
      <c r="AL747" s="211"/>
      <c r="AM747" s="211"/>
      <c r="AN747" s="211"/>
      <c r="AO747" s="211"/>
      <c r="AP747" s="211"/>
    </row>
    <row r="748" spans="2:42" ht="12" customHeight="1">
      <c r="B748" s="128"/>
      <c r="C748" s="128"/>
      <c r="D748" s="565"/>
      <c r="E748" s="407"/>
      <c r="F748" s="211"/>
      <c r="G748" s="211"/>
      <c r="H748" s="211"/>
      <c r="I748" s="211"/>
      <c r="J748" s="211"/>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c r="AG748" s="211"/>
      <c r="AH748" s="211"/>
      <c r="AI748" s="211"/>
      <c r="AJ748" s="211"/>
      <c r="AK748" s="211"/>
      <c r="AL748" s="211"/>
      <c r="AM748" s="211"/>
      <c r="AN748" s="211"/>
      <c r="AO748" s="211"/>
      <c r="AP748" s="211"/>
    </row>
    <row r="749" spans="2:42" ht="12" customHeight="1">
      <c r="B749" s="128"/>
      <c r="C749" s="128"/>
      <c r="D749" s="565"/>
      <c r="E749" s="407"/>
      <c r="F749" s="211"/>
      <c r="G749" s="211"/>
      <c r="H749" s="211"/>
      <c r="I749" s="211"/>
      <c r="J749" s="211"/>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c r="AG749" s="211"/>
      <c r="AH749" s="211"/>
      <c r="AI749" s="211"/>
      <c r="AJ749" s="211"/>
      <c r="AK749" s="211"/>
      <c r="AL749" s="211"/>
      <c r="AM749" s="211"/>
      <c r="AN749" s="211"/>
      <c r="AO749" s="211"/>
      <c r="AP749" s="211"/>
    </row>
    <row r="750" spans="2:42" ht="12" customHeight="1">
      <c r="B750" s="128"/>
      <c r="C750" s="128"/>
      <c r="D750" s="565"/>
      <c r="E750" s="407"/>
      <c r="F750" s="211"/>
      <c r="G750" s="211"/>
      <c r="H750" s="211"/>
      <c r="I750" s="211"/>
      <c r="J750" s="211"/>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c r="AG750" s="211"/>
      <c r="AH750" s="211"/>
      <c r="AI750" s="211"/>
      <c r="AJ750" s="211"/>
      <c r="AK750" s="211"/>
      <c r="AL750" s="211"/>
      <c r="AM750" s="211"/>
      <c r="AN750" s="211"/>
      <c r="AO750" s="211"/>
      <c r="AP750" s="211"/>
    </row>
    <row r="751" spans="2:42" ht="12" customHeight="1">
      <c r="B751" s="128"/>
      <c r="C751" s="128"/>
      <c r="D751" s="565"/>
      <c r="E751" s="407"/>
      <c r="F751" s="211"/>
      <c r="G751" s="211"/>
      <c r="H751" s="211"/>
      <c r="I751" s="211"/>
      <c r="J751" s="211"/>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c r="AG751" s="211"/>
      <c r="AH751" s="211"/>
      <c r="AI751" s="211"/>
      <c r="AJ751" s="211"/>
      <c r="AK751" s="211"/>
      <c r="AL751" s="211"/>
      <c r="AM751" s="211"/>
      <c r="AN751" s="211"/>
      <c r="AO751" s="211"/>
      <c r="AP751" s="211"/>
    </row>
    <row r="752" spans="2:42" ht="12" customHeight="1">
      <c r="B752" s="128"/>
      <c r="C752" s="128"/>
      <c r="D752" s="565"/>
      <c r="E752" s="407"/>
      <c r="F752" s="211"/>
      <c r="G752" s="211"/>
      <c r="H752" s="211"/>
      <c r="I752" s="211"/>
      <c r="J752" s="211"/>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c r="AG752" s="211"/>
      <c r="AH752" s="211"/>
      <c r="AI752" s="211"/>
      <c r="AJ752" s="211"/>
      <c r="AK752" s="211"/>
      <c r="AL752" s="211"/>
      <c r="AM752" s="211"/>
      <c r="AN752" s="211"/>
      <c r="AO752" s="211"/>
      <c r="AP752" s="211"/>
    </row>
    <row r="753" spans="2:42" ht="12" customHeight="1">
      <c r="B753" s="128"/>
      <c r="C753" s="128"/>
      <c r="D753" s="565"/>
      <c r="E753" s="407"/>
      <c r="F753" s="211"/>
      <c r="G753" s="211"/>
      <c r="H753" s="211"/>
      <c r="I753" s="211"/>
      <c r="J753" s="211"/>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c r="AG753" s="211"/>
      <c r="AH753" s="211"/>
      <c r="AI753" s="211"/>
      <c r="AJ753" s="211"/>
      <c r="AK753" s="211"/>
      <c r="AL753" s="211"/>
      <c r="AM753" s="211"/>
      <c r="AN753" s="211"/>
      <c r="AO753" s="211"/>
      <c r="AP753" s="211"/>
    </row>
    <row r="754" spans="2:42" ht="12" customHeight="1">
      <c r="B754" s="128"/>
      <c r="C754" s="128"/>
      <c r="D754" s="565"/>
      <c r="E754" s="407"/>
      <c r="F754" s="211"/>
      <c r="G754" s="211"/>
      <c r="H754" s="211"/>
      <c r="I754" s="211"/>
      <c r="J754" s="211"/>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c r="AG754" s="211"/>
      <c r="AH754" s="211"/>
      <c r="AI754" s="211"/>
      <c r="AJ754" s="211"/>
      <c r="AK754" s="211"/>
      <c r="AL754" s="211"/>
      <c r="AM754" s="211"/>
      <c r="AN754" s="211"/>
      <c r="AO754" s="211"/>
      <c r="AP754" s="211"/>
    </row>
    <row r="755" spans="2:42" ht="12" customHeight="1">
      <c r="B755" s="128"/>
      <c r="C755" s="128"/>
      <c r="D755" s="565"/>
      <c r="E755" s="407"/>
      <c r="F755" s="211"/>
      <c r="G755" s="211"/>
      <c r="H755" s="211"/>
      <c r="I755" s="211"/>
      <c r="J755" s="211"/>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c r="AG755" s="211"/>
      <c r="AH755" s="211"/>
      <c r="AI755" s="211"/>
      <c r="AJ755" s="211"/>
      <c r="AK755" s="211"/>
      <c r="AL755" s="211"/>
      <c r="AM755" s="211"/>
      <c r="AN755" s="211"/>
      <c r="AO755" s="211"/>
      <c r="AP755" s="211"/>
    </row>
    <row r="756" spans="2:42" ht="12" customHeight="1">
      <c r="B756" s="128"/>
      <c r="C756" s="128"/>
      <c r="D756" s="565"/>
      <c r="E756" s="407"/>
      <c r="F756" s="211"/>
      <c r="G756" s="211"/>
      <c r="H756" s="211"/>
      <c r="I756" s="211"/>
      <c r="J756" s="211"/>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c r="AG756" s="211"/>
      <c r="AH756" s="211"/>
      <c r="AI756" s="211"/>
      <c r="AJ756" s="211"/>
      <c r="AK756" s="211"/>
      <c r="AL756" s="211"/>
      <c r="AM756" s="211"/>
      <c r="AN756" s="211"/>
      <c r="AO756" s="211"/>
      <c r="AP756" s="211"/>
    </row>
    <row r="757" spans="2:42" ht="12" customHeight="1">
      <c r="B757" s="128"/>
      <c r="C757" s="128"/>
      <c r="D757" s="565"/>
      <c r="E757" s="407"/>
      <c r="F757" s="211"/>
      <c r="G757" s="211"/>
      <c r="H757" s="211"/>
      <c r="I757" s="211"/>
      <c r="J757" s="211"/>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c r="AG757" s="211"/>
      <c r="AH757" s="211"/>
      <c r="AI757" s="211"/>
      <c r="AJ757" s="211"/>
      <c r="AK757" s="211"/>
      <c r="AL757" s="211"/>
      <c r="AM757" s="211"/>
      <c r="AN757" s="211"/>
      <c r="AO757" s="211"/>
      <c r="AP757" s="211"/>
    </row>
    <row r="758" spans="2:42" ht="12" customHeight="1">
      <c r="B758" s="128"/>
      <c r="C758" s="128"/>
      <c r="D758" s="565"/>
      <c r="E758" s="407"/>
      <c r="F758" s="211"/>
      <c r="G758" s="211"/>
      <c r="H758" s="211"/>
      <c r="I758" s="211"/>
      <c r="J758" s="211"/>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c r="AG758" s="211"/>
      <c r="AH758" s="211"/>
      <c r="AI758" s="211"/>
      <c r="AJ758" s="211"/>
      <c r="AK758" s="211"/>
      <c r="AL758" s="211"/>
      <c r="AM758" s="211"/>
      <c r="AN758" s="211"/>
      <c r="AO758" s="211"/>
      <c r="AP758" s="211"/>
    </row>
    <row r="759" spans="2:42" ht="12" customHeight="1">
      <c r="B759" s="128"/>
      <c r="C759" s="128"/>
      <c r="D759" s="565"/>
      <c r="E759" s="407"/>
      <c r="F759" s="211"/>
      <c r="G759" s="211"/>
      <c r="H759" s="211"/>
      <c r="I759" s="211"/>
      <c r="J759" s="211"/>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c r="AG759" s="211"/>
      <c r="AH759" s="211"/>
      <c r="AI759" s="211"/>
      <c r="AJ759" s="211"/>
      <c r="AK759" s="211"/>
      <c r="AL759" s="211"/>
      <c r="AM759" s="211"/>
      <c r="AN759" s="211"/>
      <c r="AO759" s="211"/>
      <c r="AP759" s="211"/>
    </row>
    <row r="760" spans="2:42" ht="12" customHeight="1">
      <c r="B760" s="128"/>
      <c r="C760" s="128"/>
      <c r="D760" s="565"/>
      <c r="E760" s="407"/>
      <c r="F760" s="211"/>
      <c r="G760" s="211"/>
      <c r="H760" s="211"/>
      <c r="I760" s="211"/>
      <c r="J760" s="211"/>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c r="AG760" s="211"/>
      <c r="AH760" s="211"/>
      <c r="AI760" s="211"/>
      <c r="AJ760" s="211"/>
      <c r="AK760" s="211"/>
      <c r="AL760" s="211"/>
      <c r="AM760" s="211"/>
      <c r="AN760" s="211"/>
      <c r="AO760" s="211"/>
      <c r="AP760" s="211"/>
    </row>
    <row r="761" spans="2:42" ht="12" customHeight="1">
      <c r="B761" s="128"/>
      <c r="C761" s="128"/>
      <c r="D761" s="565"/>
      <c r="E761" s="407"/>
      <c r="F761" s="211"/>
      <c r="G761" s="211"/>
      <c r="H761" s="211"/>
      <c r="I761" s="211"/>
      <c r="J761" s="211"/>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c r="AG761" s="211"/>
      <c r="AH761" s="211"/>
      <c r="AI761" s="211"/>
      <c r="AJ761" s="211"/>
      <c r="AK761" s="211"/>
      <c r="AL761" s="211"/>
      <c r="AM761" s="211"/>
      <c r="AN761" s="211"/>
      <c r="AO761" s="211"/>
      <c r="AP761" s="211"/>
    </row>
    <row r="762" spans="2:42" ht="12" customHeight="1">
      <c r="B762" s="128"/>
      <c r="C762" s="128"/>
      <c r="D762" s="565"/>
      <c r="E762" s="407"/>
      <c r="F762" s="211"/>
      <c r="G762" s="211"/>
      <c r="H762" s="211"/>
      <c r="I762" s="211"/>
      <c r="J762" s="211"/>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c r="AG762" s="211"/>
      <c r="AH762" s="211"/>
      <c r="AI762" s="211"/>
      <c r="AJ762" s="211"/>
      <c r="AK762" s="211"/>
      <c r="AL762" s="211"/>
      <c r="AM762" s="211"/>
      <c r="AN762" s="211"/>
      <c r="AO762" s="211"/>
      <c r="AP762" s="211"/>
    </row>
    <row r="763" spans="2:42" ht="12" customHeight="1">
      <c r="B763" s="128"/>
      <c r="C763" s="128"/>
      <c r="D763" s="565"/>
      <c r="E763" s="407"/>
      <c r="F763" s="211"/>
      <c r="G763" s="211"/>
      <c r="H763" s="211"/>
      <c r="I763" s="211"/>
      <c r="J763" s="211"/>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c r="AG763" s="211"/>
      <c r="AH763" s="211"/>
      <c r="AI763" s="211"/>
      <c r="AJ763" s="211"/>
      <c r="AK763" s="211"/>
      <c r="AL763" s="211"/>
      <c r="AM763" s="211"/>
      <c r="AN763" s="211"/>
      <c r="AO763" s="211"/>
      <c r="AP763" s="211"/>
    </row>
    <row r="764" spans="2:42" ht="12" customHeight="1">
      <c r="B764" s="128"/>
      <c r="C764" s="128"/>
      <c r="D764" s="565"/>
      <c r="E764" s="407"/>
      <c r="F764" s="211"/>
      <c r="G764" s="211"/>
      <c r="H764" s="211"/>
      <c r="I764" s="211"/>
      <c r="J764" s="211"/>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c r="AG764" s="211"/>
      <c r="AH764" s="211"/>
      <c r="AI764" s="211"/>
      <c r="AJ764" s="211"/>
      <c r="AK764" s="211"/>
      <c r="AL764" s="211"/>
      <c r="AM764" s="211"/>
      <c r="AN764" s="211"/>
      <c r="AO764" s="211"/>
      <c r="AP764" s="211"/>
    </row>
    <row r="765" spans="2:42" ht="12" customHeight="1">
      <c r="B765" s="128"/>
      <c r="C765" s="128"/>
      <c r="D765" s="565"/>
      <c r="E765" s="407"/>
      <c r="F765" s="211"/>
      <c r="G765" s="211"/>
      <c r="H765" s="211"/>
      <c r="I765" s="211"/>
      <c r="J765" s="211"/>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c r="AG765" s="211"/>
      <c r="AH765" s="211"/>
      <c r="AI765" s="211"/>
      <c r="AJ765" s="211"/>
      <c r="AK765" s="211"/>
      <c r="AL765" s="211"/>
      <c r="AM765" s="211"/>
      <c r="AN765" s="211"/>
      <c r="AO765" s="211"/>
      <c r="AP765" s="211"/>
    </row>
    <row r="766" spans="2:42" ht="12" customHeight="1">
      <c r="B766" s="128"/>
      <c r="C766" s="128"/>
      <c r="D766" s="565"/>
      <c r="E766" s="407"/>
      <c r="F766" s="211"/>
      <c r="G766" s="211"/>
      <c r="H766" s="211"/>
      <c r="I766" s="211"/>
      <c r="J766" s="211"/>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c r="AG766" s="211"/>
      <c r="AH766" s="211"/>
      <c r="AI766" s="211"/>
      <c r="AJ766" s="211"/>
      <c r="AK766" s="211"/>
      <c r="AL766" s="211"/>
      <c r="AM766" s="211"/>
      <c r="AN766" s="211"/>
      <c r="AO766" s="211"/>
      <c r="AP766" s="211"/>
    </row>
    <row r="767" spans="2:42" ht="12" customHeight="1">
      <c r="B767" s="128"/>
      <c r="C767" s="128"/>
      <c r="D767" s="565"/>
      <c r="E767" s="407"/>
      <c r="F767" s="211"/>
      <c r="G767" s="211"/>
      <c r="H767" s="211"/>
      <c r="I767" s="211"/>
      <c r="J767" s="211"/>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c r="AG767" s="211"/>
      <c r="AH767" s="211"/>
      <c r="AI767" s="211"/>
      <c r="AJ767" s="211"/>
      <c r="AK767" s="211"/>
      <c r="AL767" s="211"/>
      <c r="AM767" s="211"/>
      <c r="AN767" s="211"/>
      <c r="AO767" s="211"/>
      <c r="AP767" s="211"/>
    </row>
    <row r="768" spans="2:42" ht="12" customHeight="1">
      <c r="B768" s="128"/>
      <c r="C768" s="128"/>
      <c r="D768" s="565"/>
      <c r="E768" s="407"/>
      <c r="F768" s="211"/>
      <c r="G768" s="211"/>
      <c r="H768" s="211"/>
      <c r="I768" s="211"/>
      <c r="J768" s="211"/>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c r="AG768" s="211"/>
      <c r="AH768" s="211"/>
      <c r="AI768" s="211"/>
      <c r="AJ768" s="211"/>
      <c r="AK768" s="211"/>
      <c r="AL768" s="211"/>
      <c r="AM768" s="211"/>
      <c r="AN768" s="211"/>
      <c r="AO768" s="211"/>
      <c r="AP768" s="211"/>
    </row>
    <row r="769" spans="2:42" ht="12" customHeight="1">
      <c r="B769" s="128"/>
      <c r="C769" s="128"/>
      <c r="D769" s="565"/>
      <c r="E769" s="407"/>
      <c r="F769" s="211"/>
      <c r="G769" s="211"/>
      <c r="H769" s="211"/>
      <c r="I769" s="211"/>
      <c r="J769" s="211"/>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c r="AG769" s="211"/>
      <c r="AH769" s="211"/>
      <c r="AI769" s="211"/>
      <c r="AJ769" s="211"/>
      <c r="AK769" s="211"/>
      <c r="AL769" s="211"/>
      <c r="AM769" s="211"/>
      <c r="AN769" s="211"/>
      <c r="AO769" s="211"/>
      <c r="AP769" s="211"/>
    </row>
    <row r="770" spans="2:42" ht="12" customHeight="1">
      <c r="B770" s="128"/>
      <c r="C770" s="128"/>
      <c r="D770" s="565"/>
      <c r="E770" s="407"/>
      <c r="F770" s="211"/>
      <c r="G770" s="211"/>
      <c r="H770" s="211"/>
      <c r="I770" s="211"/>
      <c r="J770" s="211"/>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c r="AG770" s="211"/>
      <c r="AH770" s="211"/>
      <c r="AI770" s="211"/>
      <c r="AJ770" s="211"/>
      <c r="AK770" s="211"/>
      <c r="AL770" s="211"/>
      <c r="AM770" s="211"/>
      <c r="AN770" s="211"/>
      <c r="AO770" s="211"/>
      <c r="AP770" s="211"/>
    </row>
    <row r="771" spans="2:42" ht="12" customHeight="1">
      <c r="B771" s="128"/>
      <c r="C771" s="128"/>
      <c r="D771" s="565"/>
      <c r="E771" s="407"/>
      <c r="F771" s="211"/>
      <c r="G771" s="211"/>
      <c r="H771" s="211"/>
      <c r="I771" s="211"/>
      <c r="J771" s="211"/>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c r="AG771" s="211"/>
      <c r="AH771" s="211"/>
      <c r="AI771" s="211"/>
      <c r="AJ771" s="211"/>
      <c r="AK771" s="211"/>
      <c r="AL771" s="211"/>
      <c r="AM771" s="211"/>
      <c r="AN771" s="211"/>
      <c r="AO771" s="211"/>
      <c r="AP771" s="211"/>
    </row>
    <row r="772" spans="2:42" ht="12" customHeight="1">
      <c r="B772" s="128"/>
      <c r="C772" s="128"/>
      <c r="D772" s="565"/>
      <c r="E772" s="407"/>
      <c r="F772" s="211"/>
      <c r="G772" s="211"/>
      <c r="H772" s="211"/>
      <c r="I772" s="211"/>
      <c r="J772" s="211"/>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c r="AG772" s="211"/>
      <c r="AH772" s="211"/>
      <c r="AI772" s="211"/>
      <c r="AJ772" s="211"/>
      <c r="AK772" s="211"/>
      <c r="AL772" s="211"/>
      <c r="AM772" s="211"/>
      <c r="AN772" s="211"/>
      <c r="AO772" s="211"/>
      <c r="AP772" s="211"/>
    </row>
    <row r="773" spans="2:42" ht="12" customHeight="1">
      <c r="B773" s="128"/>
      <c r="C773" s="128"/>
      <c r="D773" s="565"/>
      <c r="E773" s="407"/>
      <c r="F773" s="211"/>
      <c r="G773" s="211"/>
      <c r="H773" s="211"/>
      <c r="I773" s="211"/>
      <c r="J773" s="211"/>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c r="AG773" s="211"/>
      <c r="AH773" s="211"/>
      <c r="AI773" s="211"/>
      <c r="AJ773" s="211"/>
      <c r="AK773" s="211"/>
      <c r="AL773" s="211"/>
      <c r="AM773" s="211"/>
      <c r="AN773" s="211"/>
      <c r="AO773" s="211"/>
      <c r="AP773" s="211"/>
    </row>
    <row r="774" spans="2:42" ht="12" customHeight="1">
      <c r="B774" s="128"/>
      <c r="C774" s="128"/>
      <c r="D774" s="565"/>
      <c r="E774" s="407"/>
      <c r="F774" s="211"/>
      <c r="G774" s="211"/>
      <c r="H774" s="211"/>
      <c r="I774" s="211"/>
      <c r="J774" s="211"/>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c r="AG774" s="211"/>
      <c r="AH774" s="211"/>
      <c r="AI774" s="211"/>
      <c r="AJ774" s="211"/>
      <c r="AK774" s="211"/>
      <c r="AL774" s="211"/>
      <c r="AM774" s="211"/>
      <c r="AN774" s="211"/>
      <c r="AO774" s="211"/>
      <c r="AP774" s="211"/>
    </row>
    <row r="775" spans="2:42" ht="12" customHeight="1">
      <c r="B775" s="128"/>
      <c r="C775" s="128"/>
      <c r="D775" s="565"/>
      <c r="E775" s="407"/>
      <c r="F775" s="211"/>
      <c r="G775" s="211"/>
      <c r="H775" s="211"/>
      <c r="I775" s="211"/>
      <c r="J775" s="211"/>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c r="AG775" s="211"/>
      <c r="AH775" s="211"/>
      <c r="AI775" s="211"/>
      <c r="AJ775" s="211"/>
      <c r="AK775" s="211"/>
      <c r="AL775" s="211"/>
      <c r="AM775" s="211"/>
      <c r="AN775" s="211"/>
      <c r="AO775" s="211"/>
      <c r="AP775" s="211"/>
    </row>
    <row r="776" spans="2:42" ht="12" customHeight="1">
      <c r="B776" s="128"/>
      <c r="C776" s="128"/>
      <c r="D776" s="565"/>
      <c r="E776" s="407"/>
      <c r="F776" s="211"/>
      <c r="G776" s="211"/>
      <c r="H776" s="211"/>
      <c r="I776" s="211"/>
      <c r="J776" s="211"/>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c r="AG776" s="211"/>
      <c r="AH776" s="211"/>
      <c r="AI776" s="211"/>
      <c r="AJ776" s="211"/>
      <c r="AK776" s="211"/>
      <c r="AL776" s="211"/>
      <c r="AM776" s="211"/>
      <c r="AN776" s="211"/>
      <c r="AO776" s="211"/>
      <c r="AP776" s="211"/>
    </row>
    <row r="777" spans="2:42" ht="12" customHeight="1">
      <c r="B777" s="128"/>
      <c r="C777" s="128"/>
      <c r="D777" s="565"/>
      <c r="E777" s="407"/>
      <c r="F777" s="211"/>
      <c r="G777" s="211"/>
      <c r="H777" s="211"/>
      <c r="I777" s="211"/>
      <c r="J777" s="211"/>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c r="AG777" s="211"/>
      <c r="AH777" s="211"/>
      <c r="AI777" s="211"/>
      <c r="AJ777" s="211"/>
      <c r="AK777" s="211"/>
      <c r="AL777" s="211"/>
      <c r="AM777" s="211"/>
      <c r="AN777" s="211"/>
      <c r="AO777" s="211"/>
      <c r="AP777" s="211"/>
    </row>
    <row r="778" spans="2:42" ht="12" customHeight="1">
      <c r="B778" s="128"/>
      <c r="C778" s="128"/>
      <c r="D778" s="565"/>
      <c r="E778" s="407"/>
      <c r="F778" s="211"/>
      <c r="G778" s="211"/>
      <c r="H778" s="211"/>
      <c r="I778" s="211"/>
      <c r="J778" s="211"/>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c r="AG778" s="211"/>
      <c r="AH778" s="211"/>
      <c r="AI778" s="211"/>
      <c r="AJ778" s="211"/>
      <c r="AK778" s="211"/>
      <c r="AL778" s="211"/>
      <c r="AM778" s="211"/>
      <c r="AN778" s="211"/>
      <c r="AO778" s="211"/>
      <c r="AP778" s="211"/>
    </row>
    <row r="779" spans="2:42" ht="12" customHeight="1">
      <c r="B779" s="128"/>
      <c r="C779" s="128"/>
      <c r="D779" s="565"/>
      <c r="E779" s="407"/>
      <c r="F779" s="211"/>
      <c r="G779" s="211"/>
      <c r="H779" s="211"/>
      <c r="I779" s="211"/>
      <c r="J779" s="211"/>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c r="AG779" s="211"/>
      <c r="AH779" s="211"/>
      <c r="AI779" s="211"/>
      <c r="AJ779" s="211"/>
      <c r="AK779" s="211"/>
      <c r="AL779" s="211"/>
      <c r="AM779" s="211"/>
      <c r="AN779" s="211"/>
      <c r="AO779" s="211"/>
      <c r="AP779" s="211"/>
    </row>
    <row r="780" spans="2:42" ht="12" customHeight="1">
      <c r="B780" s="128"/>
      <c r="C780" s="128"/>
      <c r="D780" s="565"/>
      <c r="E780" s="407"/>
      <c r="F780" s="211"/>
      <c r="G780" s="211"/>
      <c r="H780" s="211"/>
      <c r="I780" s="211"/>
      <c r="J780" s="211"/>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c r="AG780" s="211"/>
      <c r="AH780" s="211"/>
      <c r="AI780" s="211"/>
      <c r="AJ780" s="211"/>
      <c r="AK780" s="211"/>
      <c r="AL780" s="211"/>
      <c r="AM780" s="211"/>
      <c r="AN780" s="211"/>
      <c r="AO780" s="211"/>
      <c r="AP780" s="211"/>
    </row>
    <row r="781" spans="2:42" ht="12" customHeight="1">
      <c r="B781" s="128"/>
      <c r="C781" s="128"/>
      <c r="D781" s="565"/>
      <c r="E781" s="407"/>
      <c r="F781" s="211"/>
      <c r="G781" s="211"/>
      <c r="H781" s="211"/>
      <c r="I781" s="211"/>
      <c r="J781" s="211"/>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c r="AG781" s="211"/>
      <c r="AH781" s="211"/>
      <c r="AI781" s="211"/>
      <c r="AJ781" s="211"/>
      <c r="AK781" s="211"/>
      <c r="AL781" s="211"/>
      <c r="AM781" s="211"/>
      <c r="AN781" s="211"/>
      <c r="AO781" s="211"/>
      <c r="AP781" s="211"/>
    </row>
    <row r="782" spans="2:42" ht="12" customHeight="1">
      <c r="B782" s="128"/>
      <c r="C782" s="128"/>
      <c r="D782" s="565"/>
      <c r="E782" s="407"/>
      <c r="F782" s="211"/>
      <c r="G782" s="211"/>
      <c r="H782" s="211"/>
      <c r="I782" s="211"/>
      <c r="J782" s="211"/>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c r="AG782" s="211"/>
      <c r="AH782" s="211"/>
      <c r="AI782" s="211"/>
      <c r="AJ782" s="211"/>
      <c r="AK782" s="211"/>
      <c r="AL782" s="211"/>
      <c r="AM782" s="211"/>
      <c r="AN782" s="211"/>
      <c r="AO782" s="211"/>
      <c r="AP782" s="211"/>
    </row>
    <row r="783" spans="2:42" ht="12" customHeight="1">
      <c r="B783" s="128"/>
      <c r="C783" s="128"/>
      <c r="D783" s="565"/>
      <c r="E783" s="407"/>
      <c r="F783" s="211"/>
      <c r="G783" s="211"/>
      <c r="H783" s="211"/>
      <c r="I783" s="211"/>
      <c r="J783" s="211"/>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c r="AG783" s="211"/>
      <c r="AH783" s="211"/>
      <c r="AI783" s="211"/>
      <c r="AJ783" s="211"/>
      <c r="AK783" s="211"/>
      <c r="AL783" s="211"/>
      <c r="AM783" s="211"/>
      <c r="AN783" s="211"/>
      <c r="AO783" s="211"/>
      <c r="AP783" s="211"/>
    </row>
    <row r="784" spans="2:42" ht="12" customHeight="1">
      <c r="B784" s="128"/>
      <c r="C784" s="128"/>
      <c r="D784" s="565"/>
      <c r="E784" s="407"/>
      <c r="F784" s="211"/>
      <c r="G784" s="211"/>
      <c r="H784" s="211"/>
      <c r="I784" s="211"/>
      <c r="J784" s="211"/>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c r="AG784" s="211"/>
      <c r="AH784" s="211"/>
      <c r="AI784" s="211"/>
      <c r="AJ784" s="211"/>
      <c r="AK784" s="211"/>
      <c r="AL784" s="211"/>
      <c r="AM784" s="211"/>
      <c r="AN784" s="211"/>
      <c r="AO784" s="211"/>
      <c r="AP784" s="211"/>
    </row>
    <row r="785" spans="2:42" ht="12" customHeight="1">
      <c r="B785" s="128"/>
      <c r="C785" s="128"/>
      <c r="D785" s="565"/>
      <c r="E785" s="407"/>
      <c r="F785" s="211"/>
      <c r="G785" s="211"/>
      <c r="H785" s="211"/>
      <c r="I785" s="211"/>
      <c r="J785" s="211"/>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c r="AG785" s="211"/>
      <c r="AH785" s="211"/>
      <c r="AI785" s="211"/>
      <c r="AJ785" s="211"/>
      <c r="AK785" s="211"/>
      <c r="AL785" s="211"/>
      <c r="AM785" s="211"/>
      <c r="AN785" s="211"/>
      <c r="AO785" s="211"/>
      <c r="AP785" s="211"/>
    </row>
    <row r="786" spans="2:42" ht="12" customHeight="1">
      <c r="B786" s="128"/>
      <c r="C786" s="128"/>
      <c r="D786" s="565"/>
      <c r="E786" s="407"/>
      <c r="F786" s="211"/>
      <c r="G786" s="211"/>
      <c r="H786" s="211"/>
      <c r="I786" s="211"/>
      <c r="J786" s="211"/>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c r="AG786" s="211"/>
      <c r="AH786" s="211"/>
      <c r="AI786" s="211"/>
      <c r="AJ786" s="211"/>
      <c r="AK786" s="211"/>
      <c r="AL786" s="211"/>
      <c r="AM786" s="211"/>
      <c r="AN786" s="211"/>
      <c r="AO786" s="211"/>
      <c r="AP786" s="211"/>
    </row>
    <row r="787" spans="2:42" ht="12" customHeight="1">
      <c r="B787" s="128"/>
      <c r="C787" s="128"/>
      <c r="D787" s="565"/>
      <c r="E787" s="407"/>
      <c r="F787" s="211"/>
      <c r="G787" s="211"/>
      <c r="H787" s="211"/>
      <c r="I787" s="211"/>
      <c r="J787" s="211"/>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c r="AG787" s="211"/>
      <c r="AH787" s="211"/>
      <c r="AI787" s="211"/>
      <c r="AJ787" s="211"/>
      <c r="AK787" s="211"/>
      <c r="AL787" s="211"/>
      <c r="AM787" s="211"/>
      <c r="AN787" s="211"/>
      <c r="AO787" s="211"/>
      <c r="AP787" s="211"/>
    </row>
    <row r="788" spans="2:42" ht="12" customHeight="1">
      <c r="B788" s="128"/>
      <c r="C788" s="128"/>
      <c r="D788" s="565"/>
      <c r="E788" s="407"/>
      <c r="F788" s="211"/>
      <c r="G788" s="211"/>
      <c r="H788" s="211"/>
      <c r="I788" s="211"/>
      <c r="J788" s="211"/>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c r="AG788" s="211"/>
      <c r="AH788" s="211"/>
      <c r="AI788" s="211"/>
      <c r="AJ788" s="211"/>
      <c r="AK788" s="211"/>
      <c r="AL788" s="211"/>
      <c r="AM788" s="211"/>
      <c r="AN788" s="211"/>
      <c r="AO788" s="211"/>
      <c r="AP788" s="211"/>
    </row>
    <row r="789" spans="2:42" ht="12" customHeight="1">
      <c r="B789" s="128"/>
      <c r="C789" s="128"/>
      <c r="D789" s="565"/>
      <c r="E789" s="407"/>
      <c r="F789" s="211"/>
      <c r="G789" s="211"/>
      <c r="H789" s="211"/>
      <c r="I789" s="211"/>
      <c r="J789" s="211"/>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c r="AG789" s="211"/>
      <c r="AH789" s="211"/>
      <c r="AI789" s="211"/>
      <c r="AJ789" s="211"/>
      <c r="AK789" s="211"/>
      <c r="AL789" s="211"/>
      <c r="AM789" s="211"/>
      <c r="AN789" s="211"/>
      <c r="AO789" s="211"/>
      <c r="AP789" s="211"/>
    </row>
    <row r="790" spans="2:42" ht="12" customHeight="1">
      <c r="B790" s="128"/>
      <c r="C790" s="128"/>
      <c r="D790" s="565"/>
      <c r="E790" s="407"/>
      <c r="F790" s="211"/>
      <c r="G790" s="211"/>
      <c r="H790" s="211"/>
      <c r="I790" s="211"/>
      <c r="J790" s="211"/>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c r="AG790" s="211"/>
      <c r="AH790" s="211"/>
      <c r="AI790" s="211"/>
      <c r="AJ790" s="211"/>
      <c r="AK790" s="211"/>
      <c r="AL790" s="211"/>
      <c r="AM790" s="211"/>
      <c r="AN790" s="211"/>
      <c r="AO790" s="211"/>
      <c r="AP790" s="211"/>
    </row>
    <row r="791" spans="2:42" ht="12" customHeight="1">
      <c r="B791" s="128"/>
      <c r="C791" s="128"/>
      <c r="D791" s="565"/>
      <c r="E791" s="407"/>
      <c r="F791" s="211"/>
      <c r="G791" s="211"/>
      <c r="H791" s="211"/>
      <c r="I791" s="211"/>
      <c r="J791" s="211"/>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c r="AG791" s="211"/>
      <c r="AH791" s="211"/>
      <c r="AI791" s="211"/>
      <c r="AJ791" s="211"/>
      <c r="AK791" s="211"/>
      <c r="AL791" s="211"/>
      <c r="AM791" s="211"/>
      <c r="AN791" s="211"/>
      <c r="AO791" s="211"/>
      <c r="AP791" s="211"/>
    </row>
    <row r="792" spans="2:42" ht="12" customHeight="1">
      <c r="B792" s="128"/>
      <c r="C792" s="128"/>
      <c r="D792" s="565"/>
      <c r="E792" s="407"/>
      <c r="F792" s="211"/>
      <c r="G792" s="211"/>
      <c r="H792" s="211"/>
      <c r="I792" s="211"/>
      <c r="J792" s="211"/>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c r="AG792" s="211"/>
      <c r="AH792" s="211"/>
      <c r="AI792" s="211"/>
      <c r="AJ792" s="211"/>
      <c r="AK792" s="211"/>
      <c r="AL792" s="211"/>
      <c r="AM792" s="211"/>
      <c r="AN792" s="211"/>
      <c r="AO792" s="211"/>
      <c r="AP792" s="211"/>
    </row>
    <row r="793" spans="2:42" ht="12" customHeight="1">
      <c r="B793" s="128"/>
      <c r="C793" s="128"/>
      <c r="D793" s="565"/>
      <c r="E793" s="407"/>
      <c r="F793" s="211"/>
      <c r="G793" s="211"/>
      <c r="H793" s="211"/>
      <c r="I793" s="211"/>
      <c r="J793" s="211"/>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c r="AG793" s="211"/>
      <c r="AH793" s="211"/>
      <c r="AI793" s="211"/>
      <c r="AJ793" s="211"/>
      <c r="AK793" s="211"/>
      <c r="AL793" s="211"/>
      <c r="AM793" s="211"/>
      <c r="AN793" s="211"/>
      <c r="AO793" s="211"/>
      <c r="AP793" s="211"/>
    </row>
    <row r="794" spans="2:42" ht="12" customHeight="1">
      <c r="B794" s="128"/>
      <c r="C794" s="128"/>
      <c r="D794" s="565"/>
      <c r="E794" s="407"/>
      <c r="F794" s="211"/>
      <c r="G794" s="211"/>
      <c r="H794" s="211"/>
      <c r="I794" s="211"/>
      <c r="J794" s="211"/>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c r="AG794" s="211"/>
      <c r="AH794" s="211"/>
      <c r="AI794" s="211"/>
      <c r="AJ794" s="211"/>
      <c r="AK794" s="211"/>
      <c r="AL794" s="211"/>
      <c r="AM794" s="211"/>
      <c r="AN794" s="211"/>
      <c r="AO794" s="211"/>
      <c r="AP794" s="211"/>
    </row>
    <row r="795" spans="2:42" ht="12" customHeight="1">
      <c r="B795" s="128"/>
      <c r="C795" s="128"/>
      <c r="D795" s="565"/>
      <c r="E795" s="407"/>
      <c r="F795" s="211"/>
      <c r="G795" s="211"/>
      <c r="H795" s="211"/>
      <c r="I795" s="211"/>
      <c r="J795" s="211"/>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c r="AG795" s="211"/>
      <c r="AH795" s="211"/>
      <c r="AI795" s="211"/>
      <c r="AJ795" s="211"/>
      <c r="AK795" s="211"/>
      <c r="AL795" s="211"/>
      <c r="AM795" s="211"/>
      <c r="AN795" s="211"/>
      <c r="AO795" s="211"/>
      <c r="AP795" s="211"/>
    </row>
    <row r="796" spans="2:42" ht="12" customHeight="1">
      <c r="B796" s="128"/>
      <c r="C796" s="128"/>
      <c r="D796" s="565"/>
      <c r="E796" s="407"/>
      <c r="F796" s="211"/>
      <c r="G796" s="211"/>
      <c r="H796" s="211"/>
      <c r="I796" s="211"/>
      <c r="J796" s="211"/>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c r="AG796" s="211"/>
      <c r="AH796" s="211"/>
      <c r="AI796" s="211"/>
      <c r="AJ796" s="211"/>
      <c r="AK796" s="211"/>
      <c r="AL796" s="211"/>
      <c r="AM796" s="211"/>
      <c r="AN796" s="211"/>
      <c r="AO796" s="211"/>
      <c r="AP796" s="211"/>
    </row>
    <row r="797" spans="2:42" ht="12" customHeight="1">
      <c r="B797" s="128"/>
      <c r="C797" s="128"/>
      <c r="D797" s="565"/>
      <c r="E797" s="407"/>
      <c r="F797" s="211"/>
      <c r="G797" s="211"/>
      <c r="H797" s="211"/>
      <c r="I797" s="211"/>
      <c r="J797" s="211"/>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c r="AG797" s="211"/>
      <c r="AH797" s="211"/>
      <c r="AI797" s="211"/>
      <c r="AJ797" s="211"/>
      <c r="AK797" s="211"/>
      <c r="AL797" s="211"/>
      <c r="AM797" s="211"/>
      <c r="AN797" s="211"/>
      <c r="AO797" s="211"/>
      <c r="AP797" s="211"/>
    </row>
    <row r="798" spans="2:42" ht="12" customHeight="1">
      <c r="B798" s="128"/>
      <c r="C798" s="128"/>
      <c r="D798" s="565"/>
      <c r="E798" s="407"/>
      <c r="F798" s="211"/>
      <c r="G798" s="211"/>
      <c r="H798" s="211"/>
      <c r="I798" s="211"/>
      <c r="J798" s="211"/>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c r="AG798" s="211"/>
      <c r="AH798" s="211"/>
      <c r="AI798" s="211"/>
      <c r="AJ798" s="211"/>
      <c r="AK798" s="211"/>
      <c r="AL798" s="211"/>
      <c r="AM798" s="211"/>
      <c r="AN798" s="211"/>
      <c r="AO798" s="211"/>
      <c r="AP798" s="211"/>
    </row>
    <row r="799" spans="2:42" ht="12" customHeight="1">
      <c r="B799" s="128"/>
      <c r="C799" s="128"/>
      <c r="D799" s="565"/>
      <c r="E799" s="407"/>
      <c r="F799" s="211"/>
      <c r="G799" s="211"/>
      <c r="H799" s="211"/>
      <c r="I799" s="211"/>
      <c r="J799" s="211"/>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c r="AG799" s="211"/>
      <c r="AH799" s="211"/>
      <c r="AI799" s="211"/>
      <c r="AJ799" s="211"/>
      <c r="AK799" s="211"/>
      <c r="AL799" s="211"/>
      <c r="AM799" s="211"/>
      <c r="AN799" s="211"/>
      <c r="AO799" s="211"/>
      <c r="AP799" s="211"/>
    </row>
    <row r="800" spans="2:42" ht="12" customHeight="1">
      <c r="B800" s="128"/>
      <c r="C800" s="128"/>
      <c r="D800" s="565"/>
      <c r="E800" s="407"/>
      <c r="F800" s="211"/>
      <c r="G800" s="211"/>
      <c r="H800" s="211"/>
      <c r="I800" s="211"/>
      <c r="J800" s="211"/>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c r="AG800" s="211"/>
      <c r="AH800" s="211"/>
      <c r="AI800" s="211"/>
      <c r="AJ800" s="211"/>
      <c r="AK800" s="211"/>
      <c r="AL800" s="211"/>
      <c r="AM800" s="211"/>
      <c r="AN800" s="211"/>
      <c r="AO800" s="211"/>
      <c r="AP800" s="211"/>
    </row>
    <row r="801" spans="2:42" ht="12" customHeight="1">
      <c r="B801" s="128"/>
      <c r="C801" s="128"/>
      <c r="D801" s="565"/>
      <c r="E801" s="407"/>
      <c r="F801" s="211"/>
      <c r="G801" s="211"/>
      <c r="H801" s="211"/>
      <c r="I801" s="211"/>
      <c r="J801" s="211"/>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c r="AG801" s="211"/>
      <c r="AH801" s="211"/>
      <c r="AI801" s="211"/>
      <c r="AJ801" s="211"/>
      <c r="AK801" s="211"/>
      <c r="AL801" s="211"/>
      <c r="AM801" s="211"/>
      <c r="AN801" s="211"/>
      <c r="AO801" s="211"/>
      <c r="AP801" s="211"/>
    </row>
    <row r="802" spans="2:42" ht="12" customHeight="1">
      <c r="B802" s="128"/>
      <c r="C802" s="128"/>
      <c r="D802" s="565"/>
      <c r="E802" s="407"/>
      <c r="F802" s="211"/>
      <c r="G802" s="211"/>
      <c r="H802" s="211"/>
      <c r="I802" s="211"/>
      <c r="J802" s="211"/>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c r="AG802" s="211"/>
      <c r="AH802" s="211"/>
      <c r="AI802" s="211"/>
      <c r="AJ802" s="211"/>
      <c r="AK802" s="211"/>
      <c r="AL802" s="211"/>
      <c r="AM802" s="211"/>
      <c r="AN802" s="211"/>
      <c r="AO802" s="211"/>
      <c r="AP802" s="211"/>
    </row>
    <row r="803" spans="2:42" ht="12" customHeight="1">
      <c r="B803" s="128"/>
      <c r="C803" s="128"/>
      <c r="D803" s="565"/>
      <c r="E803" s="407"/>
      <c r="F803" s="211"/>
      <c r="G803" s="211"/>
      <c r="H803" s="211"/>
      <c r="I803" s="211"/>
      <c r="J803" s="211"/>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c r="AG803" s="211"/>
      <c r="AH803" s="211"/>
      <c r="AI803" s="211"/>
      <c r="AJ803" s="211"/>
      <c r="AK803" s="211"/>
      <c r="AL803" s="211"/>
      <c r="AM803" s="211"/>
      <c r="AN803" s="211"/>
      <c r="AO803" s="211"/>
      <c r="AP803" s="211"/>
    </row>
    <row r="804" spans="2:42" ht="12" customHeight="1">
      <c r="B804" s="128"/>
      <c r="C804" s="128"/>
      <c r="D804" s="565"/>
      <c r="E804" s="407"/>
      <c r="F804" s="211"/>
      <c r="G804" s="211"/>
      <c r="H804" s="211"/>
      <c r="I804" s="211"/>
      <c r="J804" s="211"/>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c r="AG804" s="211"/>
      <c r="AH804" s="211"/>
      <c r="AI804" s="211"/>
      <c r="AJ804" s="211"/>
      <c r="AK804" s="211"/>
      <c r="AL804" s="211"/>
      <c r="AM804" s="211"/>
      <c r="AN804" s="211"/>
      <c r="AO804" s="211"/>
      <c r="AP804" s="211"/>
    </row>
    <row r="805" spans="2:42" ht="12" customHeight="1">
      <c r="B805" s="128"/>
      <c r="C805" s="128"/>
      <c r="D805" s="565"/>
      <c r="E805" s="407"/>
      <c r="F805" s="211"/>
      <c r="G805" s="211"/>
      <c r="H805" s="211"/>
      <c r="I805" s="211"/>
      <c r="J805" s="211"/>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c r="AG805" s="211"/>
      <c r="AH805" s="211"/>
      <c r="AI805" s="211"/>
      <c r="AJ805" s="211"/>
      <c r="AK805" s="211"/>
      <c r="AL805" s="211"/>
      <c r="AM805" s="211"/>
      <c r="AN805" s="211"/>
      <c r="AO805" s="211"/>
      <c r="AP805" s="211"/>
    </row>
    <row r="806" spans="2:42" ht="12" customHeight="1">
      <c r="B806" s="128"/>
      <c r="C806" s="128"/>
      <c r="D806" s="565"/>
      <c r="E806" s="407"/>
      <c r="F806" s="211"/>
      <c r="G806" s="211"/>
      <c r="H806" s="211"/>
      <c r="I806" s="211"/>
      <c r="J806" s="211"/>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c r="AG806" s="211"/>
      <c r="AH806" s="211"/>
      <c r="AI806" s="211"/>
      <c r="AJ806" s="211"/>
      <c r="AK806" s="211"/>
      <c r="AL806" s="211"/>
      <c r="AM806" s="211"/>
      <c r="AN806" s="211"/>
      <c r="AO806" s="211"/>
      <c r="AP806" s="211"/>
    </row>
    <row r="807" spans="2:42" ht="12" customHeight="1">
      <c r="B807" s="128"/>
      <c r="C807" s="128"/>
      <c r="D807" s="565"/>
      <c r="E807" s="407"/>
      <c r="F807" s="211"/>
      <c r="G807" s="211"/>
      <c r="H807" s="211"/>
      <c r="I807" s="211"/>
      <c r="J807" s="211"/>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c r="AG807" s="211"/>
      <c r="AH807" s="211"/>
      <c r="AI807" s="211"/>
      <c r="AJ807" s="211"/>
      <c r="AK807" s="211"/>
      <c r="AL807" s="211"/>
      <c r="AM807" s="211"/>
      <c r="AN807" s="211"/>
      <c r="AO807" s="211"/>
      <c r="AP807" s="211"/>
    </row>
    <row r="808" spans="2:42" ht="12" customHeight="1">
      <c r="B808" s="128"/>
      <c r="C808" s="128"/>
      <c r="D808" s="565"/>
      <c r="E808" s="407"/>
      <c r="F808" s="211"/>
      <c r="G808" s="211"/>
      <c r="H808" s="211"/>
      <c r="I808" s="211"/>
      <c r="J808" s="211"/>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c r="AG808" s="211"/>
      <c r="AH808" s="211"/>
      <c r="AI808" s="211"/>
      <c r="AJ808" s="211"/>
      <c r="AK808" s="211"/>
      <c r="AL808" s="211"/>
      <c r="AM808" s="211"/>
      <c r="AN808" s="211"/>
      <c r="AO808" s="211"/>
      <c r="AP808" s="211"/>
    </row>
    <row r="809" spans="2:42" ht="12" customHeight="1">
      <c r="B809" s="128"/>
      <c r="C809" s="128"/>
      <c r="D809" s="565"/>
      <c r="E809" s="407"/>
      <c r="F809" s="211"/>
      <c r="G809" s="211"/>
      <c r="H809" s="211"/>
      <c r="I809" s="211"/>
      <c r="J809" s="211"/>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c r="AG809" s="211"/>
      <c r="AH809" s="211"/>
      <c r="AI809" s="211"/>
      <c r="AJ809" s="211"/>
      <c r="AK809" s="211"/>
      <c r="AL809" s="211"/>
      <c r="AM809" s="211"/>
      <c r="AN809" s="211"/>
      <c r="AO809" s="211"/>
      <c r="AP809" s="211"/>
    </row>
    <row r="810" spans="2:42" ht="12" customHeight="1">
      <c r="B810" s="128"/>
      <c r="C810" s="128"/>
      <c r="D810" s="565"/>
      <c r="E810" s="407"/>
      <c r="F810" s="211"/>
      <c r="G810" s="211"/>
      <c r="H810" s="211"/>
      <c r="I810" s="211"/>
      <c r="J810" s="211"/>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c r="AG810" s="211"/>
      <c r="AH810" s="211"/>
      <c r="AI810" s="211"/>
      <c r="AJ810" s="211"/>
      <c r="AK810" s="211"/>
      <c r="AL810" s="211"/>
      <c r="AM810" s="211"/>
      <c r="AN810" s="211"/>
      <c r="AO810" s="211"/>
      <c r="AP810" s="211"/>
    </row>
    <row r="811" spans="2:42" ht="12" customHeight="1">
      <c r="B811" s="128"/>
      <c r="C811" s="128"/>
      <c r="D811" s="565"/>
      <c r="E811" s="407"/>
      <c r="F811" s="211"/>
      <c r="G811" s="211"/>
      <c r="H811" s="211"/>
      <c r="I811" s="211"/>
      <c r="J811" s="211"/>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c r="AG811" s="211"/>
      <c r="AH811" s="211"/>
      <c r="AI811" s="211"/>
      <c r="AJ811" s="211"/>
      <c r="AK811" s="211"/>
      <c r="AL811" s="211"/>
      <c r="AM811" s="211"/>
      <c r="AN811" s="211"/>
      <c r="AO811" s="211"/>
      <c r="AP811" s="211"/>
    </row>
    <row r="812" spans="2:42" ht="12" customHeight="1">
      <c r="B812" s="128"/>
      <c r="C812" s="128"/>
      <c r="D812" s="565"/>
      <c r="E812" s="407"/>
      <c r="F812" s="211"/>
      <c r="G812" s="211"/>
      <c r="H812" s="211"/>
      <c r="I812" s="211"/>
      <c r="J812" s="211"/>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c r="AG812" s="211"/>
      <c r="AH812" s="211"/>
      <c r="AI812" s="211"/>
      <c r="AJ812" s="211"/>
      <c r="AK812" s="211"/>
      <c r="AL812" s="211"/>
      <c r="AM812" s="211"/>
      <c r="AN812" s="211"/>
      <c r="AO812" s="211"/>
      <c r="AP812" s="211"/>
    </row>
    <row r="813" spans="2:42" ht="12" customHeight="1">
      <c r="B813" s="128"/>
      <c r="C813" s="128"/>
      <c r="D813" s="565"/>
      <c r="E813" s="407"/>
      <c r="F813" s="211"/>
      <c r="G813" s="211"/>
      <c r="H813" s="211"/>
      <c r="I813" s="211"/>
      <c r="J813" s="211"/>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c r="AG813" s="211"/>
      <c r="AH813" s="211"/>
      <c r="AI813" s="211"/>
      <c r="AJ813" s="211"/>
      <c r="AK813" s="211"/>
      <c r="AL813" s="211"/>
      <c r="AM813" s="211"/>
      <c r="AN813" s="211"/>
      <c r="AO813" s="211"/>
      <c r="AP813" s="211"/>
    </row>
    <row r="814" spans="2:42" ht="12" customHeight="1">
      <c r="B814" s="128"/>
      <c r="C814" s="128"/>
      <c r="D814" s="565"/>
      <c r="E814" s="407"/>
      <c r="F814" s="211"/>
      <c r="G814" s="211"/>
      <c r="H814" s="211"/>
      <c r="I814" s="211"/>
      <c r="J814" s="211"/>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c r="AG814" s="211"/>
      <c r="AH814" s="211"/>
      <c r="AI814" s="211"/>
      <c r="AJ814" s="211"/>
      <c r="AK814" s="211"/>
      <c r="AL814" s="211"/>
      <c r="AM814" s="211"/>
      <c r="AN814" s="211"/>
      <c r="AO814" s="211"/>
      <c r="AP814" s="211"/>
    </row>
    <row r="815" spans="2:42" ht="12" customHeight="1">
      <c r="B815" s="128"/>
      <c r="C815" s="128"/>
      <c r="D815" s="565"/>
      <c r="E815" s="407"/>
      <c r="F815" s="211"/>
      <c r="G815" s="211"/>
      <c r="H815" s="211"/>
      <c r="I815" s="211"/>
      <c r="J815" s="211"/>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c r="AG815" s="211"/>
      <c r="AH815" s="211"/>
      <c r="AI815" s="211"/>
      <c r="AJ815" s="211"/>
      <c r="AK815" s="211"/>
      <c r="AL815" s="211"/>
      <c r="AM815" s="211"/>
      <c r="AN815" s="211"/>
      <c r="AO815" s="211"/>
      <c r="AP815" s="211"/>
    </row>
    <row r="816" spans="2:42" ht="12" customHeight="1">
      <c r="B816" s="128"/>
      <c r="C816" s="128"/>
      <c r="D816" s="565"/>
      <c r="E816" s="407"/>
      <c r="F816" s="211"/>
      <c r="G816" s="211"/>
      <c r="H816" s="211"/>
      <c r="I816" s="211"/>
      <c r="J816" s="211"/>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c r="AG816" s="211"/>
      <c r="AH816" s="211"/>
      <c r="AI816" s="211"/>
      <c r="AJ816" s="211"/>
      <c r="AK816" s="211"/>
      <c r="AL816" s="211"/>
      <c r="AM816" s="211"/>
      <c r="AN816" s="211"/>
      <c r="AO816" s="211"/>
      <c r="AP816" s="211"/>
    </row>
    <row r="817" spans="2:42" ht="12" customHeight="1">
      <c r="B817" s="128"/>
      <c r="C817" s="128"/>
      <c r="D817" s="565"/>
      <c r="E817" s="407"/>
      <c r="F817" s="211"/>
      <c r="G817" s="211"/>
      <c r="H817" s="211"/>
      <c r="I817" s="211"/>
      <c r="J817" s="211"/>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c r="AG817" s="211"/>
      <c r="AH817" s="211"/>
      <c r="AI817" s="211"/>
      <c r="AJ817" s="211"/>
      <c r="AK817" s="211"/>
      <c r="AL817" s="211"/>
      <c r="AM817" s="211"/>
      <c r="AN817" s="211"/>
      <c r="AO817" s="211"/>
      <c r="AP817" s="211"/>
    </row>
    <row r="818" spans="2:42" ht="12" customHeight="1">
      <c r="B818" s="128"/>
      <c r="C818" s="128"/>
      <c r="D818" s="565"/>
      <c r="E818" s="407"/>
      <c r="F818" s="211"/>
      <c r="G818" s="211"/>
      <c r="H818" s="211"/>
      <c r="I818" s="211"/>
      <c r="J818" s="211"/>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c r="AG818" s="211"/>
      <c r="AH818" s="211"/>
      <c r="AI818" s="211"/>
      <c r="AJ818" s="211"/>
      <c r="AK818" s="211"/>
      <c r="AL818" s="211"/>
      <c r="AM818" s="211"/>
      <c r="AN818" s="211"/>
      <c r="AO818" s="211"/>
      <c r="AP818" s="211"/>
    </row>
    <row r="819" spans="2:42" ht="12" customHeight="1">
      <c r="B819" s="128"/>
      <c r="C819" s="128"/>
      <c r="D819" s="565"/>
      <c r="E819" s="407"/>
      <c r="F819" s="211"/>
      <c r="G819" s="211"/>
      <c r="H819" s="211"/>
      <c r="I819" s="211"/>
      <c r="J819" s="211"/>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c r="AG819" s="211"/>
      <c r="AH819" s="211"/>
      <c r="AI819" s="211"/>
      <c r="AJ819" s="211"/>
      <c r="AK819" s="211"/>
      <c r="AL819" s="211"/>
      <c r="AM819" s="211"/>
      <c r="AN819" s="211"/>
      <c r="AO819" s="211"/>
      <c r="AP819" s="211"/>
    </row>
    <row r="820" spans="2:42" ht="12" customHeight="1">
      <c r="B820" s="128"/>
      <c r="C820" s="128"/>
      <c r="D820" s="565"/>
      <c r="E820" s="407"/>
      <c r="F820" s="211"/>
      <c r="G820" s="211"/>
      <c r="H820" s="211"/>
      <c r="I820" s="211"/>
      <c r="J820" s="211"/>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c r="AG820" s="211"/>
      <c r="AH820" s="211"/>
      <c r="AI820" s="211"/>
      <c r="AJ820" s="211"/>
      <c r="AK820" s="211"/>
      <c r="AL820" s="211"/>
      <c r="AM820" s="211"/>
      <c r="AN820" s="211"/>
      <c r="AO820" s="211"/>
      <c r="AP820" s="211"/>
    </row>
    <row r="821" spans="2:42" ht="12" customHeight="1">
      <c r="B821" s="128"/>
      <c r="C821" s="128"/>
      <c r="D821" s="565"/>
      <c r="E821" s="407"/>
      <c r="F821" s="211"/>
      <c r="G821" s="211"/>
      <c r="H821" s="211"/>
      <c r="I821" s="211"/>
      <c r="J821" s="211"/>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c r="AG821" s="211"/>
      <c r="AH821" s="211"/>
      <c r="AI821" s="211"/>
      <c r="AJ821" s="211"/>
      <c r="AK821" s="211"/>
      <c r="AL821" s="211"/>
      <c r="AM821" s="211"/>
      <c r="AN821" s="211"/>
      <c r="AO821" s="211"/>
      <c r="AP821" s="211"/>
    </row>
    <row r="822" spans="2:42" ht="12" customHeight="1">
      <c r="B822" s="128"/>
      <c r="C822" s="128"/>
      <c r="D822" s="565"/>
      <c r="E822" s="407"/>
      <c r="F822" s="211"/>
      <c r="G822" s="211"/>
      <c r="H822" s="211"/>
      <c r="I822" s="211"/>
      <c r="J822" s="211"/>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c r="AG822" s="211"/>
      <c r="AH822" s="211"/>
      <c r="AI822" s="211"/>
      <c r="AJ822" s="211"/>
      <c r="AK822" s="211"/>
      <c r="AL822" s="211"/>
      <c r="AM822" s="211"/>
      <c r="AN822" s="211"/>
      <c r="AO822" s="211"/>
      <c r="AP822" s="211"/>
    </row>
    <row r="823" spans="2:42" ht="12" customHeight="1">
      <c r="B823" s="128"/>
      <c r="C823" s="128"/>
      <c r="D823" s="565"/>
      <c r="E823" s="407"/>
      <c r="F823" s="211"/>
      <c r="G823" s="211"/>
      <c r="H823" s="211"/>
      <c r="I823" s="211"/>
      <c r="J823" s="211"/>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c r="AG823" s="211"/>
      <c r="AH823" s="211"/>
      <c r="AI823" s="211"/>
      <c r="AJ823" s="211"/>
      <c r="AK823" s="211"/>
      <c r="AL823" s="211"/>
      <c r="AM823" s="211"/>
      <c r="AN823" s="211"/>
      <c r="AO823" s="211"/>
      <c r="AP823" s="211"/>
    </row>
    <row r="824" spans="2:42" ht="12" customHeight="1">
      <c r="B824" s="128"/>
      <c r="C824" s="128"/>
      <c r="D824" s="565"/>
      <c r="E824" s="407"/>
      <c r="F824" s="211"/>
      <c r="G824" s="211"/>
      <c r="H824" s="211"/>
      <c r="I824" s="211"/>
      <c r="J824" s="211"/>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c r="AG824" s="211"/>
      <c r="AH824" s="211"/>
      <c r="AI824" s="211"/>
      <c r="AJ824" s="211"/>
      <c r="AK824" s="211"/>
      <c r="AL824" s="211"/>
      <c r="AM824" s="211"/>
      <c r="AN824" s="211"/>
      <c r="AO824" s="211"/>
      <c r="AP824" s="211"/>
    </row>
    <row r="825" spans="2:42" ht="12" customHeight="1">
      <c r="B825" s="128"/>
      <c r="C825" s="128"/>
      <c r="D825" s="565"/>
      <c r="E825" s="407"/>
      <c r="F825" s="211"/>
      <c r="G825" s="211"/>
      <c r="H825" s="211"/>
      <c r="I825" s="211"/>
      <c r="J825" s="211"/>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c r="AG825" s="211"/>
      <c r="AH825" s="211"/>
      <c r="AI825" s="211"/>
      <c r="AJ825" s="211"/>
      <c r="AK825" s="211"/>
      <c r="AL825" s="211"/>
      <c r="AM825" s="211"/>
      <c r="AN825" s="211"/>
      <c r="AO825" s="211"/>
      <c r="AP825" s="211"/>
    </row>
    <row r="826" spans="2:42" ht="12" customHeight="1">
      <c r="B826" s="128"/>
      <c r="C826" s="128"/>
      <c r="D826" s="565"/>
      <c r="E826" s="407"/>
      <c r="F826" s="211"/>
      <c r="G826" s="211"/>
      <c r="H826" s="211"/>
      <c r="I826" s="211"/>
      <c r="J826" s="211"/>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c r="AG826" s="211"/>
      <c r="AH826" s="211"/>
      <c r="AI826" s="211"/>
      <c r="AJ826" s="211"/>
      <c r="AK826" s="211"/>
      <c r="AL826" s="211"/>
      <c r="AM826" s="211"/>
      <c r="AN826" s="211"/>
      <c r="AO826" s="211"/>
      <c r="AP826" s="211"/>
    </row>
    <row r="827" spans="2:42" ht="12" customHeight="1">
      <c r="B827" s="128"/>
      <c r="C827" s="128"/>
      <c r="D827" s="565"/>
      <c r="E827" s="407"/>
      <c r="F827" s="211"/>
      <c r="G827" s="211"/>
      <c r="H827" s="211"/>
      <c r="I827" s="211"/>
      <c r="J827" s="211"/>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c r="AG827" s="211"/>
      <c r="AH827" s="211"/>
      <c r="AI827" s="211"/>
      <c r="AJ827" s="211"/>
      <c r="AK827" s="211"/>
      <c r="AL827" s="211"/>
      <c r="AM827" s="211"/>
      <c r="AN827" s="211"/>
      <c r="AO827" s="211"/>
      <c r="AP827" s="211"/>
    </row>
    <row r="828" spans="2:42" ht="12" customHeight="1">
      <c r="B828" s="128"/>
      <c r="C828" s="128"/>
      <c r="D828" s="565"/>
      <c r="E828" s="407"/>
      <c r="F828" s="211"/>
      <c r="G828" s="211"/>
      <c r="H828" s="211"/>
      <c r="I828" s="211"/>
      <c r="J828" s="211"/>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c r="AG828" s="211"/>
      <c r="AH828" s="211"/>
      <c r="AI828" s="211"/>
      <c r="AJ828" s="211"/>
      <c r="AK828" s="211"/>
      <c r="AL828" s="211"/>
      <c r="AM828" s="211"/>
      <c r="AN828" s="211"/>
      <c r="AO828" s="211"/>
      <c r="AP828" s="211"/>
    </row>
    <row r="829" spans="2:42" ht="12" customHeight="1">
      <c r="B829" s="128"/>
      <c r="C829" s="128"/>
      <c r="D829" s="565"/>
      <c r="E829" s="407"/>
      <c r="F829" s="211"/>
      <c r="G829" s="211"/>
      <c r="H829" s="211"/>
      <c r="I829" s="211"/>
      <c r="J829" s="211"/>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c r="AG829" s="211"/>
      <c r="AH829" s="211"/>
      <c r="AI829" s="211"/>
      <c r="AJ829" s="211"/>
      <c r="AK829" s="211"/>
      <c r="AL829" s="211"/>
      <c r="AM829" s="211"/>
      <c r="AN829" s="211"/>
      <c r="AO829" s="211"/>
      <c r="AP829" s="211"/>
    </row>
    <row r="830" spans="2:42" ht="12" customHeight="1">
      <c r="B830" s="128"/>
      <c r="C830" s="128"/>
      <c r="D830" s="565"/>
      <c r="E830" s="407"/>
      <c r="F830" s="211"/>
      <c r="G830" s="211"/>
      <c r="H830" s="211"/>
      <c r="I830" s="211"/>
      <c r="J830" s="211"/>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c r="AG830" s="211"/>
      <c r="AH830" s="211"/>
      <c r="AI830" s="211"/>
      <c r="AJ830" s="211"/>
      <c r="AK830" s="211"/>
      <c r="AL830" s="211"/>
      <c r="AM830" s="211"/>
      <c r="AN830" s="211"/>
      <c r="AO830" s="211"/>
      <c r="AP830" s="211"/>
    </row>
    <row r="831" spans="2:42" ht="12" customHeight="1">
      <c r="B831" s="128"/>
      <c r="C831" s="128"/>
      <c r="D831" s="565"/>
      <c r="E831" s="407"/>
      <c r="F831" s="211"/>
      <c r="G831" s="211"/>
      <c r="H831" s="211"/>
      <c r="I831" s="211"/>
      <c r="J831" s="211"/>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c r="AG831" s="211"/>
      <c r="AH831" s="211"/>
      <c r="AI831" s="211"/>
      <c r="AJ831" s="211"/>
      <c r="AK831" s="211"/>
      <c r="AL831" s="211"/>
      <c r="AM831" s="211"/>
      <c r="AN831" s="211"/>
      <c r="AO831" s="211"/>
      <c r="AP831" s="211"/>
    </row>
    <row r="832" spans="2:42" ht="12" customHeight="1">
      <c r="B832" s="128"/>
      <c r="C832" s="128"/>
      <c r="D832" s="565"/>
      <c r="E832" s="407"/>
      <c r="F832" s="211"/>
      <c r="G832" s="211"/>
      <c r="H832" s="211"/>
      <c r="I832" s="211"/>
      <c r="J832" s="211"/>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c r="AG832" s="211"/>
      <c r="AH832" s="211"/>
      <c r="AI832" s="211"/>
      <c r="AJ832" s="211"/>
      <c r="AK832" s="211"/>
      <c r="AL832" s="211"/>
      <c r="AM832" s="211"/>
      <c r="AN832" s="211"/>
      <c r="AO832" s="211"/>
      <c r="AP832" s="211"/>
    </row>
    <row r="833" spans="2:42" ht="12" customHeight="1">
      <c r="B833" s="128"/>
      <c r="C833" s="128"/>
      <c r="D833" s="565"/>
      <c r="E833" s="407"/>
      <c r="F833" s="211"/>
      <c r="G833" s="211"/>
      <c r="H833" s="211"/>
      <c r="I833" s="211"/>
      <c r="J833" s="211"/>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c r="AG833" s="211"/>
      <c r="AH833" s="211"/>
      <c r="AI833" s="211"/>
      <c r="AJ833" s="211"/>
      <c r="AK833" s="211"/>
      <c r="AL833" s="211"/>
      <c r="AM833" s="211"/>
      <c r="AN833" s="211"/>
      <c r="AO833" s="211"/>
      <c r="AP833" s="211"/>
    </row>
    <row r="834" spans="2:42" ht="12" customHeight="1">
      <c r="B834" s="128"/>
      <c r="C834" s="128"/>
      <c r="D834" s="565"/>
      <c r="E834" s="407"/>
      <c r="F834" s="211"/>
      <c r="G834" s="211"/>
      <c r="H834" s="211"/>
      <c r="I834" s="211"/>
      <c r="J834" s="211"/>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c r="AG834" s="211"/>
      <c r="AH834" s="211"/>
      <c r="AI834" s="211"/>
      <c r="AJ834" s="211"/>
      <c r="AK834" s="211"/>
      <c r="AL834" s="211"/>
      <c r="AM834" s="211"/>
      <c r="AN834" s="211"/>
      <c r="AO834" s="211"/>
      <c r="AP834" s="211"/>
    </row>
    <row r="835" spans="2:42" ht="12" customHeight="1">
      <c r="B835" s="128"/>
      <c r="C835" s="128"/>
      <c r="D835" s="565"/>
      <c r="E835" s="407"/>
      <c r="F835" s="211"/>
      <c r="G835" s="211"/>
      <c r="H835" s="211"/>
      <c r="I835" s="211"/>
      <c r="J835" s="211"/>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c r="AG835" s="211"/>
      <c r="AH835" s="211"/>
      <c r="AI835" s="211"/>
      <c r="AJ835" s="211"/>
      <c r="AK835" s="211"/>
      <c r="AL835" s="211"/>
      <c r="AM835" s="211"/>
      <c r="AN835" s="211"/>
      <c r="AO835" s="211"/>
      <c r="AP835" s="211"/>
    </row>
    <row r="836" spans="2:42" ht="12" customHeight="1">
      <c r="B836" s="128"/>
      <c r="C836" s="128"/>
      <c r="D836" s="565"/>
      <c r="E836" s="407"/>
      <c r="F836" s="211"/>
      <c r="G836" s="211"/>
      <c r="H836" s="211"/>
      <c r="I836" s="211"/>
      <c r="J836" s="211"/>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c r="AG836" s="211"/>
      <c r="AH836" s="211"/>
      <c r="AI836" s="211"/>
      <c r="AJ836" s="211"/>
      <c r="AK836" s="211"/>
      <c r="AL836" s="211"/>
      <c r="AM836" s="211"/>
      <c r="AN836" s="211"/>
      <c r="AO836" s="211"/>
      <c r="AP836" s="211"/>
    </row>
    <row r="837" spans="2:42" ht="12" customHeight="1">
      <c r="B837" s="128"/>
      <c r="C837" s="128"/>
      <c r="D837" s="565"/>
      <c r="E837" s="407"/>
      <c r="F837" s="211"/>
      <c r="G837" s="211"/>
      <c r="H837" s="211"/>
      <c r="I837" s="211"/>
      <c r="J837" s="211"/>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c r="AG837" s="211"/>
      <c r="AH837" s="211"/>
      <c r="AI837" s="211"/>
      <c r="AJ837" s="211"/>
      <c r="AK837" s="211"/>
      <c r="AL837" s="211"/>
      <c r="AM837" s="211"/>
      <c r="AN837" s="211"/>
      <c r="AO837" s="211"/>
      <c r="AP837" s="211"/>
    </row>
    <row r="838" spans="2:42" ht="12" customHeight="1">
      <c r="B838" s="128"/>
      <c r="C838" s="128"/>
      <c r="D838" s="565"/>
      <c r="E838" s="407"/>
      <c r="F838" s="211"/>
      <c r="G838" s="211"/>
      <c r="H838" s="211"/>
      <c r="I838" s="211"/>
      <c r="J838" s="211"/>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c r="AG838" s="211"/>
      <c r="AH838" s="211"/>
      <c r="AI838" s="211"/>
      <c r="AJ838" s="211"/>
      <c r="AK838" s="211"/>
      <c r="AL838" s="211"/>
      <c r="AM838" s="211"/>
      <c r="AN838" s="211"/>
      <c r="AO838" s="211"/>
      <c r="AP838" s="211"/>
    </row>
    <row r="839" spans="2:42" ht="12" customHeight="1">
      <c r="B839" s="128"/>
      <c r="C839" s="128"/>
      <c r="D839" s="565"/>
      <c r="E839" s="407"/>
      <c r="F839" s="211"/>
      <c r="G839" s="211"/>
      <c r="H839" s="211"/>
      <c r="I839" s="211"/>
      <c r="J839" s="211"/>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c r="AG839" s="211"/>
      <c r="AH839" s="211"/>
      <c r="AI839" s="211"/>
      <c r="AJ839" s="211"/>
      <c r="AK839" s="211"/>
      <c r="AL839" s="211"/>
      <c r="AM839" s="211"/>
      <c r="AN839" s="211"/>
      <c r="AO839" s="211"/>
      <c r="AP839" s="211"/>
    </row>
    <row r="840" spans="2:42" ht="12" customHeight="1">
      <c r="B840" s="128"/>
      <c r="C840" s="128"/>
      <c r="D840" s="565"/>
      <c r="E840" s="407"/>
      <c r="F840" s="211"/>
      <c r="G840" s="211"/>
      <c r="H840" s="211"/>
      <c r="I840" s="211"/>
      <c r="J840" s="211"/>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c r="AG840" s="211"/>
      <c r="AH840" s="211"/>
      <c r="AI840" s="211"/>
      <c r="AJ840" s="211"/>
      <c r="AK840" s="211"/>
      <c r="AL840" s="211"/>
      <c r="AM840" s="211"/>
      <c r="AN840" s="211"/>
      <c r="AO840" s="211"/>
      <c r="AP840" s="211"/>
    </row>
    <row r="841" spans="2:42" ht="12" customHeight="1">
      <c r="B841" s="128"/>
      <c r="C841" s="128"/>
      <c r="D841" s="565"/>
      <c r="E841" s="407"/>
      <c r="F841" s="211"/>
      <c r="G841" s="211"/>
      <c r="H841" s="211"/>
      <c r="I841" s="211"/>
      <c r="J841" s="211"/>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c r="AG841" s="211"/>
      <c r="AH841" s="211"/>
      <c r="AI841" s="211"/>
      <c r="AJ841" s="211"/>
      <c r="AK841" s="211"/>
      <c r="AL841" s="211"/>
      <c r="AM841" s="211"/>
      <c r="AN841" s="211"/>
      <c r="AO841" s="211"/>
      <c r="AP841" s="211"/>
    </row>
    <row r="842" spans="2:42" ht="12" customHeight="1">
      <c r="B842" s="128"/>
      <c r="C842" s="128"/>
      <c r="D842" s="565"/>
      <c r="E842" s="407"/>
      <c r="F842" s="211"/>
      <c r="G842" s="211"/>
      <c r="H842" s="211"/>
      <c r="I842" s="211"/>
      <c r="J842" s="211"/>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c r="AG842" s="211"/>
      <c r="AH842" s="211"/>
      <c r="AI842" s="211"/>
      <c r="AJ842" s="211"/>
      <c r="AK842" s="211"/>
      <c r="AL842" s="211"/>
      <c r="AM842" s="211"/>
      <c r="AN842" s="211"/>
      <c r="AO842" s="211"/>
      <c r="AP842" s="211"/>
    </row>
    <row r="843" spans="2:42" ht="12" customHeight="1">
      <c r="B843" s="128"/>
      <c r="C843" s="128"/>
      <c r="D843" s="565"/>
      <c r="E843" s="407"/>
      <c r="F843" s="211"/>
      <c r="G843" s="211"/>
      <c r="H843" s="211"/>
      <c r="I843" s="211"/>
      <c r="J843" s="211"/>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c r="AG843" s="211"/>
      <c r="AH843" s="211"/>
      <c r="AI843" s="211"/>
      <c r="AJ843" s="211"/>
      <c r="AK843" s="211"/>
      <c r="AL843" s="211"/>
      <c r="AM843" s="211"/>
      <c r="AN843" s="211"/>
      <c r="AO843" s="211"/>
      <c r="AP843" s="211"/>
    </row>
    <row r="844" spans="2:42" ht="12" customHeight="1">
      <c r="B844" s="128"/>
      <c r="C844" s="128"/>
      <c r="D844" s="565"/>
      <c r="E844" s="407"/>
      <c r="F844" s="211"/>
      <c r="G844" s="211"/>
      <c r="H844" s="211"/>
      <c r="I844" s="211"/>
      <c r="J844" s="211"/>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c r="AG844" s="211"/>
      <c r="AH844" s="211"/>
      <c r="AI844" s="211"/>
      <c r="AJ844" s="211"/>
      <c r="AK844" s="211"/>
      <c r="AL844" s="211"/>
      <c r="AM844" s="211"/>
      <c r="AN844" s="211"/>
      <c r="AO844" s="211"/>
      <c r="AP844" s="211"/>
    </row>
    <row r="845" spans="2:42" ht="12" customHeight="1">
      <c r="B845" s="128"/>
      <c r="C845" s="128"/>
      <c r="D845" s="565"/>
      <c r="E845" s="407"/>
      <c r="F845" s="211"/>
      <c r="G845" s="211"/>
      <c r="H845" s="211"/>
      <c r="I845" s="211"/>
      <c r="J845" s="211"/>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c r="AG845" s="211"/>
      <c r="AH845" s="211"/>
      <c r="AI845" s="211"/>
      <c r="AJ845" s="211"/>
      <c r="AK845" s="211"/>
      <c r="AL845" s="211"/>
      <c r="AM845" s="211"/>
      <c r="AN845" s="211"/>
      <c r="AO845" s="211"/>
      <c r="AP845" s="211"/>
    </row>
    <row r="846" spans="2:42" ht="12" customHeight="1">
      <c r="B846" s="128"/>
      <c r="C846" s="128"/>
      <c r="D846" s="565"/>
      <c r="E846" s="407"/>
      <c r="F846" s="211"/>
      <c r="G846" s="211"/>
      <c r="H846" s="211"/>
      <c r="I846" s="211"/>
      <c r="J846" s="211"/>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c r="AG846" s="211"/>
      <c r="AH846" s="211"/>
      <c r="AI846" s="211"/>
      <c r="AJ846" s="211"/>
      <c r="AK846" s="211"/>
      <c r="AL846" s="211"/>
      <c r="AM846" s="211"/>
      <c r="AN846" s="211"/>
      <c r="AO846" s="211"/>
      <c r="AP846" s="211"/>
    </row>
    <row r="847" spans="2:42" ht="12" customHeight="1">
      <c r="B847" s="128"/>
      <c r="C847" s="128"/>
      <c r="D847" s="565"/>
      <c r="E847" s="407"/>
      <c r="F847" s="211"/>
      <c r="G847" s="211"/>
      <c r="H847" s="211"/>
      <c r="I847" s="211"/>
      <c r="J847" s="211"/>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c r="AG847" s="211"/>
      <c r="AH847" s="211"/>
      <c r="AI847" s="211"/>
      <c r="AJ847" s="211"/>
      <c r="AK847" s="211"/>
      <c r="AL847" s="211"/>
      <c r="AM847" s="211"/>
      <c r="AN847" s="211"/>
      <c r="AO847" s="211"/>
      <c r="AP847" s="211"/>
    </row>
    <row r="848" spans="2:42" ht="12" customHeight="1">
      <c r="B848" s="128"/>
      <c r="C848" s="128"/>
      <c r="D848" s="565"/>
      <c r="E848" s="407"/>
      <c r="F848" s="211"/>
      <c r="G848" s="211"/>
      <c r="H848" s="211"/>
      <c r="I848" s="211"/>
      <c r="J848" s="211"/>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c r="AG848" s="211"/>
      <c r="AH848" s="211"/>
      <c r="AI848" s="211"/>
      <c r="AJ848" s="211"/>
      <c r="AK848" s="211"/>
      <c r="AL848" s="211"/>
      <c r="AM848" s="211"/>
      <c r="AN848" s="211"/>
      <c r="AO848" s="211"/>
      <c r="AP848" s="211"/>
    </row>
    <row r="849" spans="2:42" ht="12" customHeight="1">
      <c r="B849" s="128"/>
      <c r="C849" s="128"/>
      <c r="D849" s="565"/>
      <c r="E849" s="407"/>
      <c r="F849" s="211"/>
      <c r="G849" s="211"/>
      <c r="H849" s="211"/>
      <c r="I849" s="211"/>
      <c r="J849" s="211"/>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c r="AG849" s="211"/>
      <c r="AH849" s="211"/>
      <c r="AI849" s="211"/>
      <c r="AJ849" s="211"/>
      <c r="AK849" s="211"/>
      <c r="AL849" s="211"/>
      <c r="AM849" s="211"/>
      <c r="AN849" s="211"/>
      <c r="AO849" s="211"/>
      <c r="AP849" s="211"/>
    </row>
    <row r="850" spans="2:42" ht="12" customHeight="1">
      <c r="B850" s="128"/>
      <c r="C850" s="128"/>
      <c r="D850" s="565"/>
      <c r="E850" s="407"/>
      <c r="F850" s="211"/>
      <c r="G850" s="211"/>
      <c r="H850" s="211"/>
      <c r="I850" s="211"/>
      <c r="J850" s="211"/>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c r="AG850" s="211"/>
      <c r="AH850" s="211"/>
      <c r="AI850" s="211"/>
      <c r="AJ850" s="211"/>
      <c r="AK850" s="211"/>
      <c r="AL850" s="211"/>
      <c r="AM850" s="211"/>
      <c r="AN850" s="211"/>
      <c r="AO850" s="211"/>
      <c r="AP850" s="211"/>
    </row>
    <row r="851" spans="2:42" ht="12" customHeight="1">
      <c r="B851" s="128"/>
      <c r="C851" s="128"/>
      <c r="D851" s="565"/>
      <c r="E851" s="407"/>
      <c r="F851" s="211"/>
      <c r="G851" s="211"/>
      <c r="H851" s="211"/>
      <c r="I851" s="211"/>
      <c r="J851" s="211"/>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c r="AG851" s="211"/>
      <c r="AH851" s="211"/>
      <c r="AI851" s="211"/>
      <c r="AJ851" s="211"/>
      <c r="AK851" s="211"/>
      <c r="AL851" s="211"/>
      <c r="AM851" s="211"/>
      <c r="AN851" s="211"/>
      <c r="AO851" s="211"/>
      <c r="AP851" s="211"/>
    </row>
    <row r="852" spans="2:42" ht="12" customHeight="1">
      <c r="B852" s="128"/>
      <c r="C852" s="128"/>
      <c r="D852" s="565"/>
      <c r="E852" s="407"/>
      <c r="F852" s="211"/>
      <c r="G852" s="211"/>
      <c r="H852" s="211"/>
      <c r="I852" s="211"/>
      <c r="J852" s="211"/>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c r="AG852" s="211"/>
      <c r="AH852" s="211"/>
      <c r="AI852" s="211"/>
      <c r="AJ852" s="211"/>
      <c r="AK852" s="211"/>
      <c r="AL852" s="211"/>
      <c r="AM852" s="211"/>
      <c r="AN852" s="211"/>
      <c r="AO852" s="211"/>
      <c r="AP852" s="211"/>
    </row>
    <row r="853" spans="2:42" ht="12" customHeight="1">
      <c r="B853" s="128"/>
      <c r="C853" s="128"/>
      <c r="D853" s="565"/>
      <c r="E853" s="407"/>
      <c r="F853" s="211"/>
      <c r="G853" s="211"/>
      <c r="H853" s="211"/>
      <c r="I853" s="211"/>
      <c r="J853" s="211"/>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c r="AG853" s="211"/>
      <c r="AH853" s="211"/>
      <c r="AI853" s="211"/>
      <c r="AJ853" s="211"/>
      <c r="AK853" s="211"/>
      <c r="AL853" s="211"/>
      <c r="AM853" s="211"/>
      <c r="AN853" s="211"/>
      <c r="AO853" s="211"/>
      <c r="AP853" s="211"/>
    </row>
    <row r="854" spans="2:42" ht="12" customHeight="1">
      <c r="B854" s="128"/>
      <c r="C854" s="128"/>
      <c r="D854" s="565"/>
      <c r="E854" s="407"/>
      <c r="F854" s="211"/>
      <c r="G854" s="211"/>
      <c r="H854" s="211"/>
      <c r="I854" s="211"/>
      <c r="J854" s="211"/>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c r="AG854" s="211"/>
      <c r="AH854" s="211"/>
      <c r="AI854" s="211"/>
      <c r="AJ854" s="211"/>
      <c r="AK854" s="211"/>
      <c r="AL854" s="211"/>
      <c r="AM854" s="211"/>
      <c r="AN854" s="211"/>
      <c r="AO854" s="211"/>
      <c r="AP854" s="211"/>
    </row>
    <row r="855" spans="2:42" ht="12" customHeight="1">
      <c r="B855" s="128"/>
      <c r="C855" s="128"/>
      <c r="D855" s="565"/>
      <c r="E855" s="407"/>
      <c r="F855" s="211"/>
      <c r="G855" s="211"/>
      <c r="H855" s="211"/>
      <c r="I855" s="211"/>
      <c r="J855" s="211"/>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c r="AG855" s="211"/>
      <c r="AH855" s="211"/>
      <c r="AI855" s="211"/>
      <c r="AJ855" s="211"/>
      <c r="AK855" s="211"/>
      <c r="AL855" s="211"/>
      <c r="AM855" s="211"/>
      <c r="AN855" s="211"/>
      <c r="AO855" s="211"/>
      <c r="AP855" s="211"/>
    </row>
    <row r="856" spans="2:42" ht="12" customHeight="1">
      <c r="B856" s="128"/>
      <c r="C856" s="128"/>
      <c r="D856" s="565"/>
      <c r="E856" s="407"/>
      <c r="F856" s="211"/>
      <c r="G856" s="211"/>
      <c r="H856" s="211"/>
      <c r="I856" s="211"/>
      <c r="J856" s="211"/>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c r="AG856" s="211"/>
      <c r="AH856" s="211"/>
      <c r="AI856" s="211"/>
      <c r="AJ856" s="211"/>
      <c r="AK856" s="211"/>
      <c r="AL856" s="211"/>
      <c r="AM856" s="211"/>
      <c r="AN856" s="211"/>
      <c r="AO856" s="211"/>
      <c r="AP856" s="211"/>
    </row>
    <row r="857" spans="2:42" ht="12" customHeight="1">
      <c r="B857" s="128"/>
      <c r="C857" s="128"/>
      <c r="D857" s="565"/>
      <c r="E857" s="407"/>
      <c r="F857" s="211"/>
      <c r="G857" s="211"/>
      <c r="H857" s="211"/>
      <c r="I857" s="211"/>
      <c r="J857" s="211"/>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c r="AG857" s="211"/>
      <c r="AH857" s="211"/>
      <c r="AI857" s="211"/>
      <c r="AJ857" s="211"/>
      <c r="AK857" s="211"/>
      <c r="AL857" s="211"/>
      <c r="AM857" s="211"/>
      <c r="AN857" s="211"/>
      <c r="AO857" s="211"/>
      <c r="AP857" s="211"/>
    </row>
    <row r="858" spans="2:42" ht="12" customHeight="1">
      <c r="B858" s="128"/>
      <c r="C858" s="128"/>
      <c r="D858" s="565"/>
      <c r="E858" s="407"/>
      <c r="F858" s="211"/>
      <c r="G858" s="211"/>
      <c r="H858" s="211"/>
      <c r="I858" s="211"/>
      <c r="J858" s="211"/>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c r="AG858" s="211"/>
      <c r="AH858" s="211"/>
      <c r="AI858" s="211"/>
      <c r="AJ858" s="211"/>
      <c r="AK858" s="211"/>
      <c r="AL858" s="211"/>
      <c r="AM858" s="211"/>
      <c r="AN858" s="211"/>
      <c r="AO858" s="211"/>
      <c r="AP858" s="211"/>
    </row>
    <row r="859" spans="2:42" ht="12" customHeight="1">
      <c r="B859" s="128"/>
      <c r="C859" s="128"/>
      <c r="D859" s="565"/>
      <c r="E859" s="407"/>
      <c r="F859" s="211"/>
      <c r="G859" s="211"/>
      <c r="H859" s="211"/>
      <c r="I859" s="211"/>
      <c r="J859" s="211"/>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c r="AG859" s="211"/>
      <c r="AH859" s="211"/>
      <c r="AI859" s="211"/>
      <c r="AJ859" s="211"/>
      <c r="AK859" s="211"/>
      <c r="AL859" s="211"/>
      <c r="AM859" s="211"/>
      <c r="AN859" s="211"/>
      <c r="AO859" s="211"/>
      <c r="AP859" s="211"/>
    </row>
    <row r="860" spans="2:42" ht="12" customHeight="1">
      <c r="B860" s="128"/>
      <c r="C860" s="128"/>
      <c r="D860" s="565"/>
      <c r="E860" s="407"/>
      <c r="F860" s="211"/>
      <c r="G860" s="211"/>
      <c r="H860" s="211"/>
      <c r="I860" s="211"/>
      <c r="J860" s="211"/>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c r="AG860" s="211"/>
      <c r="AH860" s="211"/>
      <c r="AI860" s="211"/>
      <c r="AJ860" s="211"/>
      <c r="AK860" s="211"/>
      <c r="AL860" s="211"/>
      <c r="AM860" s="211"/>
      <c r="AN860" s="211"/>
      <c r="AO860" s="211"/>
      <c r="AP860" s="211"/>
    </row>
    <row r="861" spans="2:42" ht="12" customHeight="1">
      <c r="B861" s="128"/>
      <c r="C861" s="128"/>
      <c r="D861" s="565"/>
      <c r="E861" s="407"/>
      <c r="F861" s="211"/>
      <c r="G861" s="211"/>
      <c r="H861" s="211"/>
      <c r="I861" s="211"/>
      <c r="J861" s="211"/>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c r="AG861" s="211"/>
      <c r="AH861" s="211"/>
      <c r="AI861" s="211"/>
      <c r="AJ861" s="211"/>
      <c r="AK861" s="211"/>
      <c r="AL861" s="211"/>
      <c r="AM861" s="211"/>
      <c r="AN861" s="211"/>
      <c r="AO861" s="211"/>
      <c r="AP861" s="211"/>
    </row>
    <row r="862" spans="2:42" ht="12" customHeight="1">
      <c r="B862" s="128"/>
      <c r="C862" s="128"/>
      <c r="D862" s="565"/>
      <c r="E862" s="407"/>
      <c r="F862" s="211"/>
      <c r="G862" s="211"/>
      <c r="H862" s="211"/>
      <c r="I862" s="211"/>
      <c r="J862" s="211"/>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c r="AG862" s="211"/>
      <c r="AH862" s="211"/>
      <c r="AI862" s="211"/>
      <c r="AJ862" s="211"/>
      <c r="AK862" s="211"/>
      <c r="AL862" s="211"/>
      <c r="AM862" s="211"/>
      <c r="AN862" s="211"/>
      <c r="AO862" s="211"/>
      <c r="AP862" s="211"/>
    </row>
    <row r="863" spans="2:42" ht="12" customHeight="1">
      <c r="B863" s="128"/>
      <c r="C863" s="128"/>
      <c r="D863" s="565"/>
      <c r="E863" s="407"/>
      <c r="F863" s="211"/>
      <c r="G863" s="211"/>
      <c r="H863" s="211"/>
      <c r="I863" s="211"/>
      <c r="J863" s="211"/>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c r="AG863" s="211"/>
      <c r="AH863" s="211"/>
      <c r="AI863" s="211"/>
      <c r="AJ863" s="211"/>
      <c r="AK863" s="211"/>
      <c r="AL863" s="211"/>
      <c r="AM863" s="211"/>
      <c r="AN863" s="211"/>
      <c r="AO863" s="211"/>
      <c r="AP863" s="211"/>
    </row>
    <row r="864" spans="2:42" ht="12" customHeight="1">
      <c r="B864" s="128"/>
      <c r="C864" s="128"/>
      <c r="D864" s="565"/>
      <c r="E864" s="407"/>
      <c r="F864" s="211"/>
      <c r="G864" s="211"/>
      <c r="H864" s="211"/>
      <c r="I864" s="211"/>
      <c r="J864" s="211"/>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c r="AG864" s="211"/>
      <c r="AH864" s="211"/>
      <c r="AI864" s="211"/>
      <c r="AJ864" s="211"/>
      <c r="AK864" s="211"/>
      <c r="AL864" s="211"/>
      <c r="AM864" s="211"/>
      <c r="AN864" s="211"/>
      <c r="AO864" s="211"/>
      <c r="AP864" s="211"/>
    </row>
    <row r="865" spans="2:42" ht="12" customHeight="1">
      <c r="B865" s="128"/>
      <c r="C865" s="128"/>
      <c r="D865" s="565"/>
      <c r="E865" s="407"/>
      <c r="F865" s="211"/>
      <c r="G865" s="211"/>
      <c r="H865" s="211"/>
      <c r="I865" s="211"/>
      <c r="J865" s="211"/>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c r="AG865" s="211"/>
      <c r="AH865" s="211"/>
      <c r="AI865" s="211"/>
      <c r="AJ865" s="211"/>
      <c r="AK865" s="211"/>
      <c r="AL865" s="211"/>
      <c r="AM865" s="211"/>
      <c r="AN865" s="211"/>
      <c r="AO865" s="211"/>
      <c r="AP865" s="211"/>
    </row>
    <row r="866" spans="2:42" ht="12" customHeight="1">
      <c r="B866" s="128"/>
      <c r="C866" s="128"/>
      <c r="D866" s="565"/>
      <c r="E866" s="407"/>
      <c r="F866" s="211"/>
      <c r="G866" s="211"/>
      <c r="H866" s="211"/>
      <c r="I866" s="211"/>
      <c r="J866" s="211"/>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c r="AG866" s="211"/>
      <c r="AH866" s="211"/>
      <c r="AI866" s="211"/>
      <c r="AJ866" s="211"/>
      <c r="AK866" s="211"/>
      <c r="AL866" s="211"/>
      <c r="AM866" s="211"/>
      <c r="AN866" s="211"/>
      <c r="AO866" s="211"/>
      <c r="AP866" s="211"/>
    </row>
    <row r="867" spans="2:42" ht="12" customHeight="1">
      <c r="B867" s="128"/>
      <c r="C867" s="128"/>
      <c r="D867" s="565"/>
      <c r="E867" s="407"/>
      <c r="F867" s="211"/>
      <c r="G867" s="211"/>
      <c r="H867" s="211"/>
      <c r="I867" s="211"/>
      <c r="J867" s="211"/>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c r="AG867" s="211"/>
      <c r="AH867" s="211"/>
      <c r="AI867" s="211"/>
      <c r="AJ867" s="211"/>
      <c r="AK867" s="211"/>
      <c r="AL867" s="211"/>
      <c r="AM867" s="211"/>
      <c r="AN867" s="211"/>
      <c r="AO867" s="211"/>
      <c r="AP867" s="211"/>
    </row>
    <row r="868" spans="2:42" ht="12" customHeight="1">
      <c r="B868" s="128"/>
      <c r="C868" s="128"/>
      <c r="D868" s="565"/>
      <c r="E868" s="407"/>
      <c r="F868" s="211"/>
      <c r="G868" s="211"/>
      <c r="H868" s="211"/>
      <c r="I868" s="211"/>
      <c r="J868" s="211"/>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c r="AG868" s="211"/>
      <c r="AH868" s="211"/>
      <c r="AI868" s="211"/>
      <c r="AJ868" s="211"/>
      <c r="AK868" s="211"/>
      <c r="AL868" s="211"/>
      <c r="AM868" s="211"/>
      <c r="AN868" s="211"/>
      <c r="AO868" s="211"/>
      <c r="AP868" s="211"/>
    </row>
    <row r="869" spans="2:42" ht="12" customHeight="1">
      <c r="B869" s="128"/>
      <c r="C869" s="128"/>
      <c r="D869" s="565"/>
      <c r="E869" s="407"/>
      <c r="F869" s="211"/>
      <c r="G869" s="211"/>
      <c r="H869" s="211"/>
      <c r="I869" s="211"/>
      <c r="J869" s="211"/>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c r="AG869" s="211"/>
      <c r="AH869" s="211"/>
      <c r="AI869" s="211"/>
      <c r="AJ869" s="211"/>
      <c r="AK869" s="211"/>
      <c r="AL869" s="211"/>
      <c r="AM869" s="211"/>
      <c r="AN869" s="211"/>
      <c r="AO869" s="211"/>
      <c r="AP869" s="211"/>
    </row>
    <row r="870" spans="2:42" ht="12" customHeight="1">
      <c r="B870" s="128"/>
      <c r="C870" s="128"/>
      <c r="D870" s="565"/>
      <c r="E870" s="407"/>
      <c r="F870" s="211"/>
      <c r="G870" s="211"/>
      <c r="H870" s="211"/>
      <c r="I870" s="211"/>
      <c r="J870" s="211"/>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c r="AG870" s="211"/>
      <c r="AH870" s="211"/>
      <c r="AI870" s="211"/>
      <c r="AJ870" s="211"/>
      <c r="AK870" s="211"/>
      <c r="AL870" s="211"/>
      <c r="AM870" s="211"/>
      <c r="AN870" s="211"/>
      <c r="AO870" s="211"/>
      <c r="AP870" s="211"/>
    </row>
    <row r="871" spans="2:42" ht="12" customHeight="1">
      <c r="B871" s="128"/>
      <c r="C871" s="128"/>
      <c r="D871" s="565"/>
      <c r="E871" s="407"/>
      <c r="F871" s="211"/>
      <c r="G871" s="211"/>
      <c r="H871" s="211"/>
      <c r="I871" s="211"/>
      <c r="J871" s="211"/>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c r="AG871" s="211"/>
      <c r="AH871" s="211"/>
      <c r="AI871" s="211"/>
      <c r="AJ871" s="211"/>
      <c r="AK871" s="211"/>
      <c r="AL871" s="211"/>
      <c r="AM871" s="211"/>
      <c r="AN871" s="211"/>
      <c r="AO871" s="211"/>
      <c r="AP871" s="211"/>
    </row>
    <row r="872" spans="2:42" ht="12" customHeight="1">
      <c r="B872" s="128"/>
      <c r="C872" s="128"/>
      <c r="D872" s="565"/>
      <c r="E872" s="407"/>
      <c r="F872" s="211"/>
      <c r="G872" s="211"/>
      <c r="H872" s="211"/>
      <c r="I872" s="211"/>
      <c r="J872" s="211"/>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c r="AG872" s="211"/>
      <c r="AH872" s="211"/>
      <c r="AI872" s="211"/>
      <c r="AJ872" s="211"/>
      <c r="AK872" s="211"/>
      <c r="AL872" s="211"/>
      <c r="AM872" s="211"/>
      <c r="AN872" s="211"/>
      <c r="AO872" s="211"/>
      <c r="AP872" s="211"/>
    </row>
    <row r="873" spans="2:42" ht="12" customHeight="1">
      <c r="B873" s="128"/>
      <c r="C873" s="128"/>
      <c r="D873" s="565"/>
      <c r="E873" s="407"/>
      <c r="F873" s="211"/>
      <c r="G873" s="211"/>
      <c r="H873" s="211"/>
      <c r="I873" s="211"/>
      <c r="J873" s="211"/>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c r="AG873" s="211"/>
      <c r="AH873" s="211"/>
      <c r="AI873" s="211"/>
      <c r="AJ873" s="211"/>
      <c r="AK873" s="211"/>
      <c r="AL873" s="211"/>
      <c r="AM873" s="211"/>
      <c r="AN873" s="211"/>
      <c r="AO873" s="211"/>
      <c r="AP873" s="211"/>
    </row>
    <row r="874" spans="2:42" ht="12" customHeight="1">
      <c r="B874" s="128"/>
      <c r="C874" s="128"/>
      <c r="D874" s="565"/>
      <c r="E874" s="407"/>
      <c r="F874" s="211"/>
      <c r="G874" s="211"/>
      <c r="H874" s="211"/>
      <c r="I874" s="211"/>
      <c r="J874" s="211"/>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c r="AG874" s="211"/>
      <c r="AH874" s="211"/>
      <c r="AI874" s="211"/>
      <c r="AJ874" s="211"/>
      <c r="AK874" s="211"/>
      <c r="AL874" s="211"/>
      <c r="AM874" s="211"/>
      <c r="AN874" s="211"/>
      <c r="AO874" s="211"/>
      <c r="AP874" s="211"/>
    </row>
    <row r="875" spans="2:42" ht="12" customHeight="1">
      <c r="B875" s="128"/>
      <c r="C875" s="128"/>
      <c r="D875" s="565"/>
      <c r="E875" s="407"/>
      <c r="F875" s="211"/>
      <c r="G875" s="211"/>
      <c r="H875" s="211"/>
      <c r="I875" s="211"/>
      <c r="J875" s="211"/>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c r="AG875" s="211"/>
      <c r="AH875" s="211"/>
      <c r="AI875" s="211"/>
      <c r="AJ875" s="211"/>
      <c r="AK875" s="211"/>
      <c r="AL875" s="211"/>
      <c r="AM875" s="211"/>
      <c r="AN875" s="211"/>
      <c r="AO875" s="211"/>
      <c r="AP875" s="211"/>
    </row>
    <row r="876" spans="2:42" ht="12" customHeight="1">
      <c r="B876" s="128"/>
      <c r="C876" s="128"/>
      <c r="D876" s="565"/>
      <c r="E876" s="407"/>
      <c r="F876" s="211"/>
      <c r="G876" s="211"/>
      <c r="H876" s="211"/>
      <c r="I876" s="211"/>
      <c r="J876" s="211"/>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c r="AG876" s="211"/>
      <c r="AH876" s="211"/>
      <c r="AI876" s="211"/>
      <c r="AJ876" s="211"/>
      <c r="AK876" s="211"/>
      <c r="AL876" s="211"/>
      <c r="AM876" s="211"/>
      <c r="AN876" s="211"/>
      <c r="AO876" s="211"/>
      <c r="AP876" s="211"/>
    </row>
    <row r="877" spans="2:42" ht="12" customHeight="1">
      <c r="B877" s="128"/>
      <c r="C877" s="128"/>
      <c r="D877" s="565"/>
      <c r="E877" s="407"/>
      <c r="F877" s="211"/>
      <c r="G877" s="211"/>
      <c r="H877" s="211"/>
      <c r="I877" s="211"/>
      <c r="J877" s="211"/>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c r="AG877" s="211"/>
      <c r="AH877" s="211"/>
      <c r="AI877" s="211"/>
      <c r="AJ877" s="211"/>
      <c r="AK877" s="211"/>
      <c r="AL877" s="211"/>
      <c r="AM877" s="211"/>
      <c r="AN877" s="211"/>
      <c r="AO877" s="211"/>
      <c r="AP877" s="211"/>
    </row>
    <row r="878" spans="2:42" ht="12" customHeight="1">
      <c r="B878" s="128"/>
      <c r="C878" s="128"/>
      <c r="D878" s="565"/>
      <c r="E878" s="407"/>
      <c r="F878" s="211"/>
      <c r="G878" s="211"/>
      <c r="H878" s="211"/>
      <c r="I878" s="211"/>
      <c r="J878" s="211"/>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c r="AG878" s="211"/>
      <c r="AH878" s="211"/>
      <c r="AI878" s="211"/>
      <c r="AJ878" s="211"/>
      <c r="AK878" s="211"/>
      <c r="AL878" s="211"/>
      <c r="AM878" s="211"/>
      <c r="AN878" s="211"/>
      <c r="AO878" s="211"/>
      <c r="AP878" s="211"/>
    </row>
    <row r="879" spans="2:42" ht="12" customHeight="1">
      <c r="B879" s="128"/>
      <c r="C879" s="128"/>
      <c r="D879" s="565"/>
      <c r="E879" s="407"/>
      <c r="F879" s="211"/>
      <c r="G879" s="211"/>
      <c r="H879" s="211"/>
      <c r="I879" s="211"/>
      <c r="J879" s="211"/>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c r="AG879" s="211"/>
      <c r="AH879" s="211"/>
      <c r="AI879" s="211"/>
      <c r="AJ879" s="211"/>
      <c r="AK879" s="211"/>
      <c r="AL879" s="211"/>
      <c r="AM879" s="211"/>
      <c r="AN879" s="211"/>
      <c r="AO879" s="211"/>
      <c r="AP879" s="211"/>
    </row>
    <row r="880" spans="2:42" ht="12" customHeight="1">
      <c r="B880" s="128"/>
      <c r="C880" s="128"/>
      <c r="D880" s="565"/>
      <c r="E880" s="407"/>
      <c r="F880" s="211"/>
      <c r="G880" s="211"/>
      <c r="H880" s="211"/>
      <c r="I880" s="211"/>
      <c r="J880" s="211"/>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c r="AG880" s="211"/>
      <c r="AH880" s="211"/>
      <c r="AI880" s="211"/>
      <c r="AJ880" s="211"/>
      <c r="AK880" s="211"/>
      <c r="AL880" s="211"/>
      <c r="AM880" s="211"/>
      <c r="AN880" s="211"/>
      <c r="AO880" s="211"/>
      <c r="AP880" s="211"/>
    </row>
    <row r="881" spans="2:42" ht="12" customHeight="1">
      <c r="B881" s="128"/>
      <c r="C881" s="128"/>
      <c r="D881" s="565"/>
      <c r="E881" s="407"/>
      <c r="F881" s="211"/>
      <c r="G881" s="211"/>
      <c r="H881" s="211"/>
      <c r="I881" s="211"/>
      <c r="J881" s="211"/>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c r="AG881" s="211"/>
      <c r="AH881" s="211"/>
      <c r="AI881" s="211"/>
      <c r="AJ881" s="211"/>
      <c r="AK881" s="211"/>
      <c r="AL881" s="211"/>
      <c r="AM881" s="211"/>
      <c r="AN881" s="211"/>
      <c r="AO881" s="211"/>
      <c r="AP881" s="211"/>
    </row>
    <row r="882" spans="2:42" ht="12" customHeight="1">
      <c r="B882" s="128"/>
      <c r="C882" s="128"/>
      <c r="D882" s="565"/>
      <c r="E882" s="407"/>
      <c r="F882" s="211"/>
      <c r="G882" s="211"/>
      <c r="H882" s="211"/>
      <c r="I882" s="211"/>
      <c r="J882" s="211"/>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c r="AG882" s="211"/>
      <c r="AH882" s="211"/>
      <c r="AI882" s="211"/>
      <c r="AJ882" s="211"/>
      <c r="AK882" s="211"/>
      <c r="AL882" s="211"/>
      <c r="AM882" s="211"/>
      <c r="AN882" s="211"/>
      <c r="AO882" s="211"/>
      <c r="AP882" s="211"/>
    </row>
    <row r="883" spans="2:42" ht="12" customHeight="1">
      <c r="B883" s="128"/>
      <c r="C883" s="128"/>
      <c r="D883" s="565"/>
      <c r="E883" s="407"/>
      <c r="F883" s="211"/>
      <c r="G883" s="211"/>
      <c r="H883" s="211"/>
      <c r="I883" s="211"/>
      <c r="J883" s="211"/>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c r="AG883" s="211"/>
      <c r="AH883" s="211"/>
      <c r="AI883" s="211"/>
      <c r="AJ883" s="211"/>
      <c r="AK883" s="211"/>
      <c r="AL883" s="211"/>
      <c r="AM883" s="211"/>
      <c r="AN883" s="211"/>
      <c r="AO883" s="211"/>
      <c r="AP883" s="211"/>
    </row>
    <row r="884" spans="2:42" ht="12" customHeight="1">
      <c r="B884" s="128"/>
      <c r="C884" s="128"/>
      <c r="D884" s="565"/>
      <c r="E884" s="407"/>
      <c r="F884" s="211"/>
      <c r="G884" s="211"/>
      <c r="H884" s="211"/>
      <c r="I884" s="211"/>
      <c r="J884" s="211"/>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c r="AG884" s="211"/>
      <c r="AH884" s="211"/>
      <c r="AI884" s="211"/>
      <c r="AJ884" s="211"/>
      <c r="AK884" s="211"/>
      <c r="AL884" s="211"/>
      <c r="AM884" s="211"/>
      <c r="AN884" s="211"/>
      <c r="AO884" s="211"/>
      <c r="AP884" s="211"/>
    </row>
    <row r="885" spans="2:42" ht="12" customHeight="1">
      <c r="B885" s="128"/>
      <c r="C885" s="128"/>
      <c r="D885" s="565"/>
      <c r="E885" s="407"/>
      <c r="F885" s="211"/>
      <c r="G885" s="211"/>
      <c r="H885" s="211"/>
      <c r="I885" s="211"/>
      <c r="J885" s="211"/>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c r="AG885" s="211"/>
      <c r="AH885" s="211"/>
      <c r="AI885" s="211"/>
      <c r="AJ885" s="211"/>
      <c r="AK885" s="211"/>
      <c r="AL885" s="211"/>
      <c r="AM885" s="211"/>
      <c r="AN885" s="211"/>
      <c r="AO885" s="211"/>
      <c r="AP885" s="211"/>
    </row>
    <row r="886" spans="2:42" ht="12" customHeight="1">
      <c r="B886" s="128"/>
      <c r="C886" s="128"/>
      <c r="D886" s="565"/>
      <c r="E886" s="407"/>
      <c r="F886" s="211"/>
      <c r="G886" s="211"/>
      <c r="H886" s="211"/>
      <c r="I886" s="211"/>
      <c r="J886" s="211"/>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c r="AG886" s="211"/>
      <c r="AH886" s="211"/>
      <c r="AI886" s="211"/>
      <c r="AJ886" s="211"/>
      <c r="AK886" s="211"/>
      <c r="AL886" s="211"/>
      <c r="AM886" s="211"/>
      <c r="AN886" s="211"/>
      <c r="AO886" s="211"/>
      <c r="AP886" s="211"/>
    </row>
    <row r="887" spans="2:42" ht="12" customHeight="1">
      <c r="B887" s="128"/>
      <c r="C887" s="128"/>
      <c r="D887" s="565"/>
      <c r="E887" s="407"/>
      <c r="F887" s="211"/>
      <c r="G887" s="211"/>
      <c r="H887" s="211"/>
      <c r="I887" s="211"/>
      <c r="J887" s="211"/>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c r="AG887" s="211"/>
      <c r="AH887" s="211"/>
      <c r="AI887" s="211"/>
      <c r="AJ887" s="211"/>
      <c r="AK887" s="211"/>
      <c r="AL887" s="211"/>
      <c r="AM887" s="211"/>
      <c r="AN887" s="211"/>
      <c r="AO887" s="211"/>
      <c r="AP887" s="211"/>
    </row>
    <row r="888" spans="2:42" ht="12" customHeight="1">
      <c r="B888" s="128"/>
      <c r="C888" s="128"/>
      <c r="D888" s="565"/>
      <c r="E888" s="407"/>
      <c r="F888" s="211"/>
      <c r="G888" s="211"/>
      <c r="H888" s="211"/>
      <c r="I888" s="211"/>
      <c r="J888" s="211"/>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c r="AG888" s="211"/>
      <c r="AH888" s="211"/>
      <c r="AI888" s="211"/>
      <c r="AJ888" s="211"/>
      <c r="AK888" s="211"/>
      <c r="AL888" s="211"/>
      <c r="AM888" s="211"/>
      <c r="AN888" s="211"/>
      <c r="AO888" s="211"/>
      <c r="AP888" s="211"/>
    </row>
    <row r="889" spans="2:42" ht="12" customHeight="1">
      <c r="B889" s="128"/>
      <c r="C889" s="128"/>
      <c r="D889" s="565"/>
      <c r="E889" s="407"/>
      <c r="F889" s="211"/>
      <c r="G889" s="211"/>
      <c r="H889" s="211"/>
      <c r="I889" s="211"/>
      <c r="J889" s="211"/>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c r="AG889" s="211"/>
      <c r="AH889" s="211"/>
      <c r="AI889" s="211"/>
      <c r="AJ889" s="211"/>
      <c r="AK889" s="211"/>
      <c r="AL889" s="211"/>
      <c r="AM889" s="211"/>
      <c r="AN889" s="211"/>
      <c r="AO889" s="211"/>
      <c r="AP889" s="211"/>
    </row>
    <row r="890" spans="2:42" ht="12" customHeight="1">
      <c r="B890" s="128"/>
      <c r="C890" s="128"/>
      <c r="D890" s="565"/>
      <c r="E890" s="407"/>
      <c r="F890" s="211"/>
      <c r="G890" s="211"/>
      <c r="H890" s="211"/>
      <c r="I890" s="211"/>
      <c r="J890" s="211"/>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c r="AG890" s="211"/>
      <c r="AH890" s="211"/>
      <c r="AI890" s="211"/>
      <c r="AJ890" s="211"/>
      <c r="AK890" s="211"/>
      <c r="AL890" s="211"/>
      <c r="AM890" s="211"/>
      <c r="AN890" s="211"/>
      <c r="AO890" s="211"/>
      <c r="AP890" s="211"/>
    </row>
    <row r="891" spans="2:42" ht="12" customHeight="1">
      <c r="B891" s="128"/>
      <c r="C891" s="128"/>
      <c r="D891" s="565"/>
      <c r="E891" s="407"/>
      <c r="F891" s="211"/>
      <c r="G891" s="211"/>
      <c r="H891" s="211"/>
      <c r="I891" s="211"/>
      <c r="J891" s="211"/>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c r="AG891" s="211"/>
      <c r="AH891" s="211"/>
      <c r="AI891" s="211"/>
      <c r="AJ891" s="211"/>
      <c r="AK891" s="211"/>
      <c r="AL891" s="211"/>
      <c r="AM891" s="211"/>
      <c r="AN891" s="211"/>
      <c r="AO891" s="211"/>
      <c r="AP891" s="211"/>
    </row>
    <row r="892" spans="2:42" ht="12" customHeight="1">
      <c r="B892" s="128"/>
      <c r="C892" s="128"/>
      <c r="D892" s="565"/>
      <c r="E892" s="407"/>
      <c r="F892" s="211"/>
      <c r="G892" s="211"/>
      <c r="H892" s="211"/>
      <c r="I892" s="211"/>
      <c r="J892" s="211"/>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c r="AG892" s="211"/>
      <c r="AH892" s="211"/>
      <c r="AI892" s="211"/>
      <c r="AJ892" s="211"/>
      <c r="AK892" s="211"/>
      <c r="AL892" s="211"/>
      <c r="AM892" s="211"/>
      <c r="AN892" s="211"/>
      <c r="AO892" s="211"/>
      <c r="AP892" s="211"/>
    </row>
    <row r="893" spans="2:42" ht="12" customHeight="1">
      <c r="B893" s="128"/>
      <c r="C893" s="128"/>
      <c r="D893" s="565"/>
      <c r="E893" s="407"/>
      <c r="F893" s="211"/>
      <c r="G893" s="211"/>
      <c r="H893" s="211"/>
      <c r="I893" s="211"/>
      <c r="J893" s="211"/>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c r="AG893" s="211"/>
      <c r="AH893" s="211"/>
      <c r="AI893" s="211"/>
      <c r="AJ893" s="211"/>
      <c r="AK893" s="211"/>
      <c r="AL893" s="211"/>
      <c r="AM893" s="211"/>
      <c r="AN893" s="211"/>
      <c r="AO893" s="211"/>
      <c r="AP893" s="211"/>
    </row>
    <row r="894" spans="2:42" ht="12" customHeight="1">
      <c r="B894" s="128"/>
      <c r="C894" s="128"/>
      <c r="D894" s="565"/>
      <c r="E894" s="407"/>
      <c r="F894" s="211"/>
      <c r="G894" s="211"/>
      <c r="H894" s="211"/>
      <c r="I894" s="211"/>
      <c r="J894" s="211"/>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c r="AG894" s="211"/>
      <c r="AH894" s="211"/>
      <c r="AI894" s="211"/>
      <c r="AJ894" s="211"/>
      <c r="AK894" s="211"/>
      <c r="AL894" s="211"/>
      <c r="AM894" s="211"/>
      <c r="AN894" s="211"/>
      <c r="AO894" s="211"/>
      <c r="AP894" s="211"/>
    </row>
    <row r="895" spans="2:42" ht="12" customHeight="1">
      <c r="B895" s="128"/>
      <c r="C895" s="128"/>
      <c r="D895" s="565"/>
      <c r="E895" s="407"/>
      <c r="F895" s="211"/>
      <c r="G895" s="211"/>
      <c r="H895" s="211"/>
      <c r="I895" s="211"/>
      <c r="J895" s="211"/>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c r="AG895" s="211"/>
      <c r="AH895" s="211"/>
      <c r="AI895" s="211"/>
      <c r="AJ895" s="211"/>
      <c r="AK895" s="211"/>
      <c r="AL895" s="211"/>
      <c r="AM895" s="211"/>
      <c r="AN895" s="211"/>
      <c r="AO895" s="211"/>
      <c r="AP895" s="211"/>
    </row>
    <row r="896" spans="2:42" ht="12" customHeight="1">
      <c r="B896" s="128"/>
      <c r="C896" s="128"/>
      <c r="D896" s="565"/>
      <c r="E896" s="407"/>
      <c r="F896" s="211"/>
      <c r="G896" s="211"/>
      <c r="H896" s="211"/>
      <c r="I896" s="211"/>
      <c r="J896" s="211"/>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c r="AG896" s="211"/>
      <c r="AH896" s="211"/>
      <c r="AI896" s="211"/>
      <c r="AJ896" s="211"/>
      <c r="AK896" s="211"/>
      <c r="AL896" s="211"/>
      <c r="AM896" s="211"/>
      <c r="AN896" s="211"/>
      <c r="AO896" s="211"/>
      <c r="AP896" s="211"/>
    </row>
    <row r="897" spans="2:42" ht="12" customHeight="1">
      <c r="B897" s="128"/>
      <c r="C897" s="128"/>
      <c r="D897" s="565"/>
      <c r="E897" s="407"/>
      <c r="F897" s="211"/>
      <c r="G897" s="211"/>
      <c r="H897" s="211"/>
      <c r="I897" s="211"/>
      <c r="J897" s="211"/>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c r="AG897" s="211"/>
      <c r="AH897" s="211"/>
      <c r="AI897" s="211"/>
      <c r="AJ897" s="211"/>
      <c r="AK897" s="211"/>
      <c r="AL897" s="211"/>
      <c r="AM897" s="211"/>
      <c r="AN897" s="211"/>
      <c r="AO897" s="211"/>
      <c r="AP897" s="211"/>
    </row>
    <row r="898" spans="2:42" ht="12" customHeight="1">
      <c r="B898" s="128"/>
      <c r="C898" s="128"/>
      <c r="D898" s="565"/>
      <c r="E898" s="407"/>
      <c r="F898" s="211"/>
      <c r="G898" s="211"/>
      <c r="H898" s="211"/>
      <c r="I898" s="211"/>
      <c r="J898" s="211"/>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c r="AG898" s="211"/>
      <c r="AH898" s="211"/>
      <c r="AI898" s="211"/>
      <c r="AJ898" s="211"/>
      <c r="AK898" s="211"/>
      <c r="AL898" s="211"/>
      <c r="AM898" s="211"/>
      <c r="AN898" s="211"/>
      <c r="AO898" s="211"/>
      <c r="AP898" s="211"/>
    </row>
    <row r="899" spans="2:42" ht="12" customHeight="1">
      <c r="B899" s="128"/>
      <c r="C899" s="128"/>
      <c r="D899" s="565"/>
      <c r="E899" s="407"/>
      <c r="F899" s="211"/>
      <c r="G899" s="211"/>
      <c r="H899" s="211"/>
      <c r="I899" s="211"/>
      <c r="J899" s="211"/>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c r="AG899" s="211"/>
      <c r="AH899" s="211"/>
      <c r="AI899" s="211"/>
      <c r="AJ899" s="211"/>
      <c r="AK899" s="211"/>
      <c r="AL899" s="211"/>
      <c r="AM899" s="211"/>
      <c r="AN899" s="211"/>
      <c r="AO899" s="211"/>
      <c r="AP899" s="211"/>
    </row>
    <row r="900" spans="2:42" ht="12" customHeight="1">
      <c r="B900" s="128"/>
      <c r="C900" s="128"/>
      <c r="D900" s="565"/>
      <c r="E900" s="407"/>
      <c r="F900" s="211"/>
      <c r="G900" s="211"/>
      <c r="H900" s="211"/>
      <c r="I900" s="211"/>
      <c r="J900" s="211"/>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c r="AG900" s="211"/>
      <c r="AH900" s="211"/>
      <c r="AI900" s="211"/>
      <c r="AJ900" s="211"/>
      <c r="AK900" s="211"/>
      <c r="AL900" s="211"/>
      <c r="AM900" s="211"/>
      <c r="AN900" s="211"/>
      <c r="AO900" s="211"/>
      <c r="AP900" s="211"/>
    </row>
    <row r="901" spans="2:42" ht="12" customHeight="1">
      <c r="B901" s="128"/>
      <c r="C901" s="128"/>
      <c r="D901" s="565"/>
      <c r="E901" s="407"/>
      <c r="F901" s="211"/>
      <c r="G901" s="211"/>
      <c r="H901" s="211"/>
      <c r="I901" s="211"/>
      <c r="J901" s="211"/>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c r="AG901" s="211"/>
      <c r="AH901" s="211"/>
      <c r="AI901" s="211"/>
      <c r="AJ901" s="211"/>
      <c r="AK901" s="211"/>
      <c r="AL901" s="211"/>
      <c r="AM901" s="211"/>
      <c r="AN901" s="211"/>
      <c r="AO901" s="211"/>
      <c r="AP901" s="211"/>
    </row>
    <row r="902" spans="2:42" ht="12" customHeight="1">
      <c r="B902" s="128"/>
      <c r="C902" s="128"/>
      <c r="D902" s="565"/>
      <c r="E902" s="407"/>
      <c r="F902" s="211"/>
      <c r="G902" s="211"/>
      <c r="H902" s="211"/>
      <c r="I902" s="211"/>
      <c r="J902" s="211"/>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c r="AG902" s="211"/>
      <c r="AH902" s="211"/>
      <c r="AI902" s="211"/>
      <c r="AJ902" s="211"/>
      <c r="AK902" s="211"/>
      <c r="AL902" s="211"/>
      <c r="AM902" s="211"/>
      <c r="AN902" s="211"/>
      <c r="AO902" s="211"/>
      <c r="AP902" s="211"/>
    </row>
    <row r="903" spans="2:42" ht="12" customHeight="1">
      <c r="B903" s="128"/>
      <c r="C903" s="128"/>
      <c r="D903" s="565"/>
      <c r="E903" s="407"/>
      <c r="F903" s="211"/>
      <c r="G903" s="211"/>
      <c r="H903" s="211"/>
      <c r="I903" s="211"/>
      <c r="J903" s="211"/>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c r="AG903" s="211"/>
      <c r="AH903" s="211"/>
      <c r="AI903" s="211"/>
      <c r="AJ903" s="211"/>
      <c r="AK903" s="211"/>
      <c r="AL903" s="211"/>
      <c r="AM903" s="211"/>
      <c r="AN903" s="211"/>
      <c r="AO903" s="211"/>
      <c r="AP903" s="211"/>
    </row>
    <row r="904" spans="2:42" ht="12" customHeight="1">
      <c r="B904" s="128"/>
      <c r="C904" s="128"/>
      <c r="D904" s="565"/>
      <c r="E904" s="407"/>
      <c r="F904" s="211"/>
      <c r="G904" s="211"/>
      <c r="H904" s="211"/>
      <c r="I904" s="211"/>
      <c r="J904" s="211"/>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c r="AG904" s="211"/>
      <c r="AH904" s="211"/>
      <c r="AI904" s="211"/>
      <c r="AJ904" s="211"/>
      <c r="AK904" s="211"/>
      <c r="AL904" s="211"/>
      <c r="AM904" s="211"/>
      <c r="AN904" s="211"/>
      <c r="AO904" s="211"/>
      <c r="AP904" s="211"/>
    </row>
    <row r="905" spans="2:42" ht="12" customHeight="1">
      <c r="B905" s="128"/>
      <c r="C905" s="128"/>
      <c r="D905" s="565"/>
      <c r="E905" s="407"/>
      <c r="F905" s="211"/>
      <c r="G905" s="211"/>
      <c r="H905" s="211"/>
      <c r="I905" s="211"/>
      <c r="J905" s="211"/>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c r="AG905" s="211"/>
      <c r="AH905" s="211"/>
      <c r="AI905" s="211"/>
      <c r="AJ905" s="211"/>
      <c r="AK905" s="211"/>
      <c r="AL905" s="211"/>
      <c r="AM905" s="211"/>
      <c r="AN905" s="211"/>
      <c r="AO905" s="211"/>
      <c r="AP905" s="211"/>
    </row>
    <row r="906" spans="2:42" ht="12" customHeight="1">
      <c r="B906" s="128"/>
      <c r="C906" s="128"/>
      <c r="D906" s="565"/>
      <c r="E906" s="407"/>
      <c r="F906" s="211"/>
      <c r="G906" s="211"/>
      <c r="H906" s="211"/>
      <c r="I906" s="211"/>
      <c r="J906" s="211"/>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c r="AG906" s="211"/>
      <c r="AH906" s="211"/>
      <c r="AI906" s="211"/>
      <c r="AJ906" s="211"/>
      <c r="AK906" s="211"/>
      <c r="AL906" s="211"/>
      <c r="AM906" s="211"/>
      <c r="AN906" s="211"/>
      <c r="AO906" s="211"/>
      <c r="AP906" s="211"/>
    </row>
    <row r="907" spans="2:42" ht="12" customHeight="1">
      <c r="B907" s="128"/>
      <c r="C907" s="128"/>
      <c r="D907" s="565"/>
      <c r="E907" s="407"/>
      <c r="F907" s="211"/>
      <c r="G907" s="211"/>
      <c r="H907" s="211"/>
      <c r="I907" s="211"/>
      <c r="J907" s="211"/>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c r="AG907" s="211"/>
      <c r="AH907" s="211"/>
      <c r="AI907" s="211"/>
      <c r="AJ907" s="211"/>
      <c r="AK907" s="211"/>
      <c r="AL907" s="211"/>
      <c r="AM907" s="211"/>
      <c r="AN907" s="211"/>
      <c r="AO907" s="211"/>
      <c r="AP907" s="211"/>
    </row>
    <row r="908" spans="2:42" ht="12" customHeight="1">
      <c r="B908" s="128"/>
      <c r="C908" s="128"/>
      <c r="D908" s="565"/>
      <c r="E908" s="407"/>
      <c r="F908" s="211"/>
      <c r="G908" s="211"/>
      <c r="H908" s="211"/>
      <c r="I908" s="211"/>
      <c r="J908" s="211"/>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c r="AG908" s="211"/>
      <c r="AH908" s="211"/>
      <c r="AI908" s="211"/>
      <c r="AJ908" s="211"/>
      <c r="AK908" s="211"/>
      <c r="AL908" s="211"/>
      <c r="AM908" s="211"/>
      <c r="AN908" s="211"/>
      <c r="AO908" s="211"/>
      <c r="AP908" s="211"/>
    </row>
    <row r="909" spans="2:42" ht="12" customHeight="1">
      <c r="B909" s="128"/>
      <c r="C909" s="128"/>
      <c r="D909" s="565"/>
      <c r="E909" s="407"/>
      <c r="F909" s="211"/>
      <c r="G909" s="211"/>
      <c r="H909" s="211"/>
      <c r="I909" s="211"/>
      <c r="J909" s="211"/>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c r="AG909" s="211"/>
      <c r="AH909" s="211"/>
      <c r="AI909" s="211"/>
      <c r="AJ909" s="211"/>
      <c r="AK909" s="211"/>
      <c r="AL909" s="211"/>
      <c r="AM909" s="211"/>
      <c r="AN909" s="211"/>
      <c r="AO909" s="211"/>
      <c r="AP909" s="211"/>
    </row>
    <row r="910" spans="2:42" ht="12" customHeight="1">
      <c r="B910" s="128"/>
      <c r="C910" s="128"/>
      <c r="D910" s="565"/>
      <c r="E910" s="407"/>
      <c r="F910" s="211"/>
      <c r="G910" s="211"/>
      <c r="H910" s="211"/>
      <c r="I910" s="211"/>
      <c r="J910" s="211"/>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c r="AG910" s="211"/>
      <c r="AH910" s="211"/>
      <c r="AI910" s="211"/>
      <c r="AJ910" s="211"/>
      <c r="AK910" s="211"/>
      <c r="AL910" s="211"/>
      <c r="AM910" s="211"/>
      <c r="AN910" s="211"/>
      <c r="AO910" s="211"/>
      <c r="AP910" s="211"/>
    </row>
    <row r="911" spans="2:42" ht="12" customHeight="1">
      <c r="B911" s="128"/>
      <c r="C911" s="128"/>
      <c r="D911" s="565"/>
      <c r="E911" s="407"/>
      <c r="F911" s="211"/>
      <c r="G911" s="211"/>
      <c r="H911" s="211"/>
      <c r="I911" s="211"/>
      <c r="J911" s="211"/>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c r="AG911" s="211"/>
      <c r="AH911" s="211"/>
      <c r="AI911" s="211"/>
      <c r="AJ911" s="211"/>
      <c r="AK911" s="211"/>
      <c r="AL911" s="211"/>
      <c r="AM911" s="211"/>
      <c r="AN911" s="211"/>
      <c r="AO911" s="211"/>
      <c r="AP911" s="211"/>
    </row>
    <row r="912" spans="2:42" ht="12" customHeight="1">
      <c r="B912" s="128"/>
      <c r="C912" s="128"/>
      <c r="D912" s="565"/>
      <c r="E912" s="407"/>
      <c r="F912" s="211"/>
      <c r="G912" s="211"/>
      <c r="H912" s="211"/>
      <c r="I912" s="211"/>
      <c r="J912" s="211"/>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c r="AG912" s="211"/>
      <c r="AH912" s="211"/>
      <c r="AI912" s="211"/>
      <c r="AJ912" s="211"/>
      <c r="AK912" s="211"/>
      <c r="AL912" s="211"/>
      <c r="AM912" s="211"/>
      <c r="AN912" s="211"/>
      <c r="AO912" s="211"/>
      <c r="AP912" s="211"/>
    </row>
    <row r="913" spans="2:42" ht="12" customHeight="1">
      <c r="B913" s="128"/>
      <c r="C913" s="128"/>
      <c r="D913" s="565"/>
      <c r="E913" s="407"/>
      <c r="F913" s="211"/>
      <c r="G913" s="211"/>
      <c r="H913" s="211"/>
      <c r="I913" s="211"/>
      <c r="J913" s="211"/>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c r="AG913" s="211"/>
      <c r="AH913" s="211"/>
      <c r="AI913" s="211"/>
      <c r="AJ913" s="211"/>
      <c r="AK913" s="211"/>
      <c r="AL913" s="211"/>
      <c r="AM913" s="211"/>
      <c r="AN913" s="211"/>
      <c r="AO913" s="211"/>
      <c r="AP913" s="211"/>
    </row>
    <row r="914" spans="2:42" ht="12" customHeight="1">
      <c r="B914" s="128"/>
      <c r="C914" s="128"/>
      <c r="D914" s="565"/>
      <c r="E914" s="407"/>
      <c r="F914" s="211"/>
      <c r="G914" s="211"/>
      <c r="H914" s="211"/>
      <c r="I914" s="211"/>
      <c r="J914" s="211"/>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c r="AG914" s="211"/>
      <c r="AH914" s="211"/>
      <c r="AI914" s="211"/>
      <c r="AJ914" s="211"/>
      <c r="AK914" s="211"/>
      <c r="AL914" s="211"/>
      <c r="AM914" s="211"/>
      <c r="AN914" s="211"/>
      <c r="AO914" s="211"/>
      <c r="AP914" s="211"/>
    </row>
    <row r="915" spans="2:42" ht="12" customHeight="1">
      <c r="B915" s="128"/>
      <c r="C915" s="128"/>
      <c r="D915" s="565"/>
      <c r="E915" s="407"/>
      <c r="F915" s="211"/>
      <c r="G915" s="211"/>
      <c r="H915" s="211"/>
      <c r="I915" s="211"/>
      <c r="J915" s="211"/>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c r="AG915" s="211"/>
      <c r="AH915" s="211"/>
      <c r="AI915" s="211"/>
      <c r="AJ915" s="211"/>
      <c r="AK915" s="211"/>
      <c r="AL915" s="211"/>
      <c r="AM915" s="211"/>
      <c r="AN915" s="211"/>
      <c r="AO915" s="211"/>
      <c r="AP915" s="211"/>
    </row>
    <row r="916" spans="2:42" ht="12" customHeight="1">
      <c r="B916" s="128"/>
      <c r="C916" s="128"/>
      <c r="D916" s="565"/>
      <c r="E916" s="407"/>
      <c r="F916" s="211"/>
      <c r="G916" s="211"/>
      <c r="H916" s="211"/>
      <c r="I916" s="211"/>
      <c r="J916" s="211"/>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c r="AG916" s="211"/>
      <c r="AH916" s="211"/>
      <c r="AI916" s="211"/>
      <c r="AJ916" s="211"/>
      <c r="AK916" s="211"/>
      <c r="AL916" s="211"/>
      <c r="AM916" s="211"/>
      <c r="AN916" s="211"/>
      <c r="AO916" s="211"/>
      <c r="AP916" s="211"/>
    </row>
    <row r="917" spans="2:42" ht="12" customHeight="1">
      <c r="B917" s="128"/>
      <c r="C917" s="128"/>
      <c r="D917" s="565"/>
      <c r="E917" s="407"/>
      <c r="F917" s="211"/>
      <c r="G917" s="211"/>
      <c r="H917" s="211"/>
      <c r="I917" s="211"/>
      <c r="J917" s="211"/>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c r="AG917" s="211"/>
      <c r="AH917" s="211"/>
      <c r="AI917" s="211"/>
      <c r="AJ917" s="211"/>
      <c r="AK917" s="211"/>
      <c r="AL917" s="211"/>
      <c r="AM917" s="211"/>
      <c r="AN917" s="211"/>
      <c r="AO917" s="211"/>
      <c r="AP917" s="211"/>
    </row>
    <row r="918" spans="2:42" ht="12" customHeight="1">
      <c r="B918" s="128"/>
      <c r="C918" s="128"/>
      <c r="D918" s="565"/>
      <c r="E918" s="407"/>
      <c r="F918" s="211"/>
      <c r="G918" s="211"/>
      <c r="H918" s="211"/>
      <c r="I918" s="211"/>
      <c r="J918" s="211"/>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c r="AG918" s="211"/>
      <c r="AH918" s="211"/>
      <c r="AI918" s="211"/>
      <c r="AJ918" s="211"/>
      <c r="AK918" s="211"/>
      <c r="AL918" s="211"/>
      <c r="AM918" s="211"/>
      <c r="AN918" s="211"/>
      <c r="AO918" s="211"/>
      <c r="AP918" s="211"/>
    </row>
    <row r="919" spans="2:42" ht="12" customHeight="1">
      <c r="B919" s="128"/>
      <c r="C919" s="128"/>
      <c r="D919" s="565"/>
      <c r="E919" s="407"/>
      <c r="F919" s="211"/>
      <c r="G919" s="211"/>
      <c r="H919" s="211"/>
      <c r="I919" s="211"/>
      <c r="J919" s="211"/>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c r="AG919" s="211"/>
      <c r="AH919" s="211"/>
      <c r="AI919" s="211"/>
      <c r="AJ919" s="211"/>
      <c r="AK919" s="211"/>
      <c r="AL919" s="211"/>
      <c r="AM919" s="211"/>
      <c r="AN919" s="211"/>
      <c r="AO919" s="211"/>
      <c r="AP919" s="211"/>
    </row>
    <row r="920" spans="2:42" ht="12" customHeight="1">
      <c r="B920" s="128"/>
      <c r="C920" s="128"/>
      <c r="D920" s="565"/>
      <c r="E920" s="407"/>
      <c r="F920" s="211"/>
      <c r="G920" s="211"/>
      <c r="H920" s="211"/>
      <c r="I920" s="211"/>
      <c r="J920" s="211"/>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c r="AG920" s="211"/>
      <c r="AH920" s="211"/>
      <c r="AI920" s="211"/>
      <c r="AJ920" s="211"/>
      <c r="AK920" s="211"/>
      <c r="AL920" s="211"/>
      <c r="AM920" s="211"/>
      <c r="AN920" s="211"/>
      <c r="AO920" s="211"/>
      <c r="AP920" s="211"/>
    </row>
    <row r="921" spans="2:42" ht="12" customHeight="1">
      <c r="B921" s="128"/>
      <c r="C921" s="128"/>
      <c r="D921" s="565"/>
      <c r="E921" s="407"/>
      <c r="F921" s="211"/>
      <c r="G921" s="211"/>
      <c r="H921" s="211"/>
      <c r="I921" s="211"/>
      <c r="J921" s="211"/>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c r="AG921" s="211"/>
      <c r="AH921" s="211"/>
      <c r="AI921" s="211"/>
      <c r="AJ921" s="211"/>
      <c r="AK921" s="211"/>
      <c r="AL921" s="211"/>
      <c r="AM921" s="211"/>
      <c r="AN921" s="211"/>
      <c r="AO921" s="211"/>
      <c r="AP921" s="211"/>
    </row>
    <row r="922" spans="2:42" ht="12" customHeight="1">
      <c r="B922" s="128"/>
      <c r="C922" s="128"/>
      <c r="D922" s="565"/>
      <c r="E922" s="407"/>
      <c r="F922" s="211"/>
      <c r="G922" s="211"/>
      <c r="H922" s="211"/>
      <c r="I922" s="211"/>
      <c r="J922" s="211"/>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c r="AG922" s="211"/>
      <c r="AH922" s="211"/>
      <c r="AI922" s="211"/>
      <c r="AJ922" s="211"/>
      <c r="AK922" s="211"/>
      <c r="AL922" s="211"/>
      <c r="AM922" s="211"/>
      <c r="AN922" s="211"/>
      <c r="AO922" s="211"/>
      <c r="AP922" s="211"/>
    </row>
    <row r="923" spans="2:42" ht="12" customHeight="1">
      <c r="B923" s="128"/>
      <c r="C923" s="128"/>
      <c r="D923" s="565"/>
      <c r="E923" s="407"/>
      <c r="F923" s="211"/>
      <c r="G923" s="211"/>
      <c r="H923" s="211"/>
      <c r="I923" s="211"/>
      <c r="J923" s="211"/>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c r="AG923" s="211"/>
      <c r="AH923" s="211"/>
      <c r="AI923" s="211"/>
      <c r="AJ923" s="211"/>
      <c r="AK923" s="211"/>
      <c r="AL923" s="211"/>
      <c r="AM923" s="211"/>
      <c r="AN923" s="211"/>
      <c r="AO923" s="211"/>
      <c r="AP923" s="211"/>
    </row>
    <row r="924" spans="2:42" ht="12" customHeight="1">
      <c r="B924" s="128"/>
      <c r="C924" s="128"/>
      <c r="D924" s="565"/>
      <c r="E924" s="407"/>
      <c r="F924" s="211"/>
      <c r="G924" s="211"/>
      <c r="H924" s="211"/>
      <c r="I924" s="211"/>
      <c r="J924" s="211"/>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c r="AG924" s="211"/>
      <c r="AH924" s="211"/>
      <c r="AI924" s="211"/>
      <c r="AJ924" s="211"/>
      <c r="AK924" s="211"/>
      <c r="AL924" s="211"/>
      <c r="AM924" s="211"/>
      <c r="AN924" s="211"/>
      <c r="AO924" s="211"/>
      <c r="AP924" s="211"/>
    </row>
    <row r="925" spans="2:42" ht="12" customHeight="1">
      <c r="B925" s="128"/>
      <c r="C925" s="128"/>
      <c r="D925" s="565"/>
      <c r="E925" s="407"/>
      <c r="F925" s="211"/>
      <c r="G925" s="211"/>
      <c r="H925" s="211"/>
      <c r="I925" s="211"/>
      <c r="J925" s="211"/>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c r="AG925" s="211"/>
      <c r="AH925" s="211"/>
      <c r="AI925" s="211"/>
      <c r="AJ925" s="211"/>
      <c r="AK925" s="211"/>
      <c r="AL925" s="211"/>
      <c r="AM925" s="211"/>
      <c r="AN925" s="211"/>
      <c r="AO925" s="211"/>
      <c r="AP925" s="211"/>
    </row>
    <row r="926" spans="2:42" ht="12" customHeight="1">
      <c r="B926" s="128"/>
      <c r="C926" s="128"/>
      <c r="D926" s="565"/>
      <c r="E926" s="407"/>
      <c r="F926" s="211"/>
      <c r="G926" s="211"/>
      <c r="H926" s="211"/>
      <c r="I926" s="211"/>
      <c r="J926" s="211"/>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c r="AG926" s="211"/>
      <c r="AH926" s="211"/>
      <c r="AI926" s="211"/>
      <c r="AJ926" s="211"/>
      <c r="AK926" s="211"/>
      <c r="AL926" s="211"/>
      <c r="AM926" s="211"/>
      <c r="AN926" s="211"/>
      <c r="AO926" s="211"/>
      <c r="AP926" s="211"/>
    </row>
    <row r="927" spans="2:42" ht="12" customHeight="1">
      <c r="B927" s="128"/>
      <c r="C927" s="128"/>
      <c r="D927" s="565"/>
      <c r="E927" s="407"/>
      <c r="F927" s="211"/>
      <c r="G927" s="211"/>
      <c r="H927" s="211"/>
      <c r="I927" s="211"/>
      <c r="J927" s="211"/>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c r="AG927" s="211"/>
      <c r="AH927" s="211"/>
      <c r="AI927" s="211"/>
      <c r="AJ927" s="211"/>
      <c r="AK927" s="211"/>
      <c r="AL927" s="211"/>
      <c r="AM927" s="211"/>
      <c r="AN927" s="211"/>
      <c r="AO927" s="211"/>
      <c r="AP927" s="211"/>
    </row>
    <row r="928" spans="2:42" ht="12" customHeight="1">
      <c r="B928" s="128"/>
      <c r="C928" s="128"/>
      <c r="D928" s="565"/>
      <c r="E928" s="407"/>
      <c r="F928" s="211"/>
      <c r="G928" s="211"/>
      <c r="H928" s="211"/>
      <c r="I928" s="211"/>
      <c r="J928" s="211"/>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c r="AG928" s="211"/>
      <c r="AH928" s="211"/>
      <c r="AI928" s="211"/>
      <c r="AJ928" s="211"/>
      <c r="AK928" s="211"/>
      <c r="AL928" s="211"/>
      <c r="AM928" s="211"/>
      <c r="AN928" s="211"/>
      <c r="AO928" s="211"/>
      <c r="AP928" s="211"/>
    </row>
    <row r="929" spans="2:42" ht="12" customHeight="1">
      <c r="B929" s="128"/>
      <c r="C929" s="128"/>
      <c r="D929" s="565"/>
      <c r="E929" s="407"/>
      <c r="F929" s="211"/>
      <c r="G929" s="211"/>
      <c r="H929" s="211"/>
      <c r="I929" s="211"/>
      <c r="J929" s="211"/>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c r="AG929" s="211"/>
      <c r="AH929" s="211"/>
      <c r="AI929" s="211"/>
      <c r="AJ929" s="211"/>
      <c r="AK929" s="211"/>
      <c r="AL929" s="211"/>
      <c r="AM929" s="211"/>
      <c r="AN929" s="211"/>
      <c r="AO929" s="211"/>
      <c r="AP929" s="211"/>
    </row>
    <row r="930" spans="2:42" ht="12" customHeight="1">
      <c r="B930" s="128"/>
      <c r="C930" s="128"/>
      <c r="D930" s="565"/>
      <c r="E930" s="407"/>
      <c r="F930" s="211"/>
      <c r="G930" s="211"/>
      <c r="H930" s="211"/>
      <c r="I930" s="211"/>
      <c r="J930" s="211"/>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c r="AG930" s="211"/>
      <c r="AH930" s="211"/>
      <c r="AI930" s="211"/>
      <c r="AJ930" s="211"/>
      <c r="AK930" s="211"/>
      <c r="AL930" s="211"/>
      <c r="AM930" s="211"/>
      <c r="AN930" s="211"/>
      <c r="AO930" s="211"/>
      <c r="AP930" s="211"/>
    </row>
    <row r="931" spans="2:42" ht="12" customHeight="1">
      <c r="B931" s="128"/>
      <c r="C931" s="128"/>
      <c r="D931" s="565"/>
      <c r="E931" s="407"/>
      <c r="F931" s="211"/>
      <c r="G931" s="211"/>
      <c r="H931" s="211"/>
      <c r="I931" s="211"/>
      <c r="J931" s="211"/>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c r="AG931" s="211"/>
      <c r="AH931" s="211"/>
      <c r="AI931" s="211"/>
      <c r="AJ931" s="211"/>
      <c r="AK931" s="211"/>
      <c r="AL931" s="211"/>
      <c r="AM931" s="211"/>
      <c r="AN931" s="211"/>
      <c r="AO931" s="211"/>
      <c r="AP931" s="211"/>
    </row>
    <row r="932" spans="2:42" ht="12" customHeight="1">
      <c r="B932" s="128"/>
      <c r="C932" s="128"/>
      <c r="D932" s="565"/>
      <c r="E932" s="407"/>
      <c r="F932" s="211"/>
      <c r="G932" s="211"/>
      <c r="H932" s="211"/>
      <c r="I932" s="211"/>
      <c r="J932" s="211"/>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c r="AG932" s="211"/>
      <c r="AH932" s="211"/>
      <c r="AI932" s="211"/>
      <c r="AJ932" s="211"/>
      <c r="AK932" s="211"/>
      <c r="AL932" s="211"/>
      <c r="AM932" s="211"/>
      <c r="AN932" s="211"/>
      <c r="AO932" s="211"/>
      <c r="AP932" s="211"/>
    </row>
    <row r="933" spans="2:42" ht="12" customHeight="1">
      <c r="B933" s="128"/>
      <c r="C933" s="128"/>
      <c r="D933" s="565"/>
      <c r="E933" s="407"/>
      <c r="F933" s="211"/>
      <c r="G933" s="211"/>
      <c r="H933" s="211"/>
      <c r="I933" s="211"/>
      <c r="J933" s="211"/>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c r="AG933" s="211"/>
      <c r="AH933" s="211"/>
      <c r="AI933" s="211"/>
      <c r="AJ933" s="211"/>
      <c r="AK933" s="211"/>
      <c r="AL933" s="211"/>
      <c r="AM933" s="211"/>
      <c r="AN933" s="211"/>
      <c r="AO933" s="211"/>
      <c r="AP933" s="211"/>
    </row>
    <row r="934" spans="2:42" ht="12" customHeight="1">
      <c r="B934" s="128"/>
      <c r="C934" s="128"/>
      <c r="D934" s="565"/>
      <c r="E934" s="407"/>
      <c r="F934" s="211"/>
      <c r="G934" s="211"/>
      <c r="H934" s="211"/>
      <c r="I934" s="211"/>
      <c r="J934" s="211"/>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c r="AG934" s="211"/>
      <c r="AH934" s="211"/>
      <c r="AI934" s="211"/>
      <c r="AJ934" s="211"/>
      <c r="AK934" s="211"/>
      <c r="AL934" s="211"/>
      <c r="AM934" s="211"/>
      <c r="AN934" s="211"/>
      <c r="AO934" s="211"/>
      <c r="AP934" s="211"/>
    </row>
    <row r="935" spans="2:42" ht="12" customHeight="1">
      <c r="B935" s="128"/>
      <c r="C935" s="128"/>
      <c r="D935" s="565"/>
      <c r="E935" s="407"/>
      <c r="F935" s="211"/>
      <c r="G935" s="211"/>
      <c r="H935" s="211"/>
      <c r="I935" s="211"/>
      <c r="J935" s="211"/>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c r="AG935" s="211"/>
      <c r="AH935" s="211"/>
      <c r="AI935" s="211"/>
      <c r="AJ935" s="211"/>
      <c r="AK935" s="211"/>
      <c r="AL935" s="211"/>
      <c r="AM935" s="211"/>
      <c r="AN935" s="211"/>
      <c r="AO935" s="211"/>
      <c r="AP935" s="211"/>
    </row>
    <row r="936" spans="2:42" ht="12" customHeight="1">
      <c r="B936" s="128"/>
      <c r="C936" s="128"/>
      <c r="D936" s="565"/>
      <c r="E936" s="407"/>
      <c r="F936" s="211"/>
      <c r="G936" s="211"/>
      <c r="H936" s="211"/>
      <c r="I936" s="211"/>
      <c r="J936" s="211"/>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c r="AG936" s="211"/>
      <c r="AH936" s="211"/>
      <c r="AI936" s="211"/>
      <c r="AJ936" s="211"/>
      <c r="AK936" s="211"/>
      <c r="AL936" s="211"/>
      <c r="AM936" s="211"/>
      <c r="AN936" s="211"/>
      <c r="AO936" s="211"/>
      <c r="AP936" s="211"/>
    </row>
    <row r="937" spans="2:42" ht="12" customHeight="1">
      <c r="B937" s="128"/>
      <c r="C937" s="128"/>
      <c r="D937" s="565"/>
      <c r="E937" s="407"/>
      <c r="F937" s="211"/>
      <c r="G937" s="211"/>
      <c r="H937" s="211"/>
      <c r="I937" s="211"/>
      <c r="J937" s="211"/>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c r="AG937" s="211"/>
      <c r="AH937" s="211"/>
      <c r="AI937" s="211"/>
      <c r="AJ937" s="211"/>
      <c r="AK937" s="211"/>
      <c r="AL937" s="211"/>
      <c r="AM937" s="211"/>
      <c r="AN937" s="211"/>
      <c r="AO937" s="211"/>
      <c r="AP937" s="211"/>
    </row>
    <row r="938" spans="2:42" ht="12" customHeight="1">
      <c r="B938" s="128"/>
      <c r="C938" s="128"/>
      <c r="D938" s="565"/>
      <c r="E938" s="407"/>
      <c r="F938" s="211"/>
      <c r="G938" s="211"/>
      <c r="H938" s="211"/>
      <c r="I938" s="211"/>
      <c r="J938" s="211"/>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c r="AG938" s="211"/>
      <c r="AH938" s="211"/>
      <c r="AI938" s="211"/>
      <c r="AJ938" s="211"/>
      <c r="AK938" s="211"/>
      <c r="AL938" s="211"/>
      <c r="AM938" s="211"/>
      <c r="AN938" s="211"/>
      <c r="AO938" s="211"/>
      <c r="AP938" s="211"/>
    </row>
    <row r="939" spans="2:42" ht="12" customHeight="1">
      <c r="B939" s="128"/>
      <c r="C939" s="128"/>
      <c r="D939" s="565"/>
      <c r="E939" s="407"/>
      <c r="F939" s="211"/>
      <c r="G939" s="211"/>
      <c r="H939" s="211"/>
      <c r="I939" s="211"/>
      <c r="J939" s="211"/>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c r="AG939" s="211"/>
      <c r="AH939" s="211"/>
      <c r="AI939" s="211"/>
      <c r="AJ939" s="211"/>
      <c r="AK939" s="211"/>
      <c r="AL939" s="211"/>
      <c r="AM939" s="211"/>
      <c r="AN939" s="211"/>
      <c r="AO939" s="211"/>
      <c r="AP939" s="211"/>
    </row>
    <row r="940" spans="2:42" ht="12" customHeight="1">
      <c r="B940" s="128"/>
      <c r="C940" s="128"/>
      <c r="D940" s="565"/>
      <c r="E940" s="407"/>
      <c r="F940" s="211"/>
      <c r="G940" s="211"/>
      <c r="H940" s="211"/>
      <c r="I940" s="211"/>
      <c r="J940" s="211"/>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c r="AG940" s="211"/>
      <c r="AH940" s="211"/>
      <c r="AI940" s="211"/>
      <c r="AJ940" s="211"/>
      <c r="AK940" s="211"/>
      <c r="AL940" s="211"/>
      <c r="AM940" s="211"/>
      <c r="AN940" s="211"/>
      <c r="AO940" s="211"/>
      <c r="AP940" s="211"/>
    </row>
    <row r="941" spans="2:42" ht="12" customHeight="1">
      <c r="B941" s="128"/>
      <c r="C941" s="128"/>
      <c r="D941" s="565"/>
      <c r="E941" s="407"/>
      <c r="F941" s="211"/>
      <c r="G941" s="211"/>
      <c r="H941" s="211"/>
      <c r="I941" s="211"/>
      <c r="J941" s="211"/>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c r="AG941" s="211"/>
      <c r="AH941" s="211"/>
      <c r="AI941" s="211"/>
      <c r="AJ941" s="211"/>
      <c r="AK941" s="211"/>
      <c r="AL941" s="211"/>
      <c r="AM941" s="211"/>
      <c r="AN941" s="211"/>
      <c r="AO941" s="211"/>
      <c r="AP941" s="211"/>
    </row>
    <row r="942" spans="2:42" ht="12" customHeight="1">
      <c r="B942" s="128"/>
      <c r="C942" s="128"/>
      <c r="D942" s="565"/>
      <c r="E942" s="407"/>
      <c r="F942" s="211"/>
      <c r="G942" s="211"/>
      <c r="H942" s="211"/>
      <c r="I942" s="211"/>
      <c r="J942" s="211"/>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c r="AG942" s="211"/>
      <c r="AH942" s="211"/>
      <c r="AI942" s="211"/>
      <c r="AJ942" s="211"/>
      <c r="AK942" s="211"/>
      <c r="AL942" s="211"/>
      <c r="AM942" s="211"/>
      <c r="AN942" s="211"/>
      <c r="AO942" s="211"/>
      <c r="AP942" s="211"/>
    </row>
    <row r="943" spans="2:42" ht="12" customHeight="1">
      <c r="B943" s="128"/>
      <c r="C943" s="128"/>
      <c r="D943" s="565"/>
      <c r="E943" s="407"/>
      <c r="F943" s="211"/>
      <c r="G943" s="211"/>
      <c r="H943" s="211"/>
      <c r="I943" s="211"/>
      <c r="J943" s="211"/>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c r="AG943" s="211"/>
      <c r="AH943" s="211"/>
      <c r="AI943" s="211"/>
      <c r="AJ943" s="211"/>
      <c r="AK943" s="211"/>
      <c r="AL943" s="211"/>
      <c r="AM943" s="211"/>
      <c r="AN943" s="211"/>
      <c r="AO943" s="211"/>
      <c r="AP943" s="211"/>
    </row>
    <row r="944" spans="2:42" ht="12" customHeight="1">
      <c r="B944" s="128"/>
      <c r="C944" s="128"/>
      <c r="D944" s="565"/>
      <c r="E944" s="407"/>
      <c r="F944" s="211"/>
      <c r="G944" s="211"/>
      <c r="H944" s="211"/>
      <c r="I944" s="211"/>
      <c r="J944" s="211"/>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c r="AG944" s="211"/>
      <c r="AH944" s="211"/>
      <c r="AI944" s="211"/>
      <c r="AJ944" s="211"/>
      <c r="AK944" s="211"/>
      <c r="AL944" s="211"/>
      <c r="AM944" s="211"/>
      <c r="AN944" s="211"/>
      <c r="AO944" s="211"/>
      <c r="AP944" s="211"/>
    </row>
    <row r="945" spans="2:42" ht="12" customHeight="1">
      <c r="B945" s="128"/>
      <c r="C945" s="128"/>
      <c r="D945" s="565"/>
      <c r="E945" s="407"/>
      <c r="F945" s="211"/>
      <c r="G945" s="211"/>
      <c r="H945" s="211"/>
      <c r="I945" s="211"/>
      <c r="J945" s="211"/>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c r="AG945" s="211"/>
      <c r="AH945" s="211"/>
      <c r="AI945" s="211"/>
      <c r="AJ945" s="211"/>
      <c r="AK945" s="211"/>
      <c r="AL945" s="211"/>
      <c r="AM945" s="211"/>
      <c r="AN945" s="211"/>
      <c r="AO945" s="211"/>
      <c r="AP945" s="211"/>
    </row>
    <row r="946" spans="2:42" ht="12" customHeight="1">
      <c r="B946" s="128"/>
      <c r="C946" s="128"/>
      <c r="D946" s="565"/>
      <c r="E946" s="407"/>
      <c r="F946" s="211"/>
      <c r="G946" s="211"/>
      <c r="H946" s="211"/>
      <c r="I946" s="211"/>
      <c r="J946" s="211"/>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c r="AG946" s="211"/>
      <c r="AH946" s="211"/>
      <c r="AI946" s="211"/>
      <c r="AJ946" s="211"/>
      <c r="AK946" s="211"/>
      <c r="AL946" s="211"/>
      <c r="AM946" s="211"/>
      <c r="AN946" s="211"/>
      <c r="AO946" s="211"/>
      <c r="AP946" s="211"/>
    </row>
    <row r="947" spans="2:42" ht="12" customHeight="1">
      <c r="B947" s="128"/>
      <c r="C947" s="128"/>
      <c r="D947" s="565"/>
      <c r="E947" s="407"/>
      <c r="F947" s="211"/>
      <c r="G947" s="211"/>
      <c r="H947" s="211"/>
      <c r="I947" s="211"/>
      <c r="J947" s="211"/>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c r="AG947" s="211"/>
      <c r="AH947" s="211"/>
      <c r="AI947" s="211"/>
      <c r="AJ947" s="211"/>
      <c r="AK947" s="211"/>
      <c r="AL947" s="211"/>
      <c r="AM947" s="211"/>
      <c r="AN947" s="211"/>
      <c r="AO947" s="211"/>
      <c r="AP947" s="211"/>
    </row>
    <row r="948" spans="2:42" ht="12" customHeight="1">
      <c r="B948" s="128"/>
      <c r="C948" s="128"/>
      <c r="D948" s="565"/>
      <c r="E948" s="407"/>
      <c r="F948" s="211"/>
      <c r="G948" s="211"/>
      <c r="H948" s="211"/>
      <c r="I948" s="211"/>
      <c r="J948" s="211"/>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c r="AG948" s="211"/>
      <c r="AH948" s="211"/>
      <c r="AI948" s="211"/>
      <c r="AJ948" s="211"/>
      <c r="AK948" s="211"/>
      <c r="AL948" s="211"/>
      <c r="AM948" s="211"/>
      <c r="AN948" s="211"/>
      <c r="AO948" s="211"/>
      <c r="AP948" s="211"/>
    </row>
    <row r="949" spans="2:42" ht="12" customHeight="1">
      <c r="B949" s="128"/>
      <c r="C949" s="128"/>
      <c r="D949" s="565"/>
      <c r="E949" s="407"/>
      <c r="F949" s="211"/>
      <c r="G949" s="211"/>
      <c r="H949" s="211"/>
      <c r="I949" s="211"/>
      <c r="J949" s="211"/>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c r="AG949" s="211"/>
      <c r="AH949" s="211"/>
      <c r="AI949" s="211"/>
      <c r="AJ949" s="211"/>
      <c r="AK949" s="211"/>
      <c r="AL949" s="211"/>
      <c r="AM949" s="211"/>
      <c r="AN949" s="211"/>
      <c r="AO949" s="211"/>
      <c r="AP949" s="211"/>
    </row>
    <row r="950" spans="2:42" ht="12" customHeight="1">
      <c r="B950" s="128"/>
      <c r="C950" s="128"/>
      <c r="D950" s="565"/>
      <c r="E950" s="407"/>
      <c r="F950" s="211"/>
      <c r="G950" s="211"/>
      <c r="H950" s="211"/>
      <c r="I950" s="211"/>
      <c r="J950" s="211"/>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c r="AG950" s="211"/>
      <c r="AH950" s="211"/>
      <c r="AI950" s="211"/>
      <c r="AJ950" s="211"/>
      <c r="AK950" s="211"/>
      <c r="AL950" s="211"/>
      <c r="AM950" s="211"/>
      <c r="AN950" s="211"/>
      <c r="AO950" s="211"/>
      <c r="AP950" s="211"/>
    </row>
    <row r="951" spans="2:42" ht="12" customHeight="1">
      <c r="B951" s="128"/>
      <c r="C951" s="128"/>
      <c r="D951" s="565"/>
      <c r="E951" s="407"/>
      <c r="F951" s="211"/>
      <c r="G951" s="211"/>
      <c r="H951" s="211"/>
      <c r="I951" s="211"/>
      <c r="J951" s="211"/>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c r="AG951" s="211"/>
      <c r="AH951" s="211"/>
      <c r="AI951" s="211"/>
      <c r="AJ951" s="211"/>
      <c r="AK951" s="211"/>
      <c r="AL951" s="211"/>
      <c r="AM951" s="211"/>
      <c r="AN951" s="211"/>
      <c r="AO951" s="211"/>
      <c r="AP951" s="211"/>
    </row>
    <row r="952" spans="2:42" ht="12" customHeight="1">
      <c r="B952" s="128"/>
      <c r="C952" s="128"/>
      <c r="D952" s="565"/>
      <c r="E952" s="407"/>
      <c r="F952" s="211"/>
      <c r="G952" s="211"/>
      <c r="H952" s="211"/>
      <c r="I952" s="211"/>
      <c r="J952" s="211"/>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c r="AG952" s="211"/>
      <c r="AH952" s="211"/>
      <c r="AI952" s="211"/>
      <c r="AJ952" s="211"/>
      <c r="AK952" s="211"/>
      <c r="AL952" s="211"/>
      <c r="AM952" s="211"/>
      <c r="AN952" s="211"/>
      <c r="AO952" s="211"/>
      <c r="AP952" s="211"/>
    </row>
    <row r="953" spans="2:42" ht="12" customHeight="1">
      <c r="B953" s="128"/>
      <c r="C953" s="128"/>
      <c r="D953" s="565"/>
      <c r="E953" s="407"/>
      <c r="F953" s="211"/>
      <c r="G953" s="211"/>
      <c r="H953" s="211"/>
      <c r="I953" s="211"/>
      <c r="J953" s="211"/>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c r="AG953" s="211"/>
      <c r="AH953" s="211"/>
      <c r="AI953" s="211"/>
      <c r="AJ953" s="211"/>
      <c r="AK953" s="211"/>
      <c r="AL953" s="211"/>
      <c r="AM953" s="211"/>
      <c r="AN953" s="211"/>
      <c r="AO953" s="211"/>
      <c r="AP953" s="211"/>
    </row>
    <row r="954" spans="2:42" ht="12" customHeight="1">
      <c r="B954" s="128"/>
      <c r="C954" s="128"/>
      <c r="D954" s="565"/>
      <c r="E954" s="407"/>
      <c r="F954" s="211"/>
      <c r="G954" s="211"/>
      <c r="H954" s="211"/>
      <c r="I954" s="211"/>
      <c r="J954" s="211"/>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c r="AG954" s="211"/>
      <c r="AH954" s="211"/>
      <c r="AI954" s="211"/>
      <c r="AJ954" s="211"/>
      <c r="AK954" s="211"/>
      <c r="AL954" s="211"/>
      <c r="AM954" s="211"/>
      <c r="AN954" s="211"/>
      <c r="AO954" s="211"/>
      <c r="AP954" s="211"/>
    </row>
    <row r="955" spans="2:42" ht="12" customHeight="1">
      <c r="B955" s="128"/>
      <c r="C955" s="128"/>
      <c r="D955" s="565"/>
      <c r="E955" s="407"/>
      <c r="F955" s="211"/>
      <c r="G955" s="211"/>
      <c r="H955" s="211"/>
      <c r="I955" s="211"/>
      <c r="J955" s="211"/>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c r="AG955" s="211"/>
      <c r="AH955" s="211"/>
      <c r="AI955" s="211"/>
      <c r="AJ955" s="211"/>
      <c r="AK955" s="211"/>
      <c r="AL955" s="211"/>
      <c r="AM955" s="211"/>
      <c r="AN955" s="211"/>
      <c r="AO955" s="211"/>
      <c r="AP955" s="211"/>
    </row>
    <row r="956" spans="2:42" ht="12" customHeight="1">
      <c r="B956" s="128"/>
      <c r="C956" s="128"/>
      <c r="D956" s="565"/>
      <c r="E956" s="407"/>
      <c r="F956" s="211"/>
      <c r="G956" s="211"/>
      <c r="H956" s="211"/>
      <c r="I956" s="211"/>
      <c r="J956" s="211"/>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c r="AG956" s="211"/>
      <c r="AH956" s="211"/>
      <c r="AI956" s="211"/>
      <c r="AJ956" s="211"/>
      <c r="AK956" s="211"/>
      <c r="AL956" s="211"/>
      <c r="AM956" s="211"/>
      <c r="AN956" s="211"/>
      <c r="AO956" s="211"/>
      <c r="AP956" s="211"/>
    </row>
    <row r="957" spans="2:42" ht="12" customHeight="1">
      <c r="B957" s="128"/>
      <c r="C957" s="128"/>
      <c r="D957" s="565"/>
      <c r="E957" s="407"/>
      <c r="F957" s="211"/>
      <c r="G957" s="211"/>
      <c r="H957" s="211"/>
      <c r="I957" s="211"/>
      <c r="J957" s="211"/>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c r="AG957" s="211"/>
      <c r="AH957" s="211"/>
      <c r="AI957" s="211"/>
      <c r="AJ957" s="211"/>
      <c r="AK957" s="211"/>
      <c r="AL957" s="211"/>
      <c r="AM957" s="211"/>
      <c r="AN957" s="211"/>
      <c r="AO957" s="211"/>
      <c r="AP957" s="211"/>
    </row>
    <row r="958" spans="2:42" ht="12" customHeight="1">
      <c r="B958" s="128"/>
      <c r="C958" s="128"/>
      <c r="D958" s="565"/>
      <c r="E958" s="407"/>
      <c r="F958" s="211"/>
      <c r="G958" s="211"/>
      <c r="H958" s="211"/>
      <c r="I958" s="211"/>
      <c r="J958" s="211"/>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c r="AG958" s="211"/>
      <c r="AH958" s="211"/>
      <c r="AI958" s="211"/>
      <c r="AJ958" s="211"/>
      <c r="AK958" s="211"/>
      <c r="AL958" s="211"/>
      <c r="AM958" s="211"/>
      <c r="AN958" s="211"/>
      <c r="AO958" s="211"/>
      <c r="AP958" s="211"/>
    </row>
    <row r="959" spans="2:42" ht="12" customHeight="1">
      <c r="B959" s="128"/>
      <c r="C959" s="128"/>
      <c r="D959" s="565"/>
      <c r="E959" s="407"/>
      <c r="F959" s="211"/>
      <c r="G959" s="211"/>
      <c r="H959" s="211"/>
      <c r="I959" s="211"/>
      <c r="J959" s="211"/>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c r="AG959" s="211"/>
      <c r="AH959" s="211"/>
      <c r="AI959" s="211"/>
      <c r="AJ959" s="211"/>
      <c r="AK959" s="211"/>
      <c r="AL959" s="211"/>
      <c r="AM959" s="211"/>
      <c r="AN959" s="211"/>
      <c r="AO959" s="211"/>
      <c r="AP959" s="211"/>
    </row>
    <row r="960" spans="2:42" ht="12" customHeight="1">
      <c r="B960" s="128"/>
      <c r="C960" s="128"/>
      <c r="D960" s="565"/>
      <c r="E960" s="407"/>
      <c r="F960" s="211"/>
      <c r="G960" s="211"/>
      <c r="H960" s="211"/>
      <c r="I960" s="211"/>
      <c r="J960" s="211"/>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c r="AG960" s="211"/>
      <c r="AH960" s="211"/>
      <c r="AI960" s="211"/>
      <c r="AJ960" s="211"/>
      <c r="AK960" s="211"/>
      <c r="AL960" s="211"/>
      <c r="AM960" s="211"/>
      <c r="AN960" s="211"/>
      <c r="AO960" s="211"/>
      <c r="AP960" s="211"/>
    </row>
    <row r="961" spans="2:42" ht="12" customHeight="1">
      <c r="B961" s="128"/>
      <c r="C961" s="128"/>
      <c r="D961" s="565"/>
      <c r="E961" s="407"/>
      <c r="F961" s="211"/>
      <c r="G961" s="211"/>
      <c r="H961" s="211"/>
      <c r="I961" s="211"/>
      <c r="J961" s="211"/>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c r="AG961" s="211"/>
      <c r="AH961" s="211"/>
      <c r="AI961" s="211"/>
      <c r="AJ961" s="211"/>
      <c r="AK961" s="211"/>
      <c r="AL961" s="211"/>
      <c r="AM961" s="211"/>
      <c r="AN961" s="211"/>
      <c r="AO961" s="211"/>
      <c r="AP961" s="211"/>
    </row>
    <row r="962" spans="2:42" ht="12" customHeight="1">
      <c r="B962" s="128"/>
      <c r="C962" s="128"/>
      <c r="D962" s="565"/>
      <c r="E962" s="407"/>
      <c r="F962" s="211"/>
      <c r="G962" s="211"/>
      <c r="H962" s="211"/>
      <c r="I962" s="211"/>
      <c r="J962" s="211"/>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c r="AG962" s="211"/>
      <c r="AH962" s="211"/>
      <c r="AI962" s="211"/>
      <c r="AJ962" s="211"/>
      <c r="AK962" s="211"/>
      <c r="AL962" s="211"/>
      <c r="AM962" s="211"/>
      <c r="AN962" s="211"/>
      <c r="AO962" s="211"/>
      <c r="AP962" s="211"/>
    </row>
    <row r="963" spans="2:42" ht="12" customHeight="1">
      <c r="B963" s="128"/>
      <c r="C963" s="128"/>
      <c r="D963" s="565"/>
      <c r="E963" s="407"/>
      <c r="F963" s="211"/>
      <c r="G963" s="211"/>
      <c r="H963" s="211"/>
      <c r="I963" s="211"/>
      <c r="J963" s="211"/>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c r="AG963" s="211"/>
      <c r="AH963" s="211"/>
      <c r="AI963" s="211"/>
      <c r="AJ963" s="211"/>
      <c r="AK963" s="211"/>
      <c r="AL963" s="211"/>
      <c r="AM963" s="211"/>
      <c r="AN963" s="211"/>
      <c r="AO963" s="211"/>
      <c r="AP963" s="211"/>
    </row>
    <row r="964" spans="2:42" ht="12" customHeight="1">
      <c r="B964" s="128"/>
      <c r="C964" s="128"/>
      <c r="D964" s="565"/>
      <c r="E964" s="407"/>
      <c r="F964" s="211"/>
      <c r="G964" s="211"/>
      <c r="H964" s="211"/>
      <c r="I964" s="211"/>
      <c r="J964" s="211"/>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c r="AG964" s="211"/>
      <c r="AH964" s="211"/>
      <c r="AI964" s="211"/>
      <c r="AJ964" s="211"/>
      <c r="AK964" s="211"/>
      <c r="AL964" s="211"/>
      <c r="AM964" s="211"/>
      <c r="AN964" s="211"/>
      <c r="AO964" s="211"/>
      <c r="AP964" s="211"/>
    </row>
    <row r="965" spans="2:42" ht="12" customHeight="1">
      <c r="B965" s="128"/>
      <c r="C965" s="128"/>
      <c r="D965" s="565"/>
      <c r="E965" s="407"/>
      <c r="F965" s="211"/>
      <c r="G965" s="211"/>
      <c r="H965" s="211"/>
      <c r="I965" s="211"/>
      <c r="J965" s="211"/>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c r="AG965" s="211"/>
      <c r="AH965" s="211"/>
      <c r="AI965" s="211"/>
      <c r="AJ965" s="211"/>
      <c r="AK965" s="211"/>
      <c r="AL965" s="211"/>
      <c r="AM965" s="211"/>
      <c r="AN965" s="211"/>
      <c r="AO965" s="211"/>
      <c r="AP965" s="211"/>
    </row>
    <row r="966" spans="2:42" ht="12" customHeight="1">
      <c r="B966" s="128"/>
      <c r="C966" s="128"/>
      <c r="D966" s="565"/>
      <c r="E966" s="407"/>
      <c r="F966" s="211"/>
      <c r="G966" s="211"/>
      <c r="H966" s="211"/>
      <c r="I966" s="211"/>
      <c r="J966" s="211"/>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c r="AG966" s="211"/>
      <c r="AH966" s="211"/>
      <c r="AI966" s="211"/>
      <c r="AJ966" s="211"/>
      <c r="AK966" s="211"/>
      <c r="AL966" s="211"/>
      <c r="AM966" s="211"/>
      <c r="AN966" s="211"/>
      <c r="AO966" s="211"/>
      <c r="AP966" s="211"/>
    </row>
    <row r="967" spans="2:42" ht="12" customHeight="1">
      <c r="B967" s="128"/>
      <c r="C967" s="128"/>
      <c r="D967" s="565"/>
      <c r="E967" s="407"/>
      <c r="F967" s="211"/>
      <c r="G967" s="211"/>
      <c r="H967" s="211"/>
      <c r="I967" s="211"/>
      <c r="J967" s="211"/>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c r="AG967" s="211"/>
      <c r="AH967" s="211"/>
      <c r="AI967" s="211"/>
      <c r="AJ967" s="211"/>
      <c r="AK967" s="211"/>
      <c r="AL967" s="211"/>
      <c r="AM967" s="211"/>
      <c r="AN967" s="211"/>
      <c r="AO967" s="211"/>
      <c r="AP967" s="211"/>
    </row>
    <row r="968" spans="2:42" ht="12" customHeight="1">
      <c r="B968" s="128"/>
      <c r="C968" s="128"/>
      <c r="D968" s="565"/>
      <c r="E968" s="407"/>
      <c r="F968" s="211"/>
      <c r="G968" s="211"/>
      <c r="H968" s="211"/>
      <c r="I968" s="211"/>
      <c r="J968" s="211"/>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c r="AG968" s="211"/>
      <c r="AH968" s="211"/>
      <c r="AI968" s="211"/>
      <c r="AJ968" s="211"/>
      <c r="AK968" s="211"/>
      <c r="AL968" s="211"/>
      <c r="AM968" s="211"/>
      <c r="AN968" s="211"/>
      <c r="AO968" s="211"/>
      <c r="AP968" s="211"/>
    </row>
    <row r="969" spans="2:42" ht="12" customHeight="1">
      <c r="B969" s="128"/>
      <c r="C969" s="128"/>
      <c r="D969" s="565"/>
      <c r="E969" s="407"/>
      <c r="F969" s="211"/>
      <c r="G969" s="211"/>
      <c r="H969" s="211"/>
      <c r="I969" s="211"/>
      <c r="J969" s="211"/>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c r="AG969" s="211"/>
      <c r="AH969" s="211"/>
      <c r="AI969" s="211"/>
      <c r="AJ969" s="211"/>
      <c r="AK969" s="211"/>
      <c r="AL969" s="211"/>
      <c r="AM969" s="211"/>
      <c r="AN969" s="211"/>
      <c r="AO969" s="211"/>
      <c r="AP969" s="211"/>
    </row>
    <row r="970" spans="2:42" ht="12" customHeight="1">
      <c r="B970" s="128"/>
      <c r="C970" s="128"/>
      <c r="D970" s="565"/>
      <c r="E970" s="407"/>
      <c r="F970" s="211"/>
      <c r="G970" s="211"/>
      <c r="H970" s="211"/>
      <c r="I970" s="211"/>
      <c r="J970" s="211"/>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c r="AG970" s="211"/>
      <c r="AH970" s="211"/>
      <c r="AI970" s="211"/>
      <c r="AJ970" s="211"/>
      <c r="AK970" s="211"/>
      <c r="AL970" s="211"/>
      <c r="AM970" s="211"/>
      <c r="AN970" s="211"/>
      <c r="AO970" s="211"/>
      <c r="AP970" s="211"/>
    </row>
    <row r="971" spans="2:42" ht="12" customHeight="1">
      <c r="B971" s="128"/>
      <c r="C971" s="128"/>
      <c r="D971" s="565"/>
      <c r="E971" s="407"/>
      <c r="F971" s="211"/>
      <c r="G971" s="211"/>
      <c r="H971" s="211"/>
      <c r="I971" s="211"/>
      <c r="J971" s="211"/>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c r="AG971" s="211"/>
      <c r="AH971" s="211"/>
      <c r="AI971" s="211"/>
      <c r="AJ971" s="211"/>
      <c r="AK971" s="211"/>
      <c r="AL971" s="211"/>
      <c r="AM971" s="211"/>
      <c r="AN971" s="211"/>
      <c r="AO971" s="211"/>
      <c r="AP971" s="211"/>
    </row>
    <row r="972" spans="2:42" ht="12" customHeight="1">
      <c r="B972" s="128"/>
      <c r="C972" s="128"/>
      <c r="D972" s="565"/>
      <c r="E972" s="407"/>
      <c r="F972" s="211"/>
      <c r="G972" s="211"/>
      <c r="H972" s="211"/>
      <c r="I972" s="211"/>
      <c r="J972" s="211"/>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c r="AG972" s="211"/>
      <c r="AH972" s="211"/>
      <c r="AI972" s="211"/>
      <c r="AJ972" s="211"/>
      <c r="AK972" s="211"/>
      <c r="AL972" s="211"/>
      <c r="AM972" s="211"/>
      <c r="AN972" s="211"/>
      <c r="AO972" s="211"/>
      <c r="AP972" s="211"/>
    </row>
    <row r="973" spans="2:42" ht="12" customHeight="1">
      <c r="B973" s="128"/>
      <c r="C973" s="128"/>
      <c r="D973" s="565"/>
      <c r="E973" s="407"/>
      <c r="F973" s="211"/>
      <c r="G973" s="211"/>
      <c r="H973" s="211"/>
      <c r="I973" s="211"/>
      <c r="J973" s="211"/>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c r="AG973" s="211"/>
      <c r="AH973" s="211"/>
      <c r="AI973" s="211"/>
      <c r="AJ973" s="211"/>
      <c r="AK973" s="211"/>
      <c r="AL973" s="211"/>
      <c r="AM973" s="211"/>
      <c r="AN973" s="211"/>
      <c r="AO973" s="211"/>
      <c r="AP973" s="211"/>
    </row>
    <row r="974" spans="2:42" ht="12" customHeight="1">
      <c r="B974" s="128"/>
      <c r="C974" s="128"/>
      <c r="D974" s="565"/>
      <c r="E974" s="407"/>
      <c r="F974" s="211"/>
      <c r="G974" s="211"/>
      <c r="H974" s="211"/>
      <c r="I974" s="211"/>
      <c r="J974" s="211"/>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c r="AG974" s="211"/>
      <c r="AH974" s="211"/>
      <c r="AI974" s="211"/>
      <c r="AJ974" s="211"/>
      <c r="AK974" s="211"/>
      <c r="AL974" s="211"/>
      <c r="AM974" s="211"/>
      <c r="AN974" s="211"/>
      <c r="AO974" s="211"/>
      <c r="AP974" s="211"/>
    </row>
    <row r="975" spans="2:42" ht="12" customHeight="1">
      <c r="B975" s="128"/>
      <c r="C975" s="128"/>
      <c r="D975" s="565"/>
      <c r="E975" s="407"/>
      <c r="F975" s="211"/>
      <c r="G975" s="211"/>
      <c r="H975" s="211"/>
      <c r="I975" s="211"/>
      <c r="J975" s="211"/>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c r="AG975" s="211"/>
      <c r="AH975" s="211"/>
      <c r="AI975" s="211"/>
      <c r="AJ975" s="211"/>
      <c r="AK975" s="211"/>
      <c r="AL975" s="211"/>
      <c r="AM975" s="211"/>
      <c r="AN975" s="211"/>
      <c r="AO975" s="211"/>
      <c r="AP975" s="211"/>
    </row>
    <row r="976" spans="2:42" ht="12" customHeight="1">
      <c r="B976" s="128"/>
      <c r="C976" s="128"/>
      <c r="D976" s="565"/>
      <c r="E976" s="407"/>
      <c r="F976" s="211"/>
      <c r="G976" s="211"/>
      <c r="H976" s="211"/>
      <c r="I976" s="211"/>
      <c r="J976" s="211"/>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c r="AG976" s="211"/>
      <c r="AH976" s="211"/>
      <c r="AI976" s="211"/>
      <c r="AJ976" s="211"/>
      <c r="AK976" s="211"/>
      <c r="AL976" s="211"/>
      <c r="AM976" s="211"/>
      <c r="AN976" s="211"/>
      <c r="AO976" s="211"/>
      <c r="AP976" s="211"/>
    </row>
    <row r="977" spans="2:42" ht="12" customHeight="1">
      <c r="B977" s="128"/>
      <c r="C977" s="128"/>
      <c r="D977" s="565"/>
      <c r="E977" s="407"/>
      <c r="F977" s="211"/>
      <c r="G977" s="211"/>
      <c r="H977" s="211"/>
      <c r="I977" s="211"/>
      <c r="J977" s="211"/>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c r="AK977" s="211"/>
      <c r="AL977" s="211"/>
      <c r="AM977" s="211"/>
      <c r="AN977" s="211"/>
      <c r="AO977" s="211"/>
      <c r="AP977" s="211"/>
    </row>
    <row r="978" spans="2:42" ht="12" customHeight="1">
      <c r="B978" s="128"/>
      <c r="C978" s="128"/>
      <c r="D978" s="565"/>
      <c r="E978" s="407"/>
      <c r="F978" s="211"/>
      <c r="G978" s="211"/>
      <c r="H978" s="211"/>
      <c r="I978" s="211"/>
      <c r="J978" s="211"/>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c r="AK978" s="211"/>
      <c r="AL978" s="211"/>
      <c r="AM978" s="211"/>
      <c r="AN978" s="211"/>
      <c r="AO978" s="211"/>
      <c r="AP978" s="211"/>
    </row>
    <row r="979" spans="2:42" ht="12" customHeight="1">
      <c r="B979" s="128"/>
      <c r="C979" s="128"/>
      <c r="D979" s="565"/>
      <c r="E979" s="407"/>
      <c r="F979" s="211"/>
      <c r="G979" s="211"/>
      <c r="H979" s="211"/>
      <c r="I979" s="211"/>
      <c r="J979" s="211"/>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c r="AK979" s="211"/>
      <c r="AL979" s="211"/>
      <c r="AM979" s="211"/>
      <c r="AN979" s="211"/>
      <c r="AO979" s="211"/>
      <c r="AP979" s="211"/>
    </row>
    <row r="980" spans="2:42" ht="12" customHeight="1">
      <c r="B980" s="128"/>
      <c r="C980" s="128"/>
      <c r="D980" s="565"/>
      <c r="E980" s="407"/>
      <c r="F980" s="211"/>
      <c r="G980" s="211"/>
      <c r="H980" s="211"/>
      <c r="I980" s="211"/>
      <c r="J980" s="211"/>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c r="AK980" s="211"/>
      <c r="AL980" s="211"/>
      <c r="AM980" s="211"/>
      <c r="AN980" s="211"/>
      <c r="AO980" s="211"/>
      <c r="AP980" s="211"/>
    </row>
    <row r="981" spans="2:42" ht="12" customHeight="1">
      <c r="B981" s="128"/>
      <c r="C981" s="128"/>
      <c r="D981" s="565"/>
      <c r="E981" s="407"/>
      <c r="F981" s="211"/>
      <c r="G981" s="211"/>
      <c r="H981" s="211"/>
      <c r="I981" s="211"/>
      <c r="J981" s="211"/>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c r="AK981" s="211"/>
      <c r="AL981" s="211"/>
      <c r="AM981" s="211"/>
      <c r="AN981" s="211"/>
      <c r="AO981" s="211"/>
      <c r="AP981" s="211"/>
    </row>
    <row r="982" spans="2:42" ht="12" customHeight="1">
      <c r="B982" s="128"/>
      <c r="C982" s="128"/>
      <c r="D982" s="565"/>
      <c r="E982" s="407"/>
      <c r="F982" s="211"/>
      <c r="G982" s="211"/>
      <c r="H982" s="211"/>
      <c r="I982" s="211"/>
      <c r="J982" s="211"/>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c r="AK982" s="211"/>
      <c r="AL982" s="211"/>
      <c r="AM982" s="211"/>
      <c r="AN982" s="211"/>
      <c r="AO982" s="211"/>
      <c r="AP982" s="211"/>
    </row>
    <row r="983" spans="2:42" ht="12" customHeight="1">
      <c r="B983" s="128"/>
      <c r="C983" s="128"/>
      <c r="D983" s="565"/>
      <c r="E983" s="407"/>
      <c r="F983" s="211"/>
      <c r="G983" s="211"/>
      <c r="H983" s="211"/>
      <c r="I983" s="211"/>
      <c r="J983" s="211"/>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c r="AK983" s="211"/>
      <c r="AL983" s="211"/>
      <c r="AM983" s="211"/>
      <c r="AN983" s="211"/>
      <c r="AO983" s="211"/>
      <c r="AP983" s="211"/>
    </row>
    <row r="984" spans="2:42" ht="12" customHeight="1">
      <c r="B984" s="128"/>
      <c r="C984" s="128"/>
      <c r="D984" s="565"/>
      <c r="E984" s="407"/>
      <c r="F984" s="211"/>
      <c r="G984" s="211"/>
      <c r="H984" s="211"/>
      <c r="I984" s="211"/>
      <c r="J984" s="211"/>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c r="AK984" s="211"/>
      <c r="AL984" s="211"/>
      <c r="AM984" s="211"/>
      <c r="AN984" s="211"/>
      <c r="AO984" s="211"/>
      <c r="AP984" s="211"/>
    </row>
    <row r="985" spans="2:42" ht="12" customHeight="1">
      <c r="B985" s="128"/>
      <c r="C985" s="128"/>
      <c r="D985" s="565"/>
      <c r="E985" s="407"/>
      <c r="F985" s="211"/>
      <c r="G985" s="211"/>
      <c r="H985" s="211"/>
      <c r="I985" s="211"/>
      <c r="J985" s="211"/>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c r="AK985" s="211"/>
      <c r="AL985" s="211"/>
      <c r="AM985" s="211"/>
      <c r="AN985" s="211"/>
      <c r="AO985" s="211"/>
      <c r="AP985" s="211"/>
    </row>
    <row r="986" spans="2:42" ht="12" customHeight="1">
      <c r="B986" s="128"/>
      <c r="C986" s="128"/>
      <c r="D986" s="565"/>
      <c r="E986" s="407"/>
      <c r="F986" s="211"/>
      <c r="G986" s="211"/>
      <c r="H986" s="211"/>
      <c r="I986" s="211"/>
      <c r="J986" s="211"/>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c r="AK986" s="211"/>
      <c r="AL986" s="211"/>
      <c r="AM986" s="211"/>
      <c r="AN986" s="211"/>
      <c r="AO986" s="211"/>
      <c r="AP986" s="211"/>
    </row>
    <row r="987" spans="2:42" ht="12" customHeight="1">
      <c r="B987" s="128"/>
      <c r="C987" s="128"/>
      <c r="D987" s="565"/>
      <c r="E987" s="407"/>
      <c r="F987" s="211"/>
      <c r="G987" s="211"/>
      <c r="H987" s="211"/>
      <c r="I987" s="211"/>
      <c r="J987" s="211"/>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c r="AK987" s="211"/>
      <c r="AL987" s="211"/>
      <c r="AM987" s="211"/>
      <c r="AN987" s="211"/>
      <c r="AO987" s="211"/>
      <c r="AP987" s="211"/>
    </row>
    <row r="988" spans="2:42" ht="12" customHeight="1">
      <c r="B988" s="128"/>
      <c r="C988" s="128"/>
      <c r="D988" s="565"/>
      <c r="E988" s="407"/>
      <c r="F988" s="211"/>
      <c r="G988" s="211"/>
      <c r="H988" s="211"/>
      <c r="I988" s="211"/>
      <c r="J988" s="211"/>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c r="AK988" s="211"/>
      <c r="AL988" s="211"/>
      <c r="AM988" s="211"/>
      <c r="AN988" s="211"/>
      <c r="AO988" s="211"/>
      <c r="AP988" s="211"/>
    </row>
    <row r="989" spans="2:42" ht="12" customHeight="1">
      <c r="B989" s="128"/>
      <c r="C989" s="128"/>
      <c r="D989" s="565"/>
      <c r="E989" s="407"/>
      <c r="F989" s="211"/>
      <c r="G989" s="211"/>
      <c r="H989" s="211"/>
      <c r="I989" s="211"/>
      <c r="J989" s="211"/>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c r="AK989" s="211"/>
      <c r="AL989" s="211"/>
      <c r="AM989" s="211"/>
      <c r="AN989" s="211"/>
      <c r="AO989" s="211"/>
      <c r="AP989" s="211"/>
    </row>
    <row r="990" spans="2:42" ht="12" customHeight="1">
      <c r="B990" s="128"/>
      <c r="C990" s="128"/>
      <c r="D990" s="565"/>
      <c r="E990" s="407"/>
      <c r="F990" s="211"/>
      <c r="G990" s="211"/>
      <c r="H990" s="211"/>
      <c r="I990" s="211"/>
      <c r="J990" s="211"/>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c r="AK990" s="211"/>
      <c r="AL990" s="211"/>
      <c r="AM990" s="211"/>
      <c r="AN990" s="211"/>
      <c r="AO990" s="211"/>
      <c r="AP990" s="211"/>
    </row>
    <row r="991" spans="2:42" ht="12" customHeight="1">
      <c r="B991" s="128"/>
      <c r="C991" s="128"/>
      <c r="D991" s="565"/>
      <c r="E991" s="407"/>
      <c r="F991" s="211"/>
      <c r="G991" s="211"/>
      <c r="H991" s="211"/>
      <c r="I991" s="211"/>
      <c r="J991" s="211"/>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c r="AK991" s="211"/>
      <c r="AL991" s="211"/>
      <c r="AM991" s="211"/>
      <c r="AN991" s="211"/>
      <c r="AO991" s="211"/>
      <c r="AP991" s="211"/>
    </row>
    <row r="992" spans="2:42" ht="12" customHeight="1">
      <c r="B992" s="128"/>
      <c r="C992" s="128"/>
      <c r="D992" s="565"/>
      <c r="E992" s="407"/>
      <c r="F992" s="211"/>
      <c r="G992" s="211"/>
      <c r="H992" s="211"/>
      <c r="I992" s="211"/>
      <c r="J992" s="211"/>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c r="AK992" s="211"/>
      <c r="AL992" s="211"/>
      <c r="AM992" s="211"/>
      <c r="AN992" s="211"/>
      <c r="AO992" s="211"/>
      <c r="AP992" s="211"/>
    </row>
    <row r="993" spans="2:42" ht="12" customHeight="1">
      <c r="B993" s="128"/>
      <c r="C993" s="128"/>
      <c r="D993" s="565"/>
      <c r="E993" s="407"/>
      <c r="F993" s="211"/>
      <c r="G993" s="211"/>
      <c r="H993" s="211"/>
      <c r="I993" s="211"/>
      <c r="J993" s="211"/>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c r="AK993" s="211"/>
      <c r="AL993" s="211"/>
      <c r="AM993" s="211"/>
      <c r="AN993" s="211"/>
      <c r="AO993" s="211"/>
      <c r="AP993" s="211"/>
    </row>
    <row r="994" spans="2:42" ht="12" customHeight="1">
      <c r="B994" s="128"/>
      <c r="C994" s="128"/>
      <c r="D994" s="565"/>
      <c r="E994" s="407"/>
      <c r="F994" s="211"/>
      <c r="G994" s="211"/>
      <c r="H994" s="211"/>
      <c r="I994" s="211"/>
      <c r="J994" s="211"/>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c r="AK994" s="211"/>
      <c r="AL994" s="211"/>
      <c r="AM994" s="211"/>
      <c r="AN994" s="211"/>
      <c r="AO994" s="211"/>
      <c r="AP994" s="211"/>
    </row>
    <row r="995" spans="2:42" ht="12" customHeight="1">
      <c r="B995" s="128"/>
      <c r="C995" s="128"/>
      <c r="D995" s="565"/>
      <c r="E995" s="407"/>
      <c r="F995" s="211"/>
      <c r="G995" s="211"/>
      <c r="H995" s="211"/>
      <c r="I995" s="211"/>
      <c r="J995" s="211"/>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c r="AK995" s="211"/>
      <c r="AL995" s="211"/>
      <c r="AM995" s="211"/>
      <c r="AN995" s="211"/>
      <c r="AO995" s="211"/>
      <c r="AP995" s="211"/>
    </row>
    <row r="996" spans="2:42" ht="12" customHeight="1">
      <c r="B996" s="128"/>
      <c r="C996" s="128"/>
      <c r="D996" s="565"/>
      <c r="E996" s="407"/>
      <c r="F996" s="211"/>
      <c r="G996" s="211"/>
      <c r="H996" s="211"/>
      <c r="I996" s="211"/>
      <c r="J996" s="211"/>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c r="AK996" s="211"/>
      <c r="AL996" s="211"/>
      <c r="AM996" s="211"/>
      <c r="AN996" s="211"/>
      <c r="AO996" s="211"/>
      <c r="AP996" s="211"/>
    </row>
    <row r="997" spans="2:42" ht="12" customHeight="1">
      <c r="B997" s="128"/>
      <c r="C997" s="128"/>
      <c r="D997" s="565"/>
      <c r="E997" s="407"/>
      <c r="F997" s="211"/>
      <c r="G997" s="211"/>
      <c r="H997" s="211"/>
      <c r="I997" s="211"/>
      <c r="J997" s="211"/>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c r="AK997" s="211"/>
      <c r="AL997" s="211"/>
      <c r="AM997" s="211"/>
      <c r="AN997" s="211"/>
      <c r="AO997" s="211"/>
      <c r="AP997" s="211"/>
    </row>
    <row r="998" spans="2:42" ht="12" customHeight="1">
      <c r="B998" s="128"/>
      <c r="C998" s="128"/>
      <c r="D998" s="565"/>
      <c r="E998" s="407"/>
      <c r="F998" s="211"/>
      <c r="G998" s="211"/>
      <c r="H998" s="211"/>
      <c r="I998" s="211"/>
      <c r="J998" s="211"/>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c r="AK998" s="211"/>
      <c r="AL998" s="211"/>
      <c r="AM998" s="211"/>
      <c r="AN998" s="211"/>
      <c r="AO998" s="211"/>
      <c r="AP998" s="211"/>
    </row>
    <row r="999" spans="2:42" ht="12" customHeight="1">
      <c r="B999" s="128"/>
      <c r="C999" s="128"/>
      <c r="D999" s="565"/>
      <c r="E999" s="407"/>
      <c r="F999" s="211"/>
      <c r="G999" s="211"/>
      <c r="H999" s="211"/>
      <c r="I999" s="211"/>
      <c r="J999" s="211"/>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c r="AK999" s="211"/>
      <c r="AL999" s="211"/>
      <c r="AM999" s="211"/>
      <c r="AN999" s="211"/>
      <c r="AO999" s="211"/>
      <c r="AP999" s="211"/>
    </row>
    <row r="1000" spans="2:42" ht="12" customHeight="1">
      <c r="B1000" s="128"/>
      <c r="C1000" s="128"/>
      <c r="D1000" s="565"/>
      <c r="E1000" s="407"/>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c r="AK1000" s="211"/>
      <c r="AL1000" s="211"/>
      <c r="AM1000" s="211"/>
      <c r="AN1000" s="211"/>
      <c r="AO1000" s="211"/>
      <c r="AP1000" s="211"/>
    </row>
    <row r="1001" spans="2:42" ht="12" customHeight="1">
      <c r="B1001" s="128"/>
      <c r="C1001" s="128"/>
      <c r="D1001" s="565"/>
      <c r="E1001" s="407"/>
      <c r="F1001" s="211"/>
      <c r="G1001" s="211"/>
      <c r="H1001" s="211"/>
      <c r="I1001" s="211"/>
      <c r="J1001" s="211"/>
      <c r="K1001" s="211"/>
      <c r="L1001" s="211"/>
      <c r="M1001" s="211"/>
      <c r="N1001" s="211"/>
      <c r="O1001" s="211"/>
      <c r="P1001" s="211"/>
      <c r="Q1001" s="211"/>
      <c r="R1001" s="211"/>
      <c r="S1001" s="211"/>
      <c r="T1001" s="211"/>
      <c r="U1001" s="211"/>
      <c r="V1001" s="211"/>
      <c r="W1001" s="211"/>
      <c r="X1001" s="211"/>
      <c r="Y1001" s="211"/>
      <c r="Z1001" s="211"/>
      <c r="AA1001" s="211"/>
      <c r="AB1001" s="211"/>
      <c r="AC1001" s="211"/>
      <c r="AD1001" s="211"/>
      <c r="AE1001" s="211"/>
      <c r="AF1001" s="211"/>
      <c r="AG1001" s="211"/>
      <c r="AH1001" s="211"/>
      <c r="AI1001" s="211"/>
      <c r="AJ1001" s="211"/>
      <c r="AK1001" s="211"/>
      <c r="AL1001" s="211"/>
      <c r="AM1001" s="211"/>
      <c r="AN1001" s="211"/>
      <c r="AO1001" s="211"/>
      <c r="AP1001" s="211"/>
    </row>
    <row r="1002" spans="2:42" ht="12" customHeight="1">
      <c r="B1002" s="128"/>
      <c r="C1002" s="128"/>
      <c r="D1002" s="565"/>
      <c r="E1002" s="407"/>
      <c r="F1002" s="211"/>
      <c r="G1002" s="211"/>
      <c r="H1002" s="211"/>
      <c r="I1002" s="211"/>
      <c r="J1002" s="211"/>
      <c r="K1002" s="211"/>
      <c r="L1002" s="211"/>
      <c r="M1002" s="211"/>
      <c r="N1002" s="211"/>
      <c r="O1002" s="211"/>
      <c r="P1002" s="211"/>
      <c r="Q1002" s="211"/>
      <c r="R1002" s="211"/>
      <c r="S1002" s="211"/>
      <c r="T1002" s="211"/>
      <c r="U1002" s="211"/>
      <c r="V1002" s="211"/>
      <c r="W1002" s="211"/>
      <c r="X1002" s="211"/>
      <c r="Y1002" s="211"/>
      <c r="Z1002" s="211"/>
      <c r="AA1002" s="211"/>
      <c r="AB1002" s="211"/>
      <c r="AC1002" s="211"/>
      <c r="AD1002" s="211"/>
      <c r="AE1002" s="211"/>
      <c r="AF1002" s="211"/>
      <c r="AG1002" s="211"/>
      <c r="AH1002" s="211"/>
      <c r="AI1002" s="211"/>
      <c r="AJ1002" s="211"/>
      <c r="AK1002" s="211"/>
      <c r="AL1002" s="211"/>
      <c r="AM1002" s="211"/>
      <c r="AN1002" s="211"/>
      <c r="AO1002" s="211"/>
      <c r="AP1002" s="211"/>
    </row>
    <row r="1003" spans="2:42" ht="12" customHeight="1">
      <c r="B1003" s="128"/>
      <c r="C1003" s="128"/>
      <c r="D1003" s="565"/>
      <c r="E1003" s="407"/>
      <c r="F1003" s="211"/>
      <c r="G1003" s="211"/>
      <c r="H1003" s="211"/>
      <c r="I1003" s="211"/>
      <c r="J1003" s="211"/>
      <c r="K1003" s="211"/>
      <c r="L1003" s="211"/>
      <c r="M1003" s="211"/>
      <c r="N1003" s="211"/>
      <c r="O1003" s="211"/>
      <c r="P1003" s="211"/>
      <c r="Q1003" s="211"/>
      <c r="R1003" s="211"/>
      <c r="S1003" s="211"/>
      <c r="T1003" s="211"/>
      <c r="U1003" s="211"/>
      <c r="V1003" s="211"/>
      <c r="W1003" s="211"/>
      <c r="X1003" s="211"/>
      <c r="Y1003" s="211"/>
      <c r="Z1003" s="211"/>
      <c r="AA1003" s="211"/>
      <c r="AB1003" s="211"/>
      <c r="AC1003" s="211"/>
      <c r="AD1003" s="211"/>
      <c r="AE1003" s="211"/>
      <c r="AF1003" s="211"/>
      <c r="AG1003" s="211"/>
      <c r="AH1003" s="211"/>
      <c r="AI1003" s="211"/>
      <c r="AJ1003" s="211"/>
      <c r="AK1003" s="211"/>
      <c r="AL1003" s="211"/>
      <c r="AM1003" s="211"/>
      <c r="AN1003" s="211"/>
      <c r="AO1003" s="211"/>
      <c r="AP1003" s="211"/>
    </row>
    <row r="1004" spans="2:42" ht="12" customHeight="1">
      <c r="B1004" s="128"/>
      <c r="C1004" s="128"/>
      <c r="D1004" s="565"/>
      <c r="E1004" s="407"/>
      <c r="F1004" s="211"/>
      <c r="G1004" s="211"/>
      <c r="H1004" s="211"/>
      <c r="I1004" s="211"/>
      <c r="J1004" s="211"/>
      <c r="K1004" s="211"/>
      <c r="L1004" s="211"/>
      <c r="M1004" s="211"/>
      <c r="N1004" s="211"/>
      <c r="O1004" s="211"/>
      <c r="P1004" s="211"/>
      <c r="Q1004" s="211"/>
      <c r="R1004" s="211"/>
      <c r="S1004" s="211"/>
      <c r="T1004" s="211"/>
      <c r="U1004" s="211"/>
      <c r="V1004" s="211"/>
      <c r="W1004" s="211"/>
      <c r="X1004" s="211"/>
      <c r="Y1004" s="211"/>
      <c r="Z1004" s="211"/>
      <c r="AA1004" s="211"/>
      <c r="AB1004" s="211"/>
      <c r="AC1004" s="211"/>
      <c r="AD1004" s="211"/>
      <c r="AE1004" s="211"/>
      <c r="AF1004" s="211"/>
      <c r="AG1004" s="211"/>
      <c r="AH1004" s="211"/>
      <c r="AI1004" s="211"/>
      <c r="AJ1004" s="211"/>
      <c r="AK1004" s="211"/>
      <c r="AL1004" s="211"/>
      <c r="AM1004" s="211"/>
      <c r="AN1004" s="211"/>
      <c r="AO1004" s="211"/>
      <c r="AP1004" s="211"/>
    </row>
    <row r="1005" spans="2:42" ht="12" customHeight="1">
      <c r="B1005" s="128"/>
      <c r="C1005" s="128"/>
      <c r="D1005" s="565"/>
      <c r="E1005" s="407"/>
      <c r="F1005" s="211"/>
      <c r="G1005" s="211"/>
      <c r="H1005" s="211"/>
      <c r="I1005" s="211"/>
      <c r="J1005" s="211"/>
      <c r="K1005" s="211"/>
      <c r="L1005" s="211"/>
      <c r="M1005" s="211"/>
      <c r="N1005" s="211"/>
      <c r="O1005" s="211"/>
      <c r="P1005" s="211"/>
      <c r="Q1005" s="211"/>
      <c r="R1005" s="211"/>
      <c r="S1005" s="211"/>
      <c r="T1005" s="211"/>
      <c r="U1005" s="211"/>
      <c r="V1005" s="211"/>
      <c r="W1005" s="211"/>
      <c r="X1005" s="211"/>
      <c r="Y1005" s="211"/>
      <c r="Z1005" s="211"/>
      <c r="AA1005" s="211"/>
      <c r="AB1005" s="211"/>
      <c r="AC1005" s="211"/>
      <c r="AD1005" s="211"/>
      <c r="AE1005" s="211"/>
      <c r="AF1005" s="211"/>
      <c r="AG1005" s="211"/>
      <c r="AH1005" s="211"/>
      <c r="AI1005" s="211"/>
      <c r="AJ1005" s="211"/>
      <c r="AK1005" s="211"/>
      <c r="AL1005" s="211"/>
      <c r="AM1005" s="211"/>
      <c r="AN1005" s="211"/>
      <c r="AO1005" s="211"/>
      <c r="AP1005" s="211"/>
    </row>
    <row r="1006" spans="2:42" ht="12" customHeight="1">
      <c r="B1006" s="128"/>
      <c r="C1006" s="128"/>
      <c r="D1006" s="565"/>
      <c r="E1006" s="407"/>
      <c r="F1006" s="211"/>
      <c r="G1006" s="211"/>
      <c r="H1006" s="211"/>
      <c r="I1006" s="211"/>
      <c r="J1006" s="211"/>
      <c r="K1006" s="211"/>
      <c r="L1006" s="211"/>
      <c r="M1006" s="211"/>
      <c r="N1006" s="211"/>
      <c r="O1006" s="211"/>
      <c r="P1006" s="211"/>
      <c r="Q1006" s="211"/>
      <c r="R1006" s="211"/>
      <c r="S1006" s="211"/>
      <c r="T1006" s="211"/>
      <c r="U1006" s="211"/>
      <c r="V1006" s="211"/>
      <c r="W1006" s="211"/>
      <c r="X1006" s="211"/>
      <c r="Y1006" s="211"/>
      <c r="Z1006" s="211"/>
      <c r="AA1006" s="211"/>
      <c r="AB1006" s="211"/>
      <c r="AC1006" s="211"/>
      <c r="AD1006" s="211"/>
      <c r="AE1006" s="211"/>
      <c r="AF1006" s="211"/>
      <c r="AG1006" s="211"/>
      <c r="AH1006" s="211"/>
      <c r="AI1006" s="211"/>
      <c r="AJ1006" s="211"/>
      <c r="AK1006" s="211"/>
      <c r="AL1006" s="211"/>
      <c r="AM1006" s="211"/>
      <c r="AN1006" s="211"/>
      <c r="AO1006" s="211"/>
      <c r="AP1006" s="211"/>
    </row>
    <row r="1007" spans="2:42" ht="12" customHeight="1">
      <c r="B1007" s="128"/>
      <c r="C1007" s="128"/>
      <c r="D1007" s="565"/>
      <c r="E1007" s="407"/>
      <c r="F1007" s="211"/>
      <c r="G1007" s="211"/>
      <c r="H1007" s="211"/>
      <c r="I1007" s="211"/>
      <c r="J1007" s="211"/>
      <c r="K1007" s="211"/>
      <c r="L1007" s="211"/>
      <c r="M1007" s="211"/>
      <c r="N1007" s="211"/>
      <c r="O1007" s="211"/>
      <c r="P1007" s="211"/>
      <c r="Q1007" s="211"/>
      <c r="R1007" s="211"/>
      <c r="S1007" s="211"/>
      <c r="T1007" s="211"/>
      <c r="U1007" s="211"/>
      <c r="V1007" s="211"/>
      <c r="W1007" s="211"/>
      <c r="X1007" s="211"/>
      <c r="Y1007" s="211"/>
      <c r="Z1007" s="211"/>
      <c r="AA1007" s="211"/>
      <c r="AB1007" s="211"/>
      <c r="AC1007" s="211"/>
      <c r="AD1007" s="211"/>
      <c r="AE1007" s="211"/>
      <c r="AF1007" s="211"/>
      <c r="AG1007" s="211"/>
      <c r="AH1007" s="211"/>
      <c r="AI1007" s="211"/>
      <c r="AJ1007" s="211"/>
      <c r="AK1007" s="211"/>
      <c r="AL1007" s="211"/>
      <c r="AM1007" s="211"/>
      <c r="AN1007" s="211"/>
      <c r="AO1007" s="211"/>
      <c r="AP1007" s="211"/>
    </row>
    <row r="1008" spans="2:42" ht="12" customHeight="1">
      <c r="B1008" s="128"/>
      <c r="C1008" s="128"/>
      <c r="D1008" s="565"/>
      <c r="E1008" s="407"/>
      <c r="F1008" s="211"/>
      <c r="G1008" s="211"/>
      <c r="H1008" s="211"/>
      <c r="I1008" s="211"/>
      <c r="J1008" s="211"/>
      <c r="K1008" s="211"/>
      <c r="L1008" s="211"/>
      <c r="M1008" s="211"/>
      <c r="N1008" s="211"/>
      <c r="O1008" s="211"/>
      <c r="P1008" s="211"/>
      <c r="Q1008" s="211"/>
      <c r="R1008" s="211"/>
      <c r="S1008" s="211"/>
      <c r="T1008" s="211"/>
      <c r="U1008" s="211"/>
      <c r="V1008" s="211"/>
      <c r="W1008" s="211"/>
      <c r="X1008" s="211"/>
      <c r="Y1008" s="211"/>
      <c r="Z1008" s="211"/>
      <c r="AA1008" s="211"/>
      <c r="AB1008" s="211"/>
      <c r="AC1008" s="211"/>
      <c r="AD1008" s="211"/>
      <c r="AE1008" s="211"/>
      <c r="AF1008" s="211"/>
      <c r="AG1008" s="211"/>
      <c r="AH1008" s="211"/>
      <c r="AI1008" s="211"/>
      <c r="AJ1008" s="211"/>
      <c r="AK1008" s="211"/>
      <c r="AL1008" s="211"/>
      <c r="AM1008" s="211"/>
      <c r="AN1008" s="211"/>
      <c r="AO1008" s="211"/>
      <c r="AP1008" s="211"/>
    </row>
    <row r="1009" spans="2:42" ht="12" customHeight="1">
      <c r="B1009" s="128"/>
      <c r="C1009" s="128"/>
      <c r="D1009" s="565"/>
      <c r="E1009" s="407"/>
      <c r="F1009" s="211"/>
      <c r="G1009" s="211"/>
      <c r="H1009" s="211"/>
      <c r="I1009" s="211"/>
      <c r="J1009" s="211"/>
      <c r="K1009" s="211"/>
      <c r="L1009" s="211"/>
      <c r="M1009" s="211"/>
      <c r="N1009" s="211"/>
      <c r="O1009" s="211"/>
      <c r="P1009" s="211"/>
      <c r="Q1009" s="211"/>
      <c r="R1009" s="211"/>
      <c r="S1009" s="211"/>
      <c r="T1009" s="211"/>
      <c r="U1009" s="211"/>
      <c r="V1009" s="211"/>
      <c r="W1009" s="211"/>
      <c r="X1009" s="211"/>
      <c r="Y1009" s="211"/>
      <c r="Z1009" s="211"/>
      <c r="AA1009" s="211"/>
      <c r="AB1009" s="211"/>
      <c r="AC1009" s="211"/>
      <c r="AD1009" s="211"/>
      <c r="AE1009" s="211"/>
      <c r="AF1009" s="211"/>
      <c r="AG1009" s="211"/>
      <c r="AH1009" s="211"/>
      <c r="AI1009" s="211"/>
      <c r="AJ1009" s="211"/>
      <c r="AK1009" s="211"/>
      <c r="AL1009" s="211"/>
      <c r="AM1009" s="211"/>
      <c r="AN1009" s="211"/>
      <c r="AO1009" s="211"/>
      <c r="AP1009" s="211"/>
    </row>
    <row r="1010" spans="2:42" ht="12" customHeight="1">
      <c r="B1010" s="128"/>
      <c r="C1010" s="128"/>
      <c r="D1010" s="565"/>
      <c r="E1010" s="407"/>
      <c r="F1010" s="211"/>
      <c r="G1010" s="211"/>
      <c r="H1010" s="211"/>
      <c r="I1010" s="211"/>
      <c r="J1010" s="211"/>
      <c r="K1010" s="211"/>
      <c r="L1010" s="211"/>
      <c r="M1010" s="211"/>
      <c r="N1010" s="211"/>
      <c r="O1010" s="211"/>
      <c r="P1010" s="211"/>
      <c r="Q1010" s="211"/>
      <c r="R1010" s="211"/>
      <c r="S1010" s="211"/>
      <c r="T1010" s="211"/>
      <c r="U1010" s="211"/>
      <c r="V1010" s="211"/>
      <c r="W1010" s="211"/>
      <c r="X1010" s="211"/>
      <c r="Y1010" s="211"/>
      <c r="Z1010" s="211"/>
      <c r="AA1010" s="211"/>
      <c r="AB1010" s="211"/>
      <c r="AC1010" s="211"/>
      <c r="AD1010" s="211"/>
      <c r="AE1010" s="211"/>
      <c r="AF1010" s="211"/>
      <c r="AG1010" s="211"/>
      <c r="AH1010" s="211"/>
      <c r="AI1010" s="211"/>
      <c r="AJ1010" s="211"/>
      <c r="AK1010" s="211"/>
      <c r="AL1010" s="211"/>
      <c r="AM1010" s="211"/>
      <c r="AN1010" s="211"/>
      <c r="AO1010" s="211"/>
      <c r="AP1010" s="211"/>
    </row>
    <row r="1011" spans="2:42" ht="12" customHeight="1">
      <c r="B1011" s="128"/>
      <c r="C1011" s="128"/>
      <c r="D1011" s="565"/>
      <c r="E1011" s="407"/>
      <c r="F1011" s="211"/>
      <c r="G1011" s="211"/>
      <c r="H1011" s="211"/>
      <c r="I1011" s="211"/>
      <c r="J1011" s="211"/>
      <c r="K1011" s="211"/>
      <c r="L1011" s="211"/>
      <c r="M1011" s="211"/>
      <c r="N1011" s="211"/>
      <c r="O1011" s="211"/>
      <c r="P1011" s="211"/>
      <c r="Q1011" s="211"/>
      <c r="R1011" s="211"/>
      <c r="S1011" s="211"/>
      <c r="T1011" s="211"/>
      <c r="U1011" s="211"/>
      <c r="V1011" s="211"/>
      <c r="W1011" s="211"/>
      <c r="X1011" s="211"/>
      <c r="Y1011" s="211"/>
      <c r="Z1011" s="211"/>
      <c r="AA1011" s="211"/>
      <c r="AB1011" s="211"/>
      <c r="AC1011" s="211"/>
      <c r="AD1011" s="211"/>
      <c r="AE1011" s="211"/>
      <c r="AF1011" s="211"/>
      <c r="AG1011" s="211"/>
      <c r="AH1011" s="211"/>
      <c r="AI1011" s="211"/>
      <c r="AJ1011" s="211"/>
      <c r="AK1011" s="211"/>
      <c r="AL1011" s="211"/>
      <c r="AM1011" s="211"/>
      <c r="AN1011" s="211"/>
      <c r="AO1011" s="211"/>
      <c r="AP1011" s="211"/>
    </row>
    <row r="1012" spans="2:42" ht="12" customHeight="1">
      <c r="B1012" s="128"/>
      <c r="C1012" s="128"/>
      <c r="D1012" s="565"/>
      <c r="E1012" s="407"/>
      <c r="F1012" s="211"/>
      <c r="G1012" s="211"/>
      <c r="H1012" s="211"/>
      <c r="I1012" s="211"/>
      <c r="J1012" s="211"/>
      <c r="K1012" s="211"/>
      <c r="L1012" s="211"/>
      <c r="M1012" s="211"/>
      <c r="N1012" s="211"/>
      <c r="O1012" s="211"/>
      <c r="P1012" s="211"/>
      <c r="Q1012" s="211"/>
      <c r="R1012" s="211"/>
      <c r="S1012" s="211"/>
      <c r="T1012" s="211"/>
      <c r="U1012" s="211"/>
      <c r="V1012" s="211"/>
      <c r="W1012" s="211"/>
      <c r="X1012" s="211"/>
      <c r="Y1012" s="211"/>
      <c r="Z1012" s="211"/>
      <c r="AA1012" s="211"/>
      <c r="AB1012" s="211"/>
      <c r="AC1012" s="211"/>
      <c r="AD1012" s="211"/>
      <c r="AE1012" s="211"/>
      <c r="AF1012" s="211"/>
      <c r="AG1012" s="211"/>
      <c r="AH1012" s="211"/>
      <c r="AI1012" s="211"/>
      <c r="AJ1012" s="211"/>
      <c r="AK1012" s="211"/>
      <c r="AL1012" s="211"/>
      <c r="AM1012" s="211"/>
      <c r="AN1012" s="211"/>
      <c r="AO1012" s="211"/>
      <c r="AP1012" s="211"/>
    </row>
    <row r="1013" spans="2:42" ht="12" customHeight="1">
      <c r="B1013" s="128"/>
      <c r="C1013" s="128"/>
      <c r="D1013" s="565"/>
      <c r="E1013" s="407"/>
      <c r="F1013" s="211"/>
      <c r="G1013" s="211"/>
      <c r="H1013" s="211"/>
      <c r="I1013" s="211"/>
      <c r="J1013" s="211"/>
      <c r="K1013" s="211"/>
      <c r="L1013" s="211"/>
      <c r="M1013" s="211"/>
      <c r="N1013" s="211"/>
      <c r="O1013" s="211"/>
      <c r="P1013" s="211"/>
      <c r="Q1013" s="211"/>
      <c r="R1013" s="211"/>
      <c r="S1013" s="211"/>
      <c r="T1013" s="211"/>
      <c r="U1013" s="211"/>
      <c r="V1013" s="211"/>
      <c r="W1013" s="211"/>
      <c r="X1013" s="211"/>
      <c r="Y1013" s="211"/>
      <c r="Z1013" s="211"/>
      <c r="AA1013" s="211"/>
      <c r="AB1013" s="211"/>
      <c r="AC1013" s="211"/>
      <c r="AD1013" s="211"/>
      <c r="AE1013" s="211"/>
      <c r="AF1013" s="211"/>
      <c r="AG1013" s="211"/>
      <c r="AH1013" s="211"/>
      <c r="AI1013" s="211"/>
      <c r="AJ1013" s="211"/>
      <c r="AK1013" s="211"/>
      <c r="AL1013" s="211"/>
      <c r="AM1013" s="211"/>
      <c r="AN1013" s="211"/>
      <c r="AO1013" s="211"/>
      <c r="AP1013" s="211"/>
    </row>
    <row r="1014" spans="2:42" ht="12" customHeight="1">
      <c r="B1014" s="128"/>
      <c r="C1014" s="128"/>
      <c r="D1014" s="565"/>
      <c r="E1014" s="407"/>
      <c r="F1014" s="211"/>
      <c r="G1014" s="211"/>
      <c r="H1014" s="211"/>
      <c r="I1014" s="211"/>
      <c r="J1014" s="211"/>
      <c r="K1014" s="211"/>
      <c r="L1014" s="211"/>
      <c r="M1014" s="211"/>
      <c r="N1014" s="211"/>
      <c r="O1014" s="211"/>
      <c r="P1014" s="211"/>
      <c r="Q1014" s="211"/>
      <c r="R1014" s="211"/>
      <c r="S1014" s="211"/>
      <c r="T1014" s="211"/>
      <c r="U1014" s="211"/>
      <c r="V1014" s="211"/>
      <c r="W1014" s="211"/>
      <c r="X1014" s="211"/>
      <c r="Y1014" s="211"/>
      <c r="Z1014" s="211"/>
      <c r="AA1014" s="211"/>
      <c r="AB1014" s="211"/>
      <c r="AC1014" s="211"/>
      <c r="AD1014" s="211"/>
      <c r="AE1014" s="211"/>
      <c r="AF1014" s="211"/>
      <c r="AG1014" s="211"/>
      <c r="AH1014" s="211"/>
      <c r="AI1014" s="211"/>
      <c r="AJ1014" s="211"/>
      <c r="AK1014" s="211"/>
      <c r="AL1014" s="211"/>
      <c r="AM1014" s="211"/>
      <c r="AN1014" s="211"/>
      <c r="AO1014" s="211"/>
      <c r="AP1014" s="211"/>
    </row>
    <row r="1015" spans="2:42" ht="12" customHeight="1">
      <c r="B1015" s="128"/>
      <c r="C1015" s="128"/>
      <c r="D1015" s="565"/>
      <c r="E1015" s="407"/>
      <c r="F1015" s="211"/>
      <c r="G1015" s="211"/>
      <c r="H1015" s="211"/>
      <c r="I1015" s="211"/>
      <c r="J1015" s="211"/>
      <c r="K1015" s="211"/>
      <c r="L1015" s="211"/>
      <c r="M1015" s="211"/>
      <c r="N1015" s="211"/>
      <c r="O1015" s="211"/>
      <c r="P1015" s="211"/>
      <c r="Q1015" s="211"/>
      <c r="R1015" s="211"/>
      <c r="S1015" s="211"/>
      <c r="T1015" s="211"/>
      <c r="U1015" s="211"/>
      <c r="V1015" s="211"/>
      <c r="W1015" s="211"/>
      <c r="X1015" s="211"/>
      <c r="Y1015" s="211"/>
      <c r="Z1015" s="211"/>
      <c r="AA1015" s="211"/>
      <c r="AB1015" s="211"/>
      <c r="AC1015" s="211"/>
      <c r="AD1015" s="211"/>
      <c r="AE1015" s="211"/>
      <c r="AF1015" s="211"/>
      <c r="AG1015" s="211"/>
      <c r="AH1015" s="211"/>
      <c r="AI1015" s="211"/>
      <c r="AJ1015" s="211"/>
      <c r="AK1015" s="211"/>
      <c r="AL1015" s="211"/>
      <c r="AM1015" s="211"/>
      <c r="AN1015" s="211"/>
      <c r="AO1015" s="211"/>
      <c r="AP1015" s="211"/>
    </row>
    <row r="1016" spans="2:42" ht="12" customHeight="1">
      <c r="B1016" s="128"/>
      <c r="C1016" s="128"/>
      <c r="D1016" s="565"/>
      <c r="E1016" s="407"/>
      <c r="F1016" s="211"/>
      <c r="G1016" s="211"/>
      <c r="H1016" s="211"/>
      <c r="I1016" s="211"/>
      <c r="J1016" s="211"/>
      <c r="K1016" s="211"/>
      <c r="L1016" s="211"/>
      <c r="M1016" s="211"/>
      <c r="N1016" s="211"/>
      <c r="O1016" s="211"/>
      <c r="P1016" s="211"/>
      <c r="Q1016" s="211"/>
      <c r="R1016" s="211"/>
      <c r="S1016" s="211"/>
      <c r="T1016" s="211"/>
      <c r="U1016" s="211"/>
      <c r="V1016" s="211"/>
      <c r="W1016" s="211"/>
      <c r="X1016" s="211"/>
      <c r="Y1016" s="211"/>
      <c r="Z1016" s="211"/>
      <c r="AA1016" s="211"/>
      <c r="AB1016" s="211"/>
      <c r="AC1016" s="211"/>
      <c r="AD1016" s="211"/>
      <c r="AE1016" s="211"/>
      <c r="AF1016" s="211"/>
      <c r="AG1016" s="211"/>
      <c r="AH1016" s="211"/>
      <c r="AI1016" s="211"/>
      <c r="AJ1016" s="211"/>
      <c r="AK1016" s="211"/>
      <c r="AL1016" s="211"/>
      <c r="AM1016" s="211"/>
      <c r="AN1016" s="211"/>
      <c r="AO1016" s="211"/>
      <c r="AP1016" s="211"/>
    </row>
    <row r="1017" spans="2:42" ht="12" customHeight="1">
      <c r="B1017" s="128"/>
      <c r="C1017" s="128"/>
      <c r="D1017" s="565"/>
      <c r="E1017" s="407"/>
      <c r="F1017" s="211"/>
      <c r="G1017" s="211"/>
      <c r="H1017" s="211"/>
      <c r="I1017" s="211"/>
      <c r="J1017" s="211"/>
      <c r="K1017" s="211"/>
      <c r="L1017" s="211"/>
      <c r="M1017" s="211"/>
      <c r="N1017" s="211"/>
      <c r="O1017" s="211"/>
      <c r="P1017" s="211"/>
      <c r="Q1017" s="211"/>
      <c r="R1017" s="211"/>
      <c r="S1017" s="211"/>
      <c r="T1017" s="211"/>
      <c r="U1017" s="211"/>
      <c r="V1017" s="211"/>
      <c r="W1017" s="211"/>
      <c r="X1017" s="211"/>
      <c r="Y1017" s="211"/>
      <c r="Z1017" s="211"/>
      <c r="AA1017" s="211"/>
      <c r="AB1017" s="211"/>
      <c r="AC1017" s="211"/>
      <c r="AD1017" s="211"/>
      <c r="AE1017" s="211"/>
      <c r="AF1017" s="211"/>
      <c r="AG1017" s="211"/>
      <c r="AH1017" s="211"/>
      <c r="AI1017" s="211"/>
      <c r="AJ1017" s="211"/>
      <c r="AK1017" s="211"/>
      <c r="AL1017" s="211"/>
      <c r="AM1017" s="211"/>
      <c r="AN1017" s="211"/>
      <c r="AO1017" s="211"/>
      <c r="AP1017" s="211"/>
    </row>
    <row r="1018" spans="2:42" ht="12" customHeight="1">
      <c r="B1018" s="128"/>
      <c r="C1018" s="128"/>
      <c r="D1018" s="565"/>
      <c r="E1018" s="407"/>
      <c r="F1018" s="211"/>
      <c r="G1018" s="211"/>
      <c r="H1018" s="211"/>
      <c r="I1018" s="211"/>
      <c r="J1018" s="211"/>
      <c r="K1018" s="211"/>
      <c r="L1018" s="211"/>
      <c r="M1018" s="211"/>
      <c r="N1018" s="211"/>
      <c r="O1018" s="211"/>
      <c r="P1018" s="211"/>
      <c r="Q1018" s="211"/>
      <c r="R1018" s="211"/>
      <c r="S1018" s="211"/>
      <c r="T1018" s="211"/>
      <c r="U1018" s="211"/>
      <c r="V1018" s="211"/>
      <c r="W1018" s="211"/>
      <c r="X1018" s="211"/>
      <c r="Y1018" s="211"/>
      <c r="Z1018" s="211"/>
      <c r="AA1018" s="211"/>
      <c r="AB1018" s="211"/>
      <c r="AC1018" s="211"/>
      <c r="AD1018" s="211"/>
      <c r="AE1018" s="211"/>
      <c r="AF1018" s="211"/>
      <c r="AG1018" s="211"/>
      <c r="AH1018" s="211"/>
      <c r="AI1018" s="211"/>
      <c r="AJ1018" s="211"/>
      <c r="AK1018" s="211"/>
      <c r="AL1018" s="211"/>
      <c r="AM1018" s="211"/>
      <c r="AN1018" s="211"/>
      <c r="AO1018" s="211"/>
      <c r="AP1018" s="211"/>
    </row>
    <row r="1019" spans="2:42" ht="12" customHeight="1">
      <c r="B1019" s="128"/>
      <c r="C1019" s="128"/>
      <c r="D1019" s="565"/>
      <c r="E1019" s="407"/>
      <c r="F1019" s="211"/>
      <c r="G1019" s="211"/>
      <c r="H1019" s="211"/>
      <c r="I1019" s="211"/>
      <c r="J1019" s="211"/>
      <c r="K1019" s="211"/>
      <c r="L1019" s="211"/>
      <c r="M1019" s="211"/>
      <c r="N1019" s="211"/>
      <c r="O1019" s="211"/>
      <c r="P1019" s="211"/>
      <c r="Q1019" s="211"/>
      <c r="R1019" s="211"/>
      <c r="S1019" s="211"/>
      <c r="T1019" s="211"/>
      <c r="U1019" s="211"/>
      <c r="V1019" s="211"/>
      <c r="W1019" s="211"/>
      <c r="X1019" s="211"/>
      <c r="Y1019" s="211"/>
      <c r="Z1019" s="211"/>
      <c r="AA1019" s="211"/>
      <c r="AB1019" s="211"/>
      <c r="AC1019" s="211"/>
      <c r="AD1019" s="211"/>
      <c r="AE1019" s="211"/>
      <c r="AF1019" s="211"/>
      <c r="AG1019" s="211"/>
      <c r="AH1019" s="211"/>
      <c r="AI1019" s="211"/>
      <c r="AJ1019" s="211"/>
      <c r="AK1019" s="211"/>
      <c r="AL1019" s="211"/>
      <c r="AM1019" s="211"/>
      <c r="AN1019" s="211"/>
      <c r="AO1019" s="211"/>
      <c r="AP1019" s="211"/>
    </row>
    <row r="1020" spans="2:42" ht="12" customHeight="1">
      <c r="B1020" s="128"/>
      <c r="C1020" s="128"/>
      <c r="D1020" s="565"/>
      <c r="E1020" s="407"/>
      <c r="F1020" s="211"/>
      <c r="G1020" s="211"/>
      <c r="H1020" s="211"/>
      <c r="I1020" s="211"/>
      <c r="J1020" s="211"/>
      <c r="K1020" s="211"/>
      <c r="L1020" s="211"/>
      <c r="M1020" s="211"/>
      <c r="N1020" s="211"/>
      <c r="O1020" s="211"/>
      <c r="P1020" s="211"/>
      <c r="Q1020" s="211"/>
      <c r="R1020" s="211"/>
      <c r="S1020" s="211"/>
      <c r="T1020" s="211"/>
      <c r="U1020" s="211"/>
      <c r="V1020" s="211"/>
      <c r="W1020" s="211"/>
      <c r="X1020" s="211"/>
      <c r="Y1020" s="211"/>
      <c r="Z1020" s="211"/>
      <c r="AA1020" s="211"/>
      <c r="AB1020" s="211"/>
      <c r="AC1020" s="211"/>
      <c r="AD1020" s="211"/>
      <c r="AE1020" s="211"/>
      <c r="AF1020" s="211"/>
      <c r="AG1020" s="211"/>
      <c r="AH1020" s="211"/>
      <c r="AI1020" s="211"/>
      <c r="AJ1020" s="211"/>
      <c r="AK1020" s="211"/>
      <c r="AL1020" s="211"/>
      <c r="AM1020" s="211"/>
      <c r="AN1020" s="211"/>
      <c r="AO1020" s="211"/>
      <c r="AP1020" s="211"/>
    </row>
    <row r="1021" spans="2:42" ht="12" customHeight="1">
      <c r="B1021" s="128"/>
      <c r="C1021" s="128"/>
      <c r="D1021" s="565"/>
      <c r="E1021" s="407"/>
      <c r="F1021" s="211"/>
      <c r="G1021" s="211"/>
      <c r="H1021" s="211"/>
      <c r="I1021" s="211"/>
      <c r="J1021" s="211"/>
      <c r="K1021" s="211"/>
      <c r="L1021" s="211"/>
      <c r="M1021" s="211"/>
      <c r="N1021" s="211"/>
      <c r="O1021" s="211"/>
      <c r="P1021" s="211"/>
      <c r="Q1021" s="211"/>
      <c r="R1021" s="211"/>
      <c r="S1021" s="211"/>
      <c r="T1021" s="211"/>
      <c r="U1021" s="211"/>
      <c r="V1021" s="211"/>
      <c r="W1021" s="211"/>
      <c r="X1021" s="211"/>
      <c r="Y1021" s="211"/>
      <c r="Z1021" s="211"/>
      <c r="AA1021" s="211"/>
      <c r="AB1021" s="211"/>
      <c r="AC1021" s="211"/>
      <c r="AD1021" s="211"/>
      <c r="AE1021" s="211"/>
      <c r="AF1021" s="211"/>
      <c r="AG1021" s="211"/>
      <c r="AH1021" s="211"/>
      <c r="AI1021" s="211"/>
      <c r="AJ1021" s="211"/>
      <c r="AK1021" s="211"/>
      <c r="AL1021" s="211"/>
      <c r="AM1021" s="211"/>
      <c r="AN1021" s="211"/>
      <c r="AO1021" s="211"/>
      <c r="AP1021" s="211"/>
    </row>
    <row r="1022" spans="2:42" ht="12" customHeight="1">
      <c r="B1022" s="128"/>
      <c r="C1022" s="128"/>
      <c r="D1022" s="565"/>
      <c r="E1022" s="407"/>
      <c r="F1022" s="211"/>
      <c r="G1022" s="211"/>
      <c r="H1022" s="211"/>
      <c r="I1022" s="211"/>
      <c r="J1022" s="211"/>
      <c r="K1022" s="211"/>
      <c r="L1022" s="211"/>
      <c r="M1022" s="211"/>
      <c r="N1022" s="211"/>
      <c r="O1022" s="211"/>
      <c r="P1022" s="211"/>
      <c r="Q1022" s="211"/>
      <c r="R1022" s="211"/>
      <c r="S1022" s="211"/>
      <c r="T1022" s="211"/>
      <c r="U1022" s="211"/>
      <c r="V1022" s="211"/>
      <c r="W1022" s="211"/>
      <c r="X1022" s="211"/>
      <c r="Y1022" s="211"/>
      <c r="Z1022" s="211"/>
      <c r="AA1022" s="211"/>
      <c r="AB1022" s="211"/>
      <c r="AC1022" s="211"/>
      <c r="AD1022" s="211"/>
      <c r="AE1022" s="211"/>
      <c r="AF1022" s="211"/>
      <c r="AG1022" s="211"/>
      <c r="AH1022" s="211"/>
      <c r="AI1022" s="211"/>
      <c r="AJ1022" s="211"/>
      <c r="AK1022" s="211"/>
      <c r="AL1022" s="211"/>
      <c r="AM1022" s="211"/>
      <c r="AN1022" s="211"/>
      <c r="AO1022" s="211"/>
      <c r="AP1022" s="211"/>
    </row>
    <row r="1023" spans="2:42" ht="12" customHeight="1">
      <c r="B1023" s="128"/>
      <c r="C1023" s="128"/>
      <c r="D1023" s="565"/>
      <c r="E1023" s="407"/>
      <c r="F1023" s="211"/>
      <c r="G1023" s="211"/>
      <c r="H1023" s="211"/>
      <c r="I1023" s="211"/>
      <c r="J1023" s="211"/>
      <c r="K1023" s="211"/>
      <c r="L1023" s="211"/>
      <c r="M1023" s="211"/>
      <c r="N1023" s="211"/>
      <c r="O1023" s="211"/>
      <c r="P1023" s="211"/>
      <c r="Q1023" s="211"/>
      <c r="R1023" s="211"/>
      <c r="S1023" s="211"/>
      <c r="T1023" s="211"/>
      <c r="U1023" s="211"/>
      <c r="V1023" s="211"/>
      <c r="W1023" s="211"/>
      <c r="X1023" s="211"/>
      <c r="Y1023" s="211"/>
      <c r="Z1023" s="211"/>
      <c r="AA1023" s="211"/>
      <c r="AB1023" s="211"/>
      <c r="AC1023" s="211"/>
      <c r="AD1023" s="211"/>
      <c r="AE1023" s="211"/>
      <c r="AF1023" s="211"/>
      <c r="AG1023" s="211"/>
      <c r="AH1023" s="211"/>
      <c r="AI1023" s="211"/>
      <c r="AJ1023" s="211"/>
      <c r="AK1023" s="211"/>
      <c r="AL1023" s="211"/>
      <c r="AM1023" s="211"/>
      <c r="AN1023" s="211"/>
      <c r="AO1023" s="211"/>
      <c r="AP1023" s="211"/>
    </row>
    <row r="1024" spans="2:42" ht="12" customHeight="1">
      <c r="B1024" s="128"/>
      <c r="C1024" s="128"/>
      <c r="D1024" s="565"/>
      <c r="E1024" s="407"/>
      <c r="F1024" s="211"/>
      <c r="G1024" s="211"/>
      <c r="H1024" s="211"/>
      <c r="I1024" s="211"/>
      <c r="J1024" s="211"/>
      <c r="K1024" s="211"/>
      <c r="L1024" s="211"/>
      <c r="M1024" s="211"/>
      <c r="N1024" s="211"/>
      <c r="O1024" s="211"/>
      <c r="P1024" s="211"/>
      <c r="Q1024" s="211"/>
      <c r="R1024" s="211"/>
      <c r="S1024" s="211"/>
      <c r="T1024" s="211"/>
      <c r="U1024" s="211"/>
      <c r="V1024" s="211"/>
      <c r="W1024" s="211"/>
      <c r="X1024" s="211"/>
      <c r="Y1024" s="211"/>
      <c r="Z1024" s="211"/>
      <c r="AA1024" s="211"/>
      <c r="AB1024" s="211"/>
      <c r="AC1024" s="211"/>
      <c r="AD1024" s="211"/>
      <c r="AE1024" s="211"/>
      <c r="AF1024" s="211"/>
      <c r="AG1024" s="211"/>
      <c r="AH1024" s="211"/>
      <c r="AI1024" s="211"/>
      <c r="AJ1024" s="211"/>
      <c r="AK1024" s="211"/>
      <c r="AL1024" s="211"/>
      <c r="AM1024" s="211"/>
      <c r="AN1024" s="211"/>
      <c r="AO1024" s="211"/>
      <c r="AP1024" s="211"/>
    </row>
    <row r="1025" spans="2:42" ht="12" customHeight="1">
      <c r="B1025" s="128"/>
      <c r="C1025" s="128"/>
      <c r="D1025" s="565"/>
      <c r="E1025" s="407"/>
      <c r="F1025" s="211"/>
      <c r="G1025" s="211"/>
      <c r="H1025" s="211"/>
      <c r="I1025" s="211"/>
      <c r="J1025" s="211"/>
      <c r="K1025" s="211"/>
      <c r="L1025" s="211"/>
      <c r="M1025" s="211"/>
      <c r="N1025" s="211"/>
      <c r="O1025" s="211"/>
      <c r="P1025" s="211"/>
      <c r="Q1025" s="211"/>
      <c r="R1025" s="211"/>
      <c r="S1025" s="211"/>
      <c r="T1025" s="211"/>
      <c r="U1025" s="211"/>
      <c r="V1025" s="211"/>
      <c r="W1025" s="211"/>
      <c r="X1025" s="211"/>
      <c r="Y1025" s="211"/>
      <c r="Z1025" s="211"/>
      <c r="AA1025" s="211"/>
      <c r="AB1025" s="211"/>
      <c r="AC1025" s="211"/>
      <c r="AD1025" s="211"/>
      <c r="AE1025" s="211"/>
      <c r="AF1025" s="211"/>
      <c r="AG1025" s="211"/>
      <c r="AH1025" s="211"/>
      <c r="AI1025" s="211"/>
      <c r="AJ1025" s="211"/>
      <c r="AK1025" s="211"/>
      <c r="AL1025" s="211"/>
      <c r="AM1025" s="211"/>
      <c r="AN1025" s="211"/>
      <c r="AO1025" s="211"/>
      <c r="AP1025" s="211"/>
    </row>
    <row r="1026" spans="2:42" ht="12" customHeight="1">
      <c r="B1026" s="128"/>
      <c r="C1026" s="128"/>
      <c r="D1026" s="565"/>
      <c r="E1026" s="407"/>
      <c r="F1026" s="211"/>
      <c r="G1026" s="211"/>
      <c r="H1026" s="211"/>
      <c r="I1026" s="211"/>
      <c r="J1026" s="211"/>
      <c r="K1026" s="211"/>
      <c r="L1026" s="211"/>
      <c r="M1026" s="211"/>
      <c r="N1026" s="211"/>
      <c r="O1026" s="211"/>
      <c r="P1026" s="211"/>
      <c r="Q1026" s="211"/>
      <c r="R1026" s="211"/>
      <c r="S1026" s="211"/>
      <c r="T1026" s="211"/>
      <c r="U1026" s="211"/>
      <c r="V1026" s="211"/>
      <c r="W1026" s="211"/>
      <c r="X1026" s="211"/>
      <c r="Y1026" s="211"/>
      <c r="Z1026" s="211"/>
      <c r="AA1026" s="211"/>
      <c r="AB1026" s="211"/>
      <c r="AC1026" s="211"/>
      <c r="AD1026" s="211"/>
      <c r="AE1026" s="211"/>
      <c r="AF1026" s="211"/>
      <c r="AG1026" s="211"/>
      <c r="AH1026" s="211"/>
      <c r="AI1026" s="211"/>
      <c r="AJ1026" s="211"/>
      <c r="AK1026" s="211"/>
      <c r="AL1026" s="211"/>
      <c r="AM1026" s="211"/>
      <c r="AN1026" s="211"/>
      <c r="AO1026" s="211"/>
      <c r="AP1026" s="211"/>
    </row>
    <row r="1027" spans="2:42" ht="12" customHeight="1">
      <c r="B1027" s="128"/>
      <c r="C1027" s="128"/>
      <c r="D1027" s="565"/>
      <c r="E1027" s="407"/>
      <c r="F1027" s="211"/>
      <c r="G1027" s="211"/>
      <c r="H1027" s="211"/>
      <c r="I1027" s="211"/>
      <c r="J1027" s="211"/>
      <c r="K1027" s="211"/>
      <c r="L1027" s="211"/>
      <c r="M1027" s="211"/>
      <c r="N1027" s="211"/>
      <c r="O1027" s="211"/>
      <c r="P1027" s="211"/>
      <c r="Q1027" s="211"/>
      <c r="R1027" s="211"/>
      <c r="S1027" s="211"/>
      <c r="T1027" s="211"/>
      <c r="U1027" s="211"/>
      <c r="V1027" s="211"/>
      <c r="W1027" s="211"/>
      <c r="X1027" s="211"/>
      <c r="Y1027" s="211"/>
      <c r="Z1027" s="211"/>
      <c r="AA1027" s="211"/>
      <c r="AB1027" s="211"/>
      <c r="AC1027" s="211"/>
      <c r="AD1027" s="211"/>
      <c r="AE1027" s="211"/>
      <c r="AF1027" s="211"/>
      <c r="AG1027" s="211"/>
      <c r="AH1027" s="211"/>
      <c r="AI1027" s="211"/>
      <c r="AJ1027" s="211"/>
      <c r="AK1027" s="211"/>
      <c r="AL1027" s="211"/>
      <c r="AM1027" s="211"/>
      <c r="AN1027" s="211"/>
      <c r="AO1027" s="211"/>
      <c r="AP1027" s="211"/>
    </row>
    <row r="1028" spans="2:42" ht="12" customHeight="1">
      <c r="B1028" s="128"/>
      <c r="C1028" s="128"/>
      <c r="D1028" s="565"/>
      <c r="E1028" s="407"/>
      <c r="F1028" s="211"/>
      <c r="G1028" s="211"/>
      <c r="H1028" s="211"/>
      <c r="I1028" s="211"/>
      <c r="J1028" s="211"/>
      <c r="K1028" s="211"/>
      <c r="L1028" s="211"/>
      <c r="M1028" s="211"/>
      <c r="N1028" s="211"/>
      <c r="O1028" s="211"/>
      <c r="P1028" s="211"/>
      <c r="Q1028" s="211"/>
      <c r="R1028" s="211"/>
      <c r="S1028" s="211"/>
      <c r="T1028" s="211"/>
      <c r="U1028" s="211"/>
      <c r="V1028" s="211"/>
      <c r="W1028" s="211"/>
      <c r="X1028" s="211"/>
      <c r="Y1028" s="211"/>
      <c r="Z1028" s="211"/>
      <c r="AA1028" s="211"/>
      <c r="AB1028" s="211"/>
      <c r="AC1028" s="211"/>
      <c r="AD1028" s="211"/>
      <c r="AE1028" s="211"/>
      <c r="AF1028" s="211"/>
      <c r="AG1028" s="211"/>
      <c r="AH1028" s="211"/>
      <c r="AI1028" s="211"/>
      <c r="AJ1028" s="211"/>
      <c r="AK1028" s="211"/>
      <c r="AL1028" s="211"/>
      <c r="AM1028" s="211"/>
      <c r="AN1028" s="211"/>
      <c r="AO1028" s="211"/>
      <c r="AP1028" s="211"/>
    </row>
    <row r="1029" spans="2:42" ht="12" customHeight="1">
      <c r="B1029" s="128"/>
      <c r="C1029" s="128"/>
      <c r="D1029" s="565"/>
      <c r="E1029" s="407"/>
      <c r="F1029" s="211"/>
      <c r="G1029" s="211"/>
      <c r="H1029" s="211"/>
      <c r="I1029" s="211"/>
      <c r="J1029" s="211"/>
      <c r="K1029" s="211"/>
      <c r="L1029" s="211"/>
      <c r="M1029" s="211"/>
      <c r="N1029" s="211"/>
      <c r="O1029" s="211"/>
      <c r="P1029" s="211"/>
      <c r="Q1029" s="211"/>
      <c r="R1029" s="211"/>
      <c r="S1029" s="211"/>
      <c r="T1029" s="211"/>
      <c r="U1029" s="211"/>
      <c r="V1029" s="211"/>
      <c r="W1029" s="211"/>
      <c r="X1029" s="211"/>
      <c r="Y1029" s="211"/>
      <c r="Z1029" s="211"/>
      <c r="AA1029" s="211"/>
      <c r="AB1029" s="211"/>
      <c r="AC1029" s="211"/>
      <c r="AD1029" s="211"/>
      <c r="AE1029" s="211"/>
      <c r="AF1029" s="211"/>
      <c r="AG1029" s="211"/>
      <c r="AH1029" s="211"/>
      <c r="AI1029" s="211"/>
      <c r="AJ1029" s="211"/>
      <c r="AK1029" s="211"/>
      <c r="AL1029" s="211"/>
      <c r="AM1029" s="211"/>
      <c r="AN1029" s="211"/>
      <c r="AO1029" s="211"/>
      <c r="AP1029" s="211"/>
    </row>
    <row r="1030" spans="2:42" ht="12" customHeight="1">
      <c r="B1030" s="128"/>
      <c r="C1030" s="128"/>
      <c r="D1030" s="565"/>
      <c r="E1030" s="407"/>
      <c r="F1030" s="211"/>
      <c r="G1030" s="211"/>
      <c r="H1030" s="211"/>
      <c r="I1030" s="211"/>
      <c r="J1030" s="211"/>
      <c r="K1030" s="211"/>
      <c r="L1030" s="211"/>
      <c r="M1030" s="211"/>
      <c r="N1030" s="211"/>
      <c r="O1030" s="211"/>
      <c r="P1030" s="211"/>
      <c r="Q1030" s="211"/>
      <c r="R1030" s="211"/>
      <c r="S1030" s="211"/>
      <c r="T1030" s="211"/>
      <c r="U1030" s="211"/>
      <c r="V1030" s="211"/>
      <c r="W1030" s="211"/>
      <c r="X1030" s="211"/>
      <c r="Y1030" s="211"/>
      <c r="Z1030" s="211"/>
      <c r="AA1030" s="211"/>
      <c r="AB1030" s="211"/>
      <c r="AC1030" s="211"/>
      <c r="AD1030" s="211"/>
      <c r="AE1030" s="211"/>
      <c r="AF1030" s="211"/>
      <c r="AG1030" s="211"/>
      <c r="AH1030" s="211"/>
      <c r="AI1030" s="211"/>
      <c r="AJ1030" s="211"/>
      <c r="AK1030" s="211"/>
      <c r="AL1030" s="211"/>
      <c r="AM1030" s="211"/>
      <c r="AN1030" s="211"/>
      <c r="AO1030" s="211"/>
      <c r="AP1030" s="211"/>
    </row>
    <row r="1031" spans="2:42" ht="12" customHeight="1">
      <c r="B1031" s="128"/>
      <c r="C1031" s="128"/>
      <c r="D1031" s="565"/>
      <c r="E1031" s="407"/>
      <c r="F1031" s="211"/>
      <c r="G1031" s="211"/>
      <c r="H1031" s="211"/>
      <c r="I1031" s="211"/>
      <c r="J1031" s="211"/>
      <c r="K1031" s="211"/>
      <c r="L1031" s="211"/>
      <c r="M1031" s="211"/>
      <c r="N1031" s="211"/>
      <c r="O1031" s="211"/>
      <c r="P1031" s="211"/>
      <c r="Q1031" s="211"/>
      <c r="R1031" s="211"/>
      <c r="S1031" s="211"/>
      <c r="T1031" s="211"/>
      <c r="U1031" s="211"/>
      <c r="V1031" s="211"/>
      <c r="W1031" s="211"/>
      <c r="X1031" s="211"/>
      <c r="Y1031" s="211"/>
      <c r="Z1031" s="211"/>
      <c r="AA1031" s="211"/>
      <c r="AB1031" s="211"/>
      <c r="AC1031" s="211"/>
      <c r="AD1031" s="211"/>
      <c r="AE1031" s="211"/>
      <c r="AF1031" s="211"/>
      <c r="AG1031" s="211"/>
      <c r="AH1031" s="211"/>
      <c r="AI1031" s="211"/>
      <c r="AJ1031" s="211"/>
      <c r="AK1031" s="211"/>
      <c r="AL1031" s="211"/>
      <c r="AM1031" s="211"/>
      <c r="AN1031" s="211"/>
      <c r="AO1031" s="211"/>
      <c r="AP1031" s="211"/>
    </row>
    <row r="1032" spans="2:42" ht="12" customHeight="1">
      <c r="B1032" s="128"/>
      <c r="C1032" s="128"/>
      <c r="D1032" s="565"/>
      <c r="E1032" s="407"/>
      <c r="F1032" s="211"/>
      <c r="G1032" s="211"/>
      <c r="H1032" s="211"/>
      <c r="I1032" s="211"/>
      <c r="J1032" s="211"/>
      <c r="K1032" s="211"/>
      <c r="L1032" s="211"/>
      <c r="M1032" s="211"/>
      <c r="N1032" s="211"/>
      <c r="O1032" s="211"/>
      <c r="P1032" s="211"/>
      <c r="Q1032" s="211"/>
      <c r="R1032" s="211"/>
      <c r="S1032" s="211"/>
      <c r="T1032" s="211"/>
      <c r="U1032" s="211"/>
      <c r="V1032" s="211"/>
      <c r="W1032" s="211"/>
      <c r="X1032" s="211"/>
      <c r="Y1032" s="211"/>
      <c r="Z1032" s="211"/>
      <c r="AA1032" s="211"/>
      <c r="AB1032" s="211"/>
      <c r="AC1032" s="211"/>
      <c r="AD1032" s="211"/>
      <c r="AE1032" s="211"/>
      <c r="AF1032" s="211"/>
      <c r="AG1032" s="211"/>
      <c r="AH1032" s="211"/>
      <c r="AI1032" s="211"/>
      <c r="AJ1032" s="211"/>
      <c r="AK1032" s="211"/>
      <c r="AL1032" s="211"/>
      <c r="AM1032" s="211"/>
      <c r="AN1032" s="211"/>
      <c r="AO1032" s="211"/>
      <c r="AP1032" s="211"/>
    </row>
    <row r="1033" spans="2:42" ht="12" customHeight="1">
      <c r="B1033" s="128"/>
      <c r="C1033" s="128"/>
      <c r="D1033" s="565"/>
      <c r="E1033" s="407"/>
      <c r="F1033" s="211"/>
      <c r="G1033" s="211"/>
      <c r="H1033" s="211"/>
      <c r="I1033" s="211"/>
      <c r="J1033" s="211"/>
      <c r="K1033" s="211"/>
      <c r="L1033" s="211"/>
      <c r="M1033" s="211"/>
      <c r="N1033" s="211"/>
      <c r="O1033" s="211"/>
      <c r="P1033" s="211"/>
      <c r="Q1033" s="211"/>
      <c r="R1033" s="211"/>
      <c r="S1033" s="211"/>
      <c r="T1033" s="211"/>
      <c r="U1033" s="211"/>
      <c r="V1033" s="211"/>
      <c r="W1033" s="211"/>
      <c r="X1033" s="211"/>
      <c r="Y1033" s="211"/>
      <c r="Z1033" s="211"/>
      <c r="AA1033" s="211"/>
      <c r="AB1033" s="211"/>
      <c r="AC1033" s="211"/>
      <c r="AD1033" s="211"/>
      <c r="AE1033" s="211"/>
      <c r="AF1033" s="211"/>
      <c r="AG1033" s="211"/>
      <c r="AH1033" s="211"/>
      <c r="AI1033" s="211"/>
      <c r="AJ1033" s="211"/>
      <c r="AK1033" s="211"/>
      <c r="AL1033" s="211"/>
      <c r="AM1033" s="211"/>
      <c r="AN1033" s="211"/>
      <c r="AO1033" s="211"/>
      <c r="AP1033" s="211"/>
    </row>
    <row r="1034" spans="2:42" ht="12" customHeight="1">
      <c r="B1034" s="128"/>
      <c r="C1034" s="128"/>
      <c r="D1034" s="565"/>
      <c r="E1034" s="407"/>
      <c r="F1034" s="211"/>
      <c r="G1034" s="211"/>
      <c r="H1034" s="211"/>
      <c r="I1034" s="211"/>
      <c r="J1034" s="211"/>
      <c r="K1034" s="211"/>
      <c r="L1034" s="211"/>
      <c r="M1034" s="211"/>
      <c r="N1034" s="211"/>
      <c r="O1034" s="211"/>
      <c r="P1034" s="211"/>
      <c r="Q1034" s="211"/>
      <c r="R1034" s="211"/>
      <c r="S1034" s="211"/>
      <c r="T1034" s="211"/>
      <c r="U1034" s="211"/>
      <c r="V1034" s="211"/>
      <c r="W1034" s="211"/>
      <c r="X1034" s="211"/>
      <c r="Y1034" s="211"/>
      <c r="Z1034" s="211"/>
      <c r="AA1034" s="211"/>
      <c r="AB1034" s="211"/>
      <c r="AC1034" s="211"/>
      <c r="AD1034" s="211"/>
      <c r="AE1034" s="211"/>
      <c r="AF1034" s="211"/>
      <c r="AG1034" s="211"/>
      <c r="AH1034" s="211"/>
      <c r="AI1034" s="211"/>
      <c r="AJ1034" s="211"/>
      <c r="AK1034" s="211"/>
      <c r="AL1034" s="211"/>
      <c r="AM1034" s="211"/>
      <c r="AN1034" s="211"/>
      <c r="AO1034" s="211"/>
      <c r="AP1034" s="211"/>
    </row>
    <row r="1035" spans="2:42" ht="12" customHeight="1">
      <c r="B1035" s="128"/>
      <c r="C1035" s="128"/>
      <c r="D1035" s="565"/>
      <c r="E1035" s="407"/>
      <c r="F1035" s="211"/>
      <c r="G1035" s="211"/>
      <c r="H1035" s="211"/>
      <c r="I1035" s="211"/>
      <c r="J1035" s="211"/>
      <c r="K1035" s="211"/>
      <c r="L1035" s="211"/>
      <c r="M1035" s="211"/>
      <c r="N1035" s="211"/>
      <c r="O1035" s="211"/>
      <c r="P1035" s="211"/>
      <c r="Q1035" s="211"/>
      <c r="R1035" s="211"/>
      <c r="S1035" s="211"/>
      <c r="T1035" s="211"/>
      <c r="U1035" s="211"/>
      <c r="V1035" s="211"/>
      <c r="W1035" s="211"/>
      <c r="X1035" s="211"/>
      <c r="Y1035" s="211"/>
      <c r="Z1035" s="211"/>
      <c r="AA1035" s="211"/>
      <c r="AB1035" s="211"/>
      <c r="AC1035" s="211"/>
      <c r="AD1035" s="211"/>
      <c r="AE1035" s="211"/>
      <c r="AF1035" s="211"/>
      <c r="AG1035" s="211"/>
      <c r="AH1035" s="211"/>
      <c r="AI1035" s="211"/>
      <c r="AJ1035" s="211"/>
      <c r="AK1035" s="211"/>
      <c r="AL1035" s="211"/>
      <c r="AM1035" s="211"/>
      <c r="AN1035" s="211"/>
      <c r="AO1035" s="211"/>
      <c r="AP1035" s="211"/>
    </row>
    <row r="1036" spans="2:42" ht="12" customHeight="1">
      <c r="B1036" s="128"/>
      <c r="C1036" s="128"/>
      <c r="D1036" s="565"/>
      <c r="E1036" s="407"/>
      <c r="F1036" s="211"/>
      <c r="G1036" s="211"/>
      <c r="H1036" s="211"/>
      <c r="I1036" s="211"/>
      <c r="J1036" s="211"/>
      <c r="K1036" s="211"/>
      <c r="L1036" s="211"/>
      <c r="M1036" s="211"/>
      <c r="N1036" s="211"/>
      <c r="O1036" s="211"/>
      <c r="P1036" s="211"/>
      <c r="Q1036" s="211"/>
      <c r="R1036" s="211"/>
      <c r="S1036" s="211"/>
      <c r="T1036" s="211"/>
      <c r="U1036" s="211"/>
      <c r="V1036" s="211"/>
      <c r="W1036" s="211"/>
      <c r="X1036" s="211"/>
      <c r="Y1036" s="211"/>
      <c r="Z1036" s="211"/>
      <c r="AA1036" s="211"/>
      <c r="AB1036" s="211"/>
      <c r="AC1036" s="211"/>
      <c r="AD1036" s="211"/>
      <c r="AE1036" s="211"/>
      <c r="AF1036" s="211"/>
      <c r="AG1036" s="211"/>
      <c r="AH1036" s="211"/>
      <c r="AI1036" s="211"/>
      <c r="AJ1036" s="211"/>
      <c r="AK1036" s="211"/>
      <c r="AL1036" s="211"/>
      <c r="AM1036" s="211"/>
      <c r="AN1036" s="211"/>
      <c r="AO1036" s="211"/>
      <c r="AP1036" s="211"/>
    </row>
    <row r="1037" spans="2:42" ht="12" customHeight="1">
      <c r="B1037" s="128"/>
      <c r="C1037" s="128"/>
      <c r="D1037" s="565"/>
      <c r="E1037" s="407"/>
      <c r="F1037" s="211"/>
      <c r="G1037" s="211"/>
      <c r="H1037" s="211"/>
      <c r="I1037" s="211"/>
      <c r="J1037" s="211"/>
      <c r="K1037" s="211"/>
      <c r="L1037" s="211"/>
      <c r="M1037" s="211"/>
      <c r="N1037" s="211"/>
      <c r="O1037" s="211"/>
      <c r="P1037" s="211"/>
      <c r="Q1037" s="211"/>
      <c r="R1037" s="211"/>
      <c r="S1037" s="211"/>
      <c r="T1037" s="211"/>
      <c r="U1037" s="211"/>
      <c r="V1037" s="211"/>
      <c r="W1037" s="211"/>
      <c r="X1037" s="211"/>
      <c r="Y1037" s="211"/>
      <c r="Z1037" s="211"/>
      <c r="AA1037" s="211"/>
      <c r="AB1037" s="211"/>
      <c r="AC1037" s="211"/>
      <c r="AD1037" s="211"/>
      <c r="AE1037" s="211"/>
      <c r="AF1037" s="211"/>
      <c r="AG1037" s="211"/>
      <c r="AH1037" s="211"/>
      <c r="AI1037" s="211"/>
      <c r="AJ1037" s="211"/>
      <c r="AK1037" s="211"/>
      <c r="AL1037" s="211"/>
      <c r="AM1037" s="211"/>
      <c r="AN1037" s="211"/>
      <c r="AO1037" s="211"/>
      <c r="AP1037" s="211"/>
    </row>
    <row r="1038" spans="2:42" ht="12" customHeight="1">
      <c r="B1038" s="128"/>
      <c r="C1038" s="128"/>
      <c r="E1038" s="407"/>
      <c r="F1038" s="211"/>
      <c r="G1038" s="211"/>
      <c r="H1038" s="211"/>
      <c r="I1038" s="211"/>
      <c r="J1038" s="211"/>
      <c r="K1038" s="211"/>
      <c r="L1038" s="211"/>
      <c r="M1038" s="211"/>
      <c r="N1038" s="211"/>
      <c r="O1038" s="211"/>
      <c r="P1038" s="211"/>
      <c r="Q1038" s="211"/>
      <c r="R1038" s="211"/>
      <c r="S1038" s="211"/>
      <c r="T1038" s="211"/>
      <c r="U1038" s="211"/>
      <c r="V1038" s="211"/>
      <c r="W1038" s="211"/>
      <c r="X1038" s="211"/>
      <c r="Y1038" s="211"/>
      <c r="Z1038" s="211"/>
      <c r="AA1038" s="211"/>
      <c r="AB1038" s="211"/>
      <c r="AC1038" s="211"/>
      <c r="AD1038" s="211"/>
      <c r="AE1038" s="211"/>
      <c r="AF1038" s="211"/>
      <c r="AG1038" s="211"/>
      <c r="AH1038" s="211"/>
      <c r="AI1038" s="211"/>
      <c r="AJ1038" s="211"/>
      <c r="AK1038" s="211"/>
      <c r="AL1038" s="211"/>
      <c r="AM1038" s="211"/>
      <c r="AN1038" s="211"/>
      <c r="AO1038" s="211"/>
      <c r="AP1038" s="211"/>
    </row>
    <row r="1039" spans="2:42" ht="12" customHeight="1">
      <c r="B1039" s="128"/>
      <c r="C1039" s="128"/>
      <c r="E1039" s="407"/>
      <c r="F1039" s="211"/>
      <c r="G1039" s="211"/>
      <c r="H1039" s="211"/>
      <c r="I1039" s="211"/>
      <c r="J1039" s="211"/>
      <c r="K1039" s="211"/>
      <c r="L1039" s="211"/>
      <c r="M1039" s="211"/>
      <c r="N1039" s="211"/>
      <c r="O1039" s="211"/>
      <c r="P1039" s="211"/>
      <c r="Q1039" s="211"/>
      <c r="R1039" s="211"/>
      <c r="S1039" s="211"/>
      <c r="T1039" s="211"/>
      <c r="U1039" s="211"/>
      <c r="V1039" s="211"/>
      <c r="W1039" s="211"/>
      <c r="X1039" s="211"/>
      <c r="Y1039" s="211"/>
      <c r="Z1039" s="211"/>
      <c r="AA1039" s="211"/>
      <c r="AB1039" s="211"/>
      <c r="AC1039" s="211"/>
      <c r="AD1039" s="211"/>
      <c r="AE1039" s="211"/>
      <c r="AF1039" s="211"/>
      <c r="AG1039" s="211"/>
      <c r="AH1039" s="211"/>
      <c r="AI1039" s="211"/>
      <c r="AJ1039" s="211"/>
      <c r="AK1039" s="211"/>
      <c r="AL1039" s="211"/>
      <c r="AM1039" s="211"/>
      <c r="AN1039" s="211"/>
      <c r="AO1039" s="211"/>
      <c r="AP1039" s="211"/>
    </row>
    <row r="1040" spans="2:42" ht="12" customHeight="1">
      <c r="B1040" s="128"/>
      <c r="C1040" s="128"/>
      <c r="E1040" s="407"/>
      <c r="F1040" s="211"/>
      <c r="G1040" s="211"/>
      <c r="H1040" s="211"/>
      <c r="I1040" s="211"/>
      <c r="J1040" s="211"/>
      <c r="K1040" s="211"/>
      <c r="L1040" s="211"/>
      <c r="M1040" s="211"/>
      <c r="N1040" s="211"/>
      <c r="O1040" s="211"/>
      <c r="P1040" s="211"/>
      <c r="Q1040" s="211"/>
      <c r="R1040" s="211"/>
      <c r="S1040" s="211"/>
      <c r="T1040" s="211"/>
      <c r="U1040" s="211"/>
      <c r="V1040" s="211"/>
      <c r="W1040" s="211"/>
      <c r="X1040" s="211"/>
      <c r="Y1040" s="211"/>
      <c r="Z1040" s="211"/>
      <c r="AA1040" s="211"/>
      <c r="AB1040" s="211"/>
      <c r="AC1040" s="211"/>
      <c r="AD1040" s="211"/>
      <c r="AE1040" s="211"/>
      <c r="AF1040" s="211"/>
      <c r="AG1040" s="211"/>
      <c r="AH1040" s="211"/>
      <c r="AI1040" s="211"/>
      <c r="AJ1040" s="211"/>
      <c r="AK1040" s="211"/>
      <c r="AL1040" s="211"/>
      <c r="AM1040" s="211"/>
      <c r="AN1040" s="211"/>
      <c r="AO1040" s="211"/>
      <c r="AP1040" s="211"/>
    </row>
    <row r="1041" spans="2:42" ht="12" customHeight="1">
      <c r="B1041" s="128"/>
      <c r="C1041" s="128"/>
      <c r="E1041" s="407"/>
      <c r="F1041" s="211"/>
      <c r="G1041" s="211"/>
      <c r="H1041" s="211"/>
      <c r="I1041" s="211"/>
      <c r="J1041" s="211"/>
      <c r="K1041" s="211"/>
      <c r="L1041" s="211"/>
      <c r="M1041" s="211"/>
      <c r="N1041" s="211"/>
      <c r="O1041" s="211"/>
      <c r="P1041" s="211"/>
      <c r="Q1041" s="211"/>
      <c r="R1041" s="211"/>
      <c r="S1041" s="211"/>
      <c r="T1041" s="211"/>
      <c r="U1041" s="211"/>
      <c r="V1041" s="211"/>
      <c r="W1041" s="211"/>
      <c r="X1041" s="211"/>
      <c r="Y1041" s="211"/>
      <c r="Z1041" s="211"/>
      <c r="AA1041" s="211"/>
      <c r="AB1041" s="211"/>
      <c r="AC1041" s="211"/>
      <c r="AD1041" s="211"/>
      <c r="AE1041" s="211"/>
      <c r="AF1041" s="211"/>
      <c r="AG1041" s="211"/>
      <c r="AH1041" s="211"/>
      <c r="AI1041" s="211"/>
      <c r="AJ1041" s="211"/>
      <c r="AK1041" s="211"/>
      <c r="AL1041" s="211"/>
      <c r="AM1041" s="211"/>
      <c r="AN1041" s="211"/>
      <c r="AO1041" s="211"/>
      <c r="AP1041" s="211"/>
    </row>
    <row r="1042" spans="2:42" ht="12" customHeight="1">
      <c r="B1042" s="128"/>
      <c r="C1042" s="128"/>
      <c r="E1042" s="407"/>
      <c r="F1042" s="211"/>
      <c r="G1042" s="211"/>
      <c r="H1042" s="211"/>
      <c r="I1042" s="211"/>
      <c r="J1042" s="211"/>
      <c r="K1042" s="211"/>
      <c r="L1042" s="211"/>
      <c r="M1042" s="211"/>
      <c r="N1042" s="211"/>
      <c r="O1042" s="211"/>
      <c r="P1042" s="211"/>
      <c r="Q1042" s="211"/>
      <c r="R1042" s="211"/>
      <c r="S1042" s="211"/>
      <c r="T1042" s="211"/>
      <c r="U1042" s="211"/>
      <c r="V1042" s="211"/>
      <c r="W1042" s="211"/>
      <c r="X1042" s="211"/>
      <c r="Y1042" s="211"/>
      <c r="Z1042" s="211"/>
      <c r="AA1042" s="211"/>
      <c r="AB1042" s="211"/>
      <c r="AC1042" s="211"/>
      <c r="AD1042" s="211"/>
      <c r="AE1042" s="211"/>
      <c r="AF1042" s="211"/>
      <c r="AG1042" s="211"/>
      <c r="AH1042" s="211"/>
      <c r="AI1042" s="211"/>
      <c r="AJ1042" s="211"/>
      <c r="AK1042" s="211"/>
      <c r="AL1042" s="211"/>
      <c r="AM1042" s="211"/>
      <c r="AN1042" s="211"/>
      <c r="AO1042" s="211"/>
      <c r="AP1042" s="211"/>
    </row>
    <row r="1043" spans="2:42" ht="12" customHeight="1">
      <c r="B1043" s="128"/>
      <c r="C1043" s="128"/>
      <c r="E1043" s="407"/>
      <c r="F1043" s="211"/>
      <c r="G1043" s="211"/>
      <c r="H1043" s="211"/>
      <c r="I1043" s="211"/>
      <c r="J1043" s="211"/>
      <c r="K1043" s="211"/>
      <c r="L1043" s="211"/>
      <c r="M1043" s="211"/>
      <c r="N1043" s="211"/>
      <c r="O1043" s="211"/>
      <c r="P1043" s="211"/>
      <c r="Q1043" s="211"/>
      <c r="R1043" s="211"/>
      <c r="S1043" s="211"/>
      <c r="T1043" s="211"/>
      <c r="U1043" s="211"/>
      <c r="V1043" s="211"/>
      <c r="W1043" s="211"/>
      <c r="X1043" s="211"/>
      <c r="Y1043" s="211"/>
      <c r="Z1043" s="211"/>
      <c r="AA1043" s="211"/>
      <c r="AB1043" s="211"/>
      <c r="AC1043" s="211"/>
      <c r="AD1043" s="211"/>
      <c r="AE1043" s="211"/>
      <c r="AF1043" s="211"/>
      <c r="AG1043" s="211"/>
      <c r="AH1043" s="211"/>
      <c r="AI1043" s="211"/>
      <c r="AJ1043" s="211"/>
      <c r="AK1043" s="211"/>
      <c r="AL1043" s="211"/>
      <c r="AM1043" s="211"/>
      <c r="AN1043" s="211"/>
      <c r="AO1043" s="211"/>
      <c r="AP1043" s="211"/>
    </row>
    <row r="1044" spans="2:42" ht="12" customHeight="1">
      <c r="B1044" s="128"/>
      <c r="C1044" s="128"/>
      <c r="E1044" s="407"/>
      <c r="F1044" s="211"/>
      <c r="G1044" s="211"/>
      <c r="H1044" s="211"/>
      <c r="I1044" s="211"/>
      <c r="J1044" s="211"/>
      <c r="K1044" s="211"/>
      <c r="L1044" s="211"/>
      <c r="M1044" s="211"/>
      <c r="N1044" s="211"/>
      <c r="O1044" s="211"/>
      <c r="P1044" s="211"/>
      <c r="Q1044" s="211"/>
      <c r="R1044" s="211"/>
      <c r="S1044" s="211"/>
      <c r="T1044" s="211"/>
      <c r="U1044" s="211"/>
      <c r="V1044" s="211"/>
      <c r="W1044" s="211"/>
      <c r="X1044" s="211"/>
      <c r="Y1044" s="211"/>
      <c r="Z1044" s="211"/>
      <c r="AA1044" s="211"/>
      <c r="AB1044" s="211"/>
      <c r="AC1044" s="211"/>
      <c r="AD1044" s="211"/>
      <c r="AE1044" s="211"/>
      <c r="AF1044" s="211"/>
      <c r="AG1044" s="211"/>
      <c r="AH1044" s="211"/>
      <c r="AI1044" s="211"/>
      <c r="AJ1044" s="211"/>
      <c r="AK1044" s="211"/>
      <c r="AL1044" s="211"/>
      <c r="AM1044" s="211"/>
      <c r="AN1044" s="211"/>
      <c r="AO1044" s="211"/>
      <c r="AP1044" s="211"/>
    </row>
    <row r="1045" spans="2:42" ht="12" customHeight="1">
      <c r="B1045" s="128"/>
      <c r="C1045" s="128"/>
      <c r="E1045" s="407"/>
      <c r="F1045" s="211"/>
      <c r="G1045" s="211"/>
      <c r="H1045" s="211"/>
      <c r="I1045" s="211"/>
      <c r="J1045" s="211"/>
      <c r="K1045" s="211"/>
      <c r="L1045" s="211"/>
      <c r="M1045" s="211"/>
      <c r="N1045" s="211"/>
      <c r="O1045" s="211"/>
      <c r="P1045" s="211"/>
      <c r="Q1045" s="211"/>
      <c r="R1045" s="211"/>
      <c r="S1045" s="211"/>
      <c r="T1045" s="211"/>
      <c r="U1045" s="211"/>
      <c r="V1045" s="211"/>
      <c r="W1045" s="211"/>
      <c r="X1045" s="211"/>
      <c r="Y1045" s="211"/>
      <c r="Z1045" s="211"/>
      <c r="AA1045" s="211"/>
      <c r="AB1045" s="211"/>
      <c r="AC1045" s="211"/>
      <c r="AD1045" s="211"/>
      <c r="AE1045" s="211"/>
      <c r="AF1045" s="211"/>
      <c r="AG1045" s="211"/>
      <c r="AH1045" s="211"/>
      <c r="AI1045" s="211"/>
      <c r="AJ1045" s="211"/>
      <c r="AK1045" s="211"/>
      <c r="AL1045" s="211"/>
      <c r="AM1045" s="211"/>
      <c r="AN1045" s="211"/>
      <c r="AO1045" s="211"/>
      <c r="AP1045" s="211"/>
    </row>
    <row r="1046" spans="2:42" ht="12" customHeight="1">
      <c r="B1046" s="128"/>
      <c r="C1046" s="128"/>
      <c r="E1046" s="407"/>
      <c r="F1046" s="211"/>
      <c r="G1046" s="211"/>
      <c r="H1046" s="211"/>
      <c r="I1046" s="211"/>
      <c r="J1046" s="211"/>
      <c r="K1046" s="211"/>
      <c r="L1046" s="211"/>
      <c r="M1046" s="211"/>
      <c r="N1046" s="211"/>
      <c r="O1046" s="211"/>
      <c r="P1046" s="211"/>
      <c r="Q1046" s="211"/>
      <c r="R1046" s="211"/>
      <c r="S1046" s="211"/>
      <c r="T1046" s="211"/>
      <c r="U1046" s="211"/>
      <c r="V1046" s="211"/>
      <c r="W1046" s="211"/>
      <c r="X1046" s="211"/>
      <c r="Y1046" s="211"/>
      <c r="Z1046" s="211"/>
      <c r="AA1046" s="211"/>
      <c r="AB1046" s="211"/>
      <c r="AC1046" s="211"/>
      <c r="AD1046" s="211"/>
      <c r="AE1046" s="211"/>
      <c r="AF1046" s="211"/>
      <c r="AG1046" s="211"/>
      <c r="AH1046" s="211"/>
      <c r="AI1046" s="211"/>
      <c r="AJ1046" s="211"/>
      <c r="AK1046" s="211"/>
      <c r="AL1046" s="211"/>
      <c r="AM1046" s="211"/>
      <c r="AN1046" s="211"/>
      <c r="AO1046" s="211"/>
      <c r="AP1046" s="211"/>
    </row>
    <row r="1047" spans="2:42" ht="12" customHeight="1">
      <c r="B1047" s="128"/>
      <c r="C1047" s="128"/>
      <c r="E1047" s="407"/>
      <c r="F1047" s="211"/>
      <c r="G1047" s="211"/>
      <c r="H1047" s="211"/>
      <c r="I1047" s="211"/>
      <c r="J1047" s="211"/>
      <c r="K1047" s="211"/>
      <c r="L1047" s="211"/>
      <c r="M1047" s="211"/>
      <c r="N1047" s="211"/>
      <c r="O1047" s="211"/>
      <c r="P1047" s="211"/>
      <c r="Q1047" s="211"/>
      <c r="R1047" s="211"/>
      <c r="S1047" s="211"/>
      <c r="T1047" s="211"/>
      <c r="U1047" s="211"/>
      <c r="V1047" s="211"/>
      <c r="W1047" s="211"/>
      <c r="X1047" s="211"/>
      <c r="Y1047" s="211"/>
      <c r="Z1047" s="211"/>
      <c r="AA1047" s="211"/>
      <c r="AB1047" s="211"/>
      <c r="AC1047" s="211"/>
      <c r="AD1047" s="211"/>
      <c r="AE1047" s="211"/>
      <c r="AF1047" s="211"/>
      <c r="AG1047" s="211"/>
      <c r="AH1047" s="211"/>
      <c r="AI1047" s="211"/>
      <c r="AJ1047" s="211"/>
      <c r="AK1047" s="211"/>
      <c r="AL1047" s="211"/>
      <c r="AM1047" s="211"/>
      <c r="AN1047" s="211"/>
      <c r="AO1047" s="211"/>
      <c r="AP1047" s="211"/>
    </row>
    <row r="1048" spans="2:42" ht="12" customHeight="1">
      <c r="B1048" s="128"/>
      <c r="C1048" s="128"/>
      <c r="E1048" s="407"/>
      <c r="F1048" s="211"/>
      <c r="G1048" s="211"/>
      <c r="H1048" s="211"/>
      <c r="I1048" s="211"/>
      <c r="J1048" s="211"/>
      <c r="K1048" s="211"/>
      <c r="L1048" s="211"/>
      <c r="M1048" s="211"/>
      <c r="N1048" s="211"/>
      <c r="O1048" s="211"/>
      <c r="P1048" s="211"/>
      <c r="Q1048" s="211"/>
      <c r="R1048" s="211"/>
      <c r="S1048" s="211"/>
      <c r="T1048" s="211"/>
      <c r="U1048" s="211"/>
      <c r="V1048" s="211"/>
      <c r="W1048" s="211"/>
      <c r="X1048" s="211"/>
      <c r="Y1048" s="211"/>
      <c r="Z1048" s="211"/>
      <c r="AA1048" s="211"/>
      <c r="AB1048" s="211"/>
      <c r="AC1048" s="211"/>
      <c r="AD1048" s="211"/>
      <c r="AE1048" s="211"/>
      <c r="AF1048" s="211"/>
      <c r="AG1048" s="211"/>
      <c r="AH1048" s="211"/>
      <c r="AI1048" s="211"/>
      <c r="AJ1048" s="211"/>
      <c r="AK1048" s="211"/>
      <c r="AL1048" s="211"/>
      <c r="AM1048" s="211"/>
      <c r="AN1048" s="211"/>
      <c r="AO1048" s="211"/>
      <c r="AP1048" s="211"/>
    </row>
    <row r="1049" spans="2:42" ht="12" customHeight="1">
      <c r="B1049" s="128"/>
      <c r="C1049" s="128"/>
      <c r="E1049" s="407"/>
      <c r="F1049" s="211"/>
      <c r="G1049" s="211"/>
      <c r="H1049" s="211"/>
      <c r="I1049" s="211"/>
      <c r="J1049" s="211"/>
      <c r="K1049" s="211"/>
      <c r="L1049" s="211"/>
      <c r="M1049" s="211"/>
      <c r="N1049" s="211"/>
      <c r="O1049" s="211"/>
      <c r="P1049" s="211"/>
      <c r="Q1049" s="211"/>
      <c r="R1049" s="211"/>
      <c r="S1049" s="211"/>
      <c r="T1049" s="211"/>
      <c r="U1049" s="211"/>
      <c r="V1049" s="211"/>
      <c r="W1049" s="211"/>
      <c r="X1049" s="211"/>
      <c r="Y1049" s="211"/>
      <c r="Z1049" s="211"/>
      <c r="AA1049" s="211"/>
      <c r="AB1049" s="211"/>
      <c r="AC1049" s="211"/>
      <c r="AD1049" s="211"/>
      <c r="AE1049" s="211"/>
      <c r="AF1049" s="211"/>
      <c r="AG1049" s="211"/>
      <c r="AH1049" s="211"/>
      <c r="AI1049" s="211"/>
      <c r="AJ1049" s="211"/>
      <c r="AK1049" s="211"/>
      <c r="AL1049" s="211"/>
      <c r="AM1049" s="211"/>
      <c r="AN1049" s="211"/>
      <c r="AO1049" s="211"/>
      <c r="AP1049" s="211"/>
    </row>
    <row r="1050" spans="2:42" ht="12" customHeight="1">
      <c r="B1050" s="128"/>
      <c r="C1050" s="128"/>
      <c r="E1050" s="407"/>
      <c r="F1050" s="211"/>
      <c r="G1050" s="211"/>
      <c r="H1050" s="211"/>
      <c r="I1050" s="211"/>
      <c r="J1050" s="211"/>
      <c r="K1050" s="211"/>
      <c r="L1050" s="211"/>
      <c r="M1050" s="211"/>
      <c r="N1050" s="211"/>
      <c r="O1050" s="211"/>
      <c r="P1050" s="211"/>
      <c r="Q1050" s="211"/>
      <c r="R1050" s="211"/>
      <c r="S1050" s="211"/>
      <c r="T1050" s="211"/>
      <c r="U1050" s="211"/>
      <c r="V1050" s="211"/>
      <c r="W1050" s="211"/>
      <c r="X1050" s="211"/>
      <c r="Y1050" s="211"/>
      <c r="Z1050" s="211"/>
      <c r="AA1050" s="211"/>
      <c r="AB1050" s="211"/>
      <c r="AC1050" s="211"/>
      <c r="AD1050" s="211"/>
      <c r="AE1050" s="211"/>
      <c r="AF1050" s="211"/>
      <c r="AG1050" s="211"/>
      <c r="AH1050" s="211"/>
      <c r="AI1050" s="211"/>
      <c r="AJ1050" s="211"/>
      <c r="AK1050" s="211"/>
      <c r="AL1050" s="211"/>
      <c r="AM1050" s="211"/>
      <c r="AN1050" s="211"/>
      <c r="AO1050" s="211"/>
      <c r="AP1050" s="211"/>
    </row>
    <row r="1051" spans="2:42" ht="12" customHeight="1">
      <c r="B1051" s="128"/>
      <c r="C1051" s="128"/>
      <c r="E1051" s="407"/>
      <c r="F1051" s="211"/>
      <c r="G1051" s="211"/>
      <c r="H1051" s="211"/>
      <c r="I1051" s="211"/>
      <c r="J1051" s="211"/>
      <c r="K1051" s="211"/>
      <c r="L1051" s="211"/>
      <c r="M1051" s="211"/>
      <c r="N1051" s="211"/>
      <c r="O1051" s="211"/>
      <c r="P1051" s="211"/>
      <c r="Q1051" s="211"/>
      <c r="R1051" s="211"/>
      <c r="S1051" s="211"/>
      <c r="T1051" s="211"/>
      <c r="U1051" s="211"/>
      <c r="V1051" s="211"/>
      <c r="W1051" s="211"/>
      <c r="X1051" s="211"/>
      <c r="Y1051" s="211"/>
      <c r="Z1051" s="211"/>
      <c r="AA1051" s="211"/>
      <c r="AB1051" s="211"/>
      <c r="AC1051" s="211"/>
      <c r="AD1051" s="211"/>
      <c r="AE1051" s="211"/>
      <c r="AF1051" s="211"/>
      <c r="AG1051" s="211"/>
      <c r="AH1051" s="211"/>
      <c r="AI1051" s="211"/>
      <c r="AJ1051" s="211"/>
      <c r="AK1051" s="211"/>
      <c r="AL1051" s="211"/>
      <c r="AM1051" s="211"/>
      <c r="AN1051" s="211"/>
      <c r="AO1051" s="211"/>
      <c r="AP1051" s="211"/>
    </row>
    <row r="1052" spans="2:42" ht="12" customHeight="1">
      <c r="B1052" s="128"/>
      <c r="C1052" s="128"/>
      <c r="E1052" s="407"/>
      <c r="F1052" s="211"/>
      <c r="G1052" s="211"/>
      <c r="H1052" s="211"/>
      <c r="I1052" s="211"/>
      <c r="J1052" s="211"/>
      <c r="K1052" s="211"/>
      <c r="L1052" s="211"/>
      <c r="M1052" s="211"/>
      <c r="N1052" s="211"/>
      <c r="O1052" s="211"/>
      <c r="P1052" s="211"/>
      <c r="Q1052" s="211"/>
      <c r="R1052" s="211"/>
      <c r="S1052" s="211"/>
      <c r="T1052" s="211"/>
      <c r="U1052" s="211"/>
      <c r="V1052" s="211"/>
      <c r="W1052" s="211"/>
      <c r="X1052" s="211"/>
      <c r="Y1052" s="211"/>
      <c r="Z1052" s="211"/>
      <c r="AA1052" s="211"/>
      <c r="AB1052" s="211"/>
      <c r="AC1052" s="211"/>
      <c r="AD1052" s="211"/>
      <c r="AE1052" s="211"/>
      <c r="AF1052" s="211"/>
      <c r="AG1052" s="211"/>
      <c r="AH1052" s="211"/>
      <c r="AI1052" s="211"/>
      <c r="AJ1052" s="211"/>
      <c r="AK1052" s="211"/>
      <c r="AL1052" s="211"/>
      <c r="AM1052" s="211"/>
      <c r="AN1052" s="211"/>
      <c r="AO1052" s="211"/>
      <c r="AP1052" s="211"/>
    </row>
    <row r="1053" spans="2:42" ht="12" customHeight="1">
      <c r="B1053" s="128"/>
      <c r="C1053" s="128"/>
      <c r="E1053" s="407"/>
      <c r="F1053" s="211"/>
      <c r="G1053" s="211"/>
      <c r="H1053" s="211"/>
      <c r="I1053" s="211"/>
      <c r="J1053" s="211"/>
      <c r="K1053" s="211"/>
      <c r="L1053" s="211"/>
      <c r="M1053" s="211"/>
      <c r="N1053" s="211"/>
      <c r="O1053" s="211"/>
      <c r="P1053" s="211"/>
      <c r="Q1053" s="211"/>
      <c r="R1053" s="211"/>
      <c r="S1053" s="211"/>
      <c r="T1053" s="211"/>
      <c r="U1053" s="211"/>
      <c r="V1053" s="211"/>
      <c r="W1053" s="211"/>
      <c r="X1053" s="211"/>
      <c r="Y1053" s="211"/>
      <c r="Z1053" s="211"/>
      <c r="AA1053" s="211"/>
      <c r="AB1053" s="211"/>
      <c r="AC1053" s="211"/>
      <c r="AD1053" s="211"/>
      <c r="AE1053" s="211"/>
      <c r="AF1053" s="211"/>
      <c r="AG1053" s="211"/>
      <c r="AH1053" s="211"/>
      <c r="AI1053" s="211"/>
      <c r="AJ1053" s="211"/>
      <c r="AK1053" s="211"/>
      <c r="AL1053" s="211"/>
      <c r="AM1053" s="211"/>
      <c r="AN1053" s="211"/>
      <c r="AO1053" s="211"/>
      <c r="AP1053" s="211"/>
    </row>
    <row r="1054" spans="2:42" ht="12" customHeight="1">
      <c r="B1054" s="128"/>
      <c r="C1054" s="128"/>
      <c r="E1054" s="407"/>
      <c r="F1054" s="211"/>
      <c r="G1054" s="211"/>
      <c r="H1054" s="211"/>
      <c r="I1054" s="211"/>
      <c r="J1054" s="211"/>
      <c r="K1054" s="211"/>
      <c r="L1054" s="211"/>
      <c r="M1054" s="211"/>
      <c r="N1054" s="211"/>
      <c r="O1054" s="211"/>
      <c r="P1054" s="211"/>
      <c r="Q1054" s="211"/>
      <c r="R1054" s="211"/>
      <c r="S1054" s="211"/>
      <c r="T1054" s="211"/>
      <c r="U1054" s="211"/>
      <c r="V1054" s="211"/>
      <c r="W1054" s="211"/>
      <c r="X1054" s="211"/>
      <c r="Y1054" s="211"/>
      <c r="Z1054" s="211"/>
      <c r="AA1054" s="211"/>
      <c r="AB1054" s="211"/>
      <c r="AC1054" s="211"/>
      <c r="AD1054" s="211"/>
      <c r="AE1054" s="211"/>
      <c r="AF1054" s="211"/>
      <c r="AG1054" s="211"/>
      <c r="AH1054" s="211"/>
      <c r="AI1054" s="211"/>
      <c r="AJ1054" s="211"/>
      <c r="AK1054" s="211"/>
      <c r="AL1054" s="211"/>
      <c r="AM1054" s="211"/>
      <c r="AN1054" s="211"/>
      <c r="AO1054" s="211"/>
      <c r="AP1054" s="211"/>
    </row>
    <row r="1055" spans="2:42" ht="12" customHeight="1">
      <c r="B1055" s="128"/>
      <c r="C1055" s="128"/>
      <c r="E1055" s="407"/>
      <c r="F1055" s="211"/>
      <c r="G1055" s="211"/>
      <c r="H1055" s="211"/>
      <c r="I1055" s="211"/>
      <c r="J1055" s="211"/>
      <c r="K1055" s="211"/>
      <c r="L1055" s="211"/>
      <c r="M1055" s="211"/>
      <c r="N1055" s="211"/>
      <c r="O1055" s="211"/>
      <c r="P1055" s="211"/>
      <c r="Q1055" s="211"/>
      <c r="R1055" s="211"/>
      <c r="S1055" s="211"/>
      <c r="T1055" s="211"/>
      <c r="U1055" s="211"/>
      <c r="V1055" s="211"/>
      <c r="W1055" s="211"/>
      <c r="X1055" s="211"/>
      <c r="Y1055" s="211"/>
      <c r="Z1055" s="211"/>
      <c r="AA1055" s="211"/>
      <c r="AB1055" s="211"/>
      <c r="AC1055" s="211"/>
      <c r="AD1055" s="211"/>
      <c r="AE1055" s="211"/>
      <c r="AF1055" s="211"/>
      <c r="AG1055" s="211"/>
      <c r="AH1055" s="211"/>
      <c r="AI1055" s="211"/>
      <c r="AJ1055" s="211"/>
      <c r="AK1055" s="211"/>
      <c r="AL1055" s="211"/>
      <c r="AM1055" s="211"/>
      <c r="AN1055" s="211"/>
      <c r="AO1055" s="211"/>
      <c r="AP1055" s="211"/>
    </row>
    <row r="1056" spans="2:42" ht="12" customHeight="1">
      <c r="B1056" s="128"/>
      <c r="C1056" s="128"/>
      <c r="E1056" s="407"/>
      <c r="F1056" s="211"/>
      <c r="G1056" s="211"/>
      <c r="H1056" s="211"/>
      <c r="I1056" s="211"/>
      <c r="J1056" s="211"/>
      <c r="K1056" s="211"/>
      <c r="L1056" s="211"/>
      <c r="M1056" s="211"/>
      <c r="N1056" s="211"/>
      <c r="O1056" s="211"/>
      <c r="P1056" s="211"/>
      <c r="Q1056" s="211"/>
      <c r="R1056" s="211"/>
      <c r="S1056" s="211"/>
      <c r="T1056" s="211"/>
      <c r="U1056" s="211"/>
      <c r="V1056" s="211"/>
      <c r="W1056" s="211"/>
      <c r="X1056" s="211"/>
      <c r="Y1056" s="211"/>
      <c r="Z1056" s="211"/>
      <c r="AA1056" s="211"/>
      <c r="AB1056" s="211"/>
      <c r="AC1056" s="211"/>
      <c r="AD1056" s="211"/>
      <c r="AE1056" s="211"/>
      <c r="AF1056" s="211"/>
      <c r="AG1056" s="211"/>
      <c r="AH1056" s="211"/>
      <c r="AI1056" s="211"/>
      <c r="AJ1056" s="211"/>
      <c r="AK1056" s="211"/>
      <c r="AL1056" s="211"/>
      <c r="AM1056" s="211"/>
      <c r="AN1056" s="211"/>
      <c r="AO1056" s="211"/>
      <c r="AP1056" s="211"/>
    </row>
    <row r="1057" spans="2:42" ht="12" customHeight="1">
      <c r="B1057" s="128"/>
      <c r="C1057" s="128"/>
      <c r="E1057" s="407"/>
      <c r="F1057" s="211"/>
      <c r="G1057" s="211"/>
      <c r="H1057" s="211"/>
      <c r="I1057" s="211"/>
      <c r="J1057" s="211"/>
      <c r="K1057" s="211"/>
      <c r="L1057" s="211"/>
      <c r="M1057" s="211"/>
      <c r="N1057" s="211"/>
      <c r="O1057" s="211"/>
      <c r="P1057" s="211"/>
      <c r="Q1057" s="211"/>
      <c r="R1057" s="211"/>
      <c r="S1057" s="211"/>
      <c r="T1057" s="211"/>
      <c r="U1057" s="211"/>
      <c r="V1057" s="211"/>
      <c r="W1057" s="211"/>
      <c r="X1057" s="211"/>
      <c r="Y1057" s="211"/>
      <c r="Z1057" s="211"/>
      <c r="AA1057" s="211"/>
      <c r="AB1057" s="211"/>
      <c r="AC1057" s="211"/>
      <c r="AD1057" s="211"/>
      <c r="AE1057" s="211"/>
      <c r="AF1057" s="211"/>
      <c r="AG1057" s="211"/>
      <c r="AH1057" s="211"/>
      <c r="AI1057" s="211"/>
      <c r="AJ1057" s="211"/>
      <c r="AK1057" s="211"/>
      <c r="AL1057" s="211"/>
      <c r="AM1057" s="211"/>
      <c r="AN1057" s="211"/>
      <c r="AO1057" s="211"/>
      <c r="AP1057" s="211"/>
    </row>
    <row r="1058" spans="2:42" ht="12" customHeight="1">
      <c r="B1058" s="128"/>
      <c r="C1058" s="128"/>
      <c r="E1058" s="407"/>
      <c r="F1058" s="211"/>
      <c r="G1058" s="211"/>
      <c r="H1058" s="211"/>
      <c r="I1058" s="211"/>
      <c r="J1058" s="211"/>
      <c r="K1058" s="211"/>
      <c r="L1058" s="211"/>
      <c r="M1058" s="211"/>
      <c r="N1058" s="211"/>
      <c r="O1058" s="211"/>
      <c r="P1058" s="211"/>
      <c r="Q1058" s="211"/>
      <c r="R1058" s="211"/>
      <c r="S1058" s="211"/>
      <c r="T1058" s="211"/>
      <c r="U1058" s="211"/>
      <c r="V1058" s="211"/>
      <c r="W1058" s="211"/>
      <c r="X1058" s="211"/>
      <c r="Y1058" s="211"/>
      <c r="Z1058" s="211"/>
      <c r="AA1058" s="211"/>
      <c r="AB1058" s="211"/>
      <c r="AC1058" s="211"/>
      <c r="AD1058" s="211"/>
      <c r="AE1058" s="211"/>
      <c r="AF1058" s="211"/>
      <c r="AG1058" s="211"/>
      <c r="AH1058" s="211"/>
      <c r="AI1058" s="211"/>
      <c r="AJ1058" s="211"/>
      <c r="AK1058" s="211"/>
      <c r="AL1058" s="211"/>
      <c r="AM1058" s="211"/>
      <c r="AN1058" s="211"/>
      <c r="AO1058" s="211"/>
      <c r="AP1058" s="211"/>
    </row>
    <row r="1059" spans="2:42" ht="12" customHeight="1">
      <c r="B1059" s="128"/>
      <c r="C1059" s="128"/>
      <c r="E1059" s="407"/>
      <c r="F1059" s="211"/>
      <c r="G1059" s="211"/>
      <c r="H1059" s="211"/>
      <c r="I1059" s="211"/>
      <c r="J1059" s="211"/>
      <c r="K1059" s="211"/>
      <c r="L1059" s="211"/>
      <c r="M1059" s="211"/>
      <c r="N1059" s="211"/>
      <c r="O1059" s="211"/>
      <c r="P1059" s="211"/>
      <c r="Q1059" s="211"/>
      <c r="R1059" s="211"/>
      <c r="S1059" s="211"/>
      <c r="T1059" s="211"/>
      <c r="U1059" s="211"/>
      <c r="V1059" s="211"/>
      <c r="W1059" s="211"/>
      <c r="X1059" s="211"/>
      <c r="Y1059" s="211"/>
      <c r="Z1059" s="211"/>
      <c r="AA1059" s="211"/>
      <c r="AB1059" s="211"/>
      <c r="AC1059" s="211"/>
      <c r="AD1059" s="211"/>
      <c r="AE1059" s="211"/>
      <c r="AF1059" s="211"/>
      <c r="AG1059" s="211"/>
      <c r="AH1059" s="211"/>
      <c r="AI1059" s="211"/>
      <c r="AJ1059" s="211"/>
      <c r="AK1059" s="211"/>
      <c r="AL1059" s="211"/>
      <c r="AM1059" s="211"/>
      <c r="AN1059" s="211"/>
      <c r="AO1059" s="211"/>
      <c r="AP1059" s="211"/>
    </row>
    <row r="1060" spans="2:42" ht="12" customHeight="1">
      <c r="B1060" s="128"/>
      <c r="C1060" s="128"/>
      <c r="E1060" s="407"/>
      <c r="F1060" s="211"/>
      <c r="G1060" s="211"/>
      <c r="H1060" s="211"/>
      <c r="I1060" s="211"/>
      <c r="J1060" s="211"/>
      <c r="K1060" s="211"/>
      <c r="L1060" s="211"/>
      <c r="M1060" s="211"/>
      <c r="N1060" s="211"/>
      <c r="O1060" s="211"/>
      <c r="P1060" s="211"/>
      <c r="Q1060" s="211"/>
      <c r="R1060" s="211"/>
      <c r="S1060" s="211"/>
      <c r="T1060" s="211"/>
      <c r="U1060" s="211"/>
      <c r="V1060" s="211"/>
      <c r="W1060" s="211"/>
      <c r="X1060" s="211"/>
      <c r="Y1060" s="211"/>
      <c r="Z1060" s="211"/>
      <c r="AA1060" s="211"/>
      <c r="AB1060" s="211"/>
      <c r="AC1060" s="211"/>
      <c r="AD1060" s="211"/>
      <c r="AE1060" s="211"/>
      <c r="AF1060" s="211"/>
      <c r="AG1060" s="211"/>
      <c r="AH1060" s="211"/>
      <c r="AI1060" s="211"/>
      <c r="AJ1060" s="211"/>
      <c r="AK1060" s="211"/>
      <c r="AL1060" s="211"/>
      <c r="AM1060" s="211"/>
      <c r="AN1060" s="211"/>
      <c r="AO1060" s="211"/>
      <c r="AP1060" s="211"/>
    </row>
    <row r="1061" spans="2:42" ht="12" customHeight="1">
      <c r="B1061" s="128"/>
      <c r="C1061" s="128"/>
      <c r="E1061" s="407"/>
      <c r="F1061" s="211"/>
      <c r="G1061" s="211"/>
      <c r="H1061" s="211"/>
      <c r="I1061" s="211"/>
      <c r="J1061" s="211"/>
      <c r="K1061" s="211"/>
      <c r="L1061" s="211"/>
      <c r="M1061" s="211"/>
      <c r="N1061" s="211"/>
      <c r="O1061" s="211"/>
      <c r="P1061" s="211"/>
      <c r="Q1061" s="211"/>
      <c r="R1061" s="211"/>
      <c r="S1061" s="211"/>
      <c r="T1061" s="211"/>
      <c r="U1061" s="211"/>
      <c r="V1061" s="211"/>
      <c r="W1061" s="211"/>
      <c r="X1061" s="211"/>
      <c r="Y1061" s="211"/>
      <c r="Z1061" s="211"/>
      <c r="AA1061" s="211"/>
      <c r="AB1061" s="211"/>
      <c r="AC1061" s="211"/>
      <c r="AD1061" s="211"/>
      <c r="AE1061" s="211"/>
      <c r="AF1061" s="211"/>
      <c r="AG1061" s="211"/>
      <c r="AH1061" s="211"/>
      <c r="AI1061" s="211"/>
      <c r="AJ1061" s="211"/>
      <c r="AK1061" s="211"/>
      <c r="AL1061" s="211"/>
      <c r="AM1061" s="211"/>
      <c r="AN1061" s="211"/>
      <c r="AO1061" s="211"/>
      <c r="AP1061" s="211"/>
    </row>
    <row r="1062" spans="2:42" ht="12" customHeight="1">
      <c r="B1062" s="128"/>
      <c r="C1062" s="128"/>
      <c r="E1062" s="407"/>
      <c r="F1062" s="211"/>
      <c r="G1062" s="211"/>
      <c r="H1062" s="211"/>
      <c r="I1062" s="211"/>
      <c r="J1062" s="211"/>
      <c r="K1062" s="211"/>
      <c r="L1062" s="211"/>
      <c r="M1062" s="211"/>
      <c r="N1062" s="211"/>
      <c r="O1062" s="211"/>
      <c r="P1062" s="211"/>
      <c r="Q1062" s="211"/>
      <c r="R1062" s="211"/>
      <c r="S1062" s="211"/>
      <c r="T1062" s="211"/>
      <c r="U1062" s="211"/>
      <c r="V1062" s="211"/>
      <c r="W1062" s="211"/>
      <c r="X1062" s="211"/>
      <c r="Y1062" s="211"/>
      <c r="Z1062" s="211"/>
      <c r="AA1062" s="211"/>
      <c r="AB1062" s="211"/>
      <c r="AC1062" s="211"/>
      <c r="AD1062" s="211"/>
      <c r="AE1062" s="211"/>
      <c r="AF1062" s="211"/>
      <c r="AG1062" s="211"/>
      <c r="AH1062" s="211"/>
      <c r="AI1062" s="211"/>
      <c r="AJ1062" s="211"/>
      <c r="AK1062" s="211"/>
      <c r="AL1062" s="211"/>
      <c r="AM1062" s="211"/>
      <c r="AN1062" s="211"/>
      <c r="AO1062" s="211"/>
      <c r="AP1062" s="211"/>
    </row>
    <row r="1063" spans="2:42" ht="12" customHeight="1">
      <c r="B1063" s="128"/>
      <c r="C1063" s="128"/>
      <c r="E1063" s="407"/>
      <c r="F1063" s="211"/>
      <c r="G1063" s="211"/>
      <c r="H1063" s="211"/>
      <c r="I1063" s="211"/>
      <c r="J1063" s="211"/>
      <c r="K1063" s="211"/>
      <c r="L1063" s="211"/>
      <c r="M1063" s="211"/>
      <c r="N1063" s="211"/>
      <c r="O1063" s="211"/>
      <c r="P1063" s="211"/>
      <c r="Q1063" s="211"/>
      <c r="R1063" s="211"/>
      <c r="S1063" s="211"/>
      <c r="T1063" s="211"/>
      <c r="U1063" s="211"/>
      <c r="V1063" s="211"/>
      <c r="W1063" s="211"/>
      <c r="X1063" s="211"/>
      <c r="Y1063" s="211"/>
      <c r="Z1063" s="211"/>
      <c r="AA1063" s="211"/>
      <c r="AB1063" s="211"/>
      <c r="AC1063" s="211"/>
      <c r="AD1063" s="211"/>
      <c r="AE1063" s="211"/>
      <c r="AF1063" s="211"/>
      <c r="AG1063" s="211"/>
      <c r="AH1063" s="211"/>
      <c r="AI1063" s="211"/>
      <c r="AJ1063" s="211"/>
      <c r="AK1063" s="211"/>
      <c r="AL1063" s="211"/>
      <c r="AM1063" s="211"/>
      <c r="AN1063" s="211"/>
      <c r="AO1063" s="211"/>
      <c r="AP1063" s="211"/>
    </row>
    <row r="1064" spans="2:42" ht="12" customHeight="1">
      <c r="B1064" s="128"/>
      <c r="C1064" s="128"/>
      <c r="E1064" s="407"/>
      <c r="F1064" s="211"/>
      <c r="G1064" s="211"/>
      <c r="H1064" s="211"/>
      <c r="I1064" s="211"/>
      <c r="J1064" s="211"/>
      <c r="K1064" s="211"/>
      <c r="L1064" s="211"/>
      <c r="M1064" s="211"/>
      <c r="N1064" s="211"/>
      <c r="O1064" s="211"/>
      <c r="P1064" s="211"/>
      <c r="Q1064" s="211"/>
      <c r="R1064" s="211"/>
      <c r="S1064" s="211"/>
      <c r="T1064" s="211"/>
      <c r="U1064" s="211"/>
      <c r="V1064" s="211"/>
      <c r="W1064" s="211"/>
      <c r="X1064" s="211"/>
      <c r="Y1064" s="211"/>
      <c r="Z1064" s="211"/>
      <c r="AA1064" s="211"/>
      <c r="AB1064" s="211"/>
      <c r="AC1064" s="211"/>
      <c r="AD1064" s="211"/>
      <c r="AE1064" s="211"/>
      <c r="AF1064" s="211"/>
      <c r="AG1064" s="211"/>
      <c r="AH1064" s="211"/>
      <c r="AI1064" s="211"/>
      <c r="AJ1064" s="211"/>
      <c r="AK1064" s="211"/>
      <c r="AL1064" s="211"/>
      <c r="AM1064" s="211"/>
      <c r="AN1064" s="211"/>
      <c r="AO1064" s="211"/>
      <c r="AP1064" s="211"/>
    </row>
    <row r="1065" spans="2:42" ht="12" customHeight="1">
      <c r="B1065" s="128"/>
      <c r="C1065" s="128"/>
      <c r="E1065" s="407"/>
      <c r="F1065" s="211"/>
      <c r="G1065" s="211"/>
      <c r="H1065" s="211"/>
      <c r="I1065" s="211"/>
      <c r="J1065" s="211"/>
      <c r="K1065" s="211"/>
      <c r="L1065" s="211"/>
      <c r="M1065" s="211"/>
      <c r="N1065" s="211"/>
      <c r="O1065" s="211"/>
      <c r="P1065" s="211"/>
      <c r="Q1065" s="211"/>
      <c r="R1065" s="211"/>
      <c r="S1065" s="211"/>
      <c r="T1065" s="211"/>
      <c r="U1065" s="211"/>
      <c r="V1065" s="211"/>
      <c r="W1065" s="211"/>
      <c r="X1065" s="211"/>
      <c r="Y1065" s="211"/>
      <c r="Z1065" s="211"/>
      <c r="AA1065" s="211"/>
      <c r="AB1065" s="211"/>
      <c r="AC1065" s="211"/>
      <c r="AD1065" s="211"/>
      <c r="AE1065" s="211"/>
      <c r="AF1065" s="211"/>
      <c r="AG1065" s="211"/>
      <c r="AH1065" s="211"/>
      <c r="AI1065" s="211"/>
      <c r="AJ1065" s="211"/>
      <c r="AK1065" s="211"/>
      <c r="AL1065" s="211"/>
      <c r="AM1065" s="211"/>
      <c r="AN1065" s="211"/>
      <c r="AO1065" s="211"/>
      <c r="AP1065" s="211"/>
    </row>
    <row r="1066" spans="2:42" ht="12" customHeight="1">
      <c r="B1066" s="128"/>
      <c r="C1066" s="128"/>
      <c r="E1066" s="407"/>
      <c r="F1066" s="211"/>
      <c r="G1066" s="211"/>
      <c r="H1066" s="211"/>
      <c r="I1066" s="211"/>
      <c r="J1066" s="211"/>
      <c r="K1066" s="211"/>
      <c r="L1066" s="211"/>
      <c r="M1066" s="211"/>
      <c r="N1066" s="211"/>
      <c r="O1066" s="211"/>
      <c r="P1066" s="211"/>
      <c r="Q1066" s="211"/>
      <c r="R1066" s="211"/>
      <c r="S1066" s="211"/>
      <c r="T1066" s="211"/>
      <c r="U1066" s="211"/>
      <c r="V1066" s="211"/>
      <c r="W1066" s="211"/>
      <c r="X1066" s="211"/>
      <c r="Y1066" s="211"/>
      <c r="Z1066" s="211"/>
      <c r="AA1066" s="211"/>
      <c r="AB1066" s="211"/>
      <c r="AC1066" s="211"/>
      <c r="AD1066" s="211"/>
      <c r="AE1066" s="211"/>
      <c r="AF1066" s="211"/>
      <c r="AG1066" s="211"/>
      <c r="AH1066" s="211"/>
      <c r="AI1066" s="211"/>
      <c r="AJ1066" s="211"/>
      <c r="AK1066" s="211"/>
      <c r="AL1066" s="211"/>
      <c r="AM1066" s="211"/>
      <c r="AN1066" s="211"/>
      <c r="AO1066" s="211"/>
      <c r="AP1066" s="211"/>
    </row>
    <row r="1067" spans="2:42" ht="12" customHeight="1">
      <c r="B1067" s="128"/>
      <c r="C1067" s="128"/>
      <c r="E1067" s="407"/>
      <c r="F1067" s="211"/>
      <c r="G1067" s="211"/>
      <c r="H1067" s="211"/>
      <c r="I1067" s="211"/>
      <c r="J1067" s="211"/>
      <c r="K1067" s="211"/>
      <c r="L1067" s="211"/>
      <c r="M1067" s="211"/>
      <c r="N1067" s="211"/>
      <c r="O1067" s="211"/>
      <c r="P1067" s="211"/>
      <c r="Q1067" s="211"/>
      <c r="R1067" s="211"/>
      <c r="S1067" s="211"/>
      <c r="T1067" s="211"/>
      <c r="U1067" s="211"/>
      <c r="V1067" s="211"/>
      <c r="W1067" s="211"/>
      <c r="X1067" s="211"/>
      <c r="Y1067" s="211"/>
      <c r="Z1067" s="211"/>
      <c r="AA1067" s="211"/>
      <c r="AB1067" s="211"/>
      <c r="AC1067" s="211"/>
      <c r="AD1067" s="211"/>
      <c r="AE1067" s="211"/>
      <c r="AF1067" s="211"/>
      <c r="AG1067" s="211"/>
      <c r="AH1067" s="211"/>
      <c r="AI1067" s="211"/>
      <c r="AJ1067" s="211"/>
      <c r="AK1067" s="211"/>
      <c r="AL1067" s="211"/>
      <c r="AM1067" s="211"/>
      <c r="AN1067" s="211"/>
      <c r="AO1067" s="211"/>
      <c r="AP1067" s="211"/>
    </row>
    <row r="1068" spans="2:42" ht="12" customHeight="1">
      <c r="B1068" s="128"/>
      <c r="C1068" s="128"/>
      <c r="E1068" s="407"/>
      <c r="F1068" s="211"/>
      <c r="G1068" s="211"/>
      <c r="H1068" s="211"/>
      <c r="I1068" s="211"/>
      <c r="J1068" s="211"/>
      <c r="K1068" s="211"/>
      <c r="L1068" s="211"/>
      <c r="M1068" s="211"/>
      <c r="N1068" s="211"/>
      <c r="O1068" s="211"/>
      <c r="P1068" s="211"/>
      <c r="Q1068" s="211"/>
      <c r="R1068" s="211"/>
      <c r="S1068" s="211"/>
      <c r="T1068" s="211"/>
      <c r="U1068" s="211"/>
      <c r="V1068" s="211"/>
      <c r="W1068" s="211"/>
      <c r="X1068" s="211"/>
      <c r="Y1068" s="211"/>
      <c r="Z1068" s="211"/>
      <c r="AA1068" s="211"/>
      <c r="AB1068" s="211"/>
      <c r="AC1068" s="211"/>
      <c r="AD1068" s="211"/>
      <c r="AE1068" s="211"/>
      <c r="AF1068" s="211"/>
      <c r="AG1068" s="211"/>
      <c r="AH1068" s="211"/>
      <c r="AI1068" s="211"/>
      <c r="AJ1068" s="211"/>
      <c r="AK1068" s="211"/>
      <c r="AL1068" s="211"/>
      <c r="AM1068" s="211"/>
      <c r="AN1068" s="211"/>
      <c r="AO1068" s="211"/>
      <c r="AP1068" s="211"/>
    </row>
    <row r="1069" spans="2:42" ht="12" customHeight="1">
      <c r="B1069" s="128"/>
      <c r="C1069" s="128"/>
      <c r="E1069" s="407"/>
      <c r="F1069" s="211"/>
      <c r="G1069" s="211"/>
      <c r="H1069" s="211"/>
      <c r="I1069" s="211"/>
      <c r="J1069" s="211"/>
      <c r="K1069" s="211"/>
      <c r="L1069" s="211"/>
      <c r="M1069" s="211"/>
      <c r="N1069" s="211"/>
      <c r="O1069" s="211"/>
      <c r="P1069" s="211"/>
      <c r="Q1069" s="211"/>
      <c r="R1069" s="211"/>
      <c r="S1069" s="211"/>
      <c r="T1069" s="211"/>
      <c r="U1069" s="211"/>
      <c r="V1069" s="211"/>
      <c r="W1069" s="211"/>
      <c r="X1069" s="211"/>
      <c r="Y1069" s="211"/>
      <c r="Z1069" s="211"/>
      <c r="AA1069" s="211"/>
      <c r="AB1069" s="211"/>
      <c r="AC1069" s="211"/>
      <c r="AD1069" s="211"/>
      <c r="AE1069" s="211"/>
      <c r="AF1069" s="211"/>
      <c r="AG1069" s="211"/>
      <c r="AH1069" s="211"/>
      <c r="AI1069" s="211"/>
      <c r="AJ1069" s="211"/>
      <c r="AK1069" s="211"/>
      <c r="AL1069" s="211"/>
      <c r="AM1069" s="211"/>
      <c r="AN1069" s="211"/>
      <c r="AO1069" s="211"/>
      <c r="AP1069" s="211"/>
    </row>
    <row r="1070" spans="2:42" ht="12" customHeight="1">
      <c r="B1070" s="128"/>
      <c r="C1070" s="128"/>
      <c r="E1070" s="407"/>
      <c r="F1070" s="211"/>
      <c r="G1070" s="211"/>
      <c r="H1070" s="211"/>
      <c r="I1070" s="211"/>
      <c r="J1070" s="211"/>
      <c r="K1070" s="211"/>
      <c r="L1070" s="211"/>
      <c r="M1070" s="211"/>
      <c r="N1070" s="211"/>
      <c r="O1070" s="211"/>
      <c r="P1070" s="211"/>
      <c r="Q1070" s="211"/>
      <c r="R1070" s="211"/>
      <c r="S1070" s="211"/>
      <c r="T1070" s="211"/>
      <c r="U1070" s="211"/>
      <c r="V1070" s="211"/>
      <c r="W1070" s="211"/>
      <c r="X1070" s="211"/>
      <c r="Y1070" s="211"/>
      <c r="Z1070" s="211"/>
      <c r="AA1070" s="211"/>
      <c r="AB1070" s="211"/>
      <c r="AC1070" s="211"/>
      <c r="AD1070" s="211"/>
      <c r="AE1070" s="211"/>
      <c r="AF1070" s="211"/>
      <c r="AG1070" s="211"/>
      <c r="AH1070" s="211"/>
      <c r="AI1070" s="211"/>
      <c r="AJ1070" s="211"/>
      <c r="AK1070" s="211"/>
      <c r="AL1070" s="211"/>
      <c r="AM1070" s="211"/>
      <c r="AN1070" s="211"/>
      <c r="AO1070" s="211"/>
      <c r="AP1070" s="211"/>
    </row>
    <row r="1071" spans="2:42" ht="12" customHeight="1">
      <c r="B1071" s="128"/>
      <c r="C1071" s="128"/>
      <c r="E1071" s="407"/>
      <c r="F1071" s="211"/>
      <c r="G1071" s="211"/>
      <c r="H1071" s="211"/>
      <c r="I1071" s="211"/>
      <c r="J1071" s="211"/>
      <c r="K1071" s="211"/>
      <c r="L1071" s="211"/>
      <c r="M1071" s="211"/>
      <c r="N1071" s="211"/>
      <c r="O1071" s="211"/>
      <c r="P1071" s="211"/>
      <c r="Q1071" s="211"/>
      <c r="R1071" s="211"/>
      <c r="S1071" s="211"/>
      <c r="T1071" s="211"/>
      <c r="U1071" s="211"/>
      <c r="V1071" s="211"/>
      <c r="W1071" s="211"/>
      <c r="X1071" s="211"/>
      <c r="Y1071" s="211"/>
      <c r="Z1071" s="211"/>
      <c r="AA1071" s="211"/>
      <c r="AB1071" s="211"/>
      <c r="AC1071" s="211"/>
      <c r="AD1071" s="211"/>
      <c r="AE1071" s="211"/>
      <c r="AF1071" s="211"/>
      <c r="AG1071" s="211"/>
      <c r="AH1071" s="211"/>
      <c r="AI1071" s="211"/>
      <c r="AJ1071" s="211"/>
      <c r="AK1071" s="211"/>
      <c r="AL1071" s="211"/>
      <c r="AM1071" s="211"/>
      <c r="AN1071" s="211"/>
      <c r="AO1071" s="211"/>
      <c r="AP1071" s="211"/>
    </row>
    <row r="1072" spans="2:42" ht="12" customHeight="1">
      <c r="B1072" s="128"/>
      <c r="C1072" s="128"/>
      <c r="E1072" s="407"/>
      <c r="F1072" s="211"/>
      <c r="G1072" s="211"/>
      <c r="H1072" s="211"/>
      <c r="I1072" s="211"/>
      <c r="J1072" s="211"/>
      <c r="K1072" s="211"/>
      <c r="L1072" s="211"/>
      <c r="M1072" s="211"/>
      <c r="N1072" s="211"/>
      <c r="O1072" s="211"/>
      <c r="P1072" s="211"/>
      <c r="Q1072" s="211"/>
      <c r="R1072" s="211"/>
      <c r="S1072" s="211"/>
      <c r="T1072" s="211"/>
      <c r="U1072" s="211"/>
      <c r="V1072" s="211"/>
      <c r="W1072" s="211"/>
      <c r="X1072" s="211"/>
      <c r="Y1072" s="211"/>
      <c r="Z1072" s="211"/>
      <c r="AA1072" s="211"/>
      <c r="AB1072" s="211"/>
      <c r="AC1072" s="211"/>
      <c r="AD1072" s="211"/>
      <c r="AE1072" s="211"/>
      <c r="AF1072" s="211"/>
      <c r="AG1072" s="211"/>
      <c r="AH1072" s="211"/>
      <c r="AI1072" s="211"/>
      <c r="AJ1072" s="211"/>
      <c r="AK1072" s="211"/>
      <c r="AL1072" s="211"/>
      <c r="AM1072" s="211"/>
      <c r="AN1072" s="211"/>
      <c r="AO1072" s="211"/>
      <c r="AP1072" s="211"/>
    </row>
    <row r="1073" spans="2:42" ht="12" customHeight="1">
      <c r="B1073" s="128"/>
      <c r="C1073" s="128"/>
      <c r="E1073" s="407"/>
      <c r="F1073" s="211"/>
      <c r="G1073" s="211"/>
      <c r="H1073" s="211"/>
      <c r="I1073" s="211"/>
      <c r="J1073" s="211"/>
      <c r="K1073" s="211"/>
      <c r="L1073" s="211"/>
      <c r="M1073" s="211"/>
      <c r="N1073" s="211"/>
      <c r="O1073" s="211"/>
      <c r="P1073" s="211"/>
      <c r="Q1073" s="211"/>
      <c r="R1073" s="211"/>
      <c r="S1073" s="211"/>
      <c r="T1073" s="211"/>
      <c r="U1073" s="211"/>
      <c r="V1073" s="211"/>
      <c r="W1073" s="211"/>
      <c r="X1073" s="211"/>
      <c r="Y1073" s="211"/>
      <c r="Z1073" s="211"/>
      <c r="AA1073" s="211"/>
      <c r="AB1073" s="211"/>
      <c r="AC1073" s="211"/>
      <c r="AD1073" s="211"/>
      <c r="AE1073" s="211"/>
      <c r="AF1073" s="211"/>
      <c r="AG1073" s="211"/>
      <c r="AH1073" s="211"/>
      <c r="AI1073" s="211"/>
      <c r="AJ1073" s="211"/>
      <c r="AK1073" s="211"/>
      <c r="AL1073" s="211"/>
      <c r="AM1073" s="211"/>
      <c r="AN1073" s="211"/>
      <c r="AO1073" s="211"/>
      <c r="AP1073" s="211"/>
    </row>
    <row r="1074" spans="2:42" ht="12" customHeight="1">
      <c r="B1074" s="128"/>
      <c r="C1074" s="128"/>
      <c r="E1074" s="407"/>
      <c r="F1074" s="211"/>
      <c r="G1074" s="211"/>
      <c r="H1074" s="211"/>
      <c r="I1074" s="211"/>
      <c r="J1074" s="211"/>
      <c r="K1074" s="211"/>
      <c r="L1074" s="211"/>
      <c r="M1074" s="211"/>
      <c r="N1074" s="211"/>
      <c r="O1074" s="211"/>
      <c r="P1074" s="211"/>
      <c r="Q1074" s="211"/>
      <c r="R1074" s="211"/>
      <c r="S1074" s="211"/>
      <c r="T1074" s="211"/>
      <c r="U1074" s="211"/>
      <c r="V1074" s="211"/>
      <c r="W1074" s="211"/>
      <c r="X1074" s="211"/>
      <c r="Y1074" s="211"/>
      <c r="Z1074" s="211"/>
      <c r="AA1074" s="211"/>
      <c r="AB1074" s="211"/>
      <c r="AC1074" s="211"/>
      <c r="AD1074" s="211"/>
      <c r="AE1074" s="211"/>
      <c r="AF1074" s="211"/>
      <c r="AG1074" s="211"/>
      <c r="AH1074" s="211"/>
      <c r="AI1074" s="211"/>
      <c r="AJ1074" s="211"/>
      <c r="AK1074" s="211"/>
      <c r="AL1074" s="211"/>
      <c r="AM1074" s="211"/>
      <c r="AN1074" s="211"/>
      <c r="AO1074" s="211"/>
      <c r="AP1074" s="211"/>
    </row>
    <row r="1075" spans="2:42" ht="12" customHeight="1">
      <c r="B1075" s="128"/>
      <c r="C1075" s="128"/>
      <c r="E1075" s="407"/>
      <c r="F1075" s="211"/>
      <c r="G1075" s="211"/>
      <c r="H1075" s="211"/>
      <c r="I1075" s="211"/>
      <c r="J1075" s="211"/>
      <c r="K1075" s="211"/>
      <c r="L1075" s="211"/>
      <c r="M1075" s="211"/>
      <c r="N1075" s="211"/>
      <c r="O1075" s="211"/>
      <c r="P1075" s="211"/>
      <c r="Q1075" s="211"/>
      <c r="R1075" s="211"/>
      <c r="S1075" s="211"/>
      <c r="T1075" s="211"/>
      <c r="U1075" s="211"/>
      <c r="V1075" s="211"/>
      <c r="W1075" s="211"/>
      <c r="X1075" s="211"/>
      <c r="Y1075" s="211"/>
      <c r="Z1075" s="211"/>
      <c r="AA1075" s="211"/>
      <c r="AB1075" s="211"/>
      <c r="AC1075" s="211"/>
      <c r="AD1075" s="211"/>
      <c r="AE1075" s="211"/>
      <c r="AF1075" s="211"/>
      <c r="AG1075" s="211"/>
      <c r="AH1075" s="211"/>
      <c r="AI1075" s="211"/>
      <c r="AJ1075" s="211"/>
      <c r="AK1075" s="211"/>
      <c r="AL1075" s="211"/>
      <c r="AM1075" s="211"/>
      <c r="AN1075" s="211"/>
      <c r="AO1075" s="211"/>
      <c r="AP1075" s="211"/>
    </row>
    <row r="1076" spans="2:42" ht="12" customHeight="1">
      <c r="B1076" s="128"/>
      <c r="C1076" s="128"/>
      <c r="E1076" s="407"/>
      <c r="F1076" s="211"/>
      <c r="G1076" s="211"/>
      <c r="H1076" s="211"/>
      <c r="I1076" s="211"/>
      <c r="J1076" s="211"/>
      <c r="K1076" s="211"/>
      <c r="L1076" s="211"/>
      <c r="M1076" s="211"/>
      <c r="N1076" s="211"/>
      <c r="O1076" s="211"/>
      <c r="P1076" s="211"/>
      <c r="Q1076" s="211"/>
      <c r="R1076" s="211"/>
      <c r="S1076" s="211"/>
      <c r="T1076" s="211"/>
      <c r="U1076" s="211"/>
      <c r="V1076" s="211"/>
      <c r="W1076" s="211"/>
      <c r="X1076" s="211"/>
      <c r="Y1076" s="211"/>
      <c r="Z1076" s="211"/>
      <c r="AA1076" s="211"/>
      <c r="AB1076" s="211"/>
      <c r="AC1076" s="211"/>
      <c r="AD1076" s="211"/>
      <c r="AE1076" s="211"/>
      <c r="AF1076" s="211"/>
      <c r="AG1076" s="211"/>
      <c r="AH1076" s="211"/>
      <c r="AI1076" s="211"/>
      <c r="AJ1076" s="211"/>
      <c r="AK1076" s="211"/>
      <c r="AL1076" s="211"/>
      <c r="AM1076" s="211"/>
      <c r="AN1076" s="211"/>
      <c r="AO1076" s="211"/>
      <c r="AP1076" s="211"/>
    </row>
    <row r="1077" spans="2:42" ht="12" customHeight="1">
      <c r="B1077" s="128"/>
      <c r="C1077" s="128"/>
      <c r="E1077" s="407"/>
      <c r="F1077" s="211"/>
      <c r="G1077" s="211"/>
      <c r="H1077" s="211"/>
      <c r="I1077" s="211"/>
      <c r="J1077" s="211"/>
      <c r="K1077" s="211"/>
      <c r="L1077" s="211"/>
      <c r="M1077" s="211"/>
      <c r="N1077" s="211"/>
      <c r="O1077" s="211"/>
      <c r="P1077" s="211"/>
      <c r="Q1077" s="211"/>
      <c r="R1077" s="211"/>
      <c r="S1077" s="211"/>
      <c r="T1077" s="211"/>
      <c r="U1077" s="211"/>
      <c r="V1077" s="211"/>
      <c r="W1077" s="211"/>
      <c r="X1077" s="211"/>
      <c r="Y1077" s="211"/>
      <c r="Z1077" s="211"/>
      <c r="AA1077" s="211"/>
      <c r="AB1077" s="211"/>
      <c r="AC1077" s="211"/>
      <c r="AD1077" s="211"/>
      <c r="AE1077" s="211"/>
      <c r="AF1077" s="211"/>
      <c r="AG1077" s="211"/>
      <c r="AH1077" s="211"/>
      <c r="AI1077" s="211"/>
      <c r="AJ1077" s="211"/>
      <c r="AK1077" s="211"/>
      <c r="AL1077" s="211"/>
      <c r="AM1077" s="211"/>
      <c r="AN1077" s="211"/>
      <c r="AO1077" s="211"/>
      <c r="AP1077" s="211"/>
    </row>
    <row r="1078" spans="2:42" ht="12" customHeight="1">
      <c r="B1078" s="128"/>
      <c r="C1078" s="128"/>
      <c r="E1078" s="407"/>
      <c r="F1078" s="211"/>
      <c r="G1078" s="211"/>
      <c r="H1078" s="211"/>
      <c r="I1078" s="211"/>
      <c r="J1078" s="211"/>
      <c r="K1078" s="211"/>
      <c r="L1078" s="211"/>
      <c r="M1078" s="211"/>
      <c r="N1078" s="211"/>
      <c r="O1078" s="211"/>
      <c r="P1078" s="211"/>
      <c r="Q1078" s="211"/>
      <c r="R1078" s="211"/>
      <c r="S1078" s="211"/>
      <c r="T1078" s="211"/>
      <c r="U1078" s="211"/>
      <c r="V1078" s="211"/>
      <c r="W1078" s="211"/>
      <c r="X1078" s="211"/>
      <c r="Y1078" s="211"/>
      <c r="Z1078" s="211"/>
      <c r="AA1078" s="211"/>
      <c r="AB1078" s="211"/>
      <c r="AC1078" s="211"/>
      <c r="AD1078" s="211"/>
      <c r="AE1078" s="211"/>
      <c r="AF1078" s="211"/>
      <c r="AG1078" s="211"/>
      <c r="AH1078" s="211"/>
      <c r="AI1078" s="211"/>
      <c r="AJ1078" s="211"/>
      <c r="AK1078" s="211"/>
      <c r="AL1078" s="211"/>
      <c r="AM1078" s="211"/>
      <c r="AN1078" s="211"/>
      <c r="AO1078" s="211"/>
      <c r="AP1078" s="211"/>
    </row>
    <row r="1079" spans="2:42" ht="12" customHeight="1">
      <c r="B1079" s="128"/>
      <c r="C1079" s="128"/>
      <c r="E1079" s="407"/>
      <c r="F1079" s="211"/>
      <c r="G1079" s="211"/>
      <c r="H1079" s="211"/>
      <c r="I1079" s="211"/>
      <c r="J1079" s="211"/>
      <c r="K1079" s="211"/>
      <c r="L1079" s="211"/>
      <c r="M1079" s="211"/>
      <c r="N1079" s="211"/>
      <c r="O1079" s="211"/>
      <c r="P1079" s="211"/>
      <c r="Q1079" s="211"/>
      <c r="R1079" s="211"/>
      <c r="S1079" s="211"/>
      <c r="T1079" s="211"/>
      <c r="U1079" s="211"/>
      <c r="V1079" s="211"/>
      <c r="W1079" s="211"/>
      <c r="X1079" s="211"/>
      <c r="Y1079" s="211"/>
      <c r="Z1079" s="211"/>
      <c r="AA1079" s="211"/>
      <c r="AB1079" s="211"/>
      <c r="AC1079" s="211"/>
      <c r="AD1079" s="211"/>
      <c r="AE1079" s="211"/>
      <c r="AF1079" s="211"/>
      <c r="AG1079" s="211"/>
      <c r="AH1079" s="211"/>
      <c r="AI1079" s="211"/>
      <c r="AJ1079" s="211"/>
      <c r="AK1079" s="211"/>
      <c r="AL1079" s="211"/>
      <c r="AM1079" s="211"/>
      <c r="AN1079" s="211"/>
      <c r="AO1079" s="211"/>
      <c r="AP1079" s="211"/>
    </row>
    <row r="1080" spans="2:42" ht="12" customHeight="1">
      <c r="B1080" s="128"/>
      <c r="C1080" s="128"/>
      <c r="E1080" s="407"/>
      <c r="F1080" s="211"/>
      <c r="G1080" s="211"/>
      <c r="H1080" s="211"/>
      <c r="I1080" s="211"/>
      <c r="J1080" s="211"/>
      <c r="K1080" s="211"/>
      <c r="L1080" s="211"/>
      <c r="M1080" s="211"/>
      <c r="N1080" s="211"/>
      <c r="O1080" s="211"/>
      <c r="P1080" s="211"/>
      <c r="Q1080" s="211"/>
      <c r="R1080" s="211"/>
      <c r="S1080" s="211"/>
      <c r="T1080" s="211"/>
      <c r="U1080" s="211"/>
      <c r="V1080" s="211"/>
      <c r="W1080" s="211"/>
      <c r="X1080" s="211"/>
      <c r="Y1080" s="211"/>
      <c r="Z1080" s="211"/>
      <c r="AA1080" s="211"/>
      <c r="AB1080" s="211"/>
      <c r="AC1080" s="211"/>
      <c r="AD1080" s="211"/>
      <c r="AE1080" s="211"/>
      <c r="AF1080" s="211"/>
      <c r="AG1080" s="211"/>
      <c r="AH1080" s="211"/>
      <c r="AI1080" s="211"/>
      <c r="AJ1080" s="211"/>
      <c r="AK1080" s="211"/>
      <c r="AL1080" s="211"/>
      <c r="AM1080" s="211"/>
      <c r="AN1080" s="211"/>
      <c r="AO1080" s="211"/>
      <c r="AP1080" s="211"/>
    </row>
    <row r="1081" spans="2:42" ht="12" customHeight="1">
      <c r="B1081" s="128"/>
      <c r="C1081" s="128"/>
      <c r="E1081" s="407"/>
      <c r="F1081" s="211"/>
      <c r="G1081" s="211"/>
      <c r="H1081" s="211"/>
      <c r="I1081" s="211"/>
      <c r="J1081" s="211"/>
      <c r="K1081" s="211"/>
      <c r="L1081" s="211"/>
      <c r="M1081" s="211"/>
      <c r="N1081" s="211"/>
      <c r="O1081" s="211"/>
      <c r="P1081" s="211"/>
      <c r="Q1081" s="211"/>
      <c r="R1081" s="211"/>
      <c r="S1081" s="211"/>
      <c r="T1081" s="211"/>
      <c r="U1081" s="211"/>
      <c r="V1081" s="211"/>
      <c r="W1081" s="211"/>
      <c r="X1081" s="211"/>
      <c r="Y1081" s="211"/>
      <c r="Z1081" s="211"/>
      <c r="AA1081" s="211"/>
      <c r="AB1081" s="211"/>
      <c r="AC1081" s="211"/>
      <c r="AD1081" s="211"/>
      <c r="AE1081" s="211"/>
      <c r="AF1081" s="211"/>
      <c r="AG1081" s="211"/>
      <c r="AH1081" s="211"/>
      <c r="AI1081" s="211"/>
      <c r="AJ1081" s="211"/>
      <c r="AK1081" s="211"/>
      <c r="AL1081" s="211"/>
      <c r="AM1081" s="211"/>
      <c r="AN1081" s="211"/>
      <c r="AO1081" s="211"/>
      <c r="AP1081" s="211"/>
    </row>
    <row r="1082" spans="2:42" ht="12" customHeight="1">
      <c r="B1082" s="128"/>
      <c r="C1082" s="128"/>
      <c r="E1082" s="407"/>
      <c r="F1082" s="211"/>
      <c r="G1082" s="211"/>
      <c r="H1082" s="211"/>
      <c r="I1082" s="211"/>
      <c r="J1082" s="211"/>
      <c r="K1082" s="211"/>
      <c r="L1082" s="211"/>
      <c r="M1082" s="211"/>
      <c r="N1082" s="211"/>
      <c r="O1082" s="211"/>
      <c r="P1082" s="211"/>
      <c r="Q1082" s="211"/>
      <c r="R1082" s="211"/>
      <c r="S1082" s="211"/>
      <c r="T1082" s="211"/>
      <c r="U1082" s="211"/>
      <c r="V1082" s="211"/>
      <c r="W1082" s="211"/>
      <c r="X1082" s="211"/>
      <c r="Y1082" s="211"/>
      <c r="Z1082" s="211"/>
      <c r="AA1082" s="211"/>
      <c r="AB1082" s="211"/>
      <c r="AC1082" s="211"/>
      <c r="AD1082" s="211"/>
      <c r="AE1082" s="211"/>
      <c r="AF1082" s="211"/>
      <c r="AG1082" s="211"/>
      <c r="AH1082" s="211"/>
      <c r="AI1082" s="211"/>
      <c r="AJ1082" s="211"/>
      <c r="AK1082" s="211"/>
      <c r="AL1082" s="211"/>
      <c r="AM1082" s="211"/>
      <c r="AN1082" s="211"/>
      <c r="AO1082" s="211"/>
      <c r="AP1082" s="211"/>
    </row>
    <row r="1083" spans="2:42" ht="12" customHeight="1">
      <c r="B1083" s="128"/>
      <c r="C1083" s="128"/>
      <c r="E1083" s="407"/>
      <c r="F1083" s="211"/>
      <c r="G1083" s="211"/>
      <c r="H1083" s="211"/>
      <c r="I1083" s="211"/>
      <c r="J1083" s="211"/>
      <c r="K1083" s="211"/>
      <c r="L1083" s="211"/>
      <c r="M1083" s="211"/>
      <c r="N1083" s="211"/>
      <c r="O1083" s="211"/>
      <c r="P1083" s="211"/>
      <c r="Q1083" s="211"/>
      <c r="R1083" s="211"/>
      <c r="S1083" s="211"/>
      <c r="T1083" s="211"/>
      <c r="U1083" s="211"/>
      <c r="V1083" s="211"/>
      <c r="W1083" s="211"/>
      <c r="X1083" s="211"/>
      <c r="Y1083" s="211"/>
      <c r="Z1083" s="211"/>
      <c r="AA1083" s="211"/>
      <c r="AB1083" s="211"/>
      <c r="AC1083" s="211"/>
      <c r="AD1083" s="211"/>
      <c r="AE1083" s="211"/>
      <c r="AF1083" s="211"/>
      <c r="AG1083" s="211"/>
      <c r="AH1083" s="211"/>
      <c r="AI1083" s="211"/>
      <c r="AJ1083" s="211"/>
      <c r="AK1083" s="211"/>
      <c r="AL1083" s="211"/>
      <c r="AM1083" s="211"/>
      <c r="AN1083" s="211"/>
      <c r="AO1083" s="211"/>
      <c r="AP1083" s="211"/>
    </row>
    <row r="1084" spans="2:42" ht="12" customHeight="1">
      <c r="B1084" s="128"/>
      <c r="C1084" s="128"/>
      <c r="E1084" s="407"/>
      <c r="F1084" s="211"/>
      <c r="G1084" s="211"/>
      <c r="H1084" s="211"/>
      <c r="I1084" s="211"/>
      <c r="J1084" s="211"/>
      <c r="K1084" s="211"/>
      <c r="L1084" s="211"/>
      <c r="M1084" s="211"/>
      <c r="N1084" s="211"/>
      <c r="O1084" s="211"/>
      <c r="P1084" s="211"/>
      <c r="Q1084" s="211"/>
      <c r="R1084" s="211"/>
      <c r="S1084" s="211"/>
      <c r="T1084" s="211"/>
      <c r="U1084" s="211"/>
      <c r="V1084" s="211"/>
      <c r="W1084" s="211"/>
      <c r="X1084" s="211"/>
      <c r="Y1084" s="211"/>
      <c r="Z1084" s="211"/>
      <c r="AA1084" s="211"/>
      <c r="AB1084" s="211"/>
      <c r="AC1084" s="211"/>
      <c r="AD1084" s="211"/>
      <c r="AE1084" s="211"/>
      <c r="AF1084" s="211"/>
      <c r="AG1084" s="211"/>
      <c r="AH1084" s="211"/>
      <c r="AI1084" s="211"/>
      <c r="AJ1084" s="211"/>
      <c r="AK1084" s="211"/>
      <c r="AL1084" s="211"/>
      <c r="AM1084" s="211"/>
      <c r="AN1084" s="211"/>
      <c r="AO1084" s="211"/>
      <c r="AP1084" s="211"/>
    </row>
    <row r="1085" spans="2:42" ht="12" customHeight="1">
      <c r="B1085" s="128"/>
      <c r="C1085" s="128"/>
      <c r="E1085" s="407"/>
      <c r="F1085" s="211"/>
      <c r="G1085" s="211"/>
      <c r="H1085" s="211"/>
      <c r="I1085" s="211"/>
      <c r="J1085" s="211"/>
      <c r="K1085" s="211"/>
      <c r="L1085" s="211"/>
      <c r="M1085" s="211"/>
      <c r="N1085" s="211"/>
      <c r="O1085" s="211"/>
      <c r="P1085" s="211"/>
      <c r="Q1085" s="211"/>
      <c r="R1085" s="211"/>
      <c r="S1085" s="211"/>
      <c r="T1085" s="211"/>
      <c r="U1085" s="211"/>
      <c r="V1085" s="211"/>
      <c r="W1085" s="211"/>
      <c r="X1085" s="211"/>
      <c r="Y1085" s="211"/>
      <c r="Z1085" s="211"/>
      <c r="AA1085" s="211"/>
      <c r="AB1085" s="211"/>
      <c r="AC1085" s="211"/>
      <c r="AD1085" s="211"/>
      <c r="AE1085" s="211"/>
      <c r="AF1085" s="211"/>
      <c r="AG1085" s="211"/>
      <c r="AH1085" s="211"/>
      <c r="AI1085" s="211"/>
      <c r="AJ1085" s="211"/>
      <c r="AK1085" s="211"/>
      <c r="AL1085" s="211"/>
      <c r="AM1085" s="211"/>
      <c r="AN1085" s="211"/>
      <c r="AO1085" s="211"/>
      <c r="AP1085" s="211"/>
    </row>
    <row r="1086" spans="2:42" ht="12" customHeight="1">
      <c r="B1086" s="128"/>
      <c r="C1086" s="128"/>
      <c r="E1086" s="407"/>
      <c r="F1086" s="211"/>
      <c r="G1086" s="211"/>
      <c r="H1086" s="211"/>
      <c r="I1086" s="211"/>
      <c r="J1086" s="211"/>
      <c r="K1086" s="211"/>
      <c r="L1086" s="211"/>
      <c r="M1086" s="211"/>
      <c r="N1086" s="211"/>
      <c r="O1086" s="211"/>
      <c r="P1086" s="211"/>
      <c r="Q1086" s="211"/>
      <c r="R1086" s="211"/>
      <c r="S1086" s="211"/>
      <c r="T1086" s="211"/>
      <c r="U1086" s="211"/>
      <c r="V1086" s="211"/>
      <c r="W1086" s="211"/>
      <c r="X1086" s="211"/>
      <c r="Y1086" s="211"/>
      <c r="Z1086" s="211"/>
      <c r="AA1086" s="211"/>
      <c r="AB1086" s="211"/>
      <c r="AC1086" s="211"/>
      <c r="AD1086" s="211"/>
      <c r="AE1086" s="211"/>
      <c r="AF1086" s="211"/>
      <c r="AG1086" s="211"/>
      <c r="AH1086" s="211"/>
      <c r="AI1086" s="211"/>
      <c r="AJ1086" s="211"/>
      <c r="AK1086" s="211"/>
      <c r="AL1086" s="211"/>
      <c r="AM1086" s="211"/>
      <c r="AN1086" s="211"/>
      <c r="AO1086" s="211"/>
      <c r="AP1086" s="211"/>
    </row>
    <row r="1087" spans="2:42" ht="12" customHeight="1">
      <c r="B1087" s="128"/>
      <c r="C1087" s="128"/>
      <c r="E1087" s="407"/>
      <c r="F1087" s="211"/>
      <c r="G1087" s="211"/>
      <c r="H1087" s="211"/>
      <c r="I1087" s="211"/>
      <c r="J1087" s="211"/>
      <c r="K1087" s="211"/>
      <c r="L1087" s="211"/>
      <c r="M1087" s="211"/>
      <c r="N1087" s="211"/>
      <c r="O1087" s="211"/>
      <c r="P1087" s="211"/>
      <c r="Q1087" s="211"/>
      <c r="R1087" s="211"/>
      <c r="S1087" s="211"/>
      <c r="T1087" s="211"/>
      <c r="U1087" s="211"/>
      <c r="V1087" s="211"/>
      <c r="W1087" s="211"/>
      <c r="X1087" s="211"/>
      <c r="Y1087" s="211"/>
      <c r="Z1087" s="211"/>
      <c r="AA1087" s="211"/>
      <c r="AB1087" s="211"/>
      <c r="AC1087" s="211"/>
      <c r="AD1087" s="211"/>
      <c r="AE1087" s="211"/>
      <c r="AF1087" s="211"/>
      <c r="AG1087" s="211"/>
      <c r="AH1087" s="211"/>
      <c r="AI1087" s="211"/>
      <c r="AJ1087" s="211"/>
      <c r="AK1087" s="211"/>
      <c r="AL1087" s="211"/>
      <c r="AM1087" s="211"/>
      <c r="AN1087" s="211"/>
      <c r="AO1087" s="211"/>
      <c r="AP1087" s="211"/>
    </row>
    <row r="1088" spans="2:42" ht="12" customHeight="1">
      <c r="B1088" s="128"/>
      <c r="C1088" s="128"/>
      <c r="E1088" s="407"/>
      <c r="F1088" s="211"/>
      <c r="G1088" s="211"/>
      <c r="H1088" s="211"/>
      <c r="I1088" s="211"/>
      <c r="J1088" s="211"/>
      <c r="K1088" s="211"/>
      <c r="L1088" s="211"/>
      <c r="M1088" s="211"/>
      <c r="N1088" s="211"/>
      <c r="O1088" s="211"/>
      <c r="P1088" s="211"/>
      <c r="Q1088" s="211"/>
      <c r="R1088" s="211"/>
      <c r="S1088" s="211"/>
      <c r="T1088" s="211"/>
      <c r="U1088" s="211"/>
      <c r="V1088" s="211"/>
      <c r="W1088" s="211"/>
      <c r="X1088" s="211"/>
      <c r="Y1088" s="211"/>
      <c r="Z1088" s="211"/>
      <c r="AA1088" s="211"/>
      <c r="AB1088" s="211"/>
      <c r="AC1088" s="211"/>
      <c r="AD1088" s="211"/>
      <c r="AE1088" s="211"/>
      <c r="AF1088" s="211"/>
      <c r="AG1088" s="211"/>
      <c r="AH1088" s="211"/>
      <c r="AI1088" s="211"/>
      <c r="AJ1088" s="211"/>
      <c r="AK1088" s="211"/>
      <c r="AL1088" s="211"/>
      <c r="AM1088" s="211"/>
      <c r="AN1088" s="211"/>
      <c r="AO1088" s="211"/>
      <c r="AP1088" s="211"/>
    </row>
    <row r="1089" spans="2:42" ht="12" customHeight="1">
      <c r="B1089" s="128"/>
      <c r="C1089" s="128"/>
      <c r="E1089" s="407"/>
      <c r="F1089" s="211"/>
      <c r="G1089" s="211"/>
      <c r="H1089" s="211"/>
      <c r="I1089" s="211"/>
      <c r="J1089" s="211"/>
      <c r="K1089" s="211"/>
      <c r="L1089" s="211"/>
      <c r="M1089" s="211"/>
      <c r="N1089" s="211"/>
      <c r="O1089" s="211"/>
      <c r="P1089" s="211"/>
      <c r="Q1089" s="211"/>
      <c r="R1089" s="211"/>
      <c r="S1089" s="211"/>
      <c r="T1089" s="211"/>
      <c r="U1089" s="211"/>
      <c r="V1089" s="211"/>
      <c r="W1089" s="211"/>
      <c r="X1089" s="211"/>
      <c r="Y1089" s="211"/>
      <c r="Z1089" s="211"/>
      <c r="AA1089" s="211"/>
      <c r="AB1089" s="211"/>
      <c r="AC1089" s="211"/>
      <c r="AD1089" s="211"/>
      <c r="AE1089" s="211"/>
      <c r="AF1089" s="211"/>
      <c r="AG1089" s="211"/>
      <c r="AH1089" s="211"/>
      <c r="AI1089" s="211"/>
      <c r="AJ1089" s="211"/>
      <c r="AK1089" s="211"/>
      <c r="AL1089" s="211"/>
      <c r="AM1089" s="211"/>
      <c r="AN1089" s="211"/>
      <c r="AO1089" s="211"/>
      <c r="AP1089" s="211"/>
    </row>
    <row r="1090" spans="2:42" ht="12" customHeight="1">
      <c r="B1090" s="128"/>
      <c r="C1090" s="128"/>
      <c r="E1090" s="407"/>
      <c r="F1090" s="211"/>
      <c r="G1090" s="211"/>
      <c r="H1090" s="211"/>
      <c r="I1090" s="211"/>
      <c r="J1090" s="211"/>
      <c r="K1090" s="211"/>
      <c r="L1090" s="211"/>
      <c r="M1090" s="211"/>
      <c r="N1090" s="211"/>
      <c r="O1090" s="211"/>
      <c r="P1090" s="211"/>
      <c r="Q1090" s="211"/>
      <c r="R1090" s="211"/>
      <c r="S1090" s="211"/>
      <c r="T1090" s="211"/>
      <c r="U1090" s="211"/>
      <c r="V1090" s="211"/>
      <c r="W1090" s="211"/>
      <c r="X1090" s="211"/>
      <c r="Y1090" s="211"/>
      <c r="Z1090" s="211"/>
      <c r="AA1090" s="211"/>
      <c r="AB1090" s="211"/>
      <c r="AC1090" s="211"/>
      <c r="AD1090" s="211"/>
      <c r="AE1090" s="211"/>
      <c r="AF1090" s="211"/>
      <c r="AG1090" s="211"/>
      <c r="AH1090" s="211"/>
      <c r="AI1090" s="211"/>
      <c r="AJ1090" s="211"/>
      <c r="AK1090" s="211"/>
      <c r="AL1090" s="211"/>
      <c r="AM1090" s="211"/>
      <c r="AN1090" s="211"/>
      <c r="AO1090" s="211"/>
      <c r="AP1090" s="211"/>
    </row>
    <row r="1091" spans="2:42" ht="12" customHeight="1">
      <c r="B1091" s="128"/>
      <c r="C1091" s="128"/>
      <c r="E1091" s="407"/>
      <c r="F1091" s="211"/>
      <c r="G1091" s="211"/>
      <c r="H1091" s="211"/>
      <c r="I1091" s="211"/>
      <c r="J1091" s="211"/>
      <c r="K1091" s="211"/>
      <c r="L1091" s="211"/>
      <c r="M1091" s="211"/>
      <c r="N1091" s="211"/>
      <c r="O1091" s="211"/>
      <c r="P1091" s="211"/>
      <c r="Q1091" s="211"/>
      <c r="R1091" s="211"/>
      <c r="S1091" s="211"/>
      <c r="T1091" s="211"/>
      <c r="U1091" s="211"/>
      <c r="V1091" s="211"/>
      <c r="W1091" s="211"/>
      <c r="X1091" s="211"/>
      <c r="Y1091" s="211"/>
      <c r="Z1091" s="211"/>
      <c r="AA1091" s="211"/>
      <c r="AB1091" s="211"/>
      <c r="AC1091" s="211"/>
      <c r="AD1091" s="211"/>
      <c r="AE1091" s="211"/>
      <c r="AF1091" s="211"/>
      <c r="AG1091" s="211"/>
      <c r="AH1091" s="211"/>
      <c r="AI1091" s="211"/>
      <c r="AJ1091" s="211"/>
      <c r="AK1091" s="211"/>
      <c r="AL1091" s="211"/>
      <c r="AM1091" s="211"/>
      <c r="AN1091" s="211"/>
      <c r="AO1091" s="211"/>
      <c r="AP1091" s="211"/>
    </row>
    <row r="1092" spans="2:42" ht="12" customHeight="1">
      <c r="B1092" s="128"/>
      <c r="C1092" s="128"/>
      <c r="E1092" s="407"/>
      <c r="F1092" s="211"/>
      <c r="G1092" s="211"/>
      <c r="H1092" s="211"/>
      <c r="I1092" s="211"/>
      <c r="J1092" s="211"/>
      <c r="K1092" s="211"/>
      <c r="L1092" s="211"/>
      <c r="M1092" s="211"/>
      <c r="N1092" s="211"/>
      <c r="O1092" s="211"/>
      <c r="P1092" s="211"/>
      <c r="Q1092" s="211"/>
      <c r="R1092" s="211"/>
      <c r="S1092" s="211"/>
      <c r="T1092" s="211"/>
      <c r="U1092" s="211"/>
      <c r="V1092" s="211"/>
      <c r="W1092" s="211"/>
      <c r="X1092" s="211"/>
      <c r="Y1092" s="211"/>
      <c r="Z1092" s="211"/>
      <c r="AA1092" s="211"/>
      <c r="AB1092" s="211"/>
      <c r="AC1092" s="211"/>
      <c r="AD1092" s="211"/>
      <c r="AE1092" s="211"/>
      <c r="AF1092" s="211"/>
      <c r="AG1092" s="211"/>
      <c r="AH1092" s="211"/>
      <c r="AI1092" s="211"/>
      <c r="AJ1092" s="211"/>
      <c r="AK1092" s="211"/>
      <c r="AL1092" s="211"/>
      <c r="AM1092" s="211"/>
      <c r="AN1092" s="211"/>
      <c r="AO1092" s="211"/>
      <c r="AP1092" s="211"/>
    </row>
    <row r="1093" spans="2:42" ht="12" customHeight="1">
      <c r="B1093" s="128"/>
      <c r="C1093" s="128"/>
      <c r="E1093" s="407"/>
      <c r="F1093" s="211"/>
      <c r="G1093" s="211"/>
      <c r="H1093" s="211"/>
      <c r="I1093" s="211"/>
      <c r="J1093" s="211"/>
      <c r="K1093" s="211"/>
      <c r="L1093" s="211"/>
      <c r="M1093" s="211"/>
      <c r="N1093" s="211"/>
      <c r="O1093" s="211"/>
      <c r="P1093" s="211"/>
      <c r="Q1093" s="211"/>
      <c r="R1093" s="211"/>
      <c r="S1093" s="211"/>
      <c r="T1093" s="211"/>
      <c r="U1093" s="211"/>
      <c r="V1093" s="211"/>
      <c r="W1093" s="211"/>
      <c r="X1093" s="211"/>
      <c r="Y1093" s="211"/>
      <c r="Z1093" s="211"/>
      <c r="AA1093" s="211"/>
      <c r="AB1093" s="211"/>
      <c r="AC1093" s="211"/>
      <c r="AD1093" s="211"/>
      <c r="AE1093" s="211"/>
      <c r="AF1093" s="211"/>
      <c r="AG1093" s="211"/>
      <c r="AH1093" s="211"/>
      <c r="AI1093" s="211"/>
      <c r="AJ1093" s="211"/>
      <c r="AK1093" s="211"/>
      <c r="AL1093" s="211"/>
      <c r="AM1093" s="211"/>
      <c r="AN1093" s="211"/>
      <c r="AO1093" s="211"/>
      <c r="AP1093" s="211"/>
    </row>
    <row r="1094" spans="2:42" ht="12" customHeight="1">
      <c r="B1094" s="128"/>
      <c r="C1094" s="128"/>
      <c r="E1094" s="407"/>
      <c r="F1094" s="211"/>
      <c r="G1094" s="211"/>
      <c r="H1094" s="211"/>
      <c r="I1094" s="211"/>
      <c r="J1094" s="211"/>
      <c r="K1094" s="211"/>
      <c r="L1094" s="211"/>
      <c r="M1094" s="211"/>
      <c r="N1094" s="211"/>
      <c r="O1094" s="211"/>
      <c r="P1094" s="211"/>
      <c r="Q1094" s="211"/>
      <c r="R1094" s="211"/>
      <c r="S1094" s="211"/>
      <c r="T1094" s="211"/>
      <c r="U1094" s="211"/>
      <c r="V1094" s="211"/>
      <c r="W1094" s="211"/>
      <c r="X1094" s="211"/>
      <c r="Y1094" s="211"/>
      <c r="Z1094" s="211"/>
      <c r="AA1094" s="211"/>
      <c r="AB1094" s="211"/>
      <c r="AC1094" s="211"/>
      <c r="AD1094" s="211"/>
      <c r="AE1094" s="211"/>
      <c r="AF1094" s="211"/>
      <c r="AG1094" s="211"/>
      <c r="AH1094" s="211"/>
      <c r="AI1094" s="211"/>
      <c r="AJ1094" s="211"/>
      <c r="AK1094" s="211"/>
      <c r="AL1094" s="211"/>
      <c r="AM1094" s="211"/>
      <c r="AN1094" s="211"/>
      <c r="AO1094" s="211"/>
      <c r="AP1094" s="211"/>
    </row>
    <row r="1095" spans="2:42" ht="12" customHeight="1">
      <c r="B1095" s="128"/>
      <c r="C1095" s="128"/>
      <c r="E1095" s="407"/>
      <c r="F1095" s="211"/>
      <c r="G1095" s="211"/>
      <c r="H1095" s="211"/>
      <c r="I1095" s="211"/>
      <c r="J1095" s="211"/>
      <c r="K1095" s="211"/>
      <c r="L1095" s="211"/>
      <c r="M1095" s="211"/>
      <c r="N1095" s="211"/>
      <c r="O1095" s="211"/>
      <c r="P1095" s="211"/>
      <c r="Q1095" s="211"/>
      <c r="R1095" s="211"/>
      <c r="S1095" s="211"/>
      <c r="T1095" s="211"/>
      <c r="U1095" s="211"/>
      <c r="V1095" s="211"/>
      <c r="W1095" s="211"/>
      <c r="X1095" s="211"/>
      <c r="Y1095" s="211"/>
      <c r="Z1095" s="211"/>
      <c r="AA1095" s="211"/>
      <c r="AB1095" s="211"/>
      <c r="AC1095" s="211"/>
      <c r="AD1095" s="211"/>
      <c r="AE1095" s="211"/>
      <c r="AF1095" s="211"/>
      <c r="AG1095" s="211"/>
      <c r="AH1095" s="211"/>
      <c r="AI1095" s="211"/>
      <c r="AJ1095" s="211"/>
      <c r="AK1095" s="211"/>
      <c r="AL1095" s="211"/>
      <c r="AM1095" s="211"/>
      <c r="AN1095" s="211"/>
      <c r="AO1095" s="211"/>
      <c r="AP1095" s="211"/>
    </row>
    <row r="1096" spans="2:42" ht="12" customHeight="1">
      <c r="B1096" s="128"/>
      <c r="C1096" s="128"/>
      <c r="E1096" s="407"/>
      <c r="F1096" s="211"/>
      <c r="G1096" s="211"/>
      <c r="H1096" s="211"/>
      <c r="I1096" s="211"/>
      <c r="J1096" s="211"/>
      <c r="K1096" s="211"/>
      <c r="L1096" s="211"/>
      <c r="M1096" s="211"/>
      <c r="N1096" s="211"/>
      <c r="O1096" s="211"/>
      <c r="P1096" s="211"/>
      <c r="Q1096" s="211"/>
      <c r="R1096" s="211"/>
      <c r="S1096" s="211"/>
      <c r="T1096" s="211"/>
      <c r="U1096" s="211"/>
      <c r="V1096" s="211"/>
      <c r="W1096" s="211"/>
      <c r="X1096" s="211"/>
      <c r="Y1096" s="211"/>
      <c r="Z1096" s="211"/>
      <c r="AA1096" s="211"/>
      <c r="AB1096" s="211"/>
      <c r="AC1096" s="211"/>
      <c r="AD1096" s="211"/>
      <c r="AE1096" s="211"/>
      <c r="AF1096" s="211"/>
      <c r="AG1096" s="211"/>
      <c r="AH1096" s="211"/>
      <c r="AI1096" s="211"/>
      <c r="AJ1096" s="211"/>
      <c r="AK1096" s="211"/>
      <c r="AL1096" s="211"/>
      <c r="AM1096" s="211"/>
      <c r="AN1096" s="211"/>
      <c r="AO1096" s="211"/>
      <c r="AP1096" s="211"/>
    </row>
    <row r="1097" spans="2:42" ht="12" customHeight="1">
      <c r="B1097" s="128"/>
      <c r="C1097" s="128"/>
      <c r="E1097" s="407"/>
      <c r="F1097" s="211"/>
      <c r="G1097" s="211"/>
      <c r="H1097" s="211"/>
      <c r="I1097" s="211"/>
      <c r="J1097" s="211"/>
      <c r="K1097" s="211"/>
      <c r="L1097" s="211"/>
      <c r="M1097" s="211"/>
      <c r="N1097" s="211"/>
      <c r="O1097" s="211"/>
      <c r="P1097" s="211"/>
      <c r="Q1097" s="211"/>
      <c r="R1097" s="211"/>
      <c r="S1097" s="211"/>
      <c r="T1097" s="211"/>
      <c r="U1097" s="211"/>
      <c r="V1097" s="211"/>
      <c r="W1097" s="211"/>
      <c r="X1097" s="211"/>
      <c r="Y1097" s="211"/>
      <c r="Z1097" s="211"/>
      <c r="AA1097" s="211"/>
      <c r="AB1097" s="211"/>
      <c r="AC1097" s="211"/>
      <c r="AD1097" s="211"/>
      <c r="AE1097" s="211"/>
      <c r="AF1097" s="211"/>
      <c r="AG1097" s="211"/>
      <c r="AH1097" s="211"/>
      <c r="AI1097" s="211"/>
      <c r="AJ1097" s="211"/>
      <c r="AK1097" s="211"/>
      <c r="AL1097" s="211"/>
      <c r="AM1097" s="211"/>
      <c r="AN1097" s="211"/>
      <c r="AO1097" s="211"/>
      <c r="AP1097" s="211"/>
    </row>
    <row r="1098" spans="2:42" ht="12" customHeight="1">
      <c r="B1098" s="128"/>
      <c r="C1098" s="128"/>
      <c r="E1098" s="407"/>
      <c r="F1098" s="211"/>
      <c r="G1098" s="211"/>
      <c r="H1098" s="211"/>
      <c r="I1098" s="211"/>
      <c r="J1098" s="211"/>
      <c r="K1098" s="211"/>
      <c r="L1098" s="211"/>
      <c r="M1098" s="211"/>
      <c r="N1098" s="211"/>
      <c r="O1098" s="211"/>
      <c r="P1098" s="211"/>
      <c r="Q1098" s="211"/>
      <c r="R1098" s="211"/>
      <c r="S1098" s="211"/>
      <c r="T1098" s="211"/>
      <c r="U1098" s="211"/>
      <c r="V1098" s="211"/>
      <c r="W1098" s="211"/>
      <c r="X1098" s="211"/>
      <c r="Y1098" s="211"/>
      <c r="Z1098" s="211"/>
      <c r="AA1098" s="211"/>
      <c r="AB1098" s="211"/>
      <c r="AC1098" s="211"/>
      <c r="AD1098" s="211"/>
      <c r="AE1098" s="211"/>
      <c r="AF1098" s="211"/>
      <c r="AG1098" s="211"/>
      <c r="AH1098" s="211"/>
      <c r="AI1098" s="211"/>
      <c r="AJ1098" s="211"/>
      <c r="AK1098" s="211"/>
      <c r="AL1098" s="211"/>
      <c r="AM1098" s="211"/>
      <c r="AN1098" s="211"/>
      <c r="AO1098" s="211"/>
      <c r="AP1098" s="211"/>
    </row>
    <row r="1099" spans="2:42" ht="12" customHeight="1">
      <c r="B1099" s="128"/>
      <c r="C1099" s="128"/>
      <c r="E1099" s="407"/>
      <c r="F1099" s="211"/>
      <c r="G1099" s="211"/>
      <c r="H1099" s="211"/>
      <c r="I1099" s="211"/>
      <c r="J1099" s="211"/>
      <c r="K1099" s="211"/>
      <c r="L1099" s="211"/>
      <c r="M1099" s="211"/>
      <c r="N1099" s="211"/>
      <c r="O1099" s="211"/>
      <c r="P1099" s="211"/>
      <c r="Q1099" s="211"/>
      <c r="R1099" s="211"/>
      <c r="S1099" s="211"/>
      <c r="T1099" s="211"/>
      <c r="U1099" s="211"/>
      <c r="V1099" s="211"/>
      <c r="W1099" s="211"/>
      <c r="X1099" s="211"/>
      <c r="Y1099" s="211"/>
      <c r="Z1099" s="211"/>
      <c r="AA1099" s="211"/>
      <c r="AB1099" s="211"/>
      <c r="AC1099" s="211"/>
      <c r="AD1099" s="211"/>
      <c r="AE1099" s="211"/>
      <c r="AF1099" s="211"/>
      <c r="AG1099" s="211"/>
      <c r="AH1099" s="211"/>
      <c r="AI1099" s="211"/>
      <c r="AJ1099" s="211"/>
      <c r="AK1099" s="211"/>
      <c r="AL1099" s="211"/>
      <c r="AM1099" s="211"/>
      <c r="AN1099" s="211"/>
      <c r="AO1099" s="211"/>
      <c r="AP1099" s="211"/>
    </row>
    <row r="1100" spans="2:42" ht="12" customHeight="1">
      <c r="B1100" s="128"/>
      <c r="C1100" s="128"/>
      <c r="E1100" s="407"/>
      <c r="F1100" s="211"/>
      <c r="G1100" s="211"/>
      <c r="H1100" s="211"/>
      <c r="I1100" s="211"/>
      <c r="J1100" s="211"/>
      <c r="K1100" s="211"/>
      <c r="L1100" s="211"/>
      <c r="M1100" s="211"/>
      <c r="N1100" s="211"/>
      <c r="O1100" s="211"/>
      <c r="P1100" s="211"/>
      <c r="Q1100" s="211"/>
      <c r="R1100" s="211"/>
      <c r="S1100" s="211"/>
      <c r="T1100" s="211"/>
      <c r="U1100" s="211"/>
      <c r="V1100" s="211"/>
      <c r="W1100" s="211"/>
      <c r="X1100" s="211"/>
      <c r="Y1100" s="211"/>
      <c r="Z1100" s="211"/>
      <c r="AA1100" s="211"/>
      <c r="AB1100" s="211"/>
      <c r="AC1100" s="211"/>
      <c r="AD1100" s="211"/>
      <c r="AE1100" s="211"/>
      <c r="AF1100" s="211"/>
      <c r="AG1100" s="211"/>
      <c r="AH1100" s="211"/>
      <c r="AI1100" s="211"/>
      <c r="AJ1100" s="211"/>
      <c r="AK1100" s="211"/>
      <c r="AL1100" s="211"/>
      <c r="AM1100" s="211"/>
      <c r="AN1100" s="211"/>
      <c r="AO1100" s="211"/>
      <c r="AP1100" s="211"/>
    </row>
    <row r="1101" spans="2:42" ht="12" customHeight="1">
      <c r="B1101" s="128"/>
      <c r="C1101" s="128"/>
      <c r="E1101" s="407"/>
      <c r="F1101" s="211"/>
      <c r="G1101" s="211"/>
      <c r="H1101" s="211"/>
      <c r="I1101" s="211"/>
      <c r="J1101" s="211"/>
      <c r="K1101" s="211"/>
      <c r="L1101" s="211"/>
      <c r="M1101" s="211"/>
      <c r="N1101" s="211"/>
      <c r="O1101" s="211"/>
      <c r="P1101" s="211"/>
      <c r="Q1101" s="211"/>
      <c r="R1101" s="211"/>
      <c r="S1101" s="211"/>
      <c r="T1101" s="211"/>
      <c r="U1101" s="211"/>
      <c r="V1101" s="211"/>
      <c r="W1101" s="211"/>
      <c r="X1101" s="211"/>
      <c r="Y1101" s="211"/>
      <c r="Z1101" s="211"/>
      <c r="AA1101" s="211"/>
      <c r="AB1101" s="211"/>
      <c r="AC1101" s="211"/>
      <c r="AD1101" s="211"/>
      <c r="AE1101" s="211"/>
      <c r="AF1101" s="211"/>
      <c r="AG1101" s="211"/>
      <c r="AH1101" s="211"/>
      <c r="AI1101" s="211"/>
      <c r="AJ1101" s="211"/>
      <c r="AK1101" s="211"/>
      <c r="AL1101" s="211"/>
      <c r="AM1101" s="211"/>
      <c r="AN1101" s="211"/>
      <c r="AO1101" s="211"/>
      <c r="AP1101" s="211"/>
    </row>
    <row r="1102" spans="2:42" ht="12" customHeight="1">
      <c r="B1102" s="128"/>
      <c r="C1102" s="128"/>
      <c r="E1102" s="407"/>
      <c r="F1102" s="211"/>
      <c r="G1102" s="211"/>
      <c r="H1102" s="211"/>
      <c r="I1102" s="211"/>
      <c r="J1102" s="211"/>
      <c r="K1102" s="211"/>
      <c r="L1102" s="211"/>
      <c r="M1102" s="211"/>
      <c r="N1102" s="211"/>
      <c r="O1102" s="211"/>
      <c r="P1102" s="211"/>
      <c r="Q1102" s="211"/>
      <c r="R1102" s="211"/>
      <c r="S1102" s="211"/>
      <c r="T1102" s="211"/>
      <c r="U1102" s="211"/>
      <c r="V1102" s="211"/>
      <c r="W1102" s="211"/>
      <c r="X1102" s="211"/>
      <c r="Y1102" s="211"/>
      <c r="Z1102" s="211"/>
      <c r="AA1102" s="211"/>
      <c r="AB1102" s="211"/>
      <c r="AC1102" s="211"/>
      <c r="AD1102" s="211"/>
      <c r="AE1102" s="211"/>
      <c r="AF1102" s="211"/>
      <c r="AG1102" s="211"/>
      <c r="AH1102" s="211"/>
      <c r="AI1102" s="211"/>
      <c r="AJ1102" s="211"/>
      <c r="AK1102" s="211"/>
      <c r="AL1102" s="211"/>
      <c r="AM1102" s="211"/>
      <c r="AN1102" s="211"/>
      <c r="AO1102" s="211"/>
      <c r="AP1102" s="211"/>
    </row>
    <row r="1103" spans="2:42" ht="12" customHeight="1">
      <c r="B1103" s="128"/>
      <c r="C1103" s="128"/>
      <c r="E1103" s="407"/>
      <c r="F1103" s="211"/>
      <c r="G1103" s="211"/>
      <c r="H1103" s="211"/>
      <c r="I1103" s="211"/>
      <c r="J1103" s="211"/>
      <c r="K1103" s="211"/>
      <c r="L1103" s="211"/>
      <c r="M1103" s="211"/>
      <c r="N1103" s="211"/>
      <c r="O1103" s="211"/>
      <c r="P1103" s="211"/>
      <c r="Q1103" s="211"/>
      <c r="R1103" s="211"/>
      <c r="S1103" s="211"/>
      <c r="T1103" s="211"/>
      <c r="U1103" s="211"/>
      <c r="V1103" s="211"/>
      <c r="W1103" s="211"/>
      <c r="X1103" s="211"/>
      <c r="Y1103" s="211"/>
      <c r="Z1103" s="211"/>
      <c r="AA1103" s="211"/>
      <c r="AB1103" s="211"/>
      <c r="AC1103" s="211"/>
      <c r="AD1103" s="211"/>
      <c r="AE1103" s="211"/>
      <c r="AF1103" s="211"/>
      <c r="AG1103" s="211"/>
      <c r="AH1103" s="211"/>
      <c r="AI1103" s="211"/>
      <c r="AJ1103" s="211"/>
      <c r="AK1103" s="211"/>
      <c r="AL1103" s="211"/>
      <c r="AM1103" s="211"/>
      <c r="AN1103" s="211"/>
      <c r="AO1103" s="211"/>
      <c r="AP1103" s="211"/>
    </row>
    <row r="1104" spans="2:42" ht="12" customHeight="1">
      <c r="B1104" s="128"/>
      <c r="C1104" s="128"/>
      <c r="E1104" s="407"/>
      <c r="F1104" s="211"/>
      <c r="G1104" s="211"/>
      <c r="H1104" s="211"/>
      <c r="I1104" s="211"/>
      <c r="J1104" s="211"/>
      <c r="K1104" s="211"/>
      <c r="L1104" s="211"/>
      <c r="M1104" s="211"/>
      <c r="N1104" s="211"/>
      <c r="O1104" s="211"/>
      <c r="P1104" s="211"/>
      <c r="Q1104" s="211"/>
      <c r="R1104" s="211"/>
      <c r="S1104" s="211"/>
      <c r="T1104" s="211"/>
      <c r="U1104" s="211"/>
      <c r="V1104" s="211"/>
      <c r="W1104" s="211"/>
      <c r="X1104" s="211"/>
      <c r="Y1104" s="211"/>
      <c r="Z1104" s="211"/>
      <c r="AA1104" s="211"/>
      <c r="AB1104" s="211"/>
      <c r="AC1104" s="211"/>
      <c r="AD1104" s="211"/>
      <c r="AE1104" s="211"/>
      <c r="AF1104" s="211"/>
      <c r="AG1104" s="211"/>
      <c r="AH1104" s="211"/>
      <c r="AI1104" s="211"/>
      <c r="AJ1104" s="211"/>
      <c r="AK1104" s="211"/>
      <c r="AL1104" s="211"/>
      <c r="AM1104" s="211"/>
      <c r="AN1104" s="211"/>
      <c r="AO1104" s="211"/>
      <c r="AP1104" s="211"/>
    </row>
    <row r="1105" spans="2:42" ht="12" customHeight="1">
      <c r="B1105" s="128"/>
      <c r="C1105" s="128"/>
      <c r="E1105" s="407"/>
      <c r="F1105" s="211"/>
      <c r="G1105" s="211"/>
      <c r="H1105" s="211"/>
      <c r="I1105" s="211"/>
      <c r="J1105" s="211"/>
      <c r="K1105" s="211"/>
      <c r="L1105" s="211"/>
      <c r="M1105" s="211"/>
      <c r="N1105" s="211"/>
      <c r="O1105" s="211"/>
      <c r="P1105" s="211"/>
      <c r="Q1105" s="211"/>
      <c r="R1105" s="211"/>
      <c r="S1105" s="211"/>
      <c r="T1105" s="211"/>
      <c r="U1105" s="211"/>
      <c r="V1105" s="211"/>
      <c r="W1105" s="211"/>
      <c r="X1105" s="211"/>
      <c r="Y1105" s="211"/>
      <c r="Z1105" s="211"/>
      <c r="AA1105" s="211"/>
      <c r="AB1105" s="211"/>
      <c r="AC1105" s="211"/>
      <c r="AD1105" s="211"/>
      <c r="AE1105" s="211"/>
      <c r="AF1105" s="211"/>
      <c r="AG1105" s="211"/>
      <c r="AH1105" s="211"/>
      <c r="AI1105" s="211"/>
      <c r="AJ1105" s="211"/>
      <c r="AK1105" s="211"/>
      <c r="AL1105" s="211"/>
      <c r="AM1105" s="211"/>
      <c r="AN1105" s="211"/>
      <c r="AO1105" s="211"/>
      <c r="AP1105" s="211"/>
    </row>
    <row r="1106" spans="2:42" ht="12" customHeight="1">
      <c r="B1106" s="128"/>
      <c r="C1106" s="128"/>
      <c r="E1106" s="407"/>
      <c r="F1106" s="211"/>
      <c r="G1106" s="211"/>
      <c r="H1106" s="211"/>
      <c r="I1106" s="211"/>
      <c r="J1106" s="211"/>
      <c r="K1106" s="211"/>
      <c r="L1106" s="211"/>
      <c r="M1106" s="211"/>
      <c r="N1106" s="211"/>
      <c r="O1106" s="211"/>
      <c r="P1106" s="211"/>
      <c r="Q1106" s="211"/>
      <c r="R1106" s="211"/>
      <c r="S1106" s="211"/>
      <c r="T1106" s="211"/>
      <c r="U1106" s="211"/>
      <c r="V1106" s="211"/>
      <c r="W1106" s="211"/>
      <c r="X1106" s="211"/>
      <c r="Y1106" s="211"/>
      <c r="Z1106" s="211"/>
      <c r="AA1106" s="211"/>
      <c r="AB1106" s="211"/>
      <c r="AC1106" s="211"/>
      <c r="AD1106" s="211"/>
      <c r="AE1106" s="211"/>
      <c r="AF1106" s="211"/>
      <c r="AG1106" s="211"/>
      <c r="AH1106" s="211"/>
      <c r="AI1106" s="211"/>
      <c r="AJ1106" s="211"/>
      <c r="AK1106" s="211"/>
      <c r="AL1106" s="211"/>
      <c r="AM1106" s="211"/>
      <c r="AN1106" s="211"/>
      <c r="AO1106" s="211"/>
      <c r="AP1106" s="211"/>
    </row>
    <row r="1107" spans="2:42" ht="12" customHeight="1">
      <c r="B1107" s="128"/>
      <c r="C1107" s="128"/>
      <c r="E1107" s="407"/>
      <c r="F1107" s="211"/>
      <c r="G1107" s="211"/>
      <c r="H1107" s="211"/>
      <c r="I1107" s="211"/>
      <c r="J1107" s="211"/>
      <c r="K1107" s="211"/>
      <c r="L1107" s="211"/>
      <c r="M1107" s="211"/>
      <c r="N1107" s="211"/>
      <c r="O1107" s="211"/>
      <c r="P1107" s="211"/>
      <c r="Q1107" s="211"/>
      <c r="R1107" s="211"/>
      <c r="S1107" s="211"/>
      <c r="T1107" s="211"/>
      <c r="U1107" s="211"/>
      <c r="V1107" s="211"/>
      <c r="W1107" s="211"/>
      <c r="X1107" s="211"/>
      <c r="Y1107" s="211"/>
      <c r="Z1107" s="211"/>
      <c r="AA1107" s="211"/>
      <c r="AB1107" s="211"/>
      <c r="AC1107" s="211"/>
      <c r="AD1107" s="211"/>
      <c r="AE1107" s="211"/>
      <c r="AF1107" s="211"/>
      <c r="AG1107" s="211"/>
      <c r="AH1107" s="211"/>
      <c r="AI1107" s="211"/>
      <c r="AJ1107" s="211"/>
      <c r="AK1107" s="211"/>
      <c r="AL1107" s="211"/>
      <c r="AM1107" s="211"/>
      <c r="AN1107" s="211"/>
      <c r="AO1107" s="211"/>
      <c r="AP1107" s="211"/>
    </row>
    <row r="1108" spans="2:42" ht="12" customHeight="1">
      <c r="B1108" s="128"/>
      <c r="C1108" s="128"/>
      <c r="E1108" s="407"/>
      <c r="F1108" s="211"/>
      <c r="G1108" s="211"/>
      <c r="H1108" s="211"/>
      <c r="I1108" s="211"/>
      <c r="J1108" s="211"/>
      <c r="K1108" s="211"/>
      <c r="L1108" s="211"/>
      <c r="M1108" s="211"/>
      <c r="N1108" s="211"/>
      <c r="O1108" s="211"/>
      <c r="P1108" s="211"/>
      <c r="Q1108" s="211"/>
      <c r="R1108" s="211"/>
      <c r="S1108" s="211"/>
      <c r="T1108" s="211"/>
      <c r="U1108" s="211"/>
      <c r="V1108" s="211"/>
      <c r="W1108" s="211"/>
      <c r="X1108" s="211"/>
      <c r="Y1108" s="211"/>
      <c r="Z1108" s="211"/>
      <c r="AA1108" s="211"/>
      <c r="AB1108" s="211"/>
      <c r="AC1108" s="211"/>
      <c r="AD1108" s="211"/>
      <c r="AE1108" s="211"/>
      <c r="AF1108" s="211"/>
      <c r="AG1108" s="211"/>
      <c r="AH1108" s="211"/>
      <c r="AI1108" s="211"/>
      <c r="AJ1108" s="211"/>
      <c r="AK1108" s="211"/>
      <c r="AL1108" s="211"/>
      <c r="AM1108" s="211"/>
      <c r="AN1108" s="211"/>
      <c r="AO1108" s="211"/>
      <c r="AP1108" s="211"/>
    </row>
    <row r="1109" spans="2:42" ht="12" customHeight="1">
      <c r="B1109" s="128"/>
      <c r="C1109" s="128"/>
      <c r="E1109" s="407"/>
      <c r="F1109" s="211"/>
      <c r="G1109" s="211"/>
      <c r="H1109" s="211"/>
      <c r="I1109" s="211"/>
      <c r="J1109" s="211"/>
      <c r="K1109" s="211"/>
      <c r="L1109" s="211"/>
      <c r="M1109" s="211"/>
      <c r="N1109" s="211"/>
      <c r="O1109" s="211"/>
      <c r="P1109" s="211"/>
      <c r="Q1109" s="211"/>
      <c r="R1109" s="211"/>
      <c r="S1109" s="211"/>
      <c r="T1109" s="211"/>
      <c r="U1109" s="211"/>
      <c r="V1109" s="211"/>
      <c r="W1109" s="211"/>
      <c r="X1109" s="211"/>
      <c r="Y1109" s="211"/>
      <c r="Z1109" s="211"/>
      <c r="AA1109" s="211"/>
      <c r="AB1109" s="211"/>
      <c r="AC1109" s="211"/>
      <c r="AD1109" s="211"/>
      <c r="AE1109" s="211"/>
      <c r="AF1109" s="211"/>
      <c r="AG1109" s="211"/>
      <c r="AH1109" s="211"/>
      <c r="AI1109" s="211"/>
      <c r="AJ1109" s="211"/>
      <c r="AK1109" s="211"/>
      <c r="AL1109" s="211"/>
      <c r="AM1109" s="211"/>
      <c r="AN1109" s="211"/>
      <c r="AO1109" s="211"/>
      <c r="AP1109" s="211"/>
    </row>
    <row r="1110" spans="2:42" ht="12" customHeight="1">
      <c r="B1110" s="128"/>
      <c r="C1110" s="128"/>
      <c r="E1110" s="407"/>
      <c r="F1110" s="211"/>
      <c r="G1110" s="211"/>
      <c r="H1110" s="211"/>
      <c r="I1110" s="211"/>
      <c r="J1110" s="211"/>
      <c r="K1110" s="211"/>
      <c r="L1110" s="211"/>
      <c r="M1110" s="211"/>
      <c r="N1110" s="211"/>
      <c r="O1110" s="211"/>
      <c r="P1110" s="211"/>
      <c r="Q1110" s="211"/>
      <c r="R1110" s="211"/>
      <c r="S1110" s="211"/>
      <c r="T1110" s="211"/>
      <c r="U1110" s="211"/>
      <c r="V1110" s="211"/>
      <c r="W1110" s="211"/>
      <c r="X1110" s="211"/>
      <c r="Y1110" s="211"/>
      <c r="Z1110" s="211"/>
      <c r="AA1110" s="211"/>
      <c r="AB1110" s="211"/>
      <c r="AC1110" s="211"/>
      <c r="AD1110" s="211"/>
      <c r="AE1110" s="211"/>
      <c r="AF1110" s="211"/>
      <c r="AG1110" s="211"/>
      <c r="AH1110" s="211"/>
      <c r="AI1110" s="211"/>
      <c r="AJ1110" s="211"/>
      <c r="AK1110" s="211"/>
      <c r="AL1110" s="211"/>
      <c r="AM1110" s="211"/>
      <c r="AN1110" s="211"/>
      <c r="AO1110" s="211"/>
      <c r="AP1110" s="211"/>
    </row>
    <row r="1111" spans="2:42" ht="12" customHeight="1">
      <c r="B1111" s="128"/>
      <c r="C1111" s="128"/>
      <c r="E1111" s="407"/>
      <c r="F1111" s="211"/>
      <c r="G1111" s="211"/>
      <c r="H1111" s="211"/>
      <c r="I1111" s="211"/>
      <c r="J1111" s="211"/>
      <c r="K1111" s="211"/>
      <c r="L1111" s="211"/>
      <c r="M1111" s="211"/>
      <c r="N1111" s="211"/>
      <c r="O1111" s="211"/>
      <c r="P1111" s="211"/>
      <c r="Q1111" s="211"/>
      <c r="R1111" s="211"/>
      <c r="S1111" s="211"/>
      <c r="T1111" s="211"/>
      <c r="U1111" s="211"/>
      <c r="V1111" s="211"/>
      <c r="W1111" s="211"/>
      <c r="X1111" s="211"/>
      <c r="Y1111" s="211"/>
      <c r="Z1111" s="211"/>
      <c r="AA1111" s="211"/>
      <c r="AB1111" s="211"/>
      <c r="AC1111" s="211"/>
      <c r="AD1111" s="211"/>
      <c r="AE1111" s="211"/>
      <c r="AF1111" s="211"/>
      <c r="AG1111" s="211"/>
      <c r="AH1111" s="211"/>
      <c r="AI1111" s="211"/>
      <c r="AJ1111" s="211"/>
      <c r="AK1111" s="211"/>
      <c r="AL1111" s="211"/>
      <c r="AM1111" s="211"/>
      <c r="AN1111" s="211"/>
      <c r="AO1111" s="211"/>
      <c r="AP1111" s="211"/>
    </row>
    <row r="1112" spans="2:42" ht="12" customHeight="1">
      <c r="B1112" s="128"/>
      <c r="C1112" s="128"/>
      <c r="E1112" s="407"/>
      <c r="F1112" s="211"/>
      <c r="G1112" s="211"/>
      <c r="H1112" s="211"/>
      <c r="I1112" s="211"/>
      <c r="J1112" s="211"/>
      <c r="K1112" s="211"/>
      <c r="L1112" s="211"/>
      <c r="M1112" s="211"/>
      <c r="N1112" s="211"/>
      <c r="O1112" s="211"/>
      <c r="P1112" s="211"/>
      <c r="Q1112" s="211"/>
      <c r="R1112" s="211"/>
      <c r="S1112" s="211"/>
      <c r="T1112" s="211"/>
      <c r="U1112" s="211"/>
      <c r="V1112" s="211"/>
      <c r="W1112" s="211"/>
      <c r="X1112" s="211"/>
      <c r="Y1112" s="211"/>
      <c r="Z1112" s="211"/>
      <c r="AA1112" s="211"/>
      <c r="AB1112" s="211"/>
      <c r="AC1112" s="211"/>
      <c r="AD1112" s="211"/>
      <c r="AE1112" s="211"/>
      <c r="AF1112" s="211"/>
      <c r="AG1112" s="211"/>
      <c r="AH1112" s="211"/>
      <c r="AI1112" s="211"/>
      <c r="AJ1112" s="211"/>
      <c r="AK1112" s="211"/>
      <c r="AL1112" s="211"/>
      <c r="AM1112" s="211"/>
      <c r="AN1112" s="211"/>
      <c r="AO1112" s="211"/>
      <c r="AP1112" s="211"/>
    </row>
    <row r="1113" spans="2:42" ht="12" customHeight="1">
      <c r="B1113" s="128"/>
      <c r="C1113" s="128"/>
      <c r="E1113" s="407"/>
      <c r="F1113" s="211"/>
      <c r="G1113" s="211"/>
      <c r="H1113" s="211"/>
      <c r="I1113" s="211"/>
      <c r="J1113" s="211"/>
      <c r="K1113" s="211"/>
      <c r="L1113" s="211"/>
      <c r="M1113" s="211"/>
      <c r="N1113" s="211"/>
      <c r="O1113" s="211"/>
      <c r="P1113" s="211"/>
      <c r="Q1113" s="211"/>
      <c r="R1113" s="211"/>
      <c r="S1113" s="211"/>
      <c r="T1113" s="211"/>
      <c r="U1113" s="211"/>
      <c r="V1113" s="211"/>
      <c r="W1113" s="211"/>
      <c r="X1113" s="211"/>
      <c r="Y1113" s="211"/>
      <c r="Z1113" s="211"/>
      <c r="AA1113" s="211"/>
      <c r="AB1113" s="211"/>
      <c r="AC1113" s="211"/>
      <c r="AD1113" s="211"/>
      <c r="AE1113" s="211"/>
      <c r="AF1113" s="211"/>
      <c r="AG1113" s="211"/>
      <c r="AH1113" s="211"/>
      <c r="AI1113" s="211"/>
      <c r="AJ1113" s="211"/>
      <c r="AK1113" s="211"/>
      <c r="AL1113" s="211"/>
      <c r="AM1113" s="211"/>
      <c r="AN1113" s="211"/>
      <c r="AO1113" s="211"/>
      <c r="AP1113" s="211"/>
    </row>
    <row r="1114" spans="2:42" ht="12" customHeight="1">
      <c r="B1114" s="128"/>
      <c r="C1114" s="128"/>
      <c r="E1114" s="407"/>
      <c r="F1114" s="211"/>
      <c r="G1114" s="211"/>
      <c r="H1114" s="211"/>
      <c r="I1114" s="211"/>
      <c r="J1114" s="211"/>
      <c r="K1114" s="211"/>
      <c r="L1114" s="211"/>
      <c r="M1114" s="211"/>
      <c r="N1114" s="211"/>
      <c r="O1114" s="211"/>
      <c r="P1114" s="211"/>
      <c r="Q1114" s="211"/>
      <c r="R1114" s="211"/>
      <c r="S1114" s="211"/>
      <c r="T1114" s="211"/>
      <c r="U1114" s="211"/>
      <c r="V1114" s="211"/>
      <c r="W1114" s="211"/>
      <c r="X1114" s="211"/>
      <c r="Y1114" s="211"/>
      <c r="Z1114" s="211"/>
      <c r="AA1114" s="211"/>
      <c r="AB1114" s="211"/>
      <c r="AC1114" s="211"/>
      <c r="AD1114" s="211"/>
      <c r="AE1114" s="211"/>
      <c r="AF1114" s="211"/>
      <c r="AG1114" s="211"/>
      <c r="AH1114" s="211"/>
      <c r="AI1114" s="211"/>
      <c r="AJ1114" s="211"/>
      <c r="AK1114" s="211"/>
      <c r="AL1114" s="211"/>
      <c r="AM1114" s="211"/>
      <c r="AN1114" s="211"/>
      <c r="AO1114" s="211"/>
      <c r="AP1114" s="211"/>
    </row>
    <row r="1115" spans="2:42" ht="12" customHeight="1">
      <c r="B1115" s="128"/>
      <c r="C1115" s="128"/>
      <c r="E1115" s="407"/>
      <c r="F1115" s="211"/>
      <c r="G1115" s="211"/>
      <c r="H1115" s="211"/>
      <c r="I1115" s="211"/>
      <c r="J1115" s="211"/>
      <c r="K1115" s="211"/>
      <c r="L1115" s="211"/>
      <c r="M1115" s="211"/>
      <c r="N1115" s="211"/>
      <c r="O1115" s="211"/>
      <c r="P1115" s="211"/>
      <c r="Q1115" s="211"/>
      <c r="R1115" s="211"/>
      <c r="S1115" s="211"/>
      <c r="T1115" s="211"/>
      <c r="U1115" s="211"/>
      <c r="V1115" s="211"/>
      <c r="W1115" s="211"/>
      <c r="X1115" s="211"/>
      <c r="Y1115" s="211"/>
      <c r="Z1115" s="211"/>
      <c r="AA1115" s="211"/>
      <c r="AB1115" s="211"/>
      <c r="AC1115" s="211"/>
      <c r="AD1115" s="211"/>
      <c r="AE1115" s="211"/>
      <c r="AF1115" s="211"/>
      <c r="AG1115" s="211"/>
      <c r="AH1115" s="211"/>
      <c r="AI1115" s="211"/>
      <c r="AJ1115" s="211"/>
      <c r="AK1115" s="211"/>
      <c r="AL1115" s="211"/>
      <c r="AM1115" s="211"/>
      <c r="AN1115" s="211"/>
      <c r="AO1115" s="211"/>
      <c r="AP1115" s="211"/>
    </row>
    <row r="1116" spans="2:42" ht="12" customHeight="1">
      <c r="B1116" s="128"/>
      <c r="C1116" s="128"/>
      <c r="E1116" s="407"/>
      <c r="F1116" s="211"/>
      <c r="G1116" s="211"/>
      <c r="H1116" s="211"/>
      <c r="I1116" s="211"/>
      <c r="J1116" s="211"/>
      <c r="K1116" s="211"/>
      <c r="L1116" s="211"/>
      <c r="M1116" s="211"/>
      <c r="N1116" s="211"/>
      <c r="O1116" s="211"/>
      <c r="P1116" s="211"/>
      <c r="Q1116" s="211"/>
      <c r="R1116" s="211"/>
      <c r="S1116" s="211"/>
      <c r="T1116" s="211"/>
      <c r="U1116" s="211"/>
      <c r="V1116" s="211"/>
      <c r="W1116" s="211"/>
      <c r="X1116" s="211"/>
      <c r="Y1116" s="211"/>
      <c r="Z1116" s="211"/>
      <c r="AA1116" s="211"/>
      <c r="AB1116" s="211"/>
      <c r="AC1116" s="211"/>
      <c r="AD1116" s="211"/>
      <c r="AE1116" s="211"/>
      <c r="AF1116" s="211"/>
      <c r="AG1116" s="211"/>
      <c r="AH1116" s="211"/>
      <c r="AI1116" s="211"/>
      <c r="AJ1116" s="211"/>
      <c r="AK1116" s="211"/>
      <c r="AL1116" s="211"/>
      <c r="AM1116" s="211"/>
      <c r="AN1116" s="211"/>
      <c r="AO1116" s="211"/>
      <c r="AP1116" s="211"/>
    </row>
    <row r="1117" spans="2:42" ht="12" customHeight="1">
      <c r="B1117" s="128"/>
      <c r="C1117" s="128"/>
      <c r="E1117" s="407"/>
      <c r="F1117" s="211"/>
      <c r="G1117" s="211"/>
      <c r="H1117" s="211"/>
      <c r="I1117" s="211"/>
      <c r="J1117" s="211"/>
      <c r="K1117" s="211"/>
      <c r="L1117" s="211"/>
      <c r="M1117" s="211"/>
      <c r="N1117" s="211"/>
      <c r="O1117" s="211"/>
      <c r="P1117" s="211"/>
      <c r="Q1117" s="211"/>
      <c r="R1117" s="211"/>
      <c r="S1117" s="211"/>
      <c r="T1117" s="211"/>
      <c r="U1117" s="211"/>
      <c r="V1117" s="211"/>
      <c r="W1117" s="211"/>
      <c r="X1117" s="211"/>
      <c r="Y1117" s="211"/>
      <c r="Z1117" s="211"/>
      <c r="AA1117" s="211"/>
      <c r="AB1117" s="211"/>
      <c r="AC1117" s="211"/>
      <c r="AD1117" s="211"/>
      <c r="AE1117" s="211"/>
      <c r="AF1117" s="211"/>
      <c r="AG1117" s="211"/>
      <c r="AH1117" s="211"/>
      <c r="AI1117" s="211"/>
      <c r="AJ1117" s="211"/>
      <c r="AK1117" s="211"/>
      <c r="AL1117" s="211"/>
      <c r="AM1117" s="211"/>
      <c r="AN1117" s="211"/>
      <c r="AO1117" s="211"/>
      <c r="AP1117" s="211"/>
    </row>
    <row r="1118" spans="2:42" ht="12" customHeight="1">
      <c r="B1118" s="128"/>
      <c r="C1118" s="128"/>
      <c r="E1118" s="407"/>
      <c r="F1118" s="211"/>
      <c r="G1118" s="211"/>
      <c r="H1118" s="211"/>
      <c r="I1118" s="211"/>
      <c r="J1118" s="211"/>
      <c r="K1118" s="211"/>
      <c r="L1118" s="211"/>
      <c r="M1118" s="211"/>
      <c r="N1118" s="211"/>
      <c r="O1118" s="211"/>
      <c r="P1118" s="211"/>
      <c r="Q1118" s="211"/>
      <c r="R1118" s="211"/>
      <c r="S1118" s="211"/>
      <c r="T1118" s="211"/>
      <c r="U1118" s="211"/>
      <c r="V1118" s="211"/>
      <c r="W1118" s="211"/>
      <c r="X1118" s="211"/>
      <c r="Y1118" s="211"/>
      <c r="Z1118" s="211"/>
      <c r="AA1118" s="211"/>
      <c r="AB1118" s="211"/>
      <c r="AC1118" s="211"/>
      <c r="AD1118" s="211"/>
      <c r="AE1118" s="211"/>
      <c r="AF1118" s="211"/>
      <c r="AG1118" s="211"/>
      <c r="AH1118" s="211"/>
      <c r="AI1118" s="211"/>
      <c r="AJ1118" s="211"/>
      <c r="AK1118" s="211"/>
      <c r="AL1118" s="211"/>
      <c r="AM1118" s="211"/>
      <c r="AN1118" s="211"/>
      <c r="AO1118" s="211"/>
      <c r="AP1118" s="211"/>
    </row>
    <row r="1119" spans="2:42" ht="12" customHeight="1">
      <c r="B1119" s="128"/>
      <c r="C1119" s="128"/>
      <c r="E1119" s="407"/>
      <c r="F1119" s="211"/>
      <c r="G1119" s="211"/>
      <c r="H1119" s="211"/>
      <c r="I1119" s="211"/>
      <c r="J1119" s="211"/>
      <c r="K1119" s="211"/>
      <c r="L1119" s="211"/>
      <c r="M1119" s="211"/>
      <c r="N1119" s="211"/>
      <c r="O1119" s="211"/>
      <c r="P1119" s="211"/>
      <c r="Q1119" s="211"/>
      <c r="R1119" s="211"/>
      <c r="S1119" s="211"/>
      <c r="T1119" s="211"/>
      <c r="U1119" s="211"/>
      <c r="V1119" s="211"/>
      <c r="W1119" s="211"/>
      <c r="X1119" s="211"/>
      <c r="Y1119" s="211"/>
      <c r="Z1119" s="211"/>
      <c r="AA1119" s="211"/>
      <c r="AB1119" s="211"/>
      <c r="AC1119" s="211"/>
      <c r="AD1119" s="211"/>
      <c r="AE1119" s="211"/>
      <c r="AF1119" s="211"/>
      <c r="AG1119" s="211"/>
      <c r="AH1119" s="211"/>
      <c r="AI1119" s="211"/>
      <c r="AJ1119" s="211"/>
      <c r="AK1119" s="211"/>
      <c r="AL1119" s="211"/>
      <c r="AM1119" s="211"/>
      <c r="AN1119" s="211"/>
      <c r="AO1119" s="211"/>
      <c r="AP1119" s="211"/>
    </row>
    <row r="1120" spans="2:42" ht="12" customHeight="1">
      <c r="B1120" s="128"/>
      <c r="C1120" s="128"/>
      <c r="E1120" s="407"/>
      <c r="F1120" s="211"/>
      <c r="G1120" s="211"/>
      <c r="H1120" s="211"/>
      <c r="I1120" s="211"/>
      <c r="J1120" s="211"/>
      <c r="K1120" s="211"/>
      <c r="L1120" s="211"/>
      <c r="M1120" s="211"/>
      <c r="N1120" s="211"/>
      <c r="O1120" s="211"/>
      <c r="P1120" s="211"/>
      <c r="Q1120" s="211"/>
      <c r="R1120" s="211"/>
      <c r="S1120" s="211"/>
      <c r="T1120" s="211"/>
      <c r="U1120" s="211"/>
      <c r="V1120" s="211"/>
      <c r="W1120" s="211"/>
      <c r="X1120" s="211"/>
      <c r="Y1120" s="211"/>
      <c r="Z1120" s="211"/>
      <c r="AA1120" s="211"/>
      <c r="AB1120" s="211"/>
      <c r="AC1120" s="211"/>
      <c r="AD1120" s="211"/>
      <c r="AE1120" s="211"/>
      <c r="AF1120" s="211"/>
      <c r="AG1120" s="211"/>
      <c r="AH1120" s="211"/>
      <c r="AI1120" s="211"/>
      <c r="AJ1120" s="211"/>
      <c r="AK1120" s="211"/>
      <c r="AL1120" s="211"/>
      <c r="AM1120" s="211"/>
      <c r="AN1120" s="211"/>
      <c r="AO1120" s="211"/>
      <c r="AP1120" s="211"/>
    </row>
    <row r="1121" spans="2:42" ht="12" customHeight="1">
      <c r="B1121" s="128"/>
      <c r="C1121" s="128"/>
      <c r="E1121" s="407"/>
      <c r="F1121" s="211"/>
      <c r="G1121" s="211"/>
      <c r="H1121" s="211"/>
      <c r="I1121" s="211"/>
      <c r="J1121" s="211"/>
      <c r="K1121" s="211"/>
      <c r="L1121" s="211"/>
      <c r="M1121" s="211"/>
      <c r="N1121" s="211"/>
      <c r="O1121" s="211"/>
      <c r="P1121" s="211"/>
      <c r="Q1121" s="211"/>
      <c r="R1121" s="211"/>
      <c r="S1121" s="211"/>
      <c r="T1121" s="211"/>
      <c r="U1121" s="211"/>
      <c r="V1121" s="211"/>
      <c r="W1121" s="211"/>
      <c r="X1121" s="211"/>
      <c r="Y1121" s="211"/>
      <c r="Z1121" s="211"/>
      <c r="AA1121" s="211"/>
      <c r="AB1121" s="211"/>
      <c r="AC1121" s="211"/>
      <c r="AD1121" s="211"/>
      <c r="AE1121" s="211"/>
      <c r="AF1121" s="211"/>
      <c r="AG1121" s="211"/>
      <c r="AH1121" s="211"/>
      <c r="AI1121" s="211"/>
      <c r="AJ1121" s="211"/>
      <c r="AK1121" s="211"/>
      <c r="AL1121" s="211"/>
      <c r="AM1121" s="211"/>
      <c r="AN1121" s="211"/>
      <c r="AO1121" s="211"/>
      <c r="AP1121" s="211"/>
    </row>
    <row r="1122" spans="2:42" ht="12" customHeight="1">
      <c r="B1122" s="128"/>
      <c r="C1122" s="128"/>
      <c r="E1122" s="407"/>
      <c r="F1122" s="211"/>
      <c r="G1122" s="211"/>
      <c r="H1122" s="211"/>
      <c r="I1122" s="211"/>
      <c r="J1122" s="211"/>
      <c r="K1122" s="211"/>
      <c r="L1122" s="211"/>
      <c r="M1122" s="211"/>
      <c r="N1122" s="211"/>
      <c r="O1122" s="211"/>
      <c r="P1122" s="211"/>
      <c r="Q1122" s="211"/>
      <c r="R1122" s="211"/>
      <c r="S1122" s="211"/>
      <c r="T1122" s="211"/>
      <c r="U1122" s="211"/>
      <c r="V1122" s="211"/>
      <c r="W1122" s="211"/>
      <c r="X1122" s="211"/>
      <c r="Y1122" s="211"/>
      <c r="Z1122" s="211"/>
      <c r="AA1122" s="211"/>
      <c r="AB1122" s="211"/>
      <c r="AC1122" s="211"/>
      <c r="AD1122" s="211"/>
      <c r="AE1122" s="211"/>
      <c r="AF1122" s="211"/>
      <c r="AG1122" s="211"/>
      <c r="AH1122" s="211"/>
      <c r="AI1122" s="211"/>
      <c r="AJ1122" s="211"/>
      <c r="AK1122" s="211"/>
      <c r="AL1122" s="211"/>
      <c r="AM1122" s="211"/>
      <c r="AN1122" s="211"/>
      <c r="AO1122" s="211"/>
      <c r="AP1122" s="211"/>
    </row>
    <row r="1123" spans="2:42" ht="12" customHeight="1">
      <c r="B1123" s="128"/>
      <c r="C1123" s="128"/>
      <c r="E1123" s="407"/>
      <c r="F1123" s="211"/>
      <c r="G1123" s="211"/>
      <c r="H1123" s="211"/>
      <c r="I1123" s="211"/>
      <c r="J1123" s="211"/>
      <c r="K1123" s="211"/>
      <c r="L1123" s="211"/>
      <c r="M1123" s="211"/>
      <c r="N1123" s="211"/>
      <c r="O1123" s="211"/>
      <c r="P1123" s="211"/>
      <c r="Q1123" s="211"/>
      <c r="R1123" s="211"/>
      <c r="S1123" s="211"/>
      <c r="T1123" s="211"/>
      <c r="U1123" s="211"/>
      <c r="V1123" s="211"/>
      <c r="W1123" s="211"/>
      <c r="X1123" s="211"/>
      <c r="Y1123" s="211"/>
      <c r="Z1123" s="211"/>
      <c r="AA1123" s="211"/>
      <c r="AB1123" s="211"/>
      <c r="AC1123" s="211"/>
      <c r="AD1123" s="211"/>
      <c r="AE1123" s="211"/>
      <c r="AF1123" s="211"/>
      <c r="AG1123" s="211"/>
      <c r="AH1123" s="211"/>
      <c r="AI1123" s="211"/>
      <c r="AJ1123" s="211"/>
      <c r="AK1123" s="211"/>
      <c r="AL1123" s="211"/>
      <c r="AM1123" s="211"/>
      <c r="AN1123" s="211"/>
      <c r="AO1123" s="211"/>
      <c r="AP1123" s="211"/>
    </row>
    <row r="1124" spans="2:42" ht="12" customHeight="1">
      <c r="B1124" s="128"/>
      <c r="C1124" s="128"/>
      <c r="E1124" s="407"/>
      <c r="F1124" s="211"/>
      <c r="G1124" s="211"/>
      <c r="H1124" s="211"/>
      <c r="I1124" s="211"/>
      <c r="J1124" s="211"/>
      <c r="K1124" s="211"/>
      <c r="L1124" s="211"/>
      <c r="M1124" s="211"/>
      <c r="N1124" s="211"/>
      <c r="O1124" s="211"/>
      <c r="P1124" s="211"/>
      <c r="Q1124" s="211"/>
      <c r="R1124" s="211"/>
      <c r="S1124" s="211"/>
      <c r="T1124" s="211"/>
      <c r="U1124" s="211"/>
      <c r="V1124" s="211"/>
      <c r="W1124" s="211"/>
      <c r="X1124" s="211"/>
      <c r="Y1124" s="211"/>
      <c r="Z1124" s="211"/>
      <c r="AA1124" s="211"/>
      <c r="AB1124" s="211"/>
      <c r="AC1124" s="211"/>
      <c r="AD1124" s="211"/>
      <c r="AE1124" s="211"/>
      <c r="AF1124" s="211"/>
      <c r="AG1124" s="211"/>
      <c r="AH1124" s="211"/>
      <c r="AI1124" s="211"/>
      <c r="AJ1124" s="211"/>
      <c r="AK1124" s="211"/>
      <c r="AL1124" s="211"/>
      <c r="AM1124" s="211"/>
      <c r="AN1124" s="211"/>
      <c r="AO1124" s="211"/>
      <c r="AP1124" s="211"/>
    </row>
    <row r="1125" spans="2:42" ht="12" customHeight="1">
      <c r="B1125" s="128"/>
      <c r="C1125" s="128"/>
      <c r="E1125" s="407"/>
      <c r="F1125" s="211"/>
      <c r="G1125" s="211"/>
      <c r="H1125" s="211"/>
      <c r="I1125" s="211"/>
      <c r="J1125" s="211"/>
      <c r="K1125" s="211"/>
      <c r="L1125" s="211"/>
      <c r="M1125" s="211"/>
      <c r="N1125" s="211"/>
      <c r="O1125" s="211"/>
      <c r="P1125" s="211"/>
      <c r="Q1125" s="211"/>
      <c r="R1125" s="211"/>
      <c r="S1125" s="211"/>
      <c r="T1125" s="211"/>
      <c r="U1125" s="211"/>
      <c r="V1125" s="211"/>
      <c r="W1125" s="211"/>
      <c r="X1125" s="211"/>
      <c r="Y1125" s="211"/>
      <c r="Z1125" s="211"/>
      <c r="AA1125" s="211"/>
      <c r="AB1125" s="211"/>
      <c r="AC1125" s="211"/>
      <c r="AD1125" s="211"/>
      <c r="AE1125" s="211"/>
      <c r="AF1125" s="211"/>
      <c r="AG1125" s="211"/>
      <c r="AH1125" s="211"/>
      <c r="AI1125" s="211"/>
      <c r="AJ1125" s="211"/>
      <c r="AK1125" s="211"/>
      <c r="AL1125" s="211"/>
      <c r="AM1125" s="211"/>
      <c r="AN1125" s="211"/>
      <c r="AO1125" s="211"/>
      <c r="AP1125" s="211"/>
    </row>
    <row r="1126" spans="2:42" ht="12" customHeight="1">
      <c r="B1126" s="128"/>
      <c r="C1126" s="128"/>
      <c r="E1126" s="407"/>
      <c r="F1126" s="211"/>
      <c r="G1126" s="211"/>
      <c r="H1126" s="211"/>
      <c r="I1126" s="211"/>
      <c r="J1126" s="211"/>
      <c r="K1126" s="211"/>
      <c r="L1126" s="211"/>
      <c r="M1126" s="211"/>
      <c r="N1126" s="211"/>
      <c r="O1126" s="211"/>
      <c r="P1126" s="211"/>
      <c r="Q1126" s="211"/>
      <c r="R1126" s="211"/>
      <c r="S1126" s="211"/>
      <c r="T1126" s="211"/>
      <c r="U1126" s="211"/>
      <c r="V1126" s="211"/>
      <c r="W1126" s="211"/>
      <c r="X1126" s="211"/>
      <c r="Y1126" s="211"/>
      <c r="Z1126" s="211"/>
      <c r="AA1126" s="211"/>
      <c r="AB1126" s="211"/>
      <c r="AC1126" s="211"/>
      <c r="AD1126" s="211"/>
      <c r="AE1126" s="211"/>
      <c r="AF1126" s="211"/>
      <c r="AG1126" s="211"/>
      <c r="AH1126" s="211"/>
      <c r="AI1126" s="211"/>
      <c r="AJ1126" s="211"/>
      <c r="AK1126" s="211"/>
      <c r="AL1126" s="211"/>
      <c r="AM1126" s="211"/>
      <c r="AN1126" s="211"/>
      <c r="AO1126" s="211"/>
      <c r="AP1126" s="211"/>
    </row>
    <row r="1127" spans="2:42" ht="12" customHeight="1">
      <c r="B1127" s="128"/>
      <c r="C1127" s="128"/>
      <c r="E1127" s="407"/>
      <c r="F1127" s="211"/>
      <c r="G1127" s="211"/>
      <c r="H1127" s="211"/>
      <c r="I1127" s="211"/>
      <c r="J1127" s="211"/>
      <c r="K1127" s="211"/>
      <c r="L1127" s="211"/>
      <c r="M1127" s="211"/>
      <c r="N1127" s="211"/>
      <c r="O1127" s="211"/>
      <c r="P1127" s="211"/>
      <c r="Q1127" s="211"/>
      <c r="R1127" s="211"/>
      <c r="S1127" s="211"/>
      <c r="T1127" s="211"/>
      <c r="U1127" s="211"/>
      <c r="V1127" s="211"/>
      <c r="W1127" s="211"/>
      <c r="X1127" s="211"/>
      <c r="Y1127" s="211"/>
      <c r="Z1127" s="211"/>
      <c r="AA1127" s="211"/>
      <c r="AB1127" s="211"/>
      <c r="AC1127" s="211"/>
      <c r="AD1127" s="211"/>
      <c r="AE1127" s="211"/>
      <c r="AF1127" s="211"/>
      <c r="AG1127" s="211"/>
      <c r="AH1127" s="211"/>
      <c r="AI1127" s="211"/>
      <c r="AJ1127" s="211"/>
      <c r="AK1127" s="211"/>
      <c r="AL1127" s="211"/>
      <c r="AM1127" s="211"/>
      <c r="AN1127" s="211"/>
      <c r="AO1127" s="211"/>
      <c r="AP1127" s="211"/>
    </row>
    <row r="1128" spans="2:42" ht="12" customHeight="1">
      <c r="B1128" s="128"/>
      <c r="C1128" s="128"/>
      <c r="E1128" s="407"/>
      <c r="F1128" s="211"/>
      <c r="G1128" s="211"/>
      <c r="H1128" s="211"/>
      <c r="I1128" s="211"/>
      <c r="J1128" s="211"/>
      <c r="K1128" s="211"/>
      <c r="L1128" s="211"/>
      <c r="M1128" s="211"/>
      <c r="N1128" s="211"/>
      <c r="O1128" s="211"/>
      <c r="P1128" s="211"/>
      <c r="Q1128" s="211"/>
      <c r="R1128" s="211"/>
      <c r="S1128" s="211"/>
      <c r="T1128" s="211"/>
      <c r="U1128" s="211"/>
      <c r="V1128" s="211"/>
      <c r="W1128" s="211"/>
      <c r="X1128" s="211"/>
      <c r="Y1128" s="211"/>
      <c r="Z1128" s="211"/>
      <c r="AA1128" s="211"/>
      <c r="AB1128" s="211"/>
      <c r="AC1128" s="211"/>
      <c r="AD1128" s="211"/>
      <c r="AE1128" s="211"/>
      <c r="AF1128" s="211"/>
      <c r="AG1128" s="211"/>
      <c r="AH1128" s="211"/>
      <c r="AI1128" s="211"/>
      <c r="AJ1128" s="211"/>
      <c r="AK1128" s="211"/>
      <c r="AL1128" s="211"/>
      <c r="AM1128" s="211"/>
      <c r="AN1128" s="211"/>
      <c r="AO1128" s="211"/>
      <c r="AP1128" s="211"/>
    </row>
    <row r="1129" spans="2:42" ht="12" customHeight="1">
      <c r="B1129" s="128"/>
      <c r="C1129" s="128"/>
      <c r="E1129" s="407"/>
      <c r="F1129" s="211"/>
      <c r="G1129" s="211"/>
      <c r="H1129" s="211"/>
      <c r="I1129" s="211"/>
      <c r="J1129" s="211"/>
      <c r="K1129" s="211"/>
      <c r="L1129" s="211"/>
      <c r="M1129" s="211"/>
      <c r="N1129" s="211"/>
      <c r="O1129" s="211"/>
      <c r="P1129" s="211"/>
      <c r="Q1129" s="211"/>
      <c r="R1129" s="211"/>
      <c r="S1129" s="211"/>
      <c r="T1129" s="211"/>
      <c r="U1129" s="211"/>
      <c r="V1129" s="211"/>
      <c r="W1129" s="211"/>
      <c r="X1129" s="211"/>
      <c r="Y1129" s="211"/>
      <c r="Z1129" s="211"/>
      <c r="AA1129" s="211"/>
      <c r="AB1129" s="211"/>
      <c r="AC1129" s="211"/>
      <c r="AD1129" s="211"/>
      <c r="AE1129" s="211"/>
      <c r="AF1129" s="211"/>
      <c r="AG1129" s="211"/>
      <c r="AH1129" s="211"/>
      <c r="AI1129" s="211"/>
      <c r="AJ1129" s="211"/>
      <c r="AK1129" s="211"/>
      <c r="AL1129" s="211"/>
      <c r="AM1129" s="211"/>
      <c r="AN1129" s="211"/>
      <c r="AO1129" s="211"/>
      <c r="AP1129" s="211"/>
    </row>
    <row r="1130" spans="2:42" ht="12" customHeight="1">
      <c r="B1130" s="128"/>
      <c r="C1130" s="128"/>
      <c r="E1130" s="407"/>
      <c r="F1130" s="211"/>
      <c r="G1130" s="211"/>
      <c r="H1130" s="211"/>
      <c r="I1130" s="211"/>
      <c r="J1130" s="211"/>
      <c r="K1130" s="211"/>
      <c r="L1130" s="211"/>
      <c r="M1130" s="211"/>
      <c r="N1130" s="211"/>
      <c r="O1130" s="211"/>
      <c r="P1130" s="211"/>
      <c r="Q1130" s="211"/>
      <c r="R1130" s="211"/>
      <c r="S1130" s="211"/>
      <c r="T1130" s="211"/>
      <c r="U1130" s="211"/>
      <c r="V1130" s="211"/>
      <c r="W1130" s="211"/>
      <c r="X1130" s="211"/>
      <c r="Y1130" s="211"/>
      <c r="Z1130" s="211"/>
      <c r="AA1130" s="211"/>
      <c r="AB1130" s="211"/>
      <c r="AC1130" s="211"/>
      <c r="AD1130" s="211"/>
      <c r="AE1130" s="211"/>
      <c r="AF1130" s="211"/>
      <c r="AG1130" s="211"/>
      <c r="AH1130" s="211"/>
      <c r="AI1130" s="211"/>
      <c r="AJ1130" s="211"/>
      <c r="AK1130" s="211"/>
      <c r="AL1130" s="211"/>
      <c r="AM1130" s="211"/>
      <c r="AN1130" s="211"/>
      <c r="AO1130" s="211"/>
      <c r="AP1130" s="211"/>
    </row>
    <row r="1131" spans="2:42" ht="12" customHeight="1">
      <c r="B1131" s="128"/>
      <c r="C1131" s="128"/>
      <c r="E1131" s="407"/>
      <c r="F1131" s="211"/>
      <c r="G1131" s="211"/>
      <c r="H1131" s="211"/>
      <c r="I1131" s="211"/>
      <c r="J1131" s="211"/>
      <c r="K1131" s="211"/>
      <c r="L1131" s="211"/>
      <c r="M1131" s="211"/>
      <c r="N1131" s="211"/>
      <c r="O1131" s="211"/>
      <c r="P1131" s="211"/>
      <c r="Q1131" s="211"/>
      <c r="R1131" s="211"/>
      <c r="S1131" s="211"/>
      <c r="T1131" s="211"/>
      <c r="U1131" s="211"/>
      <c r="V1131" s="211"/>
      <c r="W1131" s="211"/>
      <c r="X1131" s="211"/>
      <c r="Y1131" s="211"/>
      <c r="Z1131" s="211"/>
      <c r="AA1131" s="211"/>
      <c r="AB1131" s="211"/>
      <c r="AC1131" s="211"/>
      <c r="AD1131" s="211"/>
      <c r="AE1131" s="211"/>
      <c r="AF1131" s="211"/>
      <c r="AG1131" s="211"/>
      <c r="AH1131" s="211"/>
      <c r="AI1131" s="211"/>
      <c r="AJ1131" s="211"/>
      <c r="AK1131" s="211"/>
      <c r="AL1131" s="211"/>
      <c r="AM1131" s="211"/>
      <c r="AN1131" s="211"/>
      <c r="AO1131" s="211"/>
      <c r="AP1131" s="211"/>
    </row>
    <row r="1132" spans="2:42" ht="12" customHeight="1">
      <c r="B1132" s="128"/>
      <c r="C1132" s="128"/>
      <c r="E1132" s="407"/>
      <c r="F1132" s="211"/>
      <c r="G1132" s="211"/>
      <c r="H1132" s="211"/>
      <c r="I1132" s="211"/>
      <c r="J1132" s="211"/>
      <c r="K1132" s="211"/>
      <c r="L1132" s="211"/>
      <c r="M1132" s="211"/>
      <c r="N1132" s="211"/>
      <c r="O1132" s="211"/>
      <c r="P1132" s="211"/>
      <c r="Q1132" s="211"/>
      <c r="R1132" s="211"/>
      <c r="S1132" s="211"/>
      <c r="T1132" s="211"/>
      <c r="U1132" s="211"/>
      <c r="V1132" s="211"/>
      <c r="W1132" s="211"/>
      <c r="X1132" s="211"/>
      <c r="Y1132" s="211"/>
      <c r="Z1132" s="211"/>
      <c r="AA1132" s="211"/>
      <c r="AB1132" s="211"/>
      <c r="AC1132" s="211"/>
      <c r="AD1132" s="211"/>
      <c r="AE1132" s="211"/>
      <c r="AF1132" s="211"/>
      <c r="AG1132" s="211"/>
      <c r="AH1132" s="211"/>
      <c r="AI1132" s="211"/>
      <c r="AJ1132" s="211"/>
      <c r="AK1132" s="211"/>
      <c r="AL1132" s="211"/>
      <c r="AM1132" s="211"/>
      <c r="AN1132" s="211"/>
      <c r="AO1132" s="211"/>
      <c r="AP1132" s="211"/>
    </row>
    <row r="1133" spans="2:42" ht="12" customHeight="1">
      <c r="B1133" s="128"/>
      <c r="C1133" s="128"/>
      <c r="E1133" s="407"/>
      <c r="F1133" s="211"/>
      <c r="G1133" s="211"/>
      <c r="H1133" s="211"/>
      <c r="I1133" s="211"/>
      <c r="J1133" s="211"/>
      <c r="K1133" s="211"/>
      <c r="L1133" s="211"/>
      <c r="M1133" s="211"/>
      <c r="N1133" s="211"/>
      <c r="O1133" s="211"/>
      <c r="P1133" s="211"/>
      <c r="Q1133" s="211"/>
      <c r="R1133" s="211"/>
      <c r="S1133" s="211"/>
      <c r="T1133" s="211"/>
      <c r="U1133" s="211"/>
      <c r="V1133" s="211"/>
      <c r="W1133" s="211"/>
      <c r="X1133" s="211"/>
      <c r="Y1133" s="211"/>
      <c r="Z1133" s="211"/>
      <c r="AA1133" s="211"/>
      <c r="AB1133" s="211"/>
      <c r="AC1133" s="211"/>
      <c r="AD1133" s="211"/>
      <c r="AE1133" s="211"/>
      <c r="AF1133" s="211"/>
      <c r="AG1133" s="211"/>
      <c r="AH1133" s="211"/>
      <c r="AI1133" s="211"/>
      <c r="AJ1133" s="211"/>
      <c r="AK1133" s="211"/>
      <c r="AL1133" s="211"/>
      <c r="AM1133" s="211"/>
      <c r="AN1133" s="211"/>
      <c r="AO1133" s="211"/>
      <c r="AP1133" s="211"/>
    </row>
    <row r="1134" spans="2:42" ht="12" customHeight="1">
      <c r="B1134" s="128"/>
      <c r="C1134" s="128"/>
      <c r="E1134" s="407"/>
      <c r="F1134" s="211"/>
      <c r="G1134" s="211"/>
      <c r="H1134" s="211"/>
      <c r="I1134" s="211"/>
      <c r="J1134" s="211"/>
      <c r="K1134" s="211"/>
      <c r="L1134" s="211"/>
      <c r="M1134" s="211"/>
      <c r="N1134" s="211"/>
      <c r="O1134" s="211"/>
      <c r="P1134" s="211"/>
      <c r="Q1134" s="211"/>
      <c r="R1134" s="211"/>
      <c r="S1134" s="211"/>
      <c r="T1134" s="211"/>
      <c r="U1134" s="211"/>
      <c r="V1134" s="211"/>
      <c r="W1134" s="211"/>
      <c r="X1134" s="211"/>
      <c r="Y1134" s="211"/>
      <c r="Z1134" s="211"/>
      <c r="AA1134" s="211"/>
      <c r="AB1134" s="211"/>
      <c r="AC1134" s="211"/>
      <c r="AD1134" s="211"/>
      <c r="AE1134" s="211"/>
      <c r="AF1134" s="211"/>
      <c r="AG1134" s="211"/>
      <c r="AH1134" s="211"/>
      <c r="AI1134" s="211"/>
      <c r="AJ1134" s="211"/>
      <c r="AK1134" s="211"/>
      <c r="AL1134" s="211"/>
      <c r="AM1134" s="211"/>
      <c r="AN1134" s="211"/>
      <c r="AO1134" s="211"/>
      <c r="AP1134" s="211"/>
    </row>
    <row r="1135" spans="2:42" ht="12" customHeight="1">
      <c r="B1135" s="128"/>
      <c r="C1135" s="128"/>
      <c r="E1135" s="407"/>
      <c r="F1135" s="211"/>
      <c r="G1135" s="211"/>
      <c r="H1135" s="211"/>
      <c r="I1135" s="211"/>
      <c r="J1135" s="211"/>
      <c r="K1135" s="211"/>
      <c r="L1135" s="211"/>
      <c r="M1135" s="211"/>
      <c r="N1135" s="211"/>
      <c r="O1135" s="211"/>
      <c r="P1135" s="211"/>
      <c r="Q1135" s="211"/>
      <c r="R1135" s="211"/>
      <c r="S1135" s="211"/>
      <c r="T1135" s="211"/>
      <c r="U1135" s="211"/>
      <c r="V1135" s="211"/>
      <c r="W1135" s="211"/>
      <c r="X1135" s="211"/>
      <c r="Y1135" s="211"/>
      <c r="Z1135" s="211"/>
      <c r="AA1135" s="211"/>
      <c r="AB1135" s="211"/>
      <c r="AC1135" s="211"/>
      <c r="AD1135" s="211"/>
      <c r="AE1135" s="211"/>
      <c r="AF1135" s="211"/>
      <c r="AG1135" s="211"/>
      <c r="AH1135" s="211"/>
      <c r="AI1135" s="211"/>
      <c r="AJ1135" s="211"/>
      <c r="AK1135" s="211"/>
      <c r="AL1135" s="211"/>
      <c r="AM1135" s="211"/>
      <c r="AN1135" s="211"/>
      <c r="AO1135" s="211"/>
      <c r="AP1135" s="211"/>
    </row>
    <row r="1136" spans="2:42" ht="12" customHeight="1">
      <c r="B1136" s="128"/>
      <c r="C1136" s="128"/>
      <c r="E1136" s="407"/>
      <c r="F1136" s="211"/>
      <c r="G1136" s="211"/>
      <c r="H1136" s="211"/>
      <c r="I1136" s="211"/>
      <c r="J1136" s="211"/>
      <c r="K1136" s="211"/>
      <c r="L1136" s="211"/>
      <c r="M1136" s="211"/>
      <c r="N1136" s="211"/>
      <c r="O1136" s="211"/>
      <c r="P1136" s="211"/>
      <c r="Q1136" s="211"/>
      <c r="R1136" s="211"/>
      <c r="S1136" s="211"/>
      <c r="T1136" s="211"/>
      <c r="U1136" s="211"/>
      <c r="V1136" s="211"/>
      <c r="W1136" s="211"/>
      <c r="X1136" s="211"/>
      <c r="Y1136" s="211"/>
      <c r="Z1136" s="211"/>
      <c r="AA1136" s="211"/>
      <c r="AB1136" s="211"/>
      <c r="AC1136" s="211"/>
      <c r="AD1136" s="211"/>
      <c r="AE1136" s="211"/>
      <c r="AF1136" s="211"/>
      <c r="AG1136" s="211"/>
      <c r="AH1136" s="211"/>
      <c r="AI1136" s="211"/>
      <c r="AJ1136" s="211"/>
      <c r="AK1136" s="211"/>
      <c r="AL1136" s="211"/>
      <c r="AM1136" s="211"/>
      <c r="AN1136" s="211"/>
      <c r="AO1136" s="211"/>
      <c r="AP1136" s="211"/>
    </row>
    <row r="1137" spans="2:42" ht="12" customHeight="1">
      <c r="B1137" s="128"/>
      <c r="C1137" s="128"/>
      <c r="E1137" s="407"/>
      <c r="F1137" s="211"/>
      <c r="G1137" s="211"/>
      <c r="H1137" s="211"/>
      <c r="I1137" s="211"/>
      <c r="J1137" s="211"/>
      <c r="K1137" s="211"/>
      <c r="L1137" s="211"/>
      <c r="M1137" s="211"/>
      <c r="N1137" s="211"/>
      <c r="O1137" s="211"/>
      <c r="P1137" s="211"/>
      <c r="Q1137" s="211"/>
      <c r="R1137" s="211"/>
      <c r="S1137" s="211"/>
      <c r="T1137" s="211"/>
      <c r="U1137" s="211"/>
      <c r="V1137" s="211"/>
      <c r="W1137" s="211"/>
      <c r="X1137" s="211"/>
      <c r="Y1137" s="211"/>
      <c r="Z1137" s="211"/>
      <c r="AA1137" s="211"/>
      <c r="AB1137" s="211"/>
      <c r="AC1137" s="211"/>
      <c r="AD1137" s="211"/>
      <c r="AE1137" s="211"/>
      <c r="AF1137" s="211"/>
      <c r="AG1137" s="211"/>
      <c r="AH1137" s="211"/>
      <c r="AI1137" s="211"/>
      <c r="AJ1137" s="211"/>
      <c r="AK1137" s="211"/>
      <c r="AL1137" s="211"/>
      <c r="AM1137" s="211"/>
      <c r="AN1137" s="211"/>
      <c r="AO1137" s="211"/>
      <c r="AP1137" s="211"/>
    </row>
    <row r="1138" spans="2:42" ht="12" customHeight="1">
      <c r="B1138" s="128"/>
      <c r="C1138" s="128"/>
      <c r="E1138" s="407"/>
      <c r="F1138" s="211"/>
      <c r="G1138" s="211"/>
      <c r="H1138" s="211"/>
      <c r="I1138" s="211"/>
      <c r="J1138" s="211"/>
      <c r="K1138" s="211"/>
      <c r="L1138" s="211"/>
      <c r="M1138" s="211"/>
      <c r="N1138" s="211"/>
      <c r="O1138" s="211"/>
      <c r="P1138" s="211"/>
      <c r="Q1138" s="211"/>
      <c r="R1138" s="211"/>
      <c r="S1138" s="211"/>
      <c r="T1138" s="211"/>
      <c r="U1138" s="211"/>
      <c r="V1138" s="211"/>
      <c r="W1138" s="211"/>
      <c r="X1138" s="211"/>
      <c r="Y1138" s="211"/>
      <c r="Z1138" s="211"/>
      <c r="AA1138" s="211"/>
      <c r="AB1138" s="211"/>
      <c r="AC1138" s="211"/>
      <c r="AD1138" s="211"/>
      <c r="AE1138" s="211"/>
      <c r="AF1138" s="211"/>
      <c r="AG1138" s="211"/>
      <c r="AH1138" s="211"/>
      <c r="AI1138" s="211"/>
      <c r="AJ1138" s="211"/>
      <c r="AK1138" s="211"/>
      <c r="AL1138" s="211"/>
      <c r="AM1138" s="211"/>
      <c r="AN1138" s="211"/>
      <c r="AO1138" s="211"/>
      <c r="AP1138" s="211"/>
    </row>
    <row r="1139" spans="2:42" ht="12" customHeight="1">
      <c r="B1139" s="128"/>
      <c r="C1139" s="128"/>
      <c r="E1139" s="407"/>
      <c r="F1139" s="211"/>
      <c r="G1139" s="211"/>
      <c r="H1139" s="211"/>
      <c r="I1139" s="211"/>
      <c r="J1139" s="211"/>
      <c r="K1139" s="211"/>
      <c r="L1139" s="211"/>
      <c r="M1139" s="211"/>
      <c r="N1139" s="211"/>
      <c r="O1139" s="211"/>
      <c r="P1139" s="211"/>
      <c r="Q1139" s="211"/>
      <c r="R1139" s="211"/>
      <c r="S1139" s="211"/>
      <c r="T1139" s="211"/>
      <c r="U1139" s="211"/>
      <c r="V1139" s="211"/>
      <c r="W1139" s="211"/>
      <c r="X1139" s="211"/>
      <c r="Y1139" s="211"/>
      <c r="Z1139" s="211"/>
      <c r="AA1139" s="211"/>
      <c r="AB1139" s="211"/>
      <c r="AC1139" s="211"/>
      <c r="AD1139" s="211"/>
      <c r="AE1139" s="211"/>
      <c r="AF1139" s="211"/>
      <c r="AG1139" s="211"/>
      <c r="AH1139" s="211"/>
      <c r="AI1139" s="211"/>
      <c r="AJ1139" s="211"/>
      <c r="AK1139" s="211"/>
      <c r="AL1139" s="211"/>
      <c r="AM1139" s="211"/>
      <c r="AN1139" s="211"/>
      <c r="AO1139" s="211"/>
      <c r="AP1139" s="211"/>
    </row>
    <row r="1140" spans="2:42" ht="12" customHeight="1">
      <c r="B1140" s="128"/>
      <c r="C1140" s="128"/>
      <c r="E1140" s="407"/>
      <c r="F1140" s="211"/>
      <c r="G1140" s="211"/>
      <c r="H1140" s="211"/>
      <c r="I1140" s="211"/>
      <c r="J1140" s="211"/>
      <c r="K1140" s="211"/>
      <c r="L1140" s="211"/>
      <c r="M1140" s="211"/>
      <c r="N1140" s="211"/>
      <c r="O1140" s="211"/>
      <c r="P1140" s="211"/>
      <c r="Q1140" s="211"/>
      <c r="R1140" s="211"/>
      <c r="S1140" s="211"/>
      <c r="T1140" s="211"/>
      <c r="U1140" s="211"/>
      <c r="V1140" s="211"/>
      <c r="W1140" s="211"/>
      <c r="X1140" s="211"/>
      <c r="Y1140" s="211"/>
      <c r="Z1140" s="211"/>
      <c r="AA1140" s="211"/>
      <c r="AB1140" s="211"/>
      <c r="AC1140" s="211"/>
      <c r="AD1140" s="211"/>
      <c r="AE1140" s="211"/>
      <c r="AF1140" s="211"/>
      <c r="AG1140" s="211"/>
      <c r="AH1140" s="211"/>
      <c r="AI1140" s="211"/>
      <c r="AJ1140" s="211"/>
      <c r="AK1140" s="211"/>
      <c r="AL1140" s="211"/>
      <c r="AM1140" s="211"/>
      <c r="AN1140" s="211"/>
      <c r="AO1140" s="211"/>
      <c r="AP1140" s="211"/>
    </row>
    <row r="1141" spans="2:42" ht="12" customHeight="1">
      <c r="B1141" s="128"/>
      <c r="C1141" s="128"/>
      <c r="E1141" s="407"/>
      <c r="F1141" s="211"/>
      <c r="G1141" s="211"/>
      <c r="H1141" s="211"/>
      <c r="I1141" s="211"/>
      <c r="J1141" s="211"/>
      <c r="K1141" s="211"/>
      <c r="L1141" s="211"/>
      <c r="M1141" s="211"/>
      <c r="N1141" s="211"/>
      <c r="O1141" s="211"/>
      <c r="P1141" s="211"/>
      <c r="Q1141" s="211"/>
      <c r="R1141" s="211"/>
      <c r="S1141" s="211"/>
      <c r="T1141" s="211"/>
      <c r="U1141" s="211"/>
      <c r="V1141" s="211"/>
      <c r="W1141" s="211"/>
      <c r="X1141" s="211"/>
      <c r="Y1141" s="211"/>
      <c r="Z1141" s="211"/>
      <c r="AA1141" s="211"/>
      <c r="AB1141" s="211"/>
      <c r="AC1141" s="211"/>
      <c r="AD1141" s="211"/>
      <c r="AE1141" s="211"/>
      <c r="AF1141" s="211"/>
      <c r="AG1141" s="211"/>
      <c r="AH1141" s="211"/>
      <c r="AI1141" s="211"/>
      <c r="AJ1141" s="211"/>
      <c r="AK1141" s="211"/>
      <c r="AL1141" s="211"/>
      <c r="AM1141" s="211"/>
      <c r="AN1141" s="211"/>
      <c r="AO1141" s="211"/>
      <c r="AP1141" s="211"/>
    </row>
    <row r="1142" spans="2:42" ht="12" customHeight="1">
      <c r="B1142" s="128"/>
      <c r="C1142" s="128"/>
      <c r="E1142" s="407"/>
      <c r="F1142" s="211"/>
      <c r="G1142" s="211"/>
      <c r="H1142" s="211"/>
      <c r="I1142" s="211"/>
      <c r="J1142" s="211"/>
      <c r="K1142" s="211"/>
      <c r="L1142" s="211"/>
      <c r="M1142" s="211"/>
      <c r="N1142" s="211"/>
      <c r="O1142" s="211"/>
      <c r="P1142" s="211"/>
      <c r="Q1142" s="211"/>
      <c r="R1142" s="211"/>
      <c r="S1142" s="211"/>
      <c r="T1142" s="211"/>
      <c r="U1142" s="211"/>
      <c r="V1142" s="211"/>
      <c r="W1142" s="211"/>
      <c r="X1142" s="211"/>
      <c r="Y1142" s="211"/>
      <c r="Z1142" s="211"/>
      <c r="AA1142" s="211"/>
      <c r="AB1142" s="211"/>
      <c r="AC1142" s="211"/>
      <c r="AD1142" s="211"/>
      <c r="AE1142" s="211"/>
      <c r="AF1142" s="211"/>
      <c r="AG1142" s="211"/>
      <c r="AH1142" s="211"/>
      <c r="AI1142" s="211"/>
      <c r="AJ1142" s="211"/>
      <c r="AK1142" s="211"/>
      <c r="AL1142" s="211"/>
      <c r="AM1142" s="211"/>
      <c r="AN1142" s="211"/>
      <c r="AO1142" s="211"/>
      <c r="AP1142" s="211"/>
    </row>
    <row r="1143" spans="2:42" ht="12" customHeight="1">
      <c r="B1143" s="128"/>
      <c r="C1143" s="128"/>
      <c r="E1143" s="407"/>
      <c r="F1143" s="211"/>
      <c r="G1143" s="211"/>
      <c r="H1143" s="211"/>
      <c r="I1143" s="211"/>
      <c r="J1143" s="211"/>
      <c r="K1143" s="211"/>
      <c r="L1143" s="211"/>
      <c r="M1143" s="211"/>
      <c r="N1143" s="211"/>
      <c r="O1143" s="211"/>
      <c r="P1143" s="211"/>
      <c r="Q1143" s="211"/>
      <c r="R1143" s="211"/>
      <c r="S1143" s="211"/>
      <c r="T1143" s="211"/>
      <c r="U1143" s="211"/>
      <c r="V1143" s="211"/>
      <c r="W1143" s="211"/>
      <c r="X1143" s="211"/>
      <c r="Y1143" s="211"/>
      <c r="Z1143" s="211"/>
      <c r="AA1143" s="211"/>
      <c r="AB1143" s="211"/>
      <c r="AC1143" s="211"/>
      <c r="AD1143" s="211"/>
      <c r="AE1143" s="211"/>
      <c r="AF1143" s="211"/>
      <c r="AG1143" s="211"/>
      <c r="AH1143" s="211"/>
      <c r="AI1143" s="211"/>
      <c r="AJ1143" s="211"/>
      <c r="AK1143" s="211"/>
      <c r="AL1143" s="211"/>
      <c r="AM1143" s="211"/>
      <c r="AN1143" s="211"/>
      <c r="AO1143" s="211"/>
      <c r="AP1143" s="211"/>
    </row>
    <row r="1144" spans="2:42" ht="12" customHeight="1">
      <c r="B1144" s="128"/>
      <c r="C1144" s="128"/>
      <c r="E1144" s="407"/>
      <c r="F1144" s="211"/>
      <c r="G1144" s="211"/>
      <c r="H1144" s="211"/>
      <c r="I1144" s="211"/>
      <c r="J1144" s="211"/>
      <c r="K1144" s="211"/>
      <c r="L1144" s="211"/>
      <c r="M1144" s="211"/>
      <c r="N1144" s="211"/>
      <c r="O1144" s="211"/>
      <c r="P1144" s="211"/>
      <c r="Q1144" s="211"/>
      <c r="R1144" s="211"/>
      <c r="S1144" s="211"/>
      <c r="T1144" s="211"/>
      <c r="U1144" s="211"/>
      <c r="V1144" s="211"/>
      <c r="W1144" s="211"/>
      <c r="X1144" s="211"/>
      <c r="Y1144" s="211"/>
      <c r="Z1144" s="211"/>
      <c r="AA1144" s="211"/>
      <c r="AB1144" s="211"/>
      <c r="AC1144" s="211"/>
      <c r="AD1144" s="211"/>
      <c r="AE1144" s="211"/>
      <c r="AF1144" s="211"/>
      <c r="AG1144" s="211"/>
      <c r="AH1144" s="211"/>
      <c r="AI1144" s="211"/>
      <c r="AJ1144" s="211"/>
      <c r="AK1144" s="211"/>
      <c r="AL1144" s="211"/>
      <c r="AM1144" s="211"/>
      <c r="AN1144" s="211"/>
      <c r="AO1144" s="211"/>
      <c r="AP1144" s="211"/>
    </row>
    <row r="1145" spans="2:42" ht="12" customHeight="1">
      <c r="B1145" s="128"/>
      <c r="C1145" s="128"/>
      <c r="E1145" s="407"/>
      <c r="F1145" s="211"/>
      <c r="G1145" s="211"/>
      <c r="H1145" s="211"/>
      <c r="I1145" s="211"/>
      <c r="J1145" s="211"/>
      <c r="K1145" s="211"/>
      <c r="L1145" s="211"/>
      <c r="M1145" s="211"/>
      <c r="N1145" s="211"/>
      <c r="O1145" s="211"/>
      <c r="P1145" s="211"/>
      <c r="Q1145" s="211"/>
      <c r="R1145" s="211"/>
      <c r="S1145" s="211"/>
      <c r="T1145" s="211"/>
      <c r="U1145" s="211"/>
      <c r="V1145" s="211"/>
      <c r="W1145" s="211"/>
      <c r="X1145" s="211"/>
      <c r="Y1145" s="211"/>
      <c r="Z1145" s="211"/>
      <c r="AA1145" s="211"/>
      <c r="AB1145" s="211"/>
      <c r="AC1145" s="211"/>
      <c r="AD1145" s="211"/>
      <c r="AE1145" s="211"/>
      <c r="AF1145" s="211"/>
      <c r="AG1145" s="211"/>
      <c r="AH1145" s="211"/>
      <c r="AI1145" s="211"/>
      <c r="AJ1145" s="211"/>
      <c r="AK1145" s="211"/>
      <c r="AL1145" s="211"/>
      <c r="AM1145" s="211"/>
      <c r="AN1145" s="211"/>
      <c r="AO1145" s="211"/>
      <c r="AP1145" s="211"/>
    </row>
    <row r="1146" spans="2:42" ht="12" customHeight="1">
      <c r="B1146" s="128"/>
      <c r="C1146" s="128"/>
      <c r="E1146" s="407"/>
      <c r="F1146" s="211"/>
      <c r="G1146" s="211"/>
      <c r="H1146" s="211"/>
      <c r="I1146" s="211"/>
      <c r="J1146" s="211"/>
      <c r="K1146" s="211"/>
      <c r="L1146" s="211"/>
      <c r="M1146" s="211"/>
      <c r="N1146" s="211"/>
      <c r="O1146" s="211"/>
      <c r="P1146" s="211"/>
      <c r="Q1146" s="211"/>
      <c r="R1146" s="211"/>
      <c r="S1146" s="211"/>
      <c r="T1146" s="211"/>
      <c r="U1146" s="211"/>
      <c r="V1146" s="211"/>
      <c r="W1146" s="211"/>
      <c r="X1146" s="211"/>
      <c r="Y1146" s="211"/>
      <c r="Z1146" s="211"/>
      <c r="AA1146" s="211"/>
      <c r="AB1146" s="211"/>
      <c r="AC1146" s="211"/>
      <c r="AD1146" s="211"/>
      <c r="AE1146" s="211"/>
      <c r="AF1146" s="211"/>
      <c r="AG1146" s="211"/>
      <c r="AH1146" s="211"/>
      <c r="AI1146" s="211"/>
      <c r="AJ1146" s="211"/>
      <c r="AK1146" s="211"/>
      <c r="AL1146" s="211"/>
      <c r="AM1146" s="211"/>
      <c r="AN1146" s="211"/>
      <c r="AO1146" s="211"/>
      <c r="AP1146" s="211"/>
    </row>
    <row r="1147" spans="2:42" ht="12" customHeight="1">
      <c r="B1147" s="128"/>
      <c r="C1147" s="128"/>
      <c r="E1147" s="407"/>
      <c r="F1147" s="211"/>
      <c r="G1147" s="211"/>
      <c r="H1147" s="211"/>
      <c r="I1147" s="211"/>
      <c r="J1147" s="211"/>
      <c r="K1147" s="211"/>
      <c r="L1147" s="211"/>
      <c r="M1147" s="211"/>
      <c r="N1147" s="211"/>
      <c r="O1147" s="211"/>
      <c r="P1147" s="211"/>
      <c r="Q1147" s="211"/>
      <c r="R1147" s="211"/>
      <c r="S1147" s="211"/>
      <c r="T1147" s="211"/>
      <c r="U1147" s="211"/>
      <c r="V1147" s="211"/>
      <c r="W1147" s="211"/>
      <c r="X1147" s="211"/>
      <c r="Y1147" s="211"/>
      <c r="Z1147" s="211"/>
      <c r="AA1147" s="211"/>
      <c r="AB1147" s="211"/>
      <c r="AC1147" s="211"/>
      <c r="AD1147" s="211"/>
      <c r="AE1147" s="211"/>
      <c r="AF1147" s="211"/>
      <c r="AG1147" s="211"/>
      <c r="AH1147" s="211"/>
      <c r="AI1147" s="211"/>
      <c r="AJ1147" s="211"/>
      <c r="AK1147" s="211"/>
      <c r="AL1147" s="211"/>
      <c r="AM1147" s="211"/>
      <c r="AN1147" s="211"/>
      <c r="AO1147" s="211"/>
      <c r="AP1147" s="211"/>
    </row>
    <row r="1148" spans="2:42" ht="12" customHeight="1">
      <c r="B1148" s="128"/>
      <c r="C1148" s="128"/>
      <c r="E1148" s="407"/>
      <c r="F1148" s="211"/>
      <c r="G1148" s="211"/>
      <c r="H1148" s="211"/>
      <c r="I1148" s="211"/>
      <c r="J1148" s="211"/>
      <c r="K1148" s="211"/>
      <c r="L1148" s="211"/>
      <c r="M1148" s="211"/>
      <c r="N1148" s="211"/>
      <c r="O1148" s="211"/>
      <c r="P1148" s="211"/>
      <c r="Q1148" s="211"/>
      <c r="R1148" s="211"/>
      <c r="S1148" s="211"/>
      <c r="T1148" s="211"/>
      <c r="U1148" s="211"/>
      <c r="V1148" s="211"/>
      <c r="W1148" s="211"/>
      <c r="X1148" s="211"/>
      <c r="Y1148" s="211"/>
      <c r="Z1148" s="211"/>
      <c r="AA1148" s="211"/>
      <c r="AB1148" s="211"/>
      <c r="AC1148" s="211"/>
      <c r="AD1148" s="211"/>
      <c r="AE1148" s="211"/>
      <c r="AF1148" s="211"/>
      <c r="AG1148" s="211"/>
      <c r="AH1148" s="211"/>
      <c r="AI1148" s="211"/>
      <c r="AJ1148" s="211"/>
      <c r="AK1148" s="211"/>
      <c r="AL1148" s="211"/>
      <c r="AM1148" s="211"/>
      <c r="AN1148" s="211"/>
      <c r="AO1148" s="211"/>
      <c r="AP1148" s="211"/>
    </row>
    <row r="1149" spans="2:42" ht="12" customHeight="1">
      <c r="B1149" s="128"/>
      <c r="C1149" s="128"/>
      <c r="E1149" s="407"/>
      <c r="F1149" s="211"/>
      <c r="G1149" s="211"/>
      <c r="H1149" s="211"/>
      <c r="I1149" s="211"/>
      <c r="J1149" s="211"/>
      <c r="K1149" s="211"/>
      <c r="L1149" s="211"/>
      <c r="M1149" s="211"/>
      <c r="N1149" s="211"/>
      <c r="O1149" s="211"/>
      <c r="P1149" s="211"/>
      <c r="Q1149" s="211"/>
      <c r="R1149" s="211"/>
      <c r="S1149" s="211"/>
      <c r="T1149" s="211"/>
      <c r="U1149" s="211"/>
      <c r="V1149" s="211"/>
      <c r="W1149" s="211"/>
      <c r="X1149" s="211"/>
      <c r="Y1149" s="211"/>
      <c r="Z1149" s="211"/>
      <c r="AA1149" s="211"/>
      <c r="AB1149" s="211"/>
      <c r="AC1149" s="211"/>
      <c r="AD1149" s="211"/>
      <c r="AE1149" s="211"/>
      <c r="AF1149" s="211"/>
      <c r="AG1149" s="211"/>
      <c r="AH1149" s="211"/>
      <c r="AI1149" s="211"/>
      <c r="AJ1149" s="211"/>
      <c r="AK1149" s="211"/>
      <c r="AL1149" s="211"/>
      <c r="AM1149" s="211"/>
      <c r="AN1149" s="211"/>
      <c r="AO1149" s="211"/>
      <c r="AP1149" s="211"/>
    </row>
    <row r="1150" spans="2:42" ht="12" customHeight="1">
      <c r="B1150" s="128"/>
      <c r="C1150" s="128"/>
      <c r="E1150" s="407"/>
      <c r="F1150" s="211"/>
      <c r="G1150" s="211"/>
      <c r="H1150" s="211"/>
      <c r="I1150" s="211"/>
      <c r="J1150" s="211"/>
      <c r="K1150" s="211"/>
      <c r="L1150" s="211"/>
      <c r="M1150" s="211"/>
      <c r="N1150" s="211"/>
      <c r="O1150" s="211"/>
      <c r="P1150" s="211"/>
      <c r="Q1150" s="211"/>
      <c r="R1150" s="211"/>
      <c r="S1150" s="211"/>
      <c r="T1150" s="211"/>
      <c r="U1150" s="211"/>
      <c r="V1150" s="211"/>
      <c r="W1150" s="211"/>
      <c r="X1150" s="211"/>
      <c r="Y1150" s="211"/>
      <c r="Z1150" s="211"/>
      <c r="AA1150" s="211"/>
      <c r="AB1150" s="211"/>
      <c r="AC1150" s="211"/>
      <c r="AD1150" s="211"/>
      <c r="AE1150" s="211"/>
      <c r="AF1150" s="211"/>
      <c r="AG1150" s="211"/>
      <c r="AH1150" s="211"/>
      <c r="AI1150" s="211"/>
      <c r="AJ1150" s="211"/>
      <c r="AK1150" s="211"/>
      <c r="AL1150" s="211"/>
      <c r="AM1150" s="211"/>
      <c r="AN1150" s="211"/>
      <c r="AO1150" s="211"/>
      <c r="AP1150" s="211"/>
    </row>
    <row r="1151" spans="2:42" ht="12" customHeight="1">
      <c r="B1151" s="128"/>
      <c r="C1151" s="128"/>
      <c r="E1151" s="407"/>
      <c r="F1151" s="211"/>
      <c r="G1151" s="211"/>
      <c r="H1151" s="211"/>
      <c r="I1151" s="211"/>
      <c r="J1151" s="211"/>
      <c r="K1151" s="211"/>
      <c r="L1151" s="211"/>
      <c r="M1151" s="211"/>
      <c r="N1151" s="211"/>
      <c r="O1151" s="211"/>
      <c r="P1151" s="211"/>
      <c r="Q1151" s="211"/>
      <c r="R1151" s="211"/>
      <c r="S1151" s="211"/>
      <c r="T1151" s="211"/>
      <c r="U1151" s="211"/>
      <c r="V1151" s="211"/>
      <c r="W1151" s="211"/>
      <c r="X1151" s="211"/>
      <c r="Y1151" s="211"/>
      <c r="Z1151" s="211"/>
      <c r="AA1151" s="211"/>
      <c r="AB1151" s="211"/>
      <c r="AC1151" s="211"/>
      <c r="AD1151" s="211"/>
      <c r="AE1151" s="211"/>
      <c r="AF1151" s="211"/>
      <c r="AG1151" s="211"/>
      <c r="AH1151" s="211"/>
      <c r="AI1151" s="211"/>
      <c r="AJ1151" s="211"/>
      <c r="AK1151" s="211"/>
      <c r="AL1151" s="211"/>
      <c r="AM1151" s="211"/>
      <c r="AN1151" s="211"/>
      <c r="AO1151" s="211"/>
      <c r="AP1151" s="211"/>
    </row>
    <row r="1152" spans="2:42" ht="12" customHeight="1">
      <c r="B1152" s="128"/>
      <c r="C1152" s="128"/>
      <c r="E1152" s="407"/>
      <c r="F1152" s="211"/>
      <c r="G1152" s="211"/>
      <c r="H1152" s="211"/>
      <c r="I1152" s="211"/>
      <c r="J1152" s="211"/>
      <c r="K1152" s="211"/>
      <c r="L1152" s="211"/>
      <c r="M1152" s="211"/>
      <c r="N1152" s="211"/>
      <c r="O1152" s="211"/>
      <c r="P1152" s="211"/>
      <c r="Q1152" s="211"/>
      <c r="R1152" s="211"/>
      <c r="S1152" s="211"/>
      <c r="T1152" s="211"/>
      <c r="U1152" s="211"/>
      <c r="V1152" s="211"/>
      <c r="W1152" s="211"/>
      <c r="X1152" s="211"/>
      <c r="Y1152" s="211"/>
      <c r="Z1152" s="211"/>
      <c r="AA1152" s="211"/>
      <c r="AB1152" s="211"/>
      <c r="AC1152" s="211"/>
      <c r="AD1152" s="211"/>
      <c r="AE1152" s="211"/>
      <c r="AF1152" s="211"/>
      <c r="AG1152" s="211"/>
      <c r="AH1152" s="211"/>
      <c r="AI1152" s="211"/>
      <c r="AJ1152" s="211"/>
      <c r="AK1152" s="211"/>
      <c r="AL1152" s="211"/>
      <c r="AM1152" s="211"/>
      <c r="AN1152" s="211"/>
      <c r="AO1152" s="211"/>
      <c r="AP1152" s="211"/>
    </row>
    <row r="1153" spans="2:42" ht="12" customHeight="1">
      <c r="B1153" s="128"/>
      <c r="C1153" s="128"/>
      <c r="E1153" s="407"/>
      <c r="F1153" s="211"/>
      <c r="G1153" s="211"/>
      <c r="H1153" s="211"/>
      <c r="I1153" s="211"/>
      <c r="J1153" s="211"/>
      <c r="K1153" s="211"/>
      <c r="L1153" s="211"/>
      <c r="M1153" s="211"/>
      <c r="N1153" s="211"/>
      <c r="O1153" s="211"/>
      <c r="P1153" s="211"/>
      <c r="Q1153" s="211"/>
      <c r="R1153" s="211"/>
      <c r="S1153" s="211"/>
      <c r="T1153" s="211"/>
      <c r="U1153" s="211"/>
      <c r="V1153" s="211"/>
      <c r="W1153" s="211"/>
      <c r="X1153" s="211"/>
      <c r="Y1153" s="211"/>
      <c r="Z1153" s="211"/>
      <c r="AA1153" s="211"/>
      <c r="AB1153" s="211"/>
      <c r="AC1153" s="211"/>
      <c r="AD1153" s="211"/>
      <c r="AE1153" s="211"/>
      <c r="AF1153" s="211"/>
      <c r="AG1153" s="211"/>
      <c r="AH1153" s="211"/>
      <c r="AI1153" s="211"/>
      <c r="AJ1153" s="211"/>
      <c r="AK1153" s="211"/>
      <c r="AL1153" s="211"/>
      <c r="AM1153" s="211"/>
      <c r="AN1153" s="211"/>
      <c r="AO1153" s="211"/>
      <c r="AP1153" s="211"/>
    </row>
    <row r="1154" spans="2:42" ht="12" customHeight="1">
      <c r="B1154" s="128"/>
      <c r="C1154" s="128"/>
      <c r="E1154" s="407"/>
      <c r="F1154" s="211"/>
      <c r="G1154" s="211"/>
      <c r="H1154" s="211"/>
      <c r="I1154" s="211"/>
      <c r="J1154" s="211"/>
      <c r="K1154" s="211"/>
      <c r="L1154" s="211"/>
      <c r="M1154" s="211"/>
      <c r="N1154" s="211"/>
      <c r="O1154" s="211"/>
      <c r="P1154" s="211"/>
      <c r="Q1154" s="211"/>
      <c r="R1154" s="211"/>
      <c r="S1154" s="211"/>
      <c r="T1154" s="211"/>
      <c r="U1154" s="211"/>
      <c r="V1154" s="211"/>
      <c r="W1154" s="211"/>
      <c r="X1154" s="211"/>
      <c r="Y1154" s="211"/>
      <c r="Z1154" s="211"/>
      <c r="AA1154" s="211"/>
      <c r="AB1154" s="211"/>
      <c r="AC1154" s="211"/>
      <c r="AD1154" s="211"/>
      <c r="AE1154" s="211"/>
      <c r="AF1154" s="211"/>
      <c r="AG1154" s="211"/>
      <c r="AH1154" s="211"/>
      <c r="AI1154" s="211"/>
      <c r="AJ1154" s="211"/>
      <c r="AK1154" s="211"/>
      <c r="AL1154" s="211"/>
      <c r="AM1154" s="211"/>
      <c r="AN1154" s="211"/>
      <c r="AO1154" s="211"/>
      <c r="AP1154" s="211"/>
    </row>
    <row r="1155" spans="2:42" ht="12" customHeight="1">
      <c r="B1155" s="128"/>
      <c r="C1155" s="128"/>
      <c r="E1155" s="407"/>
      <c r="F1155" s="211"/>
      <c r="G1155" s="211"/>
      <c r="H1155" s="211"/>
      <c r="I1155" s="211"/>
      <c r="J1155" s="211"/>
      <c r="K1155" s="211"/>
      <c r="L1155" s="211"/>
      <c r="M1155" s="211"/>
      <c r="N1155" s="211"/>
      <c r="O1155" s="211"/>
      <c r="P1155" s="211"/>
      <c r="Q1155" s="211"/>
      <c r="R1155" s="211"/>
      <c r="S1155" s="211"/>
      <c r="T1155" s="211"/>
      <c r="U1155" s="211"/>
      <c r="V1155" s="211"/>
      <c r="W1155" s="211"/>
      <c r="X1155" s="211"/>
      <c r="Y1155" s="211"/>
      <c r="Z1155" s="211"/>
      <c r="AA1155" s="211"/>
      <c r="AB1155" s="211"/>
      <c r="AC1155" s="211"/>
      <c r="AD1155" s="211"/>
      <c r="AE1155" s="211"/>
      <c r="AF1155" s="211"/>
      <c r="AG1155" s="211"/>
      <c r="AH1155" s="211"/>
      <c r="AI1155" s="211"/>
      <c r="AJ1155" s="211"/>
      <c r="AK1155" s="211"/>
      <c r="AL1155" s="211"/>
      <c r="AM1155" s="211"/>
      <c r="AN1155" s="211"/>
      <c r="AO1155" s="211"/>
      <c r="AP1155" s="211"/>
    </row>
    <row r="1156" spans="2:42" ht="12" customHeight="1">
      <c r="B1156" s="128"/>
      <c r="C1156" s="128"/>
      <c r="E1156" s="407"/>
      <c r="F1156" s="211"/>
      <c r="G1156" s="211"/>
      <c r="H1156" s="211"/>
      <c r="I1156" s="211"/>
      <c r="J1156" s="211"/>
      <c r="K1156" s="211"/>
      <c r="L1156" s="211"/>
      <c r="M1156" s="211"/>
      <c r="N1156" s="211"/>
      <c r="O1156" s="211"/>
      <c r="P1156" s="211"/>
      <c r="Q1156" s="211"/>
      <c r="R1156" s="211"/>
      <c r="S1156" s="211"/>
      <c r="T1156" s="211"/>
      <c r="U1156" s="211"/>
      <c r="V1156" s="211"/>
      <c r="W1156" s="211"/>
      <c r="X1156" s="211"/>
      <c r="Y1156" s="211"/>
      <c r="Z1156" s="211"/>
      <c r="AA1156" s="211"/>
      <c r="AB1156" s="211"/>
      <c r="AC1156" s="211"/>
      <c r="AD1156" s="211"/>
      <c r="AE1156" s="211"/>
      <c r="AF1156" s="211"/>
      <c r="AG1156" s="211"/>
      <c r="AH1156" s="211"/>
      <c r="AI1156" s="211"/>
      <c r="AJ1156" s="211"/>
      <c r="AK1156" s="211"/>
      <c r="AL1156" s="211"/>
      <c r="AM1156" s="211"/>
      <c r="AN1156" s="211"/>
      <c r="AO1156" s="211"/>
      <c r="AP1156" s="211"/>
    </row>
    <row r="1157" spans="2:42" ht="12" customHeight="1">
      <c r="B1157" s="128"/>
      <c r="C1157" s="128"/>
      <c r="E1157" s="407"/>
      <c r="F1157" s="211"/>
      <c r="G1157" s="211"/>
      <c r="H1157" s="211"/>
      <c r="I1157" s="211"/>
      <c r="J1157" s="211"/>
      <c r="K1157" s="211"/>
      <c r="L1157" s="211"/>
      <c r="M1157" s="211"/>
      <c r="N1157" s="211"/>
      <c r="O1157" s="211"/>
      <c r="P1157" s="211"/>
      <c r="Q1157" s="211"/>
      <c r="R1157" s="211"/>
      <c r="S1157" s="211"/>
      <c r="T1157" s="211"/>
      <c r="U1157" s="211"/>
      <c r="V1157" s="211"/>
      <c r="W1157" s="211"/>
      <c r="X1157" s="211"/>
      <c r="Y1157" s="211"/>
      <c r="Z1157" s="211"/>
      <c r="AA1157" s="211"/>
      <c r="AB1157" s="211"/>
      <c r="AC1157" s="211"/>
      <c r="AD1157" s="211"/>
      <c r="AE1157" s="211"/>
      <c r="AF1157" s="211"/>
      <c r="AG1157" s="211"/>
      <c r="AH1157" s="211"/>
      <c r="AI1157" s="211"/>
      <c r="AJ1157" s="211"/>
      <c r="AK1157" s="211"/>
      <c r="AL1157" s="211"/>
      <c r="AM1157" s="211"/>
      <c r="AN1157" s="211"/>
      <c r="AO1157" s="211"/>
      <c r="AP1157" s="211"/>
    </row>
    <row r="1158" spans="2:42" ht="12" customHeight="1">
      <c r="B1158" s="128"/>
      <c r="C1158" s="128"/>
      <c r="E1158" s="407"/>
      <c r="F1158" s="211"/>
      <c r="G1158" s="211"/>
      <c r="H1158" s="211"/>
      <c r="I1158" s="211"/>
      <c r="J1158" s="211"/>
      <c r="K1158" s="211"/>
      <c r="L1158" s="211"/>
      <c r="M1158" s="211"/>
      <c r="N1158" s="211"/>
      <c r="O1158" s="211"/>
      <c r="P1158" s="211"/>
      <c r="Q1158" s="211"/>
      <c r="R1158" s="211"/>
      <c r="S1158" s="211"/>
      <c r="T1158" s="211"/>
      <c r="U1158" s="211"/>
      <c r="V1158" s="211"/>
      <c r="W1158" s="211"/>
      <c r="X1158" s="211"/>
      <c r="Y1158" s="211"/>
      <c r="Z1158" s="211"/>
      <c r="AA1158" s="211"/>
      <c r="AB1158" s="211"/>
      <c r="AC1158" s="211"/>
      <c r="AD1158" s="211"/>
      <c r="AE1158" s="211"/>
      <c r="AF1158" s="211"/>
      <c r="AG1158" s="211"/>
      <c r="AH1158" s="211"/>
      <c r="AI1158" s="211"/>
      <c r="AJ1158" s="211"/>
      <c r="AK1158" s="211"/>
      <c r="AL1158" s="211"/>
      <c r="AM1158" s="211"/>
      <c r="AN1158" s="211"/>
      <c r="AO1158" s="211"/>
      <c r="AP1158" s="211"/>
    </row>
    <row r="1159" spans="2:42" ht="12" customHeight="1">
      <c r="B1159" s="128"/>
      <c r="C1159" s="128"/>
      <c r="E1159" s="407"/>
      <c r="F1159" s="211"/>
      <c r="G1159" s="211"/>
      <c r="H1159" s="211"/>
      <c r="I1159" s="211"/>
      <c r="J1159" s="211"/>
      <c r="K1159" s="211"/>
      <c r="L1159" s="211"/>
      <c r="M1159" s="211"/>
      <c r="N1159" s="211"/>
      <c r="O1159" s="211"/>
      <c r="P1159" s="211"/>
      <c r="Q1159" s="211"/>
      <c r="R1159" s="211"/>
      <c r="S1159" s="211"/>
      <c r="T1159" s="211"/>
      <c r="U1159" s="211"/>
      <c r="V1159" s="211"/>
      <c r="W1159" s="211"/>
      <c r="X1159" s="211"/>
      <c r="Y1159" s="211"/>
      <c r="Z1159" s="211"/>
      <c r="AA1159" s="211"/>
      <c r="AB1159" s="211"/>
      <c r="AC1159" s="211"/>
      <c r="AD1159" s="211"/>
      <c r="AE1159" s="211"/>
      <c r="AF1159" s="211"/>
      <c r="AG1159" s="211"/>
      <c r="AH1159" s="211"/>
      <c r="AI1159" s="211"/>
      <c r="AJ1159" s="211"/>
      <c r="AK1159" s="211"/>
      <c r="AL1159" s="211"/>
      <c r="AM1159" s="211"/>
      <c r="AN1159" s="211"/>
      <c r="AO1159" s="211"/>
      <c r="AP1159" s="211"/>
    </row>
    <row r="1160" spans="2:42" ht="12" customHeight="1">
      <c r="B1160" s="128"/>
      <c r="C1160" s="128"/>
      <c r="E1160" s="407"/>
      <c r="F1160" s="211"/>
      <c r="G1160" s="211"/>
      <c r="H1160" s="211"/>
      <c r="I1160" s="211"/>
      <c r="J1160" s="211"/>
      <c r="K1160" s="211"/>
      <c r="L1160" s="211"/>
      <c r="M1160" s="211"/>
      <c r="N1160" s="211"/>
      <c r="O1160" s="211"/>
      <c r="P1160" s="211"/>
      <c r="Q1160" s="211"/>
      <c r="R1160" s="211"/>
      <c r="S1160" s="211"/>
      <c r="T1160" s="211"/>
      <c r="U1160" s="211"/>
      <c r="V1160" s="211"/>
      <c r="W1160" s="211"/>
      <c r="X1160" s="211"/>
      <c r="Y1160" s="211"/>
      <c r="Z1160" s="211"/>
      <c r="AA1160" s="211"/>
      <c r="AB1160" s="211"/>
      <c r="AC1160" s="211"/>
      <c r="AD1160" s="211"/>
      <c r="AE1160" s="211"/>
      <c r="AF1160" s="211"/>
      <c r="AG1160" s="211"/>
      <c r="AH1160" s="211"/>
      <c r="AI1160" s="211"/>
      <c r="AJ1160" s="211"/>
      <c r="AK1160" s="211"/>
      <c r="AL1160" s="211"/>
      <c r="AM1160" s="211"/>
      <c r="AN1160" s="211"/>
      <c r="AO1160" s="211"/>
      <c r="AP1160" s="211"/>
    </row>
    <row r="1161" spans="2:42" ht="12" customHeight="1">
      <c r="B1161" s="128"/>
      <c r="C1161" s="128"/>
      <c r="E1161" s="407"/>
      <c r="F1161" s="211"/>
      <c r="G1161" s="211"/>
      <c r="H1161" s="211"/>
      <c r="I1161" s="211"/>
      <c r="J1161" s="211"/>
      <c r="K1161" s="211"/>
      <c r="L1161" s="211"/>
      <c r="M1161" s="211"/>
      <c r="N1161" s="211"/>
      <c r="O1161" s="211"/>
      <c r="P1161" s="211"/>
      <c r="Q1161" s="211"/>
      <c r="R1161" s="211"/>
      <c r="S1161" s="211"/>
      <c r="T1161" s="211"/>
      <c r="U1161" s="211"/>
      <c r="V1161" s="211"/>
      <c r="W1161" s="211"/>
      <c r="X1161" s="211"/>
      <c r="Y1161" s="211"/>
      <c r="Z1161" s="211"/>
      <c r="AA1161" s="211"/>
      <c r="AB1161" s="211"/>
      <c r="AC1161" s="211"/>
      <c r="AD1161" s="211"/>
      <c r="AE1161" s="211"/>
      <c r="AF1161" s="211"/>
      <c r="AG1161" s="211"/>
      <c r="AH1161" s="211"/>
      <c r="AI1161" s="211"/>
      <c r="AJ1161" s="211"/>
      <c r="AK1161" s="211"/>
      <c r="AL1161" s="211"/>
      <c r="AM1161" s="211"/>
      <c r="AN1161" s="211"/>
      <c r="AO1161" s="211"/>
      <c r="AP1161" s="211"/>
    </row>
    <row r="1162" spans="2:42" ht="12" customHeight="1">
      <c r="B1162" s="128"/>
      <c r="C1162" s="128"/>
      <c r="E1162" s="407"/>
      <c r="F1162" s="211"/>
      <c r="G1162" s="211"/>
      <c r="H1162" s="211"/>
      <c r="I1162" s="211"/>
      <c r="J1162" s="211"/>
      <c r="K1162" s="211"/>
      <c r="L1162" s="211"/>
      <c r="M1162" s="211"/>
      <c r="N1162" s="211"/>
      <c r="O1162" s="211"/>
      <c r="P1162" s="211"/>
      <c r="Q1162" s="211"/>
      <c r="R1162" s="211"/>
      <c r="S1162" s="211"/>
      <c r="T1162" s="211"/>
      <c r="U1162" s="211"/>
      <c r="V1162" s="211"/>
      <c r="W1162" s="211"/>
      <c r="X1162" s="211"/>
      <c r="Y1162" s="211"/>
      <c r="Z1162" s="211"/>
      <c r="AA1162" s="211"/>
      <c r="AB1162" s="211"/>
      <c r="AC1162" s="211"/>
      <c r="AD1162" s="211"/>
      <c r="AE1162" s="211"/>
      <c r="AF1162" s="211"/>
      <c r="AG1162" s="211"/>
      <c r="AH1162" s="211"/>
      <c r="AI1162" s="211"/>
      <c r="AJ1162" s="211"/>
      <c r="AK1162" s="211"/>
      <c r="AL1162" s="211"/>
      <c r="AM1162" s="211"/>
      <c r="AN1162" s="211"/>
      <c r="AO1162" s="211"/>
      <c r="AP1162" s="211"/>
    </row>
    <row r="1163" spans="2:42" ht="12" customHeight="1">
      <c r="B1163" s="128"/>
      <c r="C1163" s="128"/>
      <c r="E1163" s="407"/>
      <c r="F1163" s="211"/>
      <c r="G1163" s="211"/>
      <c r="H1163" s="211"/>
      <c r="I1163" s="211"/>
      <c r="J1163" s="211"/>
      <c r="K1163" s="211"/>
      <c r="L1163" s="211"/>
      <c r="M1163" s="211"/>
      <c r="N1163" s="211"/>
      <c r="O1163" s="211"/>
      <c r="P1163" s="211"/>
      <c r="Q1163" s="211"/>
      <c r="R1163" s="211"/>
      <c r="S1163" s="211"/>
      <c r="T1163" s="211"/>
      <c r="U1163" s="211"/>
      <c r="V1163" s="211"/>
      <c r="W1163" s="211"/>
      <c r="X1163" s="211"/>
      <c r="Y1163" s="211"/>
      <c r="Z1163" s="211"/>
      <c r="AA1163" s="211"/>
      <c r="AB1163" s="211"/>
      <c r="AC1163" s="211"/>
      <c r="AD1163" s="211"/>
      <c r="AE1163" s="211"/>
      <c r="AF1163" s="211"/>
      <c r="AG1163" s="211"/>
      <c r="AH1163" s="211"/>
      <c r="AI1163" s="211"/>
      <c r="AJ1163" s="211"/>
      <c r="AK1163" s="211"/>
      <c r="AL1163" s="211"/>
      <c r="AM1163" s="211"/>
      <c r="AN1163" s="211"/>
      <c r="AO1163" s="211"/>
      <c r="AP1163" s="211"/>
    </row>
    <row r="1164" spans="2:42" ht="12" customHeight="1">
      <c r="B1164" s="128"/>
      <c r="C1164" s="128"/>
      <c r="E1164" s="407"/>
      <c r="F1164" s="211"/>
      <c r="G1164" s="211"/>
      <c r="H1164" s="211"/>
      <c r="I1164" s="211"/>
      <c r="J1164" s="211"/>
      <c r="K1164" s="211"/>
      <c r="L1164" s="211"/>
      <c r="M1164" s="211"/>
      <c r="N1164" s="211"/>
      <c r="O1164" s="211"/>
      <c r="P1164" s="211"/>
      <c r="Q1164" s="211"/>
      <c r="R1164" s="211"/>
      <c r="S1164" s="211"/>
      <c r="T1164" s="211"/>
      <c r="U1164" s="211"/>
      <c r="V1164" s="211"/>
      <c r="W1164" s="211"/>
      <c r="X1164" s="211"/>
      <c r="Y1164" s="211"/>
      <c r="Z1164" s="211"/>
      <c r="AA1164" s="211"/>
      <c r="AB1164" s="211"/>
      <c r="AC1164" s="211"/>
      <c r="AD1164" s="211"/>
      <c r="AE1164" s="211"/>
      <c r="AF1164" s="211"/>
      <c r="AG1164" s="211"/>
      <c r="AH1164" s="211"/>
      <c r="AI1164" s="211"/>
      <c r="AJ1164" s="211"/>
      <c r="AK1164" s="211"/>
      <c r="AL1164" s="211"/>
      <c r="AM1164" s="211"/>
      <c r="AN1164" s="211"/>
      <c r="AO1164" s="211"/>
      <c r="AP1164" s="211"/>
    </row>
    <row r="1165" spans="2:42" ht="12" customHeight="1">
      <c r="B1165" s="128"/>
      <c r="C1165" s="128"/>
      <c r="E1165" s="407"/>
      <c r="F1165" s="211"/>
      <c r="G1165" s="211"/>
      <c r="H1165" s="211"/>
      <c r="I1165" s="211"/>
      <c r="J1165" s="211"/>
      <c r="K1165" s="211"/>
      <c r="L1165" s="211"/>
      <c r="M1165" s="211"/>
      <c r="N1165" s="211"/>
      <c r="O1165" s="211"/>
      <c r="P1165" s="211"/>
      <c r="Q1165" s="211"/>
      <c r="R1165" s="211"/>
      <c r="S1165" s="211"/>
      <c r="T1165" s="211"/>
      <c r="U1165" s="211"/>
      <c r="V1165" s="211"/>
      <c r="W1165" s="211"/>
      <c r="X1165" s="211"/>
      <c r="Y1165" s="211"/>
      <c r="Z1165" s="211"/>
      <c r="AA1165" s="211"/>
      <c r="AB1165" s="211"/>
      <c r="AC1165" s="211"/>
      <c r="AD1165" s="211"/>
      <c r="AE1165" s="211"/>
      <c r="AF1165" s="211"/>
      <c r="AG1165" s="211"/>
      <c r="AH1165" s="211"/>
      <c r="AI1165" s="211"/>
      <c r="AJ1165" s="211"/>
      <c r="AK1165" s="211"/>
      <c r="AL1165" s="211"/>
      <c r="AM1165" s="211"/>
      <c r="AN1165" s="211"/>
      <c r="AO1165" s="211"/>
      <c r="AP1165" s="211"/>
    </row>
    <row r="1166" spans="2:42" ht="12" customHeight="1">
      <c r="B1166" s="128"/>
      <c r="C1166" s="128"/>
      <c r="E1166" s="407"/>
      <c r="F1166" s="211"/>
      <c r="G1166" s="211"/>
      <c r="H1166" s="211"/>
      <c r="I1166" s="211"/>
      <c r="J1166" s="211"/>
      <c r="K1166" s="211"/>
      <c r="L1166" s="211"/>
      <c r="M1166" s="211"/>
      <c r="N1166" s="211"/>
      <c r="O1166" s="211"/>
      <c r="P1166" s="211"/>
      <c r="Q1166" s="211"/>
      <c r="R1166" s="211"/>
      <c r="S1166" s="211"/>
      <c r="T1166" s="211"/>
      <c r="U1166" s="211"/>
      <c r="V1166" s="211"/>
      <c r="W1166" s="211"/>
      <c r="X1166" s="211"/>
      <c r="Y1166" s="211"/>
      <c r="Z1166" s="211"/>
      <c r="AA1166" s="211"/>
      <c r="AB1166" s="211"/>
      <c r="AC1166" s="211"/>
      <c r="AD1166" s="211"/>
      <c r="AE1166" s="211"/>
      <c r="AF1166" s="211"/>
      <c r="AG1166" s="211"/>
      <c r="AH1166" s="211"/>
      <c r="AI1166" s="211"/>
      <c r="AJ1166" s="211"/>
      <c r="AK1166" s="211"/>
      <c r="AL1166" s="211"/>
      <c r="AM1166" s="211"/>
      <c r="AN1166" s="211"/>
      <c r="AO1166" s="211"/>
      <c r="AP1166" s="211"/>
    </row>
    <row r="1167" spans="2:42" ht="12" customHeight="1">
      <c r="B1167" s="128"/>
      <c r="C1167" s="128"/>
      <c r="E1167" s="407"/>
      <c r="F1167" s="211"/>
      <c r="G1167" s="211"/>
      <c r="H1167" s="211"/>
      <c r="I1167" s="211"/>
      <c r="J1167" s="211"/>
      <c r="K1167" s="211"/>
      <c r="L1167" s="211"/>
      <c r="M1167" s="211"/>
      <c r="N1167" s="211"/>
      <c r="O1167" s="211"/>
      <c r="P1167" s="211"/>
      <c r="Q1167" s="211"/>
      <c r="R1167" s="211"/>
      <c r="S1167" s="211"/>
      <c r="T1167" s="211"/>
      <c r="U1167" s="211"/>
      <c r="V1167" s="211"/>
      <c r="W1167" s="211"/>
      <c r="X1167" s="211"/>
      <c r="Y1167" s="211"/>
      <c r="Z1167" s="211"/>
      <c r="AA1167" s="211"/>
      <c r="AB1167" s="211"/>
      <c r="AC1167" s="211"/>
      <c r="AD1167" s="211"/>
      <c r="AE1167" s="211"/>
      <c r="AF1167" s="211"/>
      <c r="AG1167" s="211"/>
      <c r="AH1167" s="211"/>
      <c r="AI1167" s="211"/>
      <c r="AJ1167" s="211"/>
      <c r="AK1167" s="211"/>
      <c r="AL1167" s="211"/>
      <c r="AM1167" s="211"/>
      <c r="AN1167" s="211"/>
      <c r="AO1167" s="211"/>
      <c r="AP1167" s="211"/>
    </row>
    <row r="1168" spans="2:42" ht="12" customHeight="1">
      <c r="B1168" s="128"/>
      <c r="C1168" s="128"/>
      <c r="E1168" s="407"/>
      <c r="F1168" s="211"/>
      <c r="G1168" s="211"/>
      <c r="H1168" s="211"/>
      <c r="I1168" s="211"/>
      <c r="J1168" s="211"/>
      <c r="K1168" s="211"/>
      <c r="L1168" s="211"/>
      <c r="M1168" s="211"/>
      <c r="N1168" s="211"/>
      <c r="O1168" s="211"/>
      <c r="P1168" s="211"/>
      <c r="Q1168" s="211"/>
      <c r="R1168" s="211"/>
      <c r="S1168" s="211"/>
      <c r="T1168" s="211"/>
      <c r="U1168" s="211"/>
      <c r="V1168" s="211"/>
      <c r="W1168" s="211"/>
      <c r="X1168" s="211"/>
      <c r="Y1168" s="211"/>
      <c r="Z1168" s="211"/>
      <c r="AA1168" s="211"/>
      <c r="AB1168" s="211"/>
      <c r="AC1168" s="211"/>
      <c r="AD1168" s="211"/>
      <c r="AE1168" s="211"/>
      <c r="AF1168" s="211"/>
      <c r="AG1168" s="211"/>
      <c r="AH1168" s="211"/>
      <c r="AI1168" s="211"/>
      <c r="AJ1168" s="211"/>
      <c r="AK1168" s="211"/>
      <c r="AL1168" s="211"/>
      <c r="AM1168" s="211"/>
      <c r="AN1168" s="211"/>
      <c r="AO1168" s="211"/>
      <c r="AP1168" s="211"/>
    </row>
    <row r="1169" spans="2:42" ht="12" customHeight="1">
      <c r="B1169" s="128"/>
      <c r="C1169" s="128"/>
      <c r="E1169" s="407"/>
      <c r="F1169" s="211"/>
      <c r="G1169" s="211"/>
      <c r="H1169" s="211"/>
      <c r="I1169" s="211"/>
      <c r="J1169" s="211"/>
      <c r="K1169" s="211"/>
      <c r="L1169" s="211"/>
      <c r="M1169" s="211"/>
      <c r="N1169" s="211"/>
      <c r="O1169" s="211"/>
      <c r="P1169" s="211"/>
      <c r="Q1169" s="211"/>
      <c r="R1169" s="211"/>
      <c r="S1169" s="211"/>
      <c r="T1169" s="211"/>
      <c r="U1169" s="211"/>
      <c r="V1169" s="211"/>
      <c r="W1169" s="211"/>
      <c r="X1169" s="211"/>
      <c r="Y1169" s="211"/>
      <c r="Z1169" s="211"/>
      <c r="AA1169" s="211"/>
      <c r="AB1169" s="211"/>
      <c r="AC1169" s="211"/>
      <c r="AD1169" s="211"/>
      <c r="AE1169" s="211"/>
      <c r="AF1169" s="211"/>
      <c r="AG1169" s="211"/>
      <c r="AH1169" s="211"/>
      <c r="AI1169" s="211"/>
      <c r="AJ1169" s="211"/>
      <c r="AK1169" s="211"/>
      <c r="AL1169" s="211"/>
      <c r="AM1169" s="211"/>
      <c r="AN1169" s="211"/>
      <c r="AO1169" s="211"/>
      <c r="AP1169" s="211"/>
    </row>
    <row r="1170" spans="2:42" ht="12" customHeight="1">
      <c r="B1170" s="128"/>
      <c r="C1170" s="128"/>
      <c r="E1170" s="407"/>
      <c r="F1170" s="211"/>
      <c r="G1170" s="211"/>
      <c r="H1170" s="211"/>
      <c r="I1170" s="211"/>
      <c r="J1170" s="211"/>
      <c r="K1170" s="211"/>
      <c r="L1170" s="211"/>
      <c r="M1170" s="211"/>
      <c r="N1170" s="211"/>
      <c r="O1170" s="211"/>
      <c r="P1170" s="211"/>
      <c r="Q1170" s="211"/>
      <c r="R1170" s="211"/>
      <c r="S1170" s="211"/>
      <c r="T1170" s="211"/>
      <c r="U1170" s="211"/>
      <c r="V1170" s="211"/>
      <c r="W1170" s="211"/>
      <c r="X1170" s="211"/>
      <c r="Y1170" s="211"/>
      <c r="Z1170" s="211"/>
      <c r="AA1170" s="211"/>
      <c r="AB1170" s="211"/>
      <c r="AC1170" s="211"/>
      <c r="AD1170" s="211"/>
      <c r="AE1170" s="211"/>
      <c r="AF1170" s="211"/>
      <c r="AG1170" s="211"/>
      <c r="AH1170" s="211"/>
      <c r="AI1170" s="211"/>
      <c r="AJ1170" s="211"/>
      <c r="AK1170" s="211"/>
      <c r="AL1170" s="211"/>
      <c r="AM1170" s="211"/>
      <c r="AN1170" s="211"/>
      <c r="AO1170" s="211"/>
      <c r="AP1170" s="211"/>
    </row>
    <row r="1171" spans="2:42" ht="12" customHeight="1">
      <c r="B1171" s="128"/>
      <c r="C1171" s="128"/>
      <c r="E1171" s="407"/>
      <c r="F1171" s="211"/>
      <c r="G1171" s="211"/>
      <c r="H1171" s="211"/>
      <c r="I1171" s="211"/>
      <c r="J1171" s="211"/>
      <c r="K1171" s="211"/>
      <c r="L1171" s="211"/>
      <c r="M1171" s="211"/>
      <c r="N1171" s="211"/>
      <c r="O1171" s="211"/>
      <c r="P1171" s="211"/>
      <c r="Q1171" s="211"/>
      <c r="R1171" s="211"/>
      <c r="S1171" s="211"/>
      <c r="T1171" s="211"/>
      <c r="U1171" s="211"/>
      <c r="V1171" s="211"/>
      <c r="W1171" s="211"/>
      <c r="X1171" s="211"/>
      <c r="Y1171" s="211"/>
      <c r="Z1171" s="211"/>
      <c r="AA1171" s="211"/>
      <c r="AB1171" s="211"/>
      <c r="AC1171" s="211"/>
      <c r="AD1171" s="211"/>
      <c r="AE1171" s="211"/>
      <c r="AF1171" s="211"/>
      <c r="AG1171" s="211"/>
      <c r="AH1171" s="211"/>
      <c r="AI1171" s="211"/>
      <c r="AJ1171" s="211"/>
      <c r="AK1171" s="211"/>
      <c r="AL1171" s="211"/>
      <c r="AM1171" s="211"/>
      <c r="AN1171" s="211"/>
      <c r="AO1171" s="211"/>
      <c r="AP1171" s="211"/>
    </row>
    <row r="1172" spans="2:42" ht="12" customHeight="1">
      <c r="B1172" s="128"/>
      <c r="C1172" s="128"/>
      <c r="E1172" s="407"/>
      <c r="F1172" s="211"/>
      <c r="G1172" s="211"/>
      <c r="H1172" s="211"/>
      <c r="I1172" s="211"/>
      <c r="J1172" s="211"/>
      <c r="K1172" s="211"/>
      <c r="L1172" s="211"/>
      <c r="M1172" s="211"/>
      <c r="N1172" s="211"/>
      <c r="O1172" s="211"/>
      <c r="P1172" s="211"/>
      <c r="Q1172" s="211"/>
      <c r="R1172" s="211"/>
      <c r="S1172" s="211"/>
      <c r="T1172" s="211"/>
      <c r="U1172" s="211"/>
      <c r="V1172" s="211"/>
      <c r="W1172" s="211"/>
      <c r="X1172" s="211"/>
      <c r="Y1172" s="211"/>
      <c r="Z1172" s="211"/>
      <c r="AA1172" s="211"/>
      <c r="AB1172" s="211"/>
      <c r="AC1172" s="211"/>
      <c r="AD1172" s="211"/>
      <c r="AE1172" s="211"/>
      <c r="AF1172" s="211"/>
      <c r="AG1172" s="211"/>
      <c r="AH1172" s="211"/>
      <c r="AI1172" s="211"/>
      <c r="AJ1172" s="211"/>
      <c r="AK1172" s="211"/>
      <c r="AL1172" s="211"/>
      <c r="AM1172" s="211"/>
      <c r="AN1172" s="211"/>
      <c r="AO1172" s="211"/>
      <c r="AP1172" s="211"/>
    </row>
    <row r="1173" spans="2:42" ht="12" customHeight="1">
      <c r="B1173" s="128"/>
      <c r="C1173" s="128"/>
      <c r="E1173" s="407"/>
      <c r="F1173" s="211"/>
      <c r="G1173" s="211"/>
      <c r="H1173" s="211"/>
      <c r="I1173" s="211"/>
      <c r="J1173" s="211"/>
      <c r="K1173" s="211"/>
      <c r="L1173" s="211"/>
      <c r="M1173" s="211"/>
      <c r="N1173" s="211"/>
      <c r="O1173" s="211"/>
      <c r="P1173" s="211"/>
      <c r="Q1173" s="211"/>
      <c r="R1173" s="211"/>
      <c r="S1173" s="211"/>
      <c r="T1173" s="211"/>
      <c r="U1173" s="211"/>
      <c r="V1173" s="211"/>
      <c r="W1173" s="211"/>
      <c r="X1173" s="211"/>
      <c r="Y1173" s="211"/>
      <c r="Z1173" s="211"/>
      <c r="AA1173" s="211"/>
      <c r="AB1173" s="211"/>
      <c r="AC1173" s="211"/>
      <c r="AD1173" s="211"/>
      <c r="AE1173" s="211"/>
      <c r="AF1173" s="211"/>
      <c r="AG1173" s="211"/>
      <c r="AH1173" s="211"/>
      <c r="AI1173" s="211"/>
      <c r="AJ1173" s="211"/>
      <c r="AK1173" s="211"/>
      <c r="AL1173" s="211"/>
      <c r="AM1173" s="211"/>
      <c r="AN1173" s="211"/>
      <c r="AO1173" s="211"/>
      <c r="AP1173" s="211"/>
    </row>
    <row r="1174" spans="2:42" ht="12" customHeight="1">
      <c r="B1174" s="128"/>
      <c r="C1174" s="128"/>
      <c r="E1174" s="407"/>
      <c r="F1174" s="211"/>
      <c r="G1174" s="211"/>
      <c r="H1174" s="211"/>
      <c r="I1174" s="211"/>
      <c r="J1174" s="211"/>
      <c r="K1174" s="211"/>
      <c r="L1174" s="211"/>
      <c r="M1174" s="211"/>
      <c r="N1174" s="211"/>
      <c r="O1174" s="211"/>
      <c r="P1174" s="211"/>
      <c r="Q1174" s="211"/>
      <c r="R1174" s="211"/>
      <c r="S1174" s="211"/>
      <c r="T1174" s="211"/>
      <c r="U1174" s="211"/>
      <c r="V1174" s="211"/>
      <c r="W1174" s="211"/>
      <c r="X1174" s="211"/>
      <c r="Y1174" s="211"/>
      <c r="Z1174" s="211"/>
      <c r="AA1174" s="211"/>
      <c r="AB1174" s="211"/>
      <c r="AC1174" s="211"/>
      <c r="AD1174" s="211"/>
      <c r="AE1174" s="211"/>
      <c r="AF1174" s="211"/>
      <c r="AG1174" s="211"/>
      <c r="AH1174" s="211"/>
      <c r="AI1174" s="211"/>
      <c r="AJ1174" s="211"/>
      <c r="AK1174" s="211"/>
      <c r="AL1174" s="211"/>
      <c r="AM1174" s="211"/>
      <c r="AN1174" s="211"/>
      <c r="AO1174" s="211"/>
      <c r="AP1174" s="211"/>
    </row>
    <row r="1175" spans="2:42" ht="12" customHeight="1">
      <c r="B1175" s="128"/>
      <c r="C1175" s="128"/>
      <c r="E1175" s="407"/>
      <c r="F1175" s="211"/>
      <c r="G1175" s="211"/>
      <c r="H1175" s="211"/>
      <c r="I1175" s="211"/>
      <c r="J1175" s="211"/>
      <c r="K1175" s="211"/>
      <c r="L1175" s="211"/>
      <c r="M1175" s="211"/>
      <c r="N1175" s="211"/>
      <c r="O1175" s="211"/>
      <c r="P1175" s="211"/>
      <c r="Q1175" s="211"/>
      <c r="R1175" s="211"/>
      <c r="S1175" s="211"/>
      <c r="T1175" s="211"/>
      <c r="U1175" s="211"/>
      <c r="V1175" s="211"/>
      <c r="W1175" s="211"/>
      <c r="X1175" s="211"/>
      <c r="Y1175" s="211"/>
      <c r="Z1175" s="211"/>
      <c r="AA1175" s="211"/>
      <c r="AB1175" s="211"/>
      <c r="AC1175" s="211"/>
      <c r="AD1175" s="211"/>
      <c r="AE1175" s="211"/>
      <c r="AF1175" s="211"/>
      <c r="AG1175" s="211"/>
      <c r="AH1175" s="211"/>
      <c r="AI1175" s="211"/>
      <c r="AJ1175" s="211"/>
      <c r="AK1175" s="211"/>
      <c r="AL1175" s="211"/>
      <c r="AM1175" s="211"/>
      <c r="AN1175" s="211"/>
      <c r="AO1175" s="211"/>
      <c r="AP1175" s="211"/>
    </row>
    <row r="1176" spans="2:42" ht="12" customHeight="1">
      <c r="B1176" s="128"/>
      <c r="C1176" s="128"/>
      <c r="E1176" s="407"/>
      <c r="F1176" s="211"/>
      <c r="G1176" s="211"/>
      <c r="H1176" s="211"/>
      <c r="I1176" s="211"/>
      <c r="J1176" s="211"/>
      <c r="K1176" s="211"/>
      <c r="L1176" s="211"/>
      <c r="M1176" s="211"/>
      <c r="N1176" s="211"/>
      <c r="O1176" s="211"/>
      <c r="P1176" s="211"/>
      <c r="Q1176" s="211"/>
      <c r="R1176" s="211"/>
      <c r="S1176" s="211"/>
      <c r="T1176" s="211"/>
      <c r="U1176" s="211"/>
      <c r="V1176" s="211"/>
      <c r="W1176" s="211"/>
      <c r="X1176" s="211"/>
      <c r="Y1176" s="211"/>
      <c r="Z1176" s="211"/>
      <c r="AA1176" s="211"/>
      <c r="AB1176" s="211"/>
      <c r="AC1176" s="211"/>
      <c r="AD1176" s="211"/>
      <c r="AE1176" s="211"/>
      <c r="AF1176" s="211"/>
      <c r="AG1176" s="211"/>
      <c r="AH1176" s="211"/>
      <c r="AI1176" s="211"/>
      <c r="AJ1176" s="211"/>
      <c r="AK1176" s="211"/>
      <c r="AL1176" s="211"/>
      <c r="AM1176" s="211"/>
      <c r="AN1176" s="211"/>
      <c r="AO1176" s="211"/>
      <c r="AP1176" s="211"/>
    </row>
    <row r="1177" spans="2:42" ht="12" customHeight="1">
      <c r="B1177" s="128"/>
      <c r="C1177" s="128"/>
      <c r="E1177" s="407"/>
      <c r="F1177" s="211"/>
      <c r="G1177" s="211"/>
      <c r="H1177" s="211"/>
      <c r="I1177" s="211"/>
      <c r="J1177" s="211"/>
      <c r="K1177" s="211"/>
      <c r="L1177" s="211"/>
      <c r="M1177" s="211"/>
      <c r="N1177" s="211"/>
      <c r="O1177" s="211"/>
      <c r="P1177" s="211"/>
      <c r="Q1177" s="211"/>
      <c r="R1177" s="211"/>
      <c r="S1177" s="211"/>
      <c r="T1177" s="211"/>
      <c r="U1177" s="211"/>
      <c r="V1177" s="211"/>
      <c r="W1177" s="211"/>
      <c r="X1177" s="211"/>
      <c r="Y1177" s="211"/>
      <c r="Z1177" s="211"/>
      <c r="AA1177" s="211"/>
      <c r="AB1177" s="211"/>
      <c r="AC1177" s="211"/>
      <c r="AD1177" s="211"/>
      <c r="AE1177" s="211"/>
      <c r="AF1177" s="211"/>
      <c r="AG1177" s="211"/>
      <c r="AH1177" s="211"/>
      <c r="AI1177" s="211"/>
      <c r="AJ1177" s="211"/>
      <c r="AK1177" s="211"/>
      <c r="AL1177" s="211"/>
      <c r="AM1177" s="211"/>
      <c r="AN1177" s="211"/>
      <c r="AO1177" s="211"/>
      <c r="AP1177" s="211"/>
    </row>
    <row r="1178" spans="2:42" ht="12" customHeight="1">
      <c r="B1178" s="128"/>
      <c r="C1178" s="128"/>
      <c r="E1178" s="407"/>
      <c r="F1178" s="211"/>
      <c r="G1178" s="211"/>
      <c r="H1178" s="211"/>
      <c r="I1178" s="211"/>
      <c r="J1178" s="211"/>
      <c r="K1178" s="211"/>
      <c r="L1178" s="211"/>
      <c r="M1178" s="211"/>
      <c r="N1178" s="211"/>
      <c r="O1178" s="211"/>
      <c r="P1178" s="211"/>
      <c r="Q1178" s="211"/>
      <c r="R1178" s="211"/>
      <c r="S1178" s="211"/>
      <c r="T1178" s="211"/>
      <c r="U1178" s="211"/>
      <c r="V1178" s="211"/>
      <c r="W1178" s="211"/>
      <c r="X1178" s="211"/>
      <c r="Y1178" s="211"/>
      <c r="Z1178" s="211"/>
      <c r="AA1178" s="211"/>
      <c r="AB1178" s="211"/>
      <c r="AC1178" s="211"/>
      <c r="AD1178" s="211"/>
      <c r="AE1178" s="211"/>
      <c r="AF1178" s="211"/>
      <c r="AG1178" s="211"/>
      <c r="AH1178" s="211"/>
      <c r="AI1178" s="211"/>
      <c r="AJ1178" s="211"/>
      <c r="AK1178" s="211"/>
      <c r="AL1178" s="211"/>
      <c r="AM1178" s="211"/>
      <c r="AN1178" s="211"/>
      <c r="AO1178" s="211"/>
      <c r="AP1178" s="211"/>
    </row>
    <row r="1179" spans="2:42" ht="12" customHeight="1">
      <c r="B1179" s="128"/>
      <c r="C1179" s="128"/>
      <c r="E1179" s="407"/>
      <c r="F1179" s="211"/>
      <c r="G1179" s="211"/>
      <c r="H1179" s="211"/>
      <c r="I1179" s="211"/>
      <c r="J1179" s="211"/>
      <c r="K1179" s="211"/>
      <c r="L1179" s="211"/>
      <c r="M1179" s="211"/>
      <c r="N1179" s="211"/>
      <c r="O1179" s="211"/>
      <c r="P1179" s="211"/>
      <c r="Q1179" s="211"/>
      <c r="R1179" s="211"/>
      <c r="S1179" s="211"/>
      <c r="T1179" s="211"/>
      <c r="U1179" s="211"/>
      <c r="V1179" s="211"/>
      <c r="W1179" s="211"/>
      <c r="X1179" s="211"/>
      <c r="Y1179" s="211"/>
      <c r="Z1179" s="211"/>
      <c r="AA1179" s="211"/>
      <c r="AB1179" s="211"/>
      <c r="AC1179" s="211"/>
      <c r="AD1179" s="211"/>
      <c r="AE1179" s="211"/>
      <c r="AF1179" s="211"/>
      <c r="AG1179" s="211"/>
      <c r="AH1179" s="211"/>
      <c r="AI1179" s="211"/>
      <c r="AJ1179" s="211"/>
      <c r="AK1179" s="211"/>
      <c r="AL1179" s="211"/>
      <c r="AM1179" s="211"/>
      <c r="AN1179" s="211"/>
      <c r="AO1179" s="211"/>
      <c r="AP1179" s="211"/>
    </row>
    <row r="1180" spans="2:42" ht="12" customHeight="1">
      <c r="B1180" s="128"/>
      <c r="C1180" s="128"/>
      <c r="E1180" s="407"/>
      <c r="F1180" s="211"/>
      <c r="G1180" s="211"/>
      <c r="H1180" s="211"/>
      <c r="I1180" s="211"/>
      <c r="J1180" s="211"/>
      <c r="K1180" s="211"/>
      <c r="L1180" s="211"/>
      <c r="M1180" s="211"/>
      <c r="N1180" s="211"/>
      <c r="O1180" s="211"/>
      <c r="P1180" s="211"/>
      <c r="Q1180" s="211"/>
      <c r="R1180" s="211"/>
      <c r="S1180" s="211"/>
      <c r="T1180" s="211"/>
      <c r="U1180" s="211"/>
      <c r="V1180" s="211"/>
      <c r="W1180" s="211"/>
      <c r="X1180" s="211"/>
      <c r="Y1180" s="211"/>
      <c r="Z1180" s="211"/>
      <c r="AA1180" s="211"/>
      <c r="AB1180" s="211"/>
      <c r="AC1180" s="211"/>
      <c r="AD1180" s="211"/>
      <c r="AE1180" s="211"/>
      <c r="AF1180" s="211"/>
      <c r="AG1180" s="211"/>
      <c r="AH1180" s="211"/>
      <c r="AI1180" s="211"/>
      <c r="AJ1180" s="211"/>
      <c r="AK1180" s="211"/>
      <c r="AL1180" s="211"/>
      <c r="AM1180" s="211"/>
      <c r="AN1180" s="211"/>
      <c r="AO1180" s="211"/>
      <c r="AP1180" s="211"/>
    </row>
    <row r="1181" spans="2:42" ht="12" customHeight="1">
      <c r="B1181" s="128"/>
      <c r="C1181" s="128"/>
      <c r="E1181" s="407"/>
      <c r="F1181" s="211"/>
      <c r="G1181" s="211"/>
      <c r="H1181" s="211"/>
      <c r="I1181" s="211"/>
      <c r="J1181" s="211"/>
      <c r="K1181" s="211"/>
      <c r="L1181" s="211"/>
      <c r="M1181" s="211"/>
      <c r="N1181" s="211"/>
      <c r="O1181" s="211"/>
      <c r="P1181" s="211"/>
      <c r="Q1181" s="211"/>
      <c r="R1181" s="211"/>
      <c r="S1181" s="211"/>
      <c r="T1181" s="211"/>
      <c r="U1181" s="211"/>
      <c r="V1181" s="211"/>
      <c r="W1181" s="211"/>
      <c r="X1181" s="211"/>
      <c r="Y1181" s="211"/>
      <c r="Z1181" s="211"/>
      <c r="AA1181" s="211"/>
      <c r="AB1181" s="211"/>
      <c r="AC1181" s="211"/>
      <c r="AD1181" s="211"/>
      <c r="AE1181" s="211"/>
      <c r="AF1181" s="211"/>
      <c r="AG1181" s="211"/>
      <c r="AH1181" s="211"/>
      <c r="AI1181" s="211"/>
      <c r="AJ1181" s="211"/>
      <c r="AK1181" s="211"/>
      <c r="AL1181" s="211"/>
      <c r="AM1181" s="211"/>
      <c r="AN1181" s="211"/>
      <c r="AO1181" s="211"/>
      <c r="AP1181" s="211"/>
    </row>
    <row r="1182" spans="2:42" ht="12" customHeight="1">
      <c r="B1182" s="128"/>
      <c r="C1182" s="128"/>
      <c r="E1182" s="407"/>
      <c r="F1182" s="211"/>
      <c r="G1182" s="211"/>
      <c r="H1182" s="211"/>
      <c r="I1182" s="211"/>
      <c r="J1182" s="211"/>
      <c r="K1182" s="211"/>
      <c r="L1182" s="211"/>
      <c r="M1182" s="211"/>
      <c r="N1182" s="211"/>
      <c r="O1182" s="211"/>
      <c r="P1182" s="211"/>
      <c r="Q1182" s="211"/>
      <c r="R1182" s="211"/>
      <c r="S1182" s="211"/>
      <c r="T1182" s="211"/>
      <c r="U1182" s="211"/>
      <c r="V1182" s="211"/>
      <c r="W1182" s="211"/>
      <c r="X1182" s="211"/>
      <c r="Y1182" s="211"/>
      <c r="Z1182" s="211"/>
      <c r="AA1182" s="211"/>
      <c r="AB1182" s="211"/>
      <c r="AC1182" s="211"/>
      <c r="AD1182" s="211"/>
      <c r="AE1182" s="211"/>
      <c r="AF1182" s="211"/>
      <c r="AG1182" s="211"/>
      <c r="AH1182" s="211"/>
      <c r="AI1182" s="211"/>
      <c r="AJ1182" s="211"/>
      <c r="AK1182" s="211"/>
      <c r="AL1182" s="211"/>
      <c r="AM1182" s="211"/>
      <c r="AN1182" s="211"/>
      <c r="AO1182" s="211"/>
      <c r="AP1182" s="211"/>
    </row>
    <row r="1183" spans="2:42" ht="12" customHeight="1">
      <c r="B1183" s="128"/>
      <c r="C1183" s="128"/>
      <c r="E1183" s="407"/>
      <c r="F1183" s="211"/>
      <c r="G1183" s="211"/>
      <c r="H1183" s="211"/>
      <c r="I1183" s="211"/>
      <c r="J1183" s="211"/>
      <c r="K1183" s="211"/>
      <c r="L1183" s="211"/>
      <c r="M1183" s="211"/>
      <c r="N1183" s="211"/>
      <c r="O1183" s="211"/>
      <c r="P1183" s="211"/>
      <c r="Q1183" s="211"/>
      <c r="R1183" s="211"/>
      <c r="S1183" s="211"/>
      <c r="T1183" s="211"/>
      <c r="U1183" s="211"/>
      <c r="V1183" s="211"/>
      <c r="W1183" s="211"/>
      <c r="X1183" s="211"/>
      <c r="Y1183" s="211"/>
      <c r="Z1183" s="211"/>
      <c r="AA1183" s="211"/>
      <c r="AB1183" s="211"/>
      <c r="AC1183" s="211"/>
      <c r="AD1183" s="211"/>
      <c r="AE1183" s="211"/>
      <c r="AF1183" s="211"/>
      <c r="AG1183" s="211"/>
      <c r="AH1183" s="211"/>
      <c r="AI1183" s="211"/>
      <c r="AJ1183" s="211"/>
      <c r="AK1183" s="211"/>
      <c r="AL1183" s="211"/>
      <c r="AM1183" s="211"/>
      <c r="AN1183" s="211"/>
      <c r="AO1183" s="211"/>
      <c r="AP1183" s="211"/>
    </row>
    <row r="1184" spans="2:42" ht="12" customHeight="1">
      <c r="B1184" s="128"/>
      <c r="C1184" s="128"/>
      <c r="E1184" s="407"/>
      <c r="F1184" s="211"/>
      <c r="G1184" s="211"/>
      <c r="H1184" s="211"/>
      <c r="I1184" s="211"/>
      <c r="J1184" s="211"/>
      <c r="K1184" s="211"/>
      <c r="L1184" s="211"/>
      <c r="M1184" s="211"/>
      <c r="N1184" s="211"/>
      <c r="O1184" s="211"/>
      <c r="P1184" s="211"/>
      <c r="Q1184" s="211"/>
      <c r="R1184" s="211"/>
      <c r="S1184" s="211"/>
      <c r="T1184" s="211"/>
      <c r="U1184" s="211"/>
      <c r="V1184" s="211"/>
      <c r="W1184" s="211"/>
      <c r="X1184" s="211"/>
      <c r="Y1184" s="211"/>
      <c r="Z1184" s="211"/>
      <c r="AA1184" s="211"/>
      <c r="AB1184" s="211"/>
      <c r="AC1184" s="211"/>
      <c r="AD1184" s="211"/>
      <c r="AE1184" s="211"/>
      <c r="AF1184" s="211"/>
      <c r="AG1184" s="211"/>
      <c r="AH1184" s="211"/>
      <c r="AI1184" s="211"/>
      <c r="AJ1184" s="211"/>
      <c r="AK1184" s="211"/>
      <c r="AL1184" s="211"/>
      <c r="AM1184" s="211"/>
      <c r="AN1184" s="211"/>
      <c r="AO1184" s="211"/>
      <c r="AP1184" s="211"/>
    </row>
    <row r="1185" spans="2:42" ht="12" customHeight="1">
      <c r="B1185" s="128"/>
      <c r="C1185" s="128"/>
      <c r="E1185" s="407"/>
      <c r="F1185" s="211"/>
      <c r="G1185" s="211"/>
      <c r="H1185" s="211"/>
      <c r="I1185" s="211"/>
      <c r="J1185" s="211"/>
      <c r="K1185" s="211"/>
      <c r="L1185" s="211"/>
      <c r="M1185" s="211"/>
      <c r="N1185" s="211"/>
      <c r="O1185" s="211"/>
      <c r="P1185" s="211"/>
      <c r="Q1185" s="211"/>
      <c r="R1185" s="211"/>
      <c r="S1185" s="211"/>
      <c r="T1185" s="211"/>
      <c r="U1185" s="211"/>
      <c r="V1185" s="211"/>
      <c r="W1185" s="211"/>
      <c r="X1185" s="211"/>
      <c r="Y1185" s="211"/>
      <c r="Z1185" s="211"/>
      <c r="AA1185" s="211"/>
      <c r="AB1185" s="211"/>
      <c r="AC1185" s="211"/>
      <c r="AD1185" s="211"/>
      <c r="AE1185" s="211"/>
      <c r="AF1185" s="211"/>
      <c r="AG1185" s="211"/>
      <c r="AH1185" s="211"/>
      <c r="AI1185" s="211"/>
      <c r="AJ1185" s="211"/>
      <c r="AK1185" s="211"/>
      <c r="AL1185" s="211"/>
      <c r="AM1185" s="211"/>
      <c r="AN1185" s="211"/>
      <c r="AO1185" s="211"/>
      <c r="AP1185" s="211"/>
    </row>
    <row r="1186" spans="2:42" ht="12" customHeight="1">
      <c r="B1186" s="128"/>
      <c r="C1186" s="128"/>
      <c r="E1186" s="407"/>
      <c r="F1186" s="211"/>
      <c r="G1186" s="211"/>
      <c r="H1186" s="211"/>
      <c r="I1186" s="211"/>
      <c r="J1186" s="211"/>
      <c r="K1186" s="211"/>
      <c r="L1186" s="211"/>
      <c r="M1186" s="211"/>
      <c r="N1186" s="211"/>
      <c r="O1186" s="211"/>
      <c r="P1186" s="211"/>
      <c r="Q1186" s="211"/>
      <c r="R1186" s="211"/>
      <c r="S1186" s="211"/>
      <c r="T1186" s="211"/>
      <c r="U1186" s="211"/>
      <c r="V1186" s="211"/>
      <c r="W1186" s="211"/>
      <c r="X1186" s="211"/>
      <c r="Y1186" s="211"/>
      <c r="Z1186" s="211"/>
      <c r="AA1186" s="211"/>
      <c r="AB1186" s="211"/>
      <c r="AC1186" s="211"/>
      <c r="AD1186" s="211"/>
      <c r="AE1186" s="211"/>
      <c r="AF1186" s="211"/>
      <c r="AG1186" s="211"/>
      <c r="AH1186" s="211"/>
      <c r="AI1186" s="211"/>
      <c r="AJ1186" s="211"/>
      <c r="AK1186" s="211"/>
      <c r="AL1186" s="211"/>
      <c r="AM1186" s="211"/>
      <c r="AN1186" s="211"/>
      <c r="AO1186" s="211"/>
      <c r="AP1186" s="211"/>
    </row>
    <row r="1187" spans="2:42" ht="12" customHeight="1">
      <c r="B1187" s="128"/>
      <c r="C1187" s="128"/>
      <c r="E1187" s="407"/>
      <c r="F1187" s="211"/>
      <c r="G1187" s="211"/>
      <c r="H1187" s="211"/>
      <c r="I1187" s="211"/>
      <c r="J1187" s="211"/>
      <c r="K1187" s="211"/>
      <c r="L1187" s="211"/>
      <c r="M1187" s="211"/>
      <c r="N1187" s="211"/>
      <c r="O1187" s="211"/>
      <c r="P1187" s="211"/>
      <c r="Q1187" s="211"/>
      <c r="R1187" s="211"/>
      <c r="S1187" s="211"/>
      <c r="T1187" s="211"/>
      <c r="U1187" s="211"/>
      <c r="V1187" s="211"/>
      <c r="W1187" s="211"/>
      <c r="X1187" s="211"/>
      <c r="Y1187" s="211"/>
      <c r="Z1187" s="211"/>
      <c r="AA1187" s="211"/>
      <c r="AB1187" s="211"/>
      <c r="AC1187" s="211"/>
      <c r="AD1187" s="211"/>
      <c r="AE1187" s="211"/>
      <c r="AF1187" s="211"/>
      <c r="AG1187" s="211"/>
      <c r="AH1187" s="211"/>
      <c r="AI1187" s="211"/>
      <c r="AJ1187" s="211"/>
      <c r="AK1187" s="211"/>
      <c r="AL1187" s="211"/>
      <c r="AM1187" s="211"/>
      <c r="AN1187" s="211"/>
      <c r="AO1187" s="211"/>
      <c r="AP1187" s="211"/>
    </row>
    <row r="1188" spans="2:42" ht="12" customHeight="1">
      <c r="B1188" s="128"/>
      <c r="C1188" s="128"/>
      <c r="E1188" s="407"/>
      <c r="F1188" s="211"/>
      <c r="G1188" s="211"/>
      <c r="H1188" s="211"/>
      <c r="I1188" s="211"/>
      <c r="J1188" s="211"/>
      <c r="K1188" s="211"/>
      <c r="L1188" s="211"/>
      <c r="M1188" s="211"/>
      <c r="N1188" s="211"/>
      <c r="O1188" s="211"/>
      <c r="P1188" s="211"/>
      <c r="Q1188" s="211"/>
      <c r="R1188" s="211"/>
      <c r="S1188" s="211"/>
      <c r="T1188" s="211"/>
      <c r="U1188" s="211"/>
      <c r="V1188" s="211"/>
      <c r="W1188" s="211"/>
      <c r="X1188" s="211"/>
      <c r="Y1188" s="211"/>
      <c r="Z1188" s="211"/>
      <c r="AA1188" s="211"/>
      <c r="AB1188" s="211"/>
      <c r="AC1188" s="211"/>
      <c r="AD1188" s="211"/>
      <c r="AE1188" s="211"/>
      <c r="AF1188" s="211"/>
      <c r="AG1188" s="211"/>
      <c r="AH1188" s="211"/>
      <c r="AI1188" s="211"/>
      <c r="AJ1188" s="211"/>
      <c r="AK1188" s="211"/>
      <c r="AL1188" s="211"/>
      <c r="AM1188" s="211"/>
      <c r="AN1188" s="211"/>
      <c r="AO1188" s="211"/>
      <c r="AP1188" s="211"/>
    </row>
    <row r="1189" spans="2:42" ht="12" customHeight="1">
      <c r="B1189" s="128"/>
      <c r="C1189" s="128"/>
      <c r="E1189" s="407"/>
      <c r="F1189" s="211"/>
      <c r="G1189" s="211"/>
      <c r="H1189" s="211"/>
      <c r="I1189" s="211"/>
      <c r="J1189" s="211"/>
      <c r="K1189" s="211"/>
      <c r="L1189" s="211"/>
      <c r="M1189" s="211"/>
      <c r="N1189" s="211"/>
      <c r="O1189" s="211"/>
      <c r="P1189" s="211"/>
      <c r="Q1189" s="211"/>
      <c r="R1189" s="211"/>
      <c r="S1189" s="211"/>
      <c r="T1189" s="211"/>
      <c r="U1189" s="211"/>
      <c r="V1189" s="211"/>
      <c r="W1189" s="211"/>
      <c r="X1189" s="211"/>
      <c r="Y1189" s="211"/>
      <c r="Z1189" s="211"/>
      <c r="AA1189" s="211"/>
      <c r="AB1189" s="211"/>
      <c r="AC1189" s="211"/>
      <c r="AD1189" s="211"/>
      <c r="AE1189" s="211"/>
      <c r="AF1189" s="211"/>
      <c r="AG1189" s="211"/>
      <c r="AH1189" s="211"/>
      <c r="AI1189" s="211"/>
      <c r="AJ1189" s="211"/>
      <c r="AK1189" s="211"/>
      <c r="AL1189" s="211"/>
      <c r="AM1189" s="211"/>
      <c r="AN1189" s="211"/>
      <c r="AO1189" s="211"/>
      <c r="AP1189" s="211"/>
    </row>
    <row r="1190" spans="2:42" ht="12" customHeight="1">
      <c r="B1190" s="128"/>
      <c r="C1190" s="128"/>
      <c r="E1190" s="407"/>
      <c r="F1190" s="211"/>
      <c r="G1190" s="211"/>
      <c r="H1190" s="211"/>
      <c r="I1190" s="211"/>
      <c r="J1190" s="211"/>
      <c r="K1190" s="211"/>
      <c r="L1190" s="211"/>
      <c r="M1190" s="211"/>
      <c r="N1190" s="211"/>
      <c r="O1190" s="211"/>
      <c r="P1190" s="211"/>
      <c r="Q1190" s="211"/>
      <c r="R1190" s="211"/>
      <c r="S1190" s="211"/>
      <c r="T1190" s="211"/>
      <c r="U1190" s="211"/>
      <c r="V1190" s="211"/>
      <c r="W1190" s="211"/>
      <c r="X1190" s="211"/>
      <c r="Y1190" s="211"/>
      <c r="Z1190" s="211"/>
      <c r="AA1190" s="211"/>
      <c r="AB1190" s="211"/>
      <c r="AC1190" s="211"/>
      <c r="AD1190" s="211"/>
      <c r="AE1190" s="211"/>
      <c r="AF1190" s="211"/>
      <c r="AG1190" s="211"/>
      <c r="AH1190" s="211"/>
      <c r="AI1190" s="211"/>
      <c r="AJ1190" s="211"/>
      <c r="AK1190" s="211"/>
      <c r="AL1190" s="211"/>
      <c r="AM1190" s="211"/>
      <c r="AN1190" s="211"/>
      <c r="AO1190" s="211"/>
      <c r="AP1190" s="211"/>
    </row>
    <row r="1191" spans="2:42" ht="12" customHeight="1">
      <c r="B1191" s="128"/>
      <c r="C1191" s="128"/>
      <c r="E1191" s="407"/>
      <c r="F1191" s="211"/>
      <c r="G1191" s="211"/>
      <c r="H1191" s="211"/>
      <c r="I1191" s="211"/>
      <c r="J1191" s="211"/>
      <c r="K1191" s="211"/>
      <c r="L1191" s="211"/>
      <c r="M1191" s="211"/>
      <c r="N1191" s="211"/>
      <c r="O1191" s="211"/>
      <c r="P1191" s="211"/>
      <c r="Q1191" s="211"/>
      <c r="R1191" s="211"/>
      <c r="S1191" s="211"/>
      <c r="T1191" s="211"/>
      <c r="U1191" s="211"/>
      <c r="V1191" s="211"/>
      <c r="W1191" s="211"/>
      <c r="X1191" s="211"/>
      <c r="Y1191" s="211"/>
      <c r="Z1191" s="211"/>
      <c r="AA1191" s="211"/>
      <c r="AB1191" s="211"/>
      <c r="AC1191" s="211"/>
      <c r="AD1191" s="211"/>
      <c r="AE1191" s="211"/>
      <c r="AF1191" s="211"/>
      <c r="AG1191" s="211"/>
      <c r="AH1191" s="211"/>
      <c r="AI1191" s="211"/>
      <c r="AJ1191" s="211"/>
      <c r="AK1191" s="211"/>
      <c r="AL1191" s="211"/>
      <c r="AM1191" s="211"/>
      <c r="AN1191" s="211"/>
      <c r="AO1191" s="211"/>
      <c r="AP1191" s="211"/>
    </row>
    <row r="1192" spans="2:42" ht="12" customHeight="1">
      <c r="B1192" s="128"/>
      <c r="C1192" s="128"/>
      <c r="E1192" s="407"/>
      <c r="F1192" s="211"/>
      <c r="G1192" s="211"/>
      <c r="H1192" s="211"/>
      <c r="I1192" s="211"/>
      <c r="J1192" s="211"/>
      <c r="K1192" s="211"/>
      <c r="L1192" s="211"/>
      <c r="M1192" s="211"/>
      <c r="N1192" s="211"/>
      <c r="O1192" s="211"/>
      <c r="P1192" s="211"/>
      <c r="Q1192" s="211"/>
      <c r="R1192" s="211"/>
      <c r="S1192" s="211"/>
      <c r="T1192" s="211"/>
      <c r="U1192" s="211"/>
      <c r="V1192" s="211"/>
      <c r="W1192" s="211"/>
      <c r="X1192" s="211"/>
      <c r="Y1192" s="211"/>
      <c r="Z1192" s="211"/>
      <c r="AA1192" s="211"/>
      <c r="AB1192" s="211"/>
      <c r="AC1192" s="211"/>
      <c r="AD1192" s="211"/>
      <c r="AE1192" s="211"/>
      <c r="AF1192" s="211"/>
      <c r="AG1192" s="211"/>
      <c r="AH1192" s="211"/>
      <c r="AI1192" s="211"/>
      <c r="AJ1192" s="211"/>
      <c r="AK1192" s="211"/>
      <c r="AL1192" s="211"/>
      <c r="AM1192" s="211"/>
      <c r="AN1192" s="211"/>
      <c r="AO1192" s="211"/>
      <c r="AP1192" s="211"/>
    </row>
    <row r="1193" spans="2:42" ht="12" customHeight="1">
      <c r="B1193" s="128"/>
      <c r="C1193" s="128"/>
      <c r="E1193" s="407"/>
      <c r="F1193" s="211"/>
      <c r="G1193" s="211"/>
      <c r="H1193" s="211"/>
      <c r="I1193" s="211"/>
      <c r="J1193" s="211"/>
      <c r="K1193" s="211"/>
      <c r="L1193" s="211"/>
      <c r="M1193" s="211"/>
      <c r="N1193" s="211"/>
      <c r="O1193" s="211"/>
      <c r="P1193" s="211"/>
      <c r="Q1193" s="211"/>
      <c r="R1193" s="211"/>
      <c r="S1193" s="211"/>
      <c r="T1193" s="211"/>
      <c r="U1193" s="211"/>
      <c r="V1193" s="211"/>
      <c r="W1193" s="211"/>
      <c r="X1193" s="211"/>
      <c r="Y1193" s="211"/>
      <c r="Z1193" s="211"/>
      <c r="AA1193" s="211"/>
      <c r="AB1193" s="211"/>
      <c r="AC1193" s="211"/>
      <c r="AD1193" s="211"/>
      <c r="AE1193" s="211"/>
      <c r="AF1193" s="211"/>
      <c r="AG1193" s="211"/>
      <c r="AH1193" s="211"/>
      <c r="AI1193" s="211"/>
      <c r="AJ1193" s="211"/>
      <c r="AK1193" s="211"/>
      <c r="AL1193" s="211"/>
      <c r="AM1193" s="211"/>
      <c r="AN1193" s="211"/>
      <c r="AO1193" s="211"/>
      <c r="AP1193" s="211"/>
    </row>
    <row r="1194" spans="2:42" ht="12" customHeight="1">
      <c r="B1194" s="128"/>
      <c r="C1194" s="128"/>
      <c r="E1194" s="407"/>
      <c r="F1194" s="211"/>
      <c r="G1194" s="211"/>
      <c r="H1194" s="211"/>
      <c r="I1194" s="211"/>
      <c r="J1194" s="211"/>
      <c r="K1194" s="211"/>
      <c r="L1194" s="211"/>
      <c r="M1194" s="211"/>
      <c r="N1194" s="211"/>
      <c r="O1194" s="211"/>
      <c r="P1194" s="211"/>
      <c r="Q1194" s="211"/>
      <c r="R1194" s="211"/>
      <c r="S1194" s="211"/>
      <c r="T1194" s="211"/>
      <c r="U1194" s="211"/>
      <c r="V1194" s="211"/>
      <c r="W1194" s="211"/>
      <c r="X1194" s="211"/>
      <c r="Y1194" s="211"/>
      <c r="Z1194" s="211"/>
      <c r="AA1194" s="211"/>
      <c r="AB1194" s="211"/>
      <c r="AC1194" s="211"/>
      <c r="AD1194" s="211"/>
      <c r="AE1194" s="211"/>
      <c r="AF1194" s="211"/>
      <c r="AG1194" s="211"/>
      <c r="AH1194" s="211"/>
      <c r="AI1194" s="211"/>
      <c r="AJ1194" s="211"/>
      <c r="AK1194" s="211"/>
      <c r="AL1194" s="211"/>
      <c r="AM1194" s="211"/>
      <c r="AN1194" s="211"/>
      <c r="AO1194" s="211"/>
      <c r="AP1194" s="211"/>
    </row>
    <row r="1195" spans="2:42" ht="12" customHeight="1">
      <c r="B1195" s="128"/>
      <c r="C1195" s="128"/>
      <c r="E1195" s="407"/>
      <c r="F1195" s="211"/>
      <c r="G1195" s="211"/>
      <c r="H1195" s="211"/>
      <c r="I1195" s="211"/>
      <c r="J1195" s="211"/>
      <c r="K1195" s="211"/>
      <c r="L1195" s="211"/>
      <c r="M1195" s="211"/>
      <c r="N1195" s="211"/>
      <c r="O1195" s="211"/>
      <c r="P1195" s="211"/>
      <c r="Q1195" s="211"/>
      <c r="R1195" s="211"/>
      <c r="S1195" s="211"/>
      <c r="T1195" s="211"/>
      <c r="U1195" s="211"/>
      <c r="V1195" s="211"/>
      <c r="W1195" s="211"/>
      <c r="X1195" s="211"/>
      <c r="Y1195" s="211"/>
      <c r="Z1195" s="211"/>
      <c r="AA1195" s="211"/>
      <c r="AB1195" s="211"/>
      <c r="AC1195" s="211"/>
      <c r="AD1195" s="211"/>
      <c r="AE1195" s="211"/>
      <c r="AF1195" s="211"/>
      <c r="AG1195" s="211"/>
      <c r="AH1195" s="211"/>
      <c r="AI1195" s="211"/>
      <c r="AJ1195" s="211"/>
      <c r="AK1195" s="211"/>
      <c r="AL1195" s="211"/>
      <c r="AM1195" s="211"/>
      <c r="AN1195" s="211"/>
      <c r="AO1195" s="211"/>
      <c r="AP1195" s="211"/>
    </row>
    <row r="1196" spans="2:42" ht="12" customHeight="1">
      <c r="B1196" s="128"/>
      <c r="C1196" s="128"/>
      <c r="E1196" s="407"/>
      <c r="F1196" s="211"/>
      <c r="G1196" s="211"/>
      <c r="H1196" s="211"/>
      <c r="I1196" s="211"/>
      <c r="J1196" s="211"/>
      <c r="K1196" s="211"/>
      <c r="L1196" s="211"/>
      <c r="M1196" s="211"/>
      <c r="N1196" s="211"/>
      <c r="O1196" s="211"/>
      <c r="P1196" s="211"/>
      <c r="Q1196" s="211"/>
      <c r="R1196" s="211"/>
      <c r="S1196" s="211"/>
      <c r="T1196" s="211"/>
      <c r="U1196" s="211"/>
      <c r="V1196" s="211"/>
      <c r="W1196" s="211"/>
      <c r="X1196" s="211"/>
      <c r="Y1196" s="211"/>
      <c r="Z1196" s="211"/>
      <c r="AA1196" s="211"/>
      <c r="AB1196" s="211"/>
      <c r="AC1196" s="211"/>
      <c r="AD1196" s="211"/>
      <c r="AE1196" s="211"/>
      <c r="AF1196" s="211"/>
      <c r="AG1196" s="211"/>
      <c r="AH1196" s="211"/>
      <c r="AI1196" s="211"/>
      <c r="AJ1196" s="211"/>
      <c r="AK1196" s="211"/>
      <c r="AL1196" s="211"/>
      <c r="AM1196" s="211"/>
      <c r="AN1196" s="211"/>
      <c r="AO1196" s="211"/>
      <c r="AP1196" s="211"/>
    </row>
    <row r="1197" spans="2:42" ht="12" customHeight="1">
      <c r="B1197" s="128"/>
      <c r="C1197" s="128"/>
      <c r="E1197" s="407"/>
      <c r="F1197" s="211"/>
      <c r="G1197" s="211"/>
      <c r="H1197" s="211"/>
      <c r="I1197" s="211"/>
      <c r="J1197" s="211"/>
      <c r="K1197" s="211"/>
      <c r="L1197" s="211"/>
      <c r="M1197" s="211"/>
      <c r="N1197" s="211"/>
      <c r="O1197" s="211"/>
      <c r="P1197" s="211"/>
      <c r="Q1197" s="211"/>
      <c r="R1197" s="211"/>
      <c r="S1197" s="211"/>
      <c r="T1197" s="211"/>
      <c r="U1197" s="211"/>
      <c r="V1197" s="211"/>
      <c r="W1197" s="211"/>
      <c r="X1197" s="211"/>
      <c r="Y1197" s="211"/>
      <c r="Z1197" s="211"/>
      <c r="AA1197" s="211"/>
      <c r="AB1197" s="211"/>
      <c r="AC1197" s="211"/>
      <c r="AD1197" s="211"/>
      <c r="AE1197" s="211"/>
      <c r="AF1197" s="211"/>
      <c r="AG1197" s="211"/>
      <c r="AH1197" s="211"/>
      <c r="AI1197" s="211"/>
      <c r="AJ1197" s="211"/>
      <c r="AK1197" s="211"/>
      <c r="AL1197" s="211"/>
      <c r="AM1197" s="211"/>
      <c r="AN1197" s="211"/>
      <c r="AO1197" s="211"/>
      <c r="AP1197" s="211"/>
    </row>
    <row r="1198" spans="2:42" ht="12" customHeight="1">
      <c r="B1198" s="128"/>
      <c r="C1198" s="128"/>
      <c r="E1198" s="407"/>
      <c r="F1198" s="211"/>
      <c r="G1198" s="211"/>
      <c r="H1198" s="211"/>
      <c r="I1198" s="211"/>
      <c r="J1198" s="211"/>
      <c r="K1198" s="211"/>
      <c r="L1198" s="211"/>
      <c r="M1198" s="211"/>
      <c r="N1198" s="211"/>
      <c r="O1198" s="211"/>
      <c r="P1198" s="211"/>
      <c r="Q1198" s="211"/>
      <c r="R1198" s="211"/>
      <c r="S1198" s="211"/>
      <c r="T1198" s="211"/>
      <c r="U1198" s="211"/>
      <c r="V1198" s="211"/>
      <c r="W1198" s="211"/>
      <c r="X1198" s="211"/>
      <c r="Y1198" s="211"/>
      <c r="Z1198" s="211"/>
      <c r="AA1198" s="211"/>
      <c r="AB1198" s="211"/>
      <c r="AC1198" s="211"/>
      <c r="AD1198" s="211"/>
      <c r="AE1198" s="211"/>
      <c r="AF1198" s="211"/>
      <c r="AG1198" s="211"/>
      <c r="AH1198" s="211"/>
      <c r="AI1198" s="211"/>
      <c r="AJ1198" s="211"/>
      <c r="AK1198" s="211"/>
      <c r="AL1198" s="211"/>
      <c r="AM1198" s="211"/>
      <c r="AN1198" s="211"/>
      <c r="AO1198" s="211"/>
      <c r="AP1198" s="211"/>
    </row>
    <row r="1199" spans="2:42" ht="12" customHeight="1">
      <c r="B1199" s="128"/>
      <c r="C1199" s="128"/>
      <c r="E1199" s="407"/>
      <c r="F1199" s="211"/>
      <c r="G1199" s="211"/>
      <c r="H1199" s="211"/>
      <c r="I1199" s="211"/>
      <c r="J1199" s="211"/>
      <c r="K1199" s="211"/>
      <c r="L1199" s="211"/>
      <c r="M1199" s="211"/>
      <c r="N1199" s="211"/>
      <c r="O1199" s="211"/>
      <c r="P1199" s="211"/>
      <c r="Q1199" s="211"/>
      <c r="R1199" s="211"/>
      <c r="S1199" s="211"/>
      <c r="T1199" s="211"/>
      <c r="U1199" s="211"/>
      <c r="V1199" s="211"/>
      <c r="W1199" s="211"/>
      <c r="X1199" s="211"/>
      <c r="Y1199" s="211"/>
      <c r="Z1199" s="211"/>
      <c r="AA1199" s="211"/>
      <c r="AB1199" s="211"/>
      <c r="AC1199" s="211"/>
      <c r="AD1199" s="211"/>
      <c r="AE1199" s="211"/>
      <c r="AF1199" s="211"/>
      <c r="AG1199" s="211"/>
      <c r="AH1199" s="211"/>
      <c r="AI1199" s="211"/>
      <c r="AJ1199" s="211"/>
      <c r="AK1199" s="211"/>
      <c r="AL1199" s="211"/>
      <c r="AM1199" s="211"/>
      <c r="AN1199" s="211"/>
      <c r="AO1199" s="211"/>
      <c r="AP1199" s="211"/>
    </row>
    <row r="1200" spans="2:42" ht="12" customHeight="1">
      <c r="B1200" s="128"/>
      <c r="C1200" s="128"/>
      <c r="E1200" s="407"/>
      <c r="F1200" s="211"/>
      <c r="G1200" s="211"/>
      <c r="H1200" s="211"/>
      <c r="I1200" s="211"/>
      <c r="J1200" s="211"/>
      <c r="K1200" s="211"/>
      <c r="L1200" s="211"/>
      <c r="M1200" s="211"/>
      <c r="N1200" s="211"/>
      <c r="O1200" s="211"/>
      <c r="P1200" s="211"/>
      <c r="Q1200" s="211"/>
      <c r="R1200" s="211"/>
      <c r="S1200" s="211"/>
      <c r="T1200" s="211"/>
      <c r="U1200" s="211"/>
      <c r="V1200" s="211"/>
      <c r="W1200" s="211"/>
      <c r="X1200" s="211"/>
      <c r="Y1200" s="211"/>
      <c r="Z1200" s="211"/>
      <c r="AA1200" s="211"/>
      <c r="AB1200" s="211"/>
      <c r="AC1200" s="211"/>
      <c r="AD1200" s="211"/>
      <c r="AE1200" s="211"/>
      <c r="AF1200" s="211"/>
      <c r="AG1200" s="211"/>
      <c r="AH1200" s="211"/>
      <c r="AI1200" s="211"/>
      <c r="AJ1200" s="211"/>
      <c r="AK1200" s="211"/>
      <c r="AL1200" s="211"/>
      <c r="AM1200" s="211"/>
      <c r="AN1200" s="211"/>
      <c r="AO1200" s="211"/>
      <c r="AP1200" s="211"/>
    </row>
    <row r="1201" spans="2:42" ht="12" customHeight="1">
      <c r="B1201" s="128"/>
      <c r="C1201" s="128"/>
      <c r="E1201" s="407"/>
      <c r="F1201" s="211"/>
      <c r="G1201" s="211"/>
      <c r="H1201" s="211"/>
      <c r="I1201" s="211"/>
      <c r="J1201" s="211"/>
      <c r="K1201" s="211"/>
      <c r="L1201" s="211"/>
      <c r="M1201" s="211"/>
      <c r="N1201" s="211"/>
      <c r="O1201" s="211"/>
      <c r="P1201" s="211"/>
      <c r="Q1201" s="211"/>
      <c r="R1201" s="211"/>
      <c r="S1201" s="211"/>
      <c r="T1201" s="211"/>
      <c r="U1201" s="211"/>
      <c r="V1201" s="211"/>
      <c r="W1201" s="211"/>
      <c r="X1201" s="211"/>
      <c r="Y1201" s="211"/>
      <c r="Z1201" s="211"/>
      <c r="AA1201" s="211"/>
      <c r="AB1201" s="211"/>
      <c r="AC1201" s="211"/>
      <c r="AD1201" s="211"/>
      <c r="AE1201" s="211"/>
      <c r="AF1201" s="211"/>
      <c r="AG1201" s="211"/>
      <c r="AH1201" s="211"/>
      <c r="AI1201" s="211"/>
      <c r="AJ1201" s="211"/>
      <c r="AK1201" s="211"/>
      <c r="AL1201" s="211"/>
      <c r="AM1201" s="211"/>
      <c r="AN1201" s="211"/>
      <c r="AO1201" s="211"/>
      <c r="AP1201" s="211"/>
    </row>
    <row r="1202" spans="2:42" ht="12" customHeight="1">
      <c r="B1202" s="128"/>
      <c r="C1202" s="128"/>
      <c r="E1202" s="407"/>
      <c r="F1202" s="211"/>
      <c r="G1202" s="211"/>
      <c r="H1202" s="211"/>
      <c r="I1202" s="211"/>
      <c r="J1202" s="211"/>
      <c r="K1202" s="211"/>
      <c r="L1202" s="211"/>
      <c r="M1202" s="211"/>
      <c r="N1202" s="211"/>
      <c r="O1202" s="211"/>
      <c r="P1202" s="211"/>
      <c r="Q1202" s="211"/>
      <c r="R1202" s="211"/>
      <c r="S1202" s="211"/>
      <c r="T1202" s="211"/>
      <c r="U1202" s="211"/>
      <c r="V1202" s="211"/>
      <c r="W1202" s="211"/>
      <c r="X1202" s="211"/>
      <c r="Y1202" s="211"/>
      <c r="Z1202" s="211"/>
      <c r="AA1202" s="211"/>
      <c r="AB1202" s="211"/>
      <c r="AC1202" s="211"/>
      <c r="AD1202" s="211"/>
      <c r="AE1202" s="211"/>
      <c r="AF1202" s="211"/>
      <c r="AG1202" s="211"/>
      <c r="AH1202" s="211"/>
      <c r="AI1202" s="211"/>
      <c r="AJ1202" s="211"/>
      <c r="AK1202" s="211"/>
      <c r="AL1202" s="211"/>
      <c r="AM1202" s="211"/>
      <c r="AN1202" s="211"/>
      <c r="AO1202" s="211"/>
      <c r="AP1202" s="211"/>
    </row>
    <row r="1203" spans="2:42" ht="12" customHeight="1">
      <c r="B1203" s="128"/>
      <c r="C1203" s="128"/>
      <c r="E1203" s="407"/>
      <c r="F1203" s="211"/>
      <c r="G1203" s="211"/>
      <c r="H1203" s="211"/>
      <c r="I1203" s="211"/>
      <c r="J1203" s="211"/>
      <c r="K1203" s="211"/>
      <c r="L1203" s="211"/>
      <c r="M1203" s="211"/>
      <c r="N1203" s="211"/>
      <c r="O1203" s="211"/>
      <c r="P1203" s="211"/>
      <c r="Q1203" s="211"/>
      <c r="R1203" s="211"/>
      <c r="S1203" s="211"/>
      <c r="T1203" s="211"/>
      <c r="U1203" s="211"/>
      <c r="V1203" s="211"/>
      <c r="W1203" s="211"/>
      <c r="X1203" s="211"/>
      <c r="Y1203" s="211"/>
      <c r="Z1203" s="211"/>
      <c r="AA1203" s="211"/>
      <c r="AB1203" s="211"/>
      <c r="AC1203" s="211"/>
      <c r="AD1203" s="211"/>
      <c r="AE1203" s="211"/>
      <c r="AF1203" s="211"/>
      <c r="AG1203" s="211"/>
      <c r="AH1203" s="211"/>
      <c r="AI1203" s="211"/>
      <c r="AJ1203" s="211"/>
      <c r="AK1203" s="211"/>
      <c r="AL1203" s="211"/>
      <c r="AM1203" s="211"/>
      <c r="AN1203" s="211"/>
      <c r="AO1203" s="211"/>
      <c r="AP1203" s="211"/>
    </row>
    <row r="1204" spans="2:42" ht="12" customHeight="1">
      <c r="B1204" s="128"/>
      <c r="C1204" s="128"/>
      <c r="E1204" s="407"/>
      <c r="F1204" s="211"/>
      <c r="G1204" s="211"/>
      <c r="H1204" s="211"/>
      <c r="I1204" s="211"/>
      <c r="J1204" s="211"/>
      <c r="K1204" s="211"/>
      <c r="L1204" s="211"/>
      <c r="M1204" s="211"/>
      <c r="N1204" s="211"/>
      <c r="O1204" s="211"/>
      <c r="P1204" s="211"/>
      <c r="Q1204" s="211"/>
      <c r="R1204" s="211"/>
      <c r="S1204" s="211"/>
      <c r="T1204" s="211"/>
      <c r="U1204" s="211"/>
      <c r="V1204" s="211"/>
      <c r="W1204" s="211"/>
      <c r="X1204" s="211"/>
      <c r="Y1204" s="211"/>
      <c r="Z1204" s="211"/>
      <c r="AA1204" s="211"/>
      <c r="AB1204" s="211"/>
      <c r="AC1204" s="211"/>
      <c r="AD1204" s="211"/>
      <c r="AE1204" s="211"/>
      <c r="AF1204" s="211"/>
      <c r="AG1204" s="211"/>
      <c r="AH1204" s="211"/>
      <c r="AI1204" s="211"/>
      <c r="AJ1204" s="211"/>
      <c r="AK1204" s="211"/>
      <c r="AL1204" s="211"/>
      <c r="AM1204" s="211"/>
      <c r="AN1204" s="211"/>
      <c r="AO1204" s="211"/>
      <c r="AP1204" s="211"/>
    </row>
    <row r="1205" spans="2:42" ht="12" customHeight="1">
      <c r="B1205" s="128"/>
      <c r="C1205" s="128"/>
      <c r="E1205" s="407"/>
      <c r="F1205" s="211"/>
      <c r="G1205" s="211"/>
      <c r="H1205" s="211"/>
      <c r="I1205" s="211"/>
      <c r="J1205" s="211"/>
      <c r="K1205" s="211"/>
      <c r="L1205" s="211"/>
      <c r="M1205" s="211"/>
      <c r="N1205" s="211"/>
      <c r="O1205" s="211"/>
      <c r="P1205" s="211"/>
      <c r="Q1205" s="211"/>
      <c r="R1205" s="211"/>
      <c r="S1205" s="211"/>
      <c r="T1205" s="211"/>
      <c r="U1205" s="211"/>
      <c r="V1205" s="211"/>
      <c r="W1205" s="211"/>
      <c r="X1205" s="211"/>
      <c r="Y1205" s="211"/>
      <c r="Z1205" s="211"/>
      <c r="AA1205" s="211"/>
      <c r="AB1205" s="211"/>
      <c r="AC1205" s="211"/>
      <c r="AD1205" s="211"/>
      <c r="AE1205" s="211"/>
      <c r="AF1205" s="211"/>
      <c r="AG1205" s="211"/>
      <c r="AH1205" s="211"/>
      <c r="AI1205" s="211"/>
      <c r="AJ1205" s="211"/>
      <c r="AK1205" s="211"/>
      <c r="AL1205" s="211"/>
      <c r="AM1205" s="211"/>
      <c r="AN1205" s="211"/>
      <c r="AO1205" s="211"/>
      <c r="AP1205" s="211"/>
    </row>
    <row r="1206" spans="2:42" ht="12" customHeight="1">
      <c r="B1206" s="128"/>
      <c r="C1206" s="128"/>
      <c r="E1206" s="407"/>
      <c r="F1206" s="211"/>
      <c r="G1206" s="211"/>
      <c r="H1206" s="211"/>
      <c r="I1206" s="211"/>
      <c r="J1206" s="211"/>
      <c r="K1206" s="211"/>
      <c r="L1206" s="211"/>
      <c r="M1206" s="211"/>
      <c r="N1206" s="211"/>
      <c r="O1206" s="211"/>
      <c r="P1206" s="211"/>
      <c r="Q1206" s="211"/>
      <c r="R1206" s="211"/>
      <c r="S1206" s="211"/>
      <c r="T1206" s="211"/>
      <c r="U1206" s="211"/>
      <c r="V1206" s="211"/>
      <c r="W1206" s="211"/>
      <c r="X1206" s="211"/>
      <c r="Y1206" s="211"/>
      <c r="Z1206" s="211"/>
      <c r="AA1206" s="211"/>
      <c r="AB1206" s="211"/>
      <c r="AC1206" s="211"/>
      <c r="AD1206" s="211"/>
      <c r="AE1206" s="211"/>
      <c r="AF1206" s="211"/>
      <c r="AG1206" s="211"/>
      <c r="AH1206" s="211"/>
      <c r="AI1206" s="211"/>
      <c r="AJ1206" s="211"/>
      <c r="AK1206" s="211"/>
      <c r="AL1206" s="211"/>
      <c r="AM1206" s="211"/>
      <c r="AN1206" s="211"/>
      <c r="AO1206" s="211"/>
      <c r="AP1206" s="211"/>
    </row>
    <row r="1207" spans="2:42" ht="12" customHeight="1">
      <c r="B1207" s="128"/>
      <c r="C1207" s="128"/>
      <c r="E1207" s="407"/>
      <c r="F1207" s="211"/>
      <c r="G1207" s="211"/>
      <c r="H1207" s="211"/>
      <c r="I1207" s="211"/>
      <c r="J1207" s="211"/>
      <c r="K1207" s="211"/>
      <c r="L1207" s="211"/>
      <c r="M1207" s="211"/>
      <c r="N1207" s="211"/>
      <c r="O1207" s="211"/>
      <c r="P1207" s="211"/>
      <c r="Q1207" s="211"/>
      <c r="R1207" s="211"/>
      <c r="S1207" s="211"/>
      <c r="T1207" s="211"/>
      <c r="U1207" s="211"/>
      <c r="V1207" s="211"/>
      <c r="W1207" s="211"/>
      <c r="X1207" s="211"/>
      <c r="Y1207" s="211"/>
      <c r="Z1207" s="211"/>
      <c r="AA1207" s="211"/>
      <c r="AB1207" s="211"/>
      <c r="AC1207" s="211"/>
      <c r="AD1207" s="211"/>
      <c r="AE1207" s="211"/>
      <c r="AF1207" s="211"/>
      <c r="AG1207" s="211"/>
      <c r="AH1207" s="211"/>
      <c r="AI1207" s="211"/>
      <c r="AJ1207" s="211"/>
      <c r="AK1207" s="211"/>
      <c r="AL1207" s="211"/>
      <c r="AM1207" s="211"/>
      <c r="AN1207" s="211"/>
      <c r="AO1207" s="211"/>
      <c r="AP1207" s="211"/>
    </row>
    <row r="1208" spans="2:42" ht="12" customHeight="1">
      <c r="B1208" s="128"/>
      <c r="C1208" s="128"/>
      <c r="E1208" s="407"/>
      <c r="F1208" s="211"/>
      <c r="G1208" s="211"/>
      <c r="H1208" s="211"/>
      <c r="I1208" s="211"/>
      <c r="J1208" s="211"/>
      <c r="K1208" s="211"/>
      <c r="L1208" s="211"/>
      <c r="M1208" s="211"/>
      <c r="N1208" s="211"/>
      <c r="O1208" s="211"/>
      <c r="P1208" s="211"/>
      <c r="Q1208" s="211"/>
      <c r="R1208" s="211"/>
      <c r="S1208" s="211"/>
      <c r="T1208" s="211"/>
      <c r="U1208" s="211"/>
      <c r="V1208" s="211"/>
      <c r="W1208" s="211"/>
      <c r="X1208" s="211"/>
      <c r="Y1208" s="211"/>
      <c r="Z1208" s="211"/>
      <c r="AA1208" s="211"/>
      <c r="AB1208" s="211"/>
      <c r="AC1208" s="211"/>
      <c r="AD1208" s="211"/>
      <c r="AE1208" s="211"/>
      <c r="AF1208" s="211"/>
      <c r="AG1208" s="211"/>
      <c r="AH1208" s="211"/>
      <c r="AI1208" s="211"/>
      <c r="AJ1208" s="211"/>
      <c r="AK1208" s="211"/>
      <c r="AL1208" s="211"/>
      <c r="AM1208" s="211"/>
      <c r="AN1208" s="211"/>
      <c r="AO1208" s="211"/>
      <c r="AP1208" s="211"/>
    </row>
    <row r="1209" spans="2:42" ht="12" customHeight="1">
      <c r="B1209" s="128"/>
      <c r="C1209" s="128"/>
      <c r="E1209" s="407"/>
      <c r="F1209" s="211"/>
      <c r="G1209" s="211"/>
      <c r="H1209" s="211"/>
      <c r="I1209" s="211"/>
      <c r="J1209" s="211"/>
      <c r="K1209" s="211"/>
      <c r="L1209" s="211"/>
      <c r="M1209" s="211"/>
      <c r="N1209" s="211"/>
      <c r="O1209" s="211"/>
      <c r="P1209" s="211"/>
      <c r="Q1209" s="211"/>
      <c r="R1209" s="211"/>
      <c r="S1209" s="211"/>
      <c r="T1209" s="211"/>
      <c r="U1209" s="211"/>
      <c r="V1209" s="211"/>
      <c r="W1209" s="211"/>
      <c r="X1209" s="211"/>
      <c r="Y1209" s="211"/>
      <c r="Z1209" s="211"/>
      <c r="AA1209" s="211"/>
      <c r="AB1209" s="211"/>
      <c r="AC1209" s="211"/>
      <c r="AD1209" s="211"/>
      <c r="AE1209" s="211"/>
      <c r="AF1209" s="211"/>
      <c r="AG1209" s="211"/>
      <c r="AH1209" s="211"/>
      <c r="AI1209" s="211"/>
      <c r="AJ1209" s="211"/>
      <c r="AK1209" s="211"/>
      <c r="AL1209" s="211"/>
      <c r="AM1209" s="211"/>
      <c r="AN1209" s="211"/>
      <c r="AO1209" s="211"/>
      <c r="AP1209" s="211"/>
    </row>
    <row r="1210" spans="2:42" ht="12" customHeight="1">
      <c r="B1210" s="128"/>
      <c r="C1210" s="128"/>
      <c r="E1210" s="407"/>
      <c r="F1210" s="211"/>
      <c r="G1210" s="211"/>
      <c r="H1210" s="211"/>
      <c r="I1210" s="211"/>
      <c r="J1210" s="211"/>
      <c r="K1210" s="211"/>
      <c r="L1210" s="211"/>
      <c r="M1210" s="211"/>
      <c r="N1210" s="211"/>
      <c r="O1210" s="211"/>
      <c r="P1210" s="211"/>
      <c r="Q1210" s="211"/>
      <c r="R1210" s="211"/>
      <c r="S1210" s="211"/>
      <c r="T1210" s="211"/>
      <c r="U1210" s="211"/>
      <c r="V1210" s="211"/>
      <c r="W1210" s="211"/>
      <c r="X1210" s="211"/>
      <c r="Y1210" s="211"/>
      <c r="Z1210" s="211"/>
      <c r="AA1210" s="211"/>
      <c r="AB1210" s="211"/>
      <c r="AC1210" s="211"/>
      <c r="AD1210" s="211"/>
      <c r="AE1210" s="211"/>
      <c r="AF1210" s="211"/>
      <c r="AG1210" s="211"/>
      <c r="AH1210" s="211"/>
      <c r="AI1210" s="211"/>
      <c r="AJ1210" s="211"/>
      <c r="AK1210" s="211"/>
      <c r="AL1210" s="211"/>
      <c r="AM1210" s="211"/>
      <c r="AN1210" s="211"/>
      <c r="AO1210" s="211"/>
      <c r="AP1210" s="211"/>
    </row>
    <row r="1211" spans="2:42" ht="12" customHeight="1">
      <c r="B1211" s="128"/>
      <c r="C1211" s="128"/>
      <c r="E1211" s="407"/>
      <c r="F1211" s="211"/>
      <c r="G1211" s="211"/>
      <c r="H1211" s="211"/>
      <c r="I1211" s="211"/>
      <c r="J1211" s="211"/>
      <c r="K1211" s="211"/>
      <c r="L1211" s="211"/>
      <c r="M1211" s="211"/>
      <c r="N1211" s="211"/>
      <c r="O1211" s="211"/>
      <c r="P1211" s="211"/>
      <c r="Q1211" s="211"/>
      <c r="R1211" s="211"/>
      <c r="S1211" s="211"/>
      <c r="T1211" s="211"/>
      <c r="U1211" s="211"/>
      <c r="V1211" s="211"/>
      <c r="W1211" s="211"/>
      <c r="X1211" s="211"/>
      <c r="Y1211" s="211"/>
      <c r="Z1211" s="211"/>
      <c r="AA1211" s="211"/>
      <c r="AB1211" s="211"/>
      <c r="AC1211" s="211"/>
      <c r="AD1211" s="211"/>
      <c r="AE1211" s="211"/>
      <c r="AF1211" s="211"/>
      <c r="AG1211" s="211"/>
      <c r="AH1211" s="211"/>
      <c r="AI1211" s="211"/>
      <c r="AJ1211" s="211"/>
      <c r="AK1211" s="211"/>
      <c r="AL1211" s="211"/>
      <c r="AM1211" s="211"/>
      <c r="AN1211" s="211"/>
      <c r="AO1211" s="211"/>
      <c r="AP1211" s="211"/>
    </row>
    <row r="1212" spans="2:42" ht="12" customHeight="1">
      <c r="B1212" s="128"/>
      <c r="C1212" s="128"/>
      <c r="E1212" s="407"/>
      <c r="F1212" s="211"/>
      <c r="G1212" s="211"/>
      <c r="H1212" s="211"/>
      <c r="I1212" s="211"/>
      <c r="J1212" s="211"/>
      <c r="K1212" s="211"/>
      <c r="L1212" s="211"/>
      <c r="M1212" s="211"/>
      <c r="N1212" s="211"/>
      <c r="O1212" s="211"/>
      <c r="P1212" s="211"/>
      <c r="Q1212" s="211"/>
      <c r="R1212" s="211"/>
      <c r="S1212" s="211"/>
      <c r="T1212" s="211"/>
      <c r="U1212" s="211"/>
      <c r="V1212" s="211"/>
      <c r="W1212" s="211"/>
      <c r="X1212" s="211"/>
      <c r="Y1212" s="211"/>
      <c r="Z1212" s="211"/>
      <c r="AA1212" s="211"/>
      <c r="AB1212" s="211"/>
      <c r="AC1212" s="211"/>
      <c r="AD1212" s="211"/>
      <c r="AE1212" s="211"/>
      <c r="AF1212" s="211"/>
      <c r="AG1212" s="211"/>
      <c r="AH1212" s="211"/>
      <c r="AI1212" s="211"/>
      <c r="AJ1212" s="211"/>
      <c r="AK1212" s="211"/>
      <c r="AL1212" s="211"/>
      <c r="AM1212" s="211"/>
      <c r="AN1212" s="211"/>
      <c r="AO1212" s="211"/>
      <c r="AP1212" s="211"/>
    </row>
    <row r="1213" spans="2:42" ht="12" customHeight="1">
      <c r="B1213" s="128"/>
      <c r="C1213" s="128"/>
      <c r="E1213" s="407"/>
      <c r="F1213" s="211"/>
      <c r="G1213" s="211"/>
      <c r="H1213" s="211"/>
      <c r="I1213" s="211"/>
      <c r="J1213" s="211"/>
      <c r="K1213" s="211"/>
      <c r="L1213" s="211"/>
      <c r="M1213" s="211"/>
      <c r="N1213" s="211"/>
      <c r="O1213" s="211"/>
      <c r="P1213" s="211"/>
      <c r="Q1213" s="211"/>
      <c r="R1213" s="211"/>
      <c r="S1213" s="211"/>
      <c r="T1213" s="211"/>
      <c r="U1213" s="211"/>
      <c r="V1213" s="211"/>
      <c r="W1213" s="211"/>
      <c r="X1213" s="211"/>
      <c r="Y1213" s="211"/>
      <c r="Z1213" s="211"/>
      <c r="AA1213" s="211"/>
      <c r="AB1213" s="211"/>
      <c r="AC1213" s="211"/>
      <c r="AD1213" s="211"/>
      <c r="AE1213" s="211"/>
      <c r="AF1213" s="211"/>
      <c r="AG1213" s="211"/>
      <c r="AH1213" s="211"/>
      <c r="AI1213" s="211"/>
      <c r="AJ1213" s="211"/>
      <c r="AK1213" s="211"/>
      <c r="AL1213" s="211"/>
      <c r="AM1213" s="211"/>
      <c r="AN1213" s="211"/>
      <c r="AO1213" s="211"/>
      <c r="AP1213" s="211"/>
    </row>
    <row r="1214" spans="2:42" ht="12" customHeight="1">
      <c r="B1214" s="128"/>
      <c r="C1214" s="128"/>
      <c r="E1214" s="407"/>
      <c r="F1214" s="211"/>
      <c r="G1214" s="211"/>
      <c r="H1214" s="211"/>
      <c r="I1214" s="211"/>
      <c r="J1214" s="211"/>
      <c r="K1214" s="211"/>
      <c r="L1214" s="211"/>
      <c r="M1214" s="211"/>
      <c r="N1214" s="211"/>
      <c r="O1214" s="211"/>
      <c r="P1214" s="211"/>
      <c r="Q1214" s="211"/>
      <c r="R1214" s="211"/>
      <c r="S1214" s="211"/>
      <c r="T1214" s="211"/>
      <c r="U1214" s="211"/>
      <c r="V1214" s="211"/>
      <c r="W1214" s="211"/>
      <c r="X1214" s="211"/>
      <c r="Y1214" s="211"/>
      <c r="Z1214" s="211"/>
      <c r="AA1214" s="211"/>
      <c r="AB1214" s="211"/>
      <c r="AC1214" s="211"/>
      <c r="AD1214" s="211"/>
      <c r="AE1214" s="211"/>
      <c r="AF1214" s="211"/>
      <c r="AG1214" s="211"/>
      <c r="AH1214" s="211"/>
      <c r="AI1214" s="211"/>
      <c r="AJ1214" s="211"/>
      <c r="AK1214" s="211"/>
      <c r="AL1214" s="211"/>
      <c r="AM1214" s="211"/>
      <c r="AN1214" s="211"/>
      <c r="AO1214" s="211"/>
      <c r="AP1214" s="211"/>
    </row>
    <row r="1215" spans="2:42" ht="12" customHeight="1">
      <c r="B1215" s="128"/>
      <c r="C1215" s="128"/>
      <c r="E1215" s="407"/>
      <c r="F1215" s="211"/>
      <c r="G1215" s="211"/>
      <c r="H1215" s="211"/>
      <c r="I1215" s="211"/>
      <c r="J1215" s="211"/>
      <c r="K1215" s="211"/>
      <c r="L1215" s="211"/>
      <c r="M1215" s="211"/>
      <c r="N1215" s="211"/>
      <c r="O1215" s="211"/>
      <c r="P1215" s="211"/>
      <c r="Q1215" s="211"/>
      <c r="R1215" s="211"/>
      <c r="S1215" s="211"/>
      <c r="T1215" s="211"/>
      <c r="U1215" s="211"/>
      <c r="V1215" s="211"/>
      <c r="W1215" s="211"/>
      <c r="X1215" s="211"/>
      <c r="Y1215" s="211"/>
      <c r="Z1215" s="211"/>
      <c r="AA1215" s="211"/>
      <c r="AB1215" s="211"/>
      <c r="AC1215" s="211"/>
      <c r="AD1215" s="211"/>
      <c r="AE1215" s="211"/>
      <c r="AF1215" s="211"/>
      <c r="AG1215" s="211"/>
      <c r="AH1215" s="211"/>
      <c r="AI1215" s="211"/>
      <c r="AJ1215" s="211"/>
      <c r="AK1215" s="211"/>
      <c r="AL1215" s="211"/>
      <c r="AM1215" s="211"/>
      <c r="AN1215" s="211"/>
      <c r="AO1215" s="211"/>
      <c r="AP1215" s="211"/>
    </row>
    <row r="1216" spans="2:42" ht="12" customHeight="1">
      <c r="B1216" s="128"/>
      <c r="C1216" s="128"/>
      <c r="E1216" s="407"/>
      <c r="F1216" s="211"/>
      <c r="G1216" s="211"/>
      <c r="H1216" s="211"/>
      <c r="I1216" s="211"/>
      <c r="J1216" s="211"/>
      <c r="K1216" s="211"/>
      <c r="L1216" s="211"/>
      <c r="M1216" s="211"/>
      <c r="N1216" s="211"/>
      <c r="O1216" s="211"/>
      <c r="P1216" s="211"/>
      <c r="Q1216" s="211"/>
      <c r="R1216" s="211"/>
      <c r="S1216" s="211"/>
      <c r="T1216" s="211"/>
      <c r="U1216" s="211"/>
      <c r="V1216" s="211"/>
      <c r="W1216" s="211"/>
      <c r="X1216" s="211"/>
      <c r="Y1216" s="211"/>
      <c r="Z1216" s="211"/>
      <c r="AA1216" s="211"/>
      <c r="AB1216" s="211"/>
      <c r="AC1216" s="211"/>
      <c r="AD1216" s="211"/>
      <c r="AE1216" s="211"/>
      <c r="AF1216" s="211"/>
      <c r="AG1216" s="211"/>
      <c r="AH1216" s="211"/>
      <c r="AI1216" s="211"/>
      <c r="AJ1216" s="211"/>
      <c r="AK1216" s="211"/>
      <c r="AL1216" s="211"/>
      <c r="AM1216" s="211"/>
      <c r="AN1216" s="211"/>
      <c r="AO1216" s="211"/>
    </row>
    <row r="1217" spans="2:41" ht="12" customHeight="1">
      <c r="B1217" s="128"/>
      <c r="C1217" s="128"/>
      <c r="E1217" s="407"/>
      <c r="F1217" s="211"/>
      <c r="G1217" s="211"/>
      <c r="H1217" s="211"/>
      <c r="I1217" s="211"/>
      <c r="J1217" s="211"/>
      <c r="K1217" s="211"/>
      <c r="L1217" s="211"/>
      <c r="M1217" s="211"/>
      <c r="N1217" s="211"/>
      <c r="O1217" s="211"/>
      <c r="P1217" s="211"/>
      <c r="Q1217" s="211"/>
      <c r="R1217" s="211"/>
      <c r="S1217" s="211"/>
      <c r="T1217" s="211"/>
      <c r="U1217" s="211"/>
      <c r="V1217" s="211"/>
      <c r="W1217" s="211"/>
      <c r="X1217" s="211"/>
      <c r="Y1217" s="211"/>
      <c r="Z1217" s="211"/>
      <c r="AA1217" s="211"/>
      <c r="AB1217" s="211"/>
      <c r="AC1217" s="211"/>
      <c r="AD1217" s="211"/>
      <c r="AE1217" s="211"/>
      <c r="AF1217" s="211"/>
      <c r="AG1217" s="211"/>
      <c r="AH1217" s="211"/>
      <c r="AI1217" s="211"/>
      <c r="AJ1217" s="211"/>
      <c r="AK1217" s="211"/>
      <c r="AL1217" s="211"/>
      <c r="AM1217" s="211"/>
      <c r="AN1217" s="211"/>
      <c r="AO1217" s="211"/>
    </row>
    <row r="1218" spans="2:41" ht="12" customHeight="1">
      <c r="B1218" s="128"/>
      <c r="C1218" s="128"/>
      <c r="E1218" s="407"/>
      <c r="F1218" s="211"/>
      <c r="G1218" s="211"/>
      <c r="H1218" s="211"/>
      <c r="I1218" s="211"/>
      <c r="J1218" s="211"/>
      <c r="K1218" s="211"/>
      <c r="L1218" s="211"/>
      <c r="M1218" s="211"/>
      <c r="N1218" s="211"/>
      <c r="O1218" s="211"/>
      <c r="P1218" s="211"/>
      <c r="Q1218" s="211"/>
      <c r="R1218" s="211"/>
      <c r="S1218" s="211"/>
      <c r="T1218" s="211"/>
      <c r="U1218" s="211"/>
      <c r="V1218" s="211"/>
      <c r="W1218" s="211"/>
      <c r="X1218" s="211"/>
      <c r="Y1218" s="211"/>
      <c r="Z1218" s="211"/>
      <c r="AA1218" s="211"/>
      <c r="AB1218" s="211"/>
      <c r="AC1218" s="211"/>
      <c r="AD1218" s="211"/>
      <c r="AE1218" s="211"/>
      <c r="AF1218" s="211"/>
      <c r="AG1218" s="211"/>
      <c r="AH1218" s="211"/>
      <c r="AI1218" s="211"/>
      <c r="AJ1218" s="211"/>
      <c r="AK1218" s="211"/>
      <c r="AL1218" s="211"/>
      <c r="AM1218" s="211"/>
      <c r="AN1218" s="211"/>
      <c r="AO1218" s="211"/>
    </row>
    <row r="1219" spans="2:41" ht="12" customHeight="1">
      <c r="B1219" s="128"/>
      <c r="C1219" s="128"/>
      <c r="E1219" s="407"/>
      <c r="F1219" s="211"/>
      <c r="G1219" s="211"/>
      <c r="H1219" s="211"/>
      <c r="I1219" s="211"/>
      <c r="J1219" s="211"/>
      <c r="K1219" s="211"/>
      <c r="L1219" s="211"/>
      <c r="M1219" s="211"/>
      <c r="N1219" s="211"/>
      <c r="O1219" s="211"/>
      <c r="P1219" s="211"/>
      <c r="Q1219" s="211"/>
      <c r="R1219" s="211"/>
      <c r="S1219" s="211"/>
      <c r="T1219" s="211"/>
      <c r="U1219" s="211"/>
      <c r="V1219" s="211"/>
      <c r="W1219" s="211"/>
      <c r="X1219" s="211"/>
      <c r="Y1219" s="211"/>
      <c r="Z1219" s="211"/>
      <c r="AA1219" s="211"/>
      <c r="AB1219" s="211"/>
      <c r="AC1219" s="211"/>
      <c r="AD1219" s="211"/>
      <c r="AE1219" s="211"/>
      <c r="AF1219" s="211"/>
      <c r="AG1219" s="211"/>
      <c r="AH1219" s="211"/>
      <c r="AI1219" s="211"/>
      <c r="AJ1219" s="211"/>
      <c r="AK1219" s="211"/>
      <c r="AL1219" s="211"/>
      <c r="AM1219" s="211"/>
      <c r="AN1219" s="211"/>
      <c r="AO1219" s="211"/>
    </row>
    <row r="1220" spans="2:41" ht="12" customHeight="1">
      <c r="B1220" s="128"/>
      <c r="C1220" s="128"/>
      <c r="E1220" s="407"/>
      <c r="F1220" s="211"/>
      <c r="G1220" s="211"/>
      <c r="H1220" s="211"/>
      <c r="I1220" s="211"/>
      <c r="J1220" s="211"/>
      <c r="K1220" s="211"/>
      <c r="L1220" s="211"/>
      <c r="M1220" s="211"/>
      <c r="N1220" s="211"/>
      <c r="O1220" s="211"/>
      <c r="P1220" s="211"/>
      <c r="Q1220" s="211"/>
      <c r="R1220" s="211"/>
      <c r="S1220" s="211"/>
      <c r="T1220" s="211"/>
      <c r="U1220" s="211"/>
      <c r="V1220" s="211"/>
      <c r="W1220" s="211"/>
      <c r="X1220" s="211"/>
      <c r="Y1220" s="211"/>
      <c r="Z1220" s="211"/>
      <c r="AA1220" s="211"/>
      <c r="AB1220" s="211"/>
      <c r="AC1220" s="211"/>
      <c r="AD1220" s="211"/>
      <c r="AE1220" s="211"/>
      <c r="AF1220" s="211"/>
      <c r="AG1220" s="211"/>
      <c r="AH1220" s="211"/>
      <c r="AI1220" s="211"/>
      <c r="AJ1220" s="211"/>
      <c r="AK1220" s="211"/>
      <c r="AL1220" s="211"/>
      <c r="AM1220" s="211"/>
      <c r="AN1220" s="211"/>
      <c r="AO1220" s="211"/>
    </row>
    <row r="1221" spans="2:41" ht="12" customHeight="1">
      <c r="B1221" s="128"/>
      <c r="C1221" s="128"/>
      <c r="E1221" s="407"/>
      <c r="F1221" s="211"/>
      <c r="G1221" s="211"/>
      <c r="H1221" s="211"/>
      <c r="I1221" s="211"/>
      <c r="J1221" s="211"/>
      <c r="K1221" s="211"/>
      <c r="L1221" s="211"/>
      <c r="M1221" s="211"/>
      <c r="N1221" s="211"/>
      <c r="O1221" s="211"/>
      <c r="P1221" s="211"/>
      <c r="Q1221" s="211"/>
      <c r="R1221" s="211"/>
      <c r="S1221" s="211"/>
      <c r="T1221" s="211"/>
      <c r="U1221" s="211"/>
      <c r="V1221" s="211"/>
      <c r="W1221" s="211"/>
      <c r="X1221" s="211"/>
      <c r="Y1221" s="211"/>
      <c r="Z1221" s="211"/>
      <c r="AA1221" s="211"/>
      <c r="AB1221" s="211"/>
      <c r="AC1221" s="211"/>
      <c r="AD1221" s="211"/>
      <c r="AE1221" s="211"/>
      <c r="AF1221" s="211"/>
      <c r="AG1221" s="211"/>
      <c r="AH1221" s="211"/>
      <c r="AI1221" s="211"/>
      <c r="AJ1221" s="211"/>
      <c r="AK1221" s="211"/>
      <c r="AL1221" s="211"/>
      <c r="AM1221" s="211"/>
      <c r="AN1221" s="211"/>
      <c r="AO1221" s="211"/>
    </row>
    <row r="1222" spans="2:41" ht="12" customHeight="1">
      <c r="B1222" s="128"/>
      <c r="C1222" s="128"/>
      <c r="E1222" s="407"/>
      <c r="F1222" s="211"/>
      <c r="G1222" s="211"/>
      <c r="H1222" s="211"/>
      <c r="I1222" s="211"/>
      <c r="J1222" s="211"/>
      <c r="K1222" s="211"/>
      <c r="L1222" s="211"/>
      <c r="M1222" s="211"/>
      <c r="N1222" s="211"/>
      <c r="O1222" s="211"/>
      <c r="P1222" s="211"/>
      <c r="Q1222" s="211"/>
      <c r="R1222" s="211"/>
      <c r="S1222" s="211"/>
      <c r="T1222" s="211"/>
      <c r="U1222" s="211"/>
      <c r="V1222" s="211"/>
      <c r="W1222" s="211"/>
      <c r="X1222" s="211"/>
      <c r="Y1222" s="211"/>
      <c r="Z1222" s="211"/>
      <c r="AA1222" s="211"/>
      <c r="AB1222" s="211"/>
      <c r="AC1222" s="211"/>
      <c r="AD1222" s="211"/>
      <c r="AE1222" s="211"/>
      <c r="AF1222" s="211"/>
      <c r="AG1222" s="211"/>
      <c r="AH1222" s="211"/>
      <c r="AI1222" s="211"/>
      <c r="AJ1222" s="211"/>
      <c r="AK1222" s="211"/>
      <c r="AL1222" s="211"/>
      <c r="AM1222" s="211"/>
      <c r="AN1222" s="211"/>
      <c r="AO1222" s="211"/>
    </row>
    <row r="1223" spans="2:41" ht="12" customHeight="1">
      <c r="B1223" s="128"/>
      <c r="C1223" s="128"/>
      <c r="E1223" s="407"/>
      <c r="F1223" s="211"/>
      <c r="G1223" s="211"/>
      <c r="H1223" s="211"/>
      <c r="I1223" s="211"/>
      <c r="J1223" s="211"/>
      <c r="K1223" s="211"/>
      <c r="L1223" s="211"/>
      <c r="M1223" s="211"/>
      <c r="N1223" s="211"/>
      <c r="O1223" s="211"/>
      <c r="P1223" s="211"/>
      <c r="Q1223" s="211"/>
      <c r="R1223" s="211"/>
      <c r="S1223" s="211"/>
      <c r="T1223" s="211"/>
      <c r="U1223" s="211"/>
      <c r="V1223" s="211"/>
      <c r="W1223" s="211"/>
      <c r="X1223" s="211"/>
      <c r="Y1223" s="211"/>
      <c r="Z1223" s="211"/>
      <c r="AA1223" s="211"/>
      <c r="AB1223" s="211"/>
      <c r="AC1223" s="211"/>
      <c r="AD1223" s="211"/>
      <c r="AE1223" s="211"/>
      <c r="AF1223" s="211"/>
      <c r="AG1223" s="211"/>
      <c r="AH1223" s="211"/>
      <c r="AI1223" s="211"/>
      <c r="AJ1223" s="211"/>
      <c r="AK1223" s="211"/>
      <c r="AL1223" s="211"/>
      <c r="AM1223" s="211"/>
      <c r="AN1223" s="211"/>
      <c r="AO1223" s="211"/>
    </row>
    <row r="1224" spans="2:41" ht="12" customHeight="1">
      <c r="B1224" s="128"/>
      <c r="C1224" s="128"/>
      <c r="E1224" s="407"/>
      <c r="F1224" s="211"/>
      <c r="G1224" s="211"/>
      <c r="H1224" s="211"/>
      <c r="I1224" s="211"/>
      <c r="J1224" s="211"/>
      <c r="K1224" s="211"/>
      <c r="L1224" s="211"/>
      <c r="M1224" s="211"/>
      <c r="N1224" s="211"/>
      <c r="O1224" s="211"/>
      <c r="P1224" s="211"/>
      <c r="Q1224" s="211"/>
      <c r="R1224" s="211"/>
      <c r="S1224" s="211"/>
      <c r="T1224" s="211"/>
      <c r="U1224" s="211"/>
      <c r="V1224" s="211"/>
      <c r="W1224" s="211"/>
      <c r="X1224" s="211"/>
      <c r="Y1224" s="211"/>
      <c r="Z1224" s="211"/>
      <c r="AA1224" s="211"/>
      <c r="AB1224" s="211"/>
      <c r="AC1224" s="211"/>
      <c r="AD1224" s="211"/>
      <c r="AE1224" s="211"/>
      <c r="AF1224" s="211"/>
      <c r="AG1224" s="211"/>
      <c r="AH1224" s="211"/>
      <c r="AI1224" s="211"/>
      <c r="AJ1224" s="211"/>
      <c r="AK1224" s="211"/>
      <c r="AL1224" s="211"/>
      <c r="AM1224" s="211"/>
      <c r="AN1224" s="211"/>
      <c r="AO1224" s="211"/>
    </row>
    <row r="1225" spans="2:41" ht="12" customHeight="1">
      <c r="B1225" s="128"/>
      <c r="C1225" s="128"/>
      <c r="E1225" s="407"/>
      <c r="F1225" s="211"/>
      <c r="G1225" s="211"/>
      <c r="H1225" s="211"/>
      <c r="I1225" s="211"/>
      <c r="J1225" s="211"/>
      <c r="K1225" s="211"/>
      <c r="L1225" s="211"/>
      <c r="M1225" s="211"/>
      <c r="N1225" s="211"/>
      <c r="O1225" s="211"/>
      <c r="P1225" s="211"/>
      <c r="Q1225" s="211"/>
      <c r="R1225" s="211"/>
      <c r="S1225" s="211"/>
      <c r="T1225" s="211"/>
      <c r="U1225" s="211"/>
      <c r="V1225" s="211"/>
      <c r="W1225" s="211"/>
      <c r="X1225" s="211"/>
      <c r="Y1225" s="211"/>
      <c r="Z1225" s="211"/>
      <c r="AA1225" s="211"/>
      <c r="AB1225" s="211"/>
      <c r="AC1225" s="211"/>
      <c r="AD1225" s="211"/>
      <c r="AE1225" s="211"/>
      <c r="AF1225" s="211"/>
      <c r="AG1225" s="211"/>
      <c r="AH1225" s="211"/>
      <c r="AI1225" s="211"/>
      <c r="AJ1225" s="211"/>
      <c r="AK1225" s="211"/>
      <c r="AL1225" s="211"/>
      <c r="AM1225" s="211"/>
      <c r="AN1225" s="211"/>
      <c r="AO1225" s="211"/>
    </row>
    <row r="1226" spans="2:41" ht="12" customHeight="1">
      <c r="B1226" s="128"/>
      <c r="C1226" s="128"/>
      <c r="E1226" s="407"/>
      <c r="F1226" s="211"/>
      <c r="G1226" s="211"/>
      <c r="H1226" s="211"/>
      <c r="I1226" s="211"/>
      <c r="J1226" s="211"/>
      <c r="K1226" s="211"/>
      <c r="L1226" s="211"/>
      <c r="M1226" s="211"/>
      <c r="N1226" s="211"/>
      <c r="O1226" s="211"/>
      <c r="P1226" s="211"/>
      <c r="Q1226" s="211"/>
      <c r="R1226" s="211"/>
      <c r="S1226" s="211"/>
      <c r="T1226" s="211"/>
      <c r="U1226" s="211"/>
      <c r="V1226" s="211"/>
      <c r="W1226" s="211"/>
      <c r="X1226" s="211"/>
      <c r="Y1226" s="211"/>
      <c r="Z1226" s="211"/>
      <c r="AA1226" s="211"/>
      <c r="AB1226" s="211"/>
      <c r="AC1226" s="211"/>
      <c r="AD1226" s="211"/>
      <c r="AE1226" s="211"/>
      <c r="AF1226" s="211"/>
      <c r="AG1226" s="211"/>
      <c r="AH1226" s="211"/>
      <c r="AI1226" s="211"/>
      <c r="AJ1226" s="211"/>
      <c r="AK1226" s="211"/>
      <c r="AL1226" s="211"/>
      <c r="AM1226" s="211"/>
      <c r="AN1226" s="211"/>
      <c r="AO1226" s="211"/>
    </row>
    <row r="1227" spans="2:41" ht="12" customHeight="1">
      <c r="B1227" s="128"/>
      <c r="C1227" s="128"/>
      <c r="E1227" s="407"/>
      <c r="F1227" s="211"/>
      <c r="G1227" s="211"/>
      <c r="H1227" s="211"/>
      <c r="I1227" s="211"/>
      <c r="J1227" s="211"/>
      <c r="K1227" s="211"/>
      <c r="L1227" s="211"/>
      <c r="M1227" s="211"/>
      <c r="N1227" s="211"/>
      <c r="O1227" s="211"/>
      <c r="P1227" s="211"/>
      <c r="Q1227" s="211"/>
      <c r="R1227" s="211"/>
      <c r="S1227" s="211"/>
      <c r="T1227" s="211"/>
      <c r="U1227" s="211"/>
      <c r="V1227" s="211"/>
      <c r="W1227" s="211"/>
      <c r="X1227" s="211"/>
      <c r="Y1227" s="211"/>
      <c r="Z1227" s="211"/>
      <c r="AA1227" s="211"/>
      <c r="AB1227" s="211"/>
      <c r="AC1227" s="211"/>
      <c r="AD1227" s="211"/>
      <c r="AE1227" s="211"/>
      <c r="AF1227" s="211"/>
      <c r="AG1227" s="211"/>
      <c r="AH1227" s="211"/>
      <c r="AI1227" s="211"/>
      <c r="AJ1227" s="211"/>
      <c r="AK1227" s="211"/>
      <c r="AL1227" s="211"/>
      <c r="AM1227" s="211"/>
      <c r="AN1227" s="211"/>
      <c r="AO1227" s="211"/>
    </row>
    <row r="1228" spans="2:41" ht="12" customHeight="1">
      <c r="B1228" s="128"/>
      <c r="C1228" s="128"/>
      <c r="E1228" s="407"/>
      <c r="F1228" s="211"/>
      <c r="G1228" s="211"/>
      <c r="H1228" s="211"/>
      <c r="I1228" s="211"/>
      <c r="J1228" s="211"/>
      <c r="K1228" s="211"/>
      <c r="L1228" s="211"/>
      <c r="M1228" s="211"/>
      <c r="N1228" s="211"/>
      <c r="O1228" s="211"/>
      <c r="P1228" s="211"/>
      <c r="Q1228" s="211"/>
      <c r="R1228" s="211"/>
      <c r="S1228" s="211"/>
      <c r="T1228" s="211"/>
      <c r="U1228" s="211"/>
      <c r="V1228" s="211"/>
      <c r="W1228" s="211"/>
      <c r="X1228" s="211"/>
      <c r="Y1228" s="211"/>
      <c r="Z1228" s="211"/>
      <c r="AA1228" s="211"/>
      <c r="AB1228" s="211"/>
      <c r="AC1228" s="211"/>
      <c r="AD1228" s="211"/>
      <c r="AE1228" s="211"/>
      <c r="AF1228" s="211"/>
      <c r="AG1228" s="211"/>
      <c r="AH1228" s="211"/>
      <c r="AI1228" s="211"/>
      <c r="AJ1228" s="211"/>
      <c r="AK1228" s="211"/>
      <c r="AL1228" s="211"/>
      <c r="AM1228" s="211"/>
      <c r="AN1228" s="211"/>
      <c r="AO1228" s="211"/>
    </row>
    <row r="1229" spans="2:41" ht="12" customHeight="1">
      <c r="B1229" s="128"/>
      <c r="C1229" s="128"/>
      <c r="E1229" s="407"/>
      <c r="F1229" s="211"/>
      <c r="G1229" s="211"/>
      <c r="H1229" s="211"/>
      <c r="I1229" s="211"/>
      <c r="J1229" s="211"/>
      <c r="K1229" s="211"/>
      <c r="L1229" s="211"/>
      <c r="M1229" s="211"/>
      <c r="N1229" s="211"/>
      <c r="O1229" s="211"/>
      <c r="P1229" s="211"/>
      <c r="Q1229" s="211"/>
      <c r="R1229" s="211"/>
      <c r="S1229" s="211"/>
      <c r="T1229" s="211"/>
      <c r="U1229" s="211"/>
      <c r="V1229" s="211"/>
      <c r="W1229" s="211"/>
      <c r="X1229" s="211"/>
      <c r="Y1229" s="211"/>
      <c r="Z1229" s="211"/>
      <c r="AA1229" s="211"/>
      <c r="AB1229" s="211"/>
      <c r="AC1229" s="211"/>
      <c r="AD1229" s="211"/>
      <c r="AE1229" s="211"/>
      <c r="AF1229" s="211"/>
      <c r="AG1229" s="211"/>
      <c r="AH1229" s="211"/>
      <c r="AI1229" s="211"/>
      <c r="AJ1229" s="211"/>
      <c r="AK1229" s="211"/>
      <c r="AL1229" s="211"/>
      <c r="AM1229" s="211"/>
      <c r="AN1229" s="211"/>
      <c r="AO1229" s="211"/>
    </row>
    <row r="1230" spans="2:41" ht="12" customHeight="1">
      <c r="B1230" s="128"/>
      <c r="C1230" s="128"/>
      <c r="E1230" s="407"/>
      <c r="F1230" s="211"/>
      <c r="G1230" s="211"/>
      <c r="H1230" s="211"/>
      <c r="I1230" s="211"/>
      <c r="J1230" s="211"/>
      <c r="K1230" s="211"/>
      <c r="L1230" s="211"/>
      <c r="M1230" s="211"/>
      <c r="N1230" s="211"/>
      <c r="O1230" s="211"/>
      <c r="P1230" s="211"/>
      <c r="Q1230" s="211"/>
      <c r="R1230" s="211"/>
      <c r="S1230" s="211"/>
      <c r="T1230" s="211"/>
      <c r="U1230" s="211"/>
      <c r="V1230" s="211"/>
      <c r="W1230" s="211"/>
      <c r="X1230" s="211"/>
      <c r="Y1230" s="211"/>
      <c r="Z1230" s="211"/>
      <c r="AA1230" s="211"/>
      <c r="AB1230" s="211"/>
      <c r="AC1230" s="211"/>
      <c r="AD1230" s="211"/>
      <c r="AE1230" s="211"/>
      <c r="AF1230" s="211"/>
      <c r="AG1230" s="211"/>
      <c r="AH1230" s="211"/>
      <c r="AI1230" s="211"/>
      <c r="AJ1230" s="211"/>
      <c r="AK1230" s="211"/>
      <c r="AL1230" s="211"/>
      <c r="AM1230" s="211"/>
      <c r="AN1230" s="211"/>
      <c r="AO1230" s="211"/>
    </row>
    <row r="1231" spans="2:41" ht="12" customHeight="1">
      <c r="B1231" s="128"/>
      <c r="C1231" s="128"/>
      <c r="E1231" s="407"/>
      <c r="F1231" s="211"/>
      <c r="G1231" s="211"/>
      <c r="H1231" s="211"/>
      <c r="I1231" s="211"/>
      <c r="J1231" s="211"/>
      <c r="K1231" s="211"/>
      <c r="L1231" s="211"/>
      <c r="M1231" s="211"/>
      <c r="N1231" s="211"/>
      <c r="O1231" s="211"/>
      <c r="P1231" s="211"/>
      <c r="Q1231" s="211"/>
      <c r="R1231" s="211"/>
      <c r="S1231" s="211"/>
      <c r="T1231" s="211"/>
      <c r="U1231" s="211"/>
      <c r="V1231" s="211"/>
      <c r="W1231" s="211"/>
      <c r="X1231" s="211"/>
      <c r="Y1231" s="211"/>
      <c r="Z1231" s="211"/>
      <c r="AA1231" s="211"/>
      <c r="AB1231" s="211"/>
      <c r="AC1231" s="211"/>
      <c r="AD1231" s="211"/>
      <c r="AE1231" s="211"/>
      <c r="AF1231" s="211"/>
      <c r="AG1231" s="211"/>
      <c r="AH1231" s="211"/>
      <c r="AI1231" s="211"/>
      <c r="AJ1231" s="211"/>
      <c r="AK1231" s="211"/>
      <c r="AL1231" s="211"/>
      <c r="AM1231" s="211"/>
      <c r="AN1231" s="211"/>
      <c r="AO1231" s="211"/>
    </row>
    <row r="1232" spans="2:41" ht="12" customHeight="1">
      <c r="B1232" s="128"/>
      <c r="C1232" s="128"/>
      <c r="E1232" s="407"/>
      <c r="F1232" s="211"/>
      <c r="G1232" s="211"/>
      <c r="H1232" s="211"/>
      <c r="I1232" s="211"/>
      <c r="J1232" s="211"/>
      <c r="K1232" s="211"/>
      <c r="L1232" s="211"/>
      <c r="M1232" s="211"/>
      <c r="N1232" s="211"/>
      <c r="O1232" s="211"/>
      <c r="P1232" s="211"/>
      <c r="Q1232" s="211"/>
      <c r="R1232" s="211"/>
      <c r="S1232" s="211"/>
      <c r="T1232" s="211"/>
      <c r="U1232" s="211"/>
      <c r="V1232" s="211"/>
      <c r="W1232" s="211"/>
      <c r="X1232" s="211"/>
      <c r="Y1232" s="211"/>
      <c r="Z1232" s="211"/>
      <c r="AA1232" s="211"/>
      <c r="AB1232" s="211"/>
      <c r="AC1232" s="211"/>
      <c r="AD1232" s="211"/>
      <c r="AE1232" s="211"/>
      <c r="AF1232" s="211"/>
      <c r="AG1232" s="211"/>
      <c r="AH1232" s="211"/>
      <c r="AI1232" s="211"/>
      <c r="AJ1232" s="211"/>
      <c r="AK1232" s="211"/>
      <c r="AL1232" s="211"/>
      <c r="AM1232" s="211"/>
      <c r="AN1232" s="211"/>
      <c r="AO1232" s="211"/>
    </row>
    <row r="1233" spans="2:41" ht="12" customHeight="1">
      <c r="B1233" s="128"/>
      <c r="C1233" s="128"/>
      <c r="E1233" s="407"/>
      <c r="F1233" s="211"/>
      <c r="G1233" s="211"/>
      <c r="H1233" s="211"/>
      <c r="I1233" s="211"/>
      <c r="J1233" s="211"/>
      <c r="K1233" s="211"/>
      <c r="L1233" s="211"/>
      <c r="M1233" s="211"/>
      <c r="N1233" s="211"/>
      <c r="O1233" s="211"/>
      <c r="P1233" s="211"/>
      <c r="Q1233" s="211"/>
      <c r="R1233" s="211"/>
      <c r="S1233" s="211"/>
      <c r="T1233" s="211"/>
      <c r="U1233" s="211"/>
      <c r="V1233" s="211"/>
      <c r="W1233" s="211"/>
      <c r="X1233" s="211"/>
      <c r="Y1233" s="211"/>
      <c r="Z1233" s="211"/>
      <c r="AA1233" s="211"/>
      <c r="AB1233" s="211"/>
      <c r="AC1233" s="211"/>
      <c r="AD1233" s="211"/>
      <c r="AE1233" s="211"/>
      <c r="AF1233" s="211"/>
      <c r="AG1233" s="211"/>
      <c r="AH1233" s="211"/>
      <c r="AI1233" s="211"/>
      <c r="AJ1233" s="211"/>
      <c r="AK1233" s="211"/>
      <c r="AL1233" s="211"/>
      <c r="AM1233" s="211"/>
      <c r="AN1233" s="211"/>
      <c r="AO1233" s="211"/>
    </row>
    <row r="1234" spans="2:41" ht="12" customHeight="1">
      <c r="B1234" s="128"/>
      <c r="C1234" s="128"/>
      <c r="E1234" s="407"/>
      <c r="F1234" s="211"/>
      <c r="G1234" s="211"/>
      <c r="H1234" s="211"/>
      <c r="I1234" s="211"/>
      <c r="J1234" s="211"/>
      <c r="K1234" s="211"/>
      <c r="L1234" s="211"/>
      <c r="M1234" s="211"/>
      <c r="N1234" s="211"/>
      <c r="O1234" s="211"/>
      <c r="P1234" s="211"/>
      <c r="Q1234" s="211"/>
      <c r="R1234" s="211"/>
      <c r="S1234" s="211"/>
      <c r="T1234" s="211"/>
      <c r="U1234" s="211"/>
      <c r="V1234" s="211"/>
      <c r="W1234" s="211"/>
      <c r="X1234" s="211"/>
      <c r="Y1234" s="211"/>
      <c r="Z1234" s="211"/>
      <c r="AA1234" s="211"/>
      <c r="AB1234" s="211"/>
      <c r="AC1234" s="211"/>
      <c r="AD1234" s="211"/>
      <c r="AE1234" s="211"/>
      <c r="AF1234" s="211"/>
      <c r="AG1234" s="211"/>
      <c r="AH1234" s="211"/>
      <c r="AI1234" s="211"/>
      <c r="AJ1234" s="211"/>
      <c r="AK1234" s="211"/>
      <c r="AL1234" s="211"/>
      <c r="AM1234" s="211"/>
      <c r="AN1234" s="211"/>
      <c r="AO1234" s="211"/>
    </row>
    <row r="1235" spans="2:41" ht="12" customHeight="1">
      <c r="B1235" s="128"/>
      <c r="C1235" s="128"/>
      <c r="E1235" s="407"/>
      <c r="F1235" s="211"/>
      <c r="G1235" s="211"/>
      <c r="H1235" s="211"/>
      <c r="I1235" s="211"/>
      <c r="J1235" s="211"/>
      <c r="K1235" s="211"/>
      <c r="L1235" s="211"/>
      <c r="M1235" s="211"/>
      <c r="N1235" s="211"/>
      <c r="O1235" s="211"/>
      <c r="P1235" s="211"/>
      <c r="Q1235" s="211"/>
      <c r="R1235" s="211"/>
      <c r="S1235" s="211"/>
      <c r="T1235" s="211"/>
      <c r="U1235" s="211"/>
      <c r="V1235" s="211"/>
      <c r="W1235" s="211"/>
      <c r="X1235" s="211"/>
      <c r="Y1235" s="211"/>
      <c r="Z1235" s="211"/>
      <c r="AA1235" s="211"/>
      <c r="AB1235" s="211"/>
      <c r="AC1235" s="211"/>
      <c r="AD1235" s="211"/>
      <c r="AE1235" s="211"/>
      <c r="AF1235" s="211"/>
      <c r="AG1235" s="211"/>
      <c r="AH1235" s="211"/>
      <c r="AI1235" s="211"/>
      <c r="AJ1235" s="211"/>
      <c r="AK1235" s="211"/>
      <c r="AL1235" s="211"/>
      <c r="AM1235" s="211"/>
      <c r="AN1235" s="211"/>
      <c r="AO1235" s="211"/>
    </row>
    <row r="1236" spans="2:41" ht="12" customHeight="1">
      <c r="B1236" s="128"/>
      <c r="C1236" s="128"/>
      <c r="E1236" s="407"/>
      <c r="F1236" s="211"/>
      <c r="G1236" s="211"/>
      <c r="H1236" s="211"/>
      <c r="I1236" s="211"/>
      <c r="J1236" s="211"/>
      <c r="K1236" s="211"/>
      <c r="L1236" s="211"/>
      <c r="M1236" s="211"/>
      <c r="N1236" s="211"/>
      <c r="O1236" s="211"/>
      <c r="P1236" s="211"/>
      <c r="Q1236" s="211"/>
      <c r="R1236" s="211"/>
      <c r="S1236" s="211"/>
      <c r="T1236" s="211"/>
      <c r="U1236" s="211"/>
      <c r="V1236" s="211"/>
      <c r="W1236" s="211"/>
      <c r="X1236" s="211"/>
      <c r="Y1236" s="211"/>
      <c r="Z1236" s="211"/>
      <c r="AA1236" s="211"/>
      <c r="AB1236" s="211"/>
      <c r="AC1236" s="211"/>
      <c r="AD1236" s="211"/>
      <c r="AE1236" s="211"/>
      <c r="AF1236" s="211"/>
      <c r="AG1236" s="211"/>
      <c r="AH1236" s="211"/>
      <c r="AI1236" s="211"/>
      <c r="AJ1236" s="211"/>
      <c r="AK1236" s="211"/>
      <c r="AL1236" s="211"/>
      <c r="AM1236" s="211"/>
      <c r="AN1236" s="211"/>
      <c r="AO1236" s="211"/>
    </row>
    <row r="1237" spans="2:41" ht="12" customHeight="1">
      <c r="B1237" s="128"/>
      <c r="C1237" s="128"/>
      <c r="E1237" s="407"/>
      <c r="F1237" s="211"/>
      <c r="G1237" s="211"/>
      <c r="H1237" s="211"/>
      <c r="I1237" s="211"/>
      <c r="J1237" s="211"/>
      <c r="K1237" s="211"/>
      <c r="L1237" s="211"/>
      <c r="M1237" s="211"/>
      <c r="N1237" s="211"/>
      <c r="O1237" s="211"/>
      <c r="P1237" s="211"/>
      <c r="Q1237" s="211"/>
      <c r="R1237" s="211"/>
      <c r="S1237" s="211"/>
      <c r="T1237" s="211"/>
      <c r="U1237" s="211"/>
      <c r="V1237" s="211"/>
      <c r="W1237" s="211"/>
      <c r="X1237" s="211"/>
      <c r="Y1237" s="211"/>
      <c r="Z1237" s="211"/>
      <c r="AA1237" s="211"/>
      <c r="AB1237" s="211"/>
      <c r="AC1237" s="211"/>
      <c r="AD1237" s="211"/>
      <c r="AE1237" s="211"/>
      <c r="AF1237" s="211"/>
      <c r="AG1237" s="211"/>
      <c r="AH1237" s="211"/>
      <c r="AI1237" s="211"/>
      <c r="AJ1237" s="211"/>
      <c r="AK1237" s="211"/>
      <c r="AL1237" s="211"/>
      <c r="AM1237" s="211"/>
      <c r="AN1237" s="211"/>
      <c r="AO1237" s="211"/>
    </row>
    <row r="1238" spans="2:41" ht="12" customHeight="1">
      <c r="B1238" s="128"/>
      <c r="C1238" s="128"/>
      <c r="E1238" s="407"/>
      <c r="F1238" s="211"/>
      <c r="G1238" s="211"/>
      <c r="H1238" s="211"/>
      <c r="I1238" s="211"/>
      <c r="J1238" s="211"/>
      <c r="K1238" s="211"/>
      <c r="L1238" s="211"/>
      <c r="M1238" s="211"/>
      <c r="N1238" s="211"/>
      <c r="O1238" s="211"/>
      <c r="P1238" s="211"/>
      <c r="Q1238" s="211"/>
      <c r="R1238" s="211"/>
      <c r="S1238" s="211"/>
      <c r="T1238" s="211"/>
      <c r="U1238" s="211"/>
      <c r="V1238" s="211"/>
      <c r="W1238" s="211"/>
      <c r="X1238" s="211"/>
      <c r="Y1238" s="211"/>
      <c r="Z1238" s="211"/>
      <c r="AA1238" s="211"/>
      <c r="AB1238" s="211"/>
      <c r="AC1238" s="211"/>
      <c r="AD1238" s="211"/>
      <c r="AE1238" s="211"/>
      <c r="AF1238" s="211"/>
      <c r="AG1238" s="211"/>
      <c r="AH1238" s="211"/>
      <c r="AI1238" s="211"/>
      <c r="AJ1238" s="211"/>
      <c r="AK1238" s="211"/>
      <c r="AL1238" s="211"/>
      <c r="AM1238" s="211"/>
      <c r="AN1238" s="211"/>
      <c r="AO1238" s="211"/>
    </row>
    <row r="1239" spans="2:41" ht="12" customHeight="1">
      <c r="B1239" s="128"/>
      <c r="C1239" s="128"/>
      <c r="E1239" s="407"/>
      <c r="F1239" s="211"/>
      <c r="G1239" s="211"/>
      <c r="H1239" s="211"/>
      <c r="I1239" s="211"/>
      <c r="J1239" s="211"/>
      <c r="K1239" s="211"/>
      <c r="L1239" s="211"/>
      <c r="M1239" s="211"/>
      <c r="N1239" s="211"/>
      <c r="O1239" s="211"/>
      <c r="P1239" s="211"/>
      <c r="Q1239" s="211"/>
      <c r="R1239" s="211"/>
      <c r="S1239" s="211"/>
      <c r="T1239" s="211"/>
      <c r="U1239" s="211"/>
      <c r="V1239" s="211"/>
      <c r="W1239" s="211"/>
      <c r="X1239" s="211"/>
      <c r="Y1239" s="211"/>
      <c r="Z1239" s="211"/>
      <c r="AA1239" s="211"/>
      <c r="AB1239" s="211"/>
      <c r="AC1239" s="211"/>
      <c r="AD1239" s="211"/>
      <c r="AE1239" s="211"/>
      <c r="AF1239" s="211"/>
      <c r="AG1239" s="211"/>
      <c r="AH1239" s="211"/>
      <c r="AI1239" s="211"/>
      <c r="AJ1239" s="211"/>
      <c r="AK1239" s="211"/>
      <c r="AL1239" s="211"/>
      <c r="AM1239" s="211"/>
      <c r="AN1239" s="211"/>
      <c r="AO1239" s="211"/>
    </row>
    <row r="1240" spans="2:41" ht="12" customHeight="1">
      <c r="B1240" s="128"/>
      <c r="C1240" s="128"/>
      <c r="E1240" s="407"/>
      <c r="F1240" s="211"/>
      <c r="G1240" s="211"/>
      <c r="H1240" s="211"/>
      <c r="I1240" s="211"/>
      <c r="J1240" s="211"/>
      <c r="K1240" s="211"/>
      <c r="L1240" s="211"/>
      <c r="M1240" s="211"/>
      <c r="N1240" s="211"/>
      <c r="O1240" s="211"/>
      <c r="P1240" s="211"/>
      <c r="Q1240" s="211"/>
      <c r="R1240" s="211"/>
      <c r="S1240" s="211"/>
      <c r="T1240" s="211"/>
      <c r="U1240" s="211"/>
      <c r="V1240" s="211"/>
      <c r="W1240" s="211"/>
      <c r="X1240" s="211"/>
      <c r="Y1240" s="211"/>
      <c r="Z1240" s="211"/>
      <c r="AA1240" s="211"/>
      <c r="AB1240" s="211"/>
      <c r="AC1240" s="211"/>
      <c r="AD1240" s="211"/>
      <c r="AE1240" s="211"/>
      <c r="AF1240" s="211"/>
      <c r="AG1240" s="211"/>
      <c r="AH1240" s="211"/>
      <c r="AI1240" s="211"/>
      <c r="AJ1240" s="211"/>
      <c r="AK1240" s="211"/>
      <c r="AL1240" s="211"/>
      <c r="AM1240" s="211"/>
      <c r="AN1240" s="211"/>
      <c r="AO1240" s="211"/>
    </row>
    <row r="1241" spans="2:41" ht="12" customHeight="1">
      <c r="B1241" s="128"/>
      <c r="C1241" s="128"/>
      <c r="E1241" s="407"/>
      <c r="F1241" s="211"/>
      <c r="G1241" s="211"/>
      <c r="H1241" s="211"/>
      <c r="I1241" s="211"/>
      <c r="J1241" s="211"/>
      <c r="K1241" s="211"/>
      <c r="L1241" s="211"/>
      <c r="M1241" s="211"/>
      <c r="N1241" s="211"/>
      <c r="O1241" s="211"/>
      <c r="P1241" s="211"/>
      <c r="Q1241" s="211"/>
      <c r="R1241" s="211"/>
      <c r="S1241" s="211"/>
      <c r="T1241" s="211"/>
      <c r="U1241" s="211"/>
      <c r="V1241" s="211"/>
      <c r="W1241" s="211"/>
      <c r="X1241" s="211"/>
      <c r="Y1241" s="211"/>
      <c r="Z1241" s="211"/>
      <c r="AA1241" s="211"/>
      <c r="AB1241" s="211"/>
      <c r="AC1241" s="211"/>
      <c r="AD1241" s="211"/>
      <c r="AE1241" s="211"/>
      <c r="AF1241" s="211"/>
      <c r="AG1241" s="211"/>
      <c r="AH1241" s="211"/>
      <c r="AI1241" s="211"/>
      <c r="AJ1241" s="211"/>
      <c r="AK1241" s="211"/>
      <c r="AL1241" s="211"/>
      <c r="AM1241" s="211"/>
      <c r="AN1241" s="211"/>
      <c r="AO1241" s="211"/>
    </row>
    <row r="1242" spans="2:41" ht="12" customHeight="1">
      <c r="B1242" s="128"/>
      <c r="C1242" s="128"/>
      <c r="E1242" s="407"/>
      <c r="F1242" s="211"/>
      <c r="G1242" s="211"/>
      <c r="H1242" s="211"/>
      <c r="I1242" s="211"/>
      <c r="J1242" s="211"/>
      <c r="K1242" s="211"/>
      <c r="L1242" s="211"/>
      <c r="M1242" s="211"/>
      <c r="N1242" s="211"/>
      <c r="O1242" s="211"/>
      <c r="P1242" s="211"/>
      <c r="Q1242" s="211"/>
      <c r="R1242" s="211"/>
      <c r="S1242" s="211"/>
      <c r="T1242" s="211"/>
      <c r="U1242" s="211"/>
      <c r="V1242" s="211"/>
      <c r="W1242" s="211"/>
      <c r="X1242" s="211"/>
      <c r="Y1242" s="211"/>
      <c r="Z1242" s="211"/>
      <c r="AA1242" s="211"/>
      <c r="AB1242" s="211"/>
      <c r="AC1242" s="211"/>
      <c r="AD1242" s="211"/>
      <c r="AE1242" s="211"/>
      <c r="AF1242" s="211"/>
      <c r="AG1242" s="211"/>
      <c r="AH1242" s="211"/>
      <c r="AI1242" s="211"/>
      <c r="AJ1242" s="211"/>
      <c r="AK1242" s="211"/>
      <c r="AL1242" s="211"/>
      <c r="AM1242" s="211"/>
      <c r="AN1242" s="211"/>
      <c r="AO1242" s="211"/>
    </row>
    <row r="1243" spans="2:41" ht="12" customHeight="1">
      <c r="B1243" s="128"/>
      <c r="C1243" s="128"/>
      <c r="E1243" s="407"/>
      <c r="F1243" s="211"/>
      <c r="G1243" s="211"/>
      <c r="H1243" s="211"/>
      <c r="I1243" s="211"/>
      <c r="J1243" s="211"/>
      <c r="K1243" s="211"/>
      <c r="L1243" s="211"/>
      <c r="M1243" s="211"/>
      <c r="N1243" s="211"/>
      <c r="O1243" s="211"/>
      <c r="P1243" s="211"/>
      <c r="Q1243" s="211"/>
      <c r="R1243" s="211"/>
      <c r="S1243" s="211"/>
      <c r="T1243" s="211"/>
      <c r="U1243" s="211"/>
      <c r="V1243" s="211"/>
      <c r="W1243" s="211"/>
      <c r="X1243" s="211"/>
      <c r="Y1243" s="211"/>
      <c r="Z1243" s="211"/>
      <c r="AA1243" s="211"/>
      <c r="AB1243" s="211"/>
      <c r="AC1243" s="211"/>
      <c r="AD1243" s="211"/>
      <c r="AE1243" s="211"/>
      <c r="AF1243" s="211"/>
      <c r="AG1243" s="211"/>
      <c r="AH1243" s="211"/>
      <c r="AI1243" s="211"/>
      <c r="AJ1243" s="211"/>
      <c r="AK1243" s="211"/>
      <c r="AL1243" s="211"/>
      <c r="AM1243" s="211"/>
      <c r="AN1243" s="211"/>
      <c r="AO1243" s="211"/>
    </row>
    <row r="1244" spans="2:41" ht="12" customHeight="1">
      <c r="B1244" s="128"/>
      <c r="C1244" s="128"/>
      <c r="E1244" s="407"/>
      <c r="F1244" s="211"/>
      <c r="G1244" s="211"/>
      <c r="H1244" s="211"/>
      <c r="I1244" s="211"/>
      <c r="J1244" s="211"/>
      <c r="K1244" s="211"/>
      <c r="L1244" s="211"/>
      <c r="M1244" s="211"/>
      <c r="N1244" s="211"/>
      <c r="O1244" s="211"/>
      <c r="P1244" s="211"/>
      <c r="Q1244" s="211"/>
      <c r="R1244" s="211"/>
      <c r="S1244" s="211"/>
      <c r="T1244" s="211"/>
      <c r="U1244" s="211"/>
      <c r="V1244" s="211"/>
      <c r="W1244" s="211"/>
      <c r="X1244" s="211"/>
      <c r="Y1244" s="211"/>
      <c r="Z1244" s="211"/>
      <c r="AA1244" s="211"/>
      <c r="AB1244" s="211"/>
      <c r="AC1244" s="211"/>
      <c r="AD1244" s="211"/>
      <c r="AE1244" s="211"/>
      <c r="AF1244" s="211"/>
      <c r="AG1244" s="211"/>
      <c r="AH1244" s="211"/>
      <c r="AI1244" s="211"/>
      <c r="AJ1244" s="211"/>
      <c r="AK1244" s="211"/>
      <c r="AL1244" s="211"/>
      <c r="AM1244" s="211"/>
      <c r="AN1244" s="211"/>
      <c r="AO1244" s="211"/>
    </row>
    <row r="1245" spans="2:41" ht="12" customHeight="1">
      <c r="B1245" s="128"/>
      <c r="C1245" s="128"/>
      <c r="E1245" s="407"/>
      <c r="F1245" s="211"/>
      <c r="G1245" s="211"/>
      <c r="H1245" s="211"/>
      <c r="I1245" s="211"/>
      <c r="J1245" s="211"/>
      <c r="K1245" s="211"/>
      <c r="L1245" s="211"/>
      <c r="M1245" s="211"/>
      <c r="N1245" s="211"/>
      <c r="O1245" s="211"/>
      <c r="P1245" s="211"/>
      <c r="Q1245" s="211"/>
      <c r="R1245" s="211"/>
      <c r="S1245" s="211"/>
      <c r="T1245" s="211"/>
      <c r="U1245" s="211"/>
      <c r="V1245" s="211"/>
      <c r="W1245" s="211"/>
      <c r="X1245" s="211"/>
      <c r="Y1245" s="211"/>
      <c r="Z1245" s="211"/>
      <c r="AA1245" s="211"/>
      <c r="AB1245" s="211"/>
      <c r="AC1245" s="211"/>
      <c r="AD1245" s="211"/>
      <c r="AE1245" s="211"/>
      <c r="AF1245" s="211"/>
      <c r="AG1245" s="211"/>
      <c r="AH1245" s="211"/>
      <c r="AI1245" s="211"/>
      <c r="AJ1245" s="211"/>
      <c r="AK1245" s="211"/>
      <c r="AL1245" s="211"/>
      <c r="AM1245" s="211"/>
      <c r="AN1245" s="211"/>
      <c r="AO1245" s="211"/>
    </row>
    <row r="1246" spans="2:41" ht="12" customHeight="1">
      <c r="B1246" s="128"/>
      <c r="C1246" s="128"/>
      <c r="E1246" s="407"/>
      <c r="F1246" s="211"/>
      <c r="G1246" s="211"/>
      <c r="H1246" s="211"/>
      <c r="I1246" s="211"/>
      <c r="J1246" s="211"/>
      <c r="K1246" s="211"/>
      <c r="L1246" s="211"/>
      <c r="M1246" s="211"/>
      <c r="N1246" s="211"/>
      <c r="O1246" s="211"/>
      <c r="P1246" s="211"/>
      <c r="Q1246" s="211"/>
      <c r="R1246" s="211"/>
      <c r="S1246" s="211"/>
      <c r="T1246" s="211"/>
      <c r="U1246" s="211"/>
      <c r="V1246" s="211"/>
      <c r="W1246" s="211"/>
      <c r="X1246" s="211"/>
      <c r="Y1246" s="211"/>
      <c r="Z1246" s="211"/>
      <c r="AA1246" s="211"/>
      <c r="AB1246" s="211"/>
      <c r="AC1246" s="211"/>
      <c r="AD1246" s="211"/>
      <c r="AE1246" s="211"/>
      <c r="AF1246" s="211"/>
      <c r="AG1246" s="211"/>
      <c r="AH1246" s="211"/>
      <c r="AI1246" s="211"/>
      <c r="AJ1246" s="211"/>
      <c r="AK1246" s="211"/>
      <c r="AL1246" s="211"/>
      <c r="AM1246" s="211"/>
      <c r="AN1246" s="211"/>
      <c r="AO1246" s="211"/>
    </row>
    <row r="1247" spans="2:41" ht="12" customHeight="1">
      <c r="B1247" s="128"/>
      <c r="C1247" s="128"/>
      <c r="E1247" s="407"/>
      <c r="F1247" s="211"/>
      <c r="G1247" s="211"/>
      <c r="H1247" s="211"/>
      <c r="I1247" s="211"/>
      <c r="J1247" s="211"/>
      <c r="K1247" s="211"/>
      <c r="L1247" s="211"/>
      <c r="M1247" s="211"/>
      <c r="N1247" s="211"/>
      <c r="O1247" s="211"/>
      <c r="P1247" s="211"/>
      <c r="Q1247" s="211"/>
      <c r="R1247" s="211"/>
      <c r="S1247" s="211"/>
      <c r="T1247" s="211"/>
      <c r="U1247" s="211"/>
      <c r="V1247" s="211"/>
      <c r="W1247" s="211"/>
      <c r="X1247" s="211"/>
      <c r="Y1247" s="211"/>
      <c r="Z1247" s="211"/>
      <c r="AA1247" s="211"/>
      <c r="AB1247" s="211"/>
      <c r="AC1247" s="211"/>
      <c r="AD1247" s="211"/>
      <c r="AE1247" s="211"/>
      <c r="AF1247" s="211"/>
      <c r="AG1247" s="211"/>
      <c r="AH1247" s="211"/>
      <c r="AI1247" s="211"/>
      <c r="AJ1247" s="211"/>
      <c r="AK1247" s="211"/>
      <c r="AL1247" s="211"/>
      <c r="AM1247" s="211"/>
      <c r="AN1247" s="211"/>
      <c r="AO1247" s="211"/>
    </row>
    <row r="1248" spans="2:41" ht="12" customHeight="1">
      <c r="B1248" s="128"/>
      <c r="C1248" s="128"/>
      <c r="E1248" s="407"/>
      <c r="F1248" s="211"/>
      <c r="G1248" s="211"/>
      <c r="H1248" s="211"/>
      <c r="I1248" s="211"/>
      <c r="J1248" s="211"/>
      <c r="K1248" s="211"/>
      <c r="L1248" s="211"/>
      <c r="M1248" s="211"/>
      <c r="N1248" s="211"/>
      <c r="O1248" s="211"/>
      <c r="P1248" s="211"/>
      <c r="Q1248" s="211"/>
      <c r="R1248" s="211"/>
      <c r="S1248" s="211"/>
      <c r="T1248" s="211"/>
      <c r="U1248" s="211"/>
      <c r="V1248" s="211"/>
      <c r="W1248" s="211"/>
      <c r="X1248" s="211"/>
      <c r="Y1248" s="211"/>
      <c r="Z1248" s="211"/>
      <c r="AA1248" s="211"/>
      <c r="AB1248" s="211"/>
      <c r="AC1248" s="211"/>
      <c r="AD1248" s="211"/>
      <c r="AE1248" s="211"/>
      <c r="AF1248" s="211"/>
      <c r="AG1248" s="211"/>
      <c r="AH1248" s="211"/>
      <c r="AI1248" s="211"/>
      <c r="AJ1248" s="211"/>
      <c r="AK1248" s="211"/>
      <c r="AL1248" s="211"/>
      <c r="AM1248" s="211"/>
      <c r="AN1248" s="211"/>
      <c r="AO1248" s="211"/>
    </row>
    <row r="1249" spans="2:41" ht="12" customHeight="1">
      <c r="B1249" s="128"/>
      <c r="C1249" s="128"/>
      <c r="E1249" s="407"/>
      <c r="F1249" s="211"/>
      <c r="G1249" s="211"/>
      <c r="H1249" s="211"/>
      <c r="I1249" s="211"/>
      <c r="J1249" s="211"/>
      <c r="K1249" s="211"/>
      <c r="L1249" s="211"/>
      <c r="M1249" s="211"/>
      <c r="N1249" s="211"/>
      <c r="O1249" s="211"/>
      <c r="P1249" s="211"/>
      <c r="Q1249" s="211"/>
      <c r="R1249" s="211"/>
      <c r="S1249" s="211"/>
      <c r="T1249" s="211"/>
      <c r="U1249" s="211"/>
      <c r="V1249" s="211"/>
      <c r="W1249" s="211"/>
      <c r="X1249" s="211"/>
      <c r="Y1249" s="211"/>
      <c r="Z1249" s="211"/>
      <c r="AA1249" s="211"/>
      <c r="AB1249" s="211"/>
      <c r="AC1249" s="211"/>
      <c r="AD1249" s="211"/>
      <c r="AE1249" s="211"/>
      <c r="AF1249" s="211"/>
      <c r="AG1249" s="211"/>
      <c r="AH1249" s="211"/>
      <c r="AI1249" s="211"/>
      <c r="AJ1249" s="211"/>
      <c r="AK1249" s="211"/>
      <c r="AL1249" s="211"/>
      <c r="AM1249" s="211"/>
      <c r="AN1249" s="211"/>
      <c r="AO1249" s="211"/>
    </row>
    <row r="1250" spans="2:41" ht="12" customHeight="1">
      <c r="B1250" s="128"/>
      <c r="C1250" s="128"/>
      <c r="E1250" s="407"/>
      <c r="F1250" s="211"/>
      <c r="G1250" s="211"/>
      <c r="H1250" s="211"/>
      <c r="I1250" s="211"/>
      <c r="J1250" s="211"/>
      <c r="K1250" s="211"/>
      <c r="L1250" s="211"/>
      <c r="M1250" s="211"/>
      <c r="N1250" s="211"/>
      <c r="O1250" s="211"/>
      <c r="P1250" s="211"/>
      <c r="Q1250" s="211"/>
      <c r="R1250" s="211"/>
      <c r="S1250" s="211"/>
      <c r="T1250" s="211"/>
      <c r="U1250" s="211"/>
      <c r="V1250" s="211"/>
      <c r="W1250" s="211"/>
      <c r="X1250" s="211"/>
      <c r="Y1250" s="211"/>
      <c r="Z1250" s="211"/>
      <c r="AA1250" s="211"/>
      <c r="AB1250" s="211"/>
      <c r="AC1250" s="211"/>
      <c r="AD1250" s="211"/>
      <c r="AE1250" s="211"/>
      <c r="AF1250" s="211"/>
      <c r="AG1250" s="211"/>
      <c r="AH1250" s="211"/>
      <c r="AI1250" s="211"/>
      <c r="AJ1250" s="211"/>
      <c r="AK1250" s="211"/>
      <c r="AL1250" s="211"/>
      <c r="AM1250" s="211"/>
      <c r="AN1250" s="211"/>
      <c r="AO1250" s="211"/>
    </row>
    <row r="1251" spans="2:41" ht="12" customHeight="1">
      <c r="B1251" s="128"/>
      <c r="C1251" s="128"/>
      <c r="E1251" s="407"/>
      <c r="F1251" s="211"/>
      <c r="G1251" s="211"/>
      <c r="H1251" s="211"/>
      <c r="I1251" s="211"/>
      <c r="J1251" s="211"/>
      <c r="K1251" s="211"/>
      <c r="L1251" s="211"/>
      <c r="M1251" s="211"/>
      <c r="N1251" s="211"/>
      <c r="O1251" s="211"/>
      <c r="P1251" s="211"/>
      <c r="Q1251" s="211"/>
      <c r="R1251" s="211"/>
      <c r="S1251" s="211"/>
      <c r="T1251" s="211"/>
      <c r="U1251" s="211"/>
      <c r="V1251" s="211"/>
      <c r="W1251" s="211"/>
      <c r="X1251" s="211"/>
      <c r="Y1251" s="211"/>
      <c r="Z1251" s="211"/>
      <c r="AA1251" s="211"/>
      <c r="AB1251" s="211"/>
      <c r="AC1251" s="211"/>
      <c r="AD1251" s="211"/>
      <c r="AE1251" s="211"/>
      <c r="AF1251" s="211"/>
      <c r="AG1251" s="211"/>
      <c r="AH1251" s="211"/>
      <c r="AI1251" s="211"/>
      <c r="AJ1251" s="211"/>
      <c r="AK1251" s="211"/>
      <c r="AL1251" s="211"/>
      <c r="AM1251" s="211"/>
      <c r="AN1251" s="211"/>
      <c r="AO1251" s="211"/>
    </row>
    <row r="1252" spans="2:41" ht="12" customHeight="1">
      <c r="B1252" s="128"/>
      <c r="C1252" s="128"/>
      <c r="E1252" s="407"/>
      <c r="F1252" s="211"/>
      <c r="G1252" s="211"/>
      <c r="H1252" s="211"/>
      <c r="I1252" s="211"/>
      <c r="J1252" s="211"/>
      <c r="K1252" s="211"/>
      <c r="L1252" s="211"/>
      <c r="M1252" s="211"/>
      <c r="N1252" s="211"/>
      <c r="O1252" s="211"/>
      <c r="P1252" s="211"/>
      <c r="Q1252" s="211"/>
      <c r="R1252" s="211"/>
      <c r="S1252" s="211"/>
      <c r="T1252" s="211"/>
      <c r="U1252" s="211"/>
      <c r="V1252" s="211"/>
      <c r="W1252" s="211"/>
      <c r="X1252" s="211"/>
      <c r="Y1252" s="211"/>
      <c r="Z1252" s="211"/>
      <c r="AA1252" s="211"/>
      <c r="AB1252" s="211"/>
      <c r="AC1252" s="211"/>
      <c r="AD1252" s="211"/>
      <c r="AE1252" s="211"/>
      <c r="AF1252" s="211"/>
      <c r="AG1252" s="211"/>
      <c r="AH1252" s="211"/>
      <c r="AI1252" s="211"/>
      <c r="AJ1252" s="211"/>
      <c r="AK1252" s="211"/>
      <c r="AL1252" s="211"/>
      <c r="AM1252" s="211"/>
      <c r="AN1252" s="211"/>
      <c r="AO1252" s="211"/>
    </row>
    <row r="1253" spans="2:41" ht="12" customHeight="1">
      <c r="B1253" s="128"/>
      <c r="C1253" s="128"/>
      <c r="E1253" s="407"/>
      <c r="F1253" s="211"/>
      <c r="G1253" s="211"/>
      <c r="H1253" s="211"/>
      <c r="I1253" s="211"/>
      <c r="J1253" s="211"/>
      <c r="K1253" s="211"/>
      <c r="L1253" s="211"/>
      <c r="M1253" s="211"/>
      <c r="N1253" s="211"/>
      <c r="O1253" s="211"/>
      <c r="P1253" s="211"/>
      <c r="Q1253" s="211"/>
      <c r="R1253" s="211"/>
      <c r="S1253" s="211"/>
      <c r="T1253" s="211"/>
      <c r="U1253" s="211"/>
      <c r="V1253" s="211"/>
      <c r="W1253" s="211"/>
      <c r="X1253" s="211"/>
      <c r="Y1253" s="211"/>
      <c r="Z1253" s="211"/>
      <c r="AA1253" s="211"/>
      <c r="AB1253" s="211"/>
      <c r="AC1253" s="211"/>
      <c r="AD1253" s="211"/>
      <c r="AE1253" s="211"/>
      <c r="AF1253" s="211"/>
      <c r="AG1253" s="211"/>
      <c r="AH1253" s="211"/>
      <c r="AI1253" s="211"/>
      <c r="AJ1253" s="211"/>
      <c r="AK1253" s="211"/>
      <c r="AL1253" s="211"/>
      <c r="AM1253" s="211"/>
      <c r="AN1253" s="211"/>
      <c r="AO1253" s="211"/>
    </row>
    <row r="1254" spans="2:41" ht="12" customHeight="1">
      <c r="B1254" s="128"/>
      <c r="C1254" s="128"/>
      <c r="E1254" s="407"/>
      <c r="F1254" s="211"/>
      <c r="G1254" s="211"/>
      <c r="H1254" s="211"/>
      <c r="I1254" s="211"/>
      <c r="J1254" s="211"/>
      <c r="K1254" s="211"/>
      <c r="L1254" s="211"/>
      <c r="M1254" s="211"/>
      <c r="N1254" s="211"/>
      <c r="O1254" s="211"/>
      <c r="P1254" s="211"/>
      <c r="Q1254" s="211"/>
      <c r="R1254" s="211"/>
      <c r="S1254" s="211"/>
      <c r="T1254" s="211"/>
      <c r="U1254" s="211"/>
      <c r="V1254" s="211"/>
      <c r="W1254" s="211"/>
      <c r="X1254" s="211"/>
      <c r="Y1254" s="211"/>
      <c r="Z1254" s="211"/>
      <c r="AA1254" s="211"/>
      <c r="AB1254" s="211"/>
      <c r="AC1254" s="211"/>
      <c r="AD1254" s="211"/>
      <c r="AE1254" s="211"/>
      <c r="AF1254" s="211"/>
      <c r="AG1254" s="211"/>
      <c r="AH1254" s="211"/>
      <c r="AI1254" s="211"/>
      <c r="AJ1254" s="211"/>
      <c r="AK1254" s="211"/>
      <c r="AL1254" s="211"/>
      <c r="AM1254" s="211"/>
      <c r="AN1254" s="211"/>
      <c r="AO1254" s="211"/>
    </row>
    <row r="1255" spans="2:41" ht="12" customHeight="1">
      <c r="B1255" s="128"/>
      <c r="C1255" s="128"/>
      <c r="E1255" s="407"/>
      <c r="F1255" s="211"/>
      <c r="G1255" s="211"/>
      <c r="H1255" s="211"/>
      <c r="I1255" s="211"/>
      <c r="J1255" s="211"/>
      <c r="K1255" s="211"/>
      <c r="L1255" s="211"/>
      <c r="M1255" s="211"/>
      <c r="N1255" s="211"/>
      <c r="O1255" s="211"/>
      <c r="P1255" s="211"/>
      <c r="Q1255" s="211"/>
      <c r="R1255" s="211"/>
      <c r="S1255" s="211"/>
      <c r="T1255" s="211"/>
      <c r="U1255" s="211"/>
      <c r="V1255" s="211"/>
      <c r="W1255" s="211"/>
      <c r="X1255" s="211"/>
      <c r="Y1255" s="211"/>
      <c r="Z1255" s="211"/>
      <c r="AA1255" s="211"/>
      <c r="AB1255" s="211"/>
      <c r="AC1255" s="211"/>
      <c r="AD1255" s="211"/>
      <c r="AE1255" s="211"/>
      <c r="AF1255" s="211"/>
      <c r="AG1255" s="211"/>
      <c r="AH1255" s="211"/>
      <c r="AI1255" s="211"/>
      <c r="AJ1255" s="211"/>
      <c r="AK1255" s="211"/>
      <c r="AL1255" s="211"/>
      <c r="AM1255" s="211"/>
      <c r="AN1255" s="211"/>
      <c r="AO1255" s="211"/>
    </row>
    <row r="1256" spans="2:41" ht="12" customHeight="1">
      <c r="B1256" s="128"/>
      <c r="C1256" s="128"/>
      <c r="E1256" s="407"/>
      <c r="F1256" s="211"/>
      <c r="G1256" s="211"/>
      <c r="H1256" s="211"/>
      <c r="I1256" s="211"/>
      <c r="J1256" s="211"/>
      <c r="K1256" s="211"/>
      <c r="L1256" s="211"/>
      <c r="M1256" s="211"/>
      <c r="N1256" s="211"/>
      <c r="O1256" s="211"/>
      <c r="P1256" s="211"/>
      <c r="Q1256" s="211"/>
      <c r="R1256" s="211"/>
      <c r="S1256" s="211"/>
      <c r="T1256" s="211"/>
      <c r="U1256" s="211"/>
      <c r="V1256" s="211"/>
      <c r="W1256" s="211"/>
      <c r="X1256" s="211"/>
      <c r="Y1256" s="211"/>
      <c r="Z1256" s="211"/>
      <c r="AA1256" s="211"/>
      <c r="AB1256" s="211"/>
      <c r="AC1256" s="211"/>
      <c r="AD1256" s="211"/>
      <c r="AE1256" s="211"/>
      <c r="AF1256" s="211"/>
      <c r="AG1256" s="211"/>
      <c r="AH1256" s="211"/>
      <c r="AI1256" s="211"/>
      <c r="AJ1256" s="211"/>
      <c r="AK1256" s="211"/>
      <c r="AL1256" s="211"/>
      <c r="AM1256" s="211"/>
      <c r="AN1256" s="211"/>
      <c r="AO1256" s="211"/>
    </row>
    <row r="1257" spans="2:41" ht="12" customHeight="1">
      <c r="B1257" s="128"/>
      <c r="C1257" s="128"/>
      <c r="E1257" s="407"/>
      <c r="F1257" s="211"/>
      <c r="G1257" s="211"/>
      <c r="H1257" s="211"/>
      <c r="I1257" s="211"/>
      <c r="J1257" s="211"/>
      <c r="K1257" s="211"/>
      <c r="L1257" s="211"/>
      <c r="M1257" s="211"/>
      <c r="N1257" s="211"/>
      <c r="O1257" s="211"/>
      <c r="P1257" s="211"/>
      <c r="Q1257" s="211"/>
      <c r="R1257" s="211"/>
      <c r="S1257" s="211"/>
      <c r="T1257" s="211"/>
      <c r="U1257" s="211"/>
      <c r="V1257" s="211"/>
      <c r="W1257" s="211"/>
      <c r="X1257" s="211"/>
      <c r="Y1257" s="211"/>
      <c r="Z1257" s="211"/>
      <c r="AA1257" s="211"/>
      <c r="AB1257" s="211"/>
      <c r="AC1257" s="211"/>
      <c r="AD1257" s="211"/>
      <c r="AE1257" s="211"/>
      <c r="AF1257" s="211"/>
      <c r="AG1257" s="211"/>
      <c r="AH1257" s="211"/>
      <c r="AI1257" s="211"/>
      <c r="AJ1257" s="211"/>
      <c r="AK1257" s="211"/>
      <c r="AL1257" s="211"/>
      <c r="AM1257" s="211"/>
      <c r="AN1257" s="211"/>
      <c r="AO1257" s="211"/>
    </row>
    <row r="1258" spans="2:41" ht="12" customHeight="1">
      <c r="B1258" s="128"/>
      <c r="C1258" s="128"/>
      <c r="E1258" s="407"/>
    </row>
    <row r="1259" spans="2:41" ht="12" customHeight="1">
      <c r="B1259" s="128"/>
      <c r="C1259" s="128"/>
      <c r="E1259" s="407"/>
    </row>
    <row r="1260" spans="2:41" ht="12" customHeight="1">
      <c r="B1260" s="128"/>
      <c r="C1260" s="128"/>
      <c r="E1260" s="407"/>
    </row>
    <row r="1261" spans="2:41" ht="12" customHeight="1">
      <c r="B1261" s="128"/>
      <c r="C1261" s="128"/>
      <c r="E1261" s="407"/>
    </row>
    <row r="1262" spans="2:41" ht="12" customHeight="1">
      <c r="B1262" s="128"/>
      <c r="C1262" s="128"/>
      <c r="E1262" s="407"/>
    </row>
    <row r="1263" spans="2:41" ht="12" customHeight="1">
      <c r="B1263" s="128"/>
      <c r="C1263" s="128"/>
      <c r="E1263" s="407"/>
    </row>
    <row r="1264" spans="2:41" ht="12" customHeight="1">
      <c r="B1264" s="128"/>
      <c r="C1264" s="128"/>
      <c r="E1264" s="407"/>
    </row>
    <row r="1265" spans="2:5" ht="12" customHeight="1">
      <c r="B1265" s="128"/>
      <c r="C1265" s="128"/>
      <c r="E1265" s="407"/>
    </row>
    <row r="1266" spans="2:5" ht="12" customHeight="1">
      <c r="B1266" s="128"/>
      <c r="C1266" s="128"/>
      <c r="E1266" s="407"/>
    </row>
    <row r="1267" spans="2:5" ht="12" customHeight="1">
      <c r="B1267" s="128"/>
      <c r="C1267" s="128"/>
      <c r="E1267" s="407"/>
    </row>
    <row r="1268" spans="2:5" ht="12" customHeight="1">
      <c r="B1268" s="128"/>
      <c r="C1268" s="128"/>
      <c r="E1268" s="212"/>
    </row>
    <row r="1269" spans="2:5" ht="12" customHeight="1">
      <c r="B1269" s="128"/>
      <c r="C1269" s="128"/>
      <c r="E1269" s="212"/>
    </row>
    <row r="1270" spans="2:5" ht="12" customHeight="1">
      <c r="B1270" s="128"/>
      <c r="C1270" s="128"/>
      <c r="E1270" s="212"/>
    </row>
    <row r="1271" spans="2:5" ht="12" customHeight="1">
      <c r="B1271" s="128"/>
      <c r="C1271" s="128"/>
      <c r="E1271" s="212"/>
    </row>
    <row r="1272" spans="2:5" ht="12" customHeight="1">
      <c r="B1272" s="128"/>
      <c r="C1272" s="128"/>
      <c r="E1272" s="212"/>
    </row>
    <row r="1273" spans="2:5" ht="12" customHeight="1">
      <c r="B1273" s="128"/>
      <c r="C1273" s="128"/>
      <c r="E1273" s="212"/>
    </row>
    <row r="1274" spans="2:5" ht="12" customHeight="1">
      <c r="B1274" s="128"/>
      <c r="C1274" s="128"/>
      <c r="E1274" s="212"/>
    </row>
    <row r="1275" spans="2:5" ht="12" customHeight="1">
      <c r="B1275" s="128"/>
      <c r="C1275" s="128"/>
      <c r="E1275" s="212"/>
    </row>
    <row r="1276" spans="2:5" ht="12" customHeight="1">
      <c r="B1276" s="128"/>
      <c r="C1276" s="128"/>
      <c r="E1276" s="212"/>
    </row>
    <row r="1277" spans="2:5" ht="12" customHeight="1">
      <c r="B1277" s="128"/>
      <c r="C1277" s="128"/>
      <c r="E1277" s="212"/>
    </row>
    <row r="1278" spans="2:5" ht="12" customHeight="1">
      <c r="B1278" s="128"/>
      <c r="C1278" s="128"/>
      <c r="E1278" s="212"/>
    </row>
    <row r="1279" spans="2:5" ht="12" customHeight="1">
      <c r="B1279" s="128"/>
      <c r="C1279" s="128"/>
      <c r="E1279" s="212"/>
    </row>
    <row r="1280" spans="2:5" ht="12" customHeight="1">
      <c r="B1280" s="128"/>
      <c r="C1280" s="128"/>
      <c r="E1280" s="212"/>
    </row>
    <row r="1281" spans="2:5" ht="12" customHeight="1">
      <c r="B1281" s="128"/>
      <c r="C1281" s="128"/>
      <c r="E1281" s="212"/>
    </row>
    <row r="1282" spans="2:5" ht="12" customHeight="1">
      <c r="B1282" s="128"/>
      <c r="C1282" s="128"/>
      <c r="E1282" s="212"/>
    </row>
    <row r="1283" spans="2:5" ht="12" customHeight="1">
      <c r="B1283" s="128"/>
      <c r="C1283" s="128"/>
      <c r="E1283" s="212"/>
    </row>
    <row r="1284" spans="2:5" ht="12" customHeight="1">
      <c r="B1284" s="128"/>
      <c r="C1284" s="128"/>
      <c r="E1284" s="212"/>
    </row>
    <row r="1285" spans="2:5" ht="12" customHeight="1">
      <c r="B1285" s="128"/>
      <c r="C1285" s="128"/>
      <c r="E1285" s="212"/>
    </row>
    <row r="1286" spans="2:5" ht="12" customHeight="1">
      <c r="B1286" s="128"/>
      <c r="C1286" s="128"/>
      <c r="E1286" s="212"/>
    </row>
    <row r="1287" spans="2:5" ht="12" customHeight="1">
      <c r="B1287" s="128"/>
      <c r="C1287" s="128"/>
      <c r="E1287" s="212"/>
    </row>
    <row r="1288" spans="2:5" ht="12" customHeight="1">
      <c r="B1288" s="128"/>
      <c r="C1288" s="128"/>
      <c r="E1288" s="212"/>
    </row>
    <row r="1289" spans="2:5" ht="12" customHeight="1">
      <c r="B1289" s="128"/>
      <c r="C1289" s="128"/>
      <c r="E1289" s="212"/>
    </row>
    <row r="1290" spans="2:5" ht="12" customHeight="1">
      <c r="B1290" s="128"/>
      <c r="C1290" s="128"/>
      <c r="E1290" s="212"/>
    </row>
    <row r="1291" spans="2:5" ht="12" customHeight="1">
      <c r="B1291" s="128"/>
      <c r="C1291" s="128"/>
      <c r="E1291" s="212"/>
    </row>
    <row r="1292" spans="2:5" ht="12" customHeight="1">
      <c r="B1292" s="128"/>
      <c r="C1292" s="128"/>
      <c r="E1292" s="212"/>
    </row>
    <row r="1293" spans="2:5" ht="12" customHeight="1">
      <c r="B1293" s="128"/>
      <c r="C1293" s="128"/>
      <c r="E1293" s="212"/>
    </row>
    <row r="1294" spans="2:5" ht="12" customHeight="1">
      <c r="B1294" s="128"/>
      <c r="C1294" s="128"/>
      <c r="E1294" s="212"/>
    </row>
    <row r="1295" spans="2:5" ht="12" customHeight="1">
      <c r="B1295" s="128"/>
      <c r="C1295" s="128"/>
      <c r="E1295" s="212"/>
    </row>
    <row r="1296" spans="2:5" ht="12" customHeight="1">
      <c r="B1296" s="128"/>
      <c r="C1296" s="128"/>
      <c r="E1296" s="212"/>
    </row>
    <row r="1297" spans="2:5" ht="12" customHeight="1">
      <c r="B1297" s="128"/>
      <c r="C1297" s="128"/>
      <c r="E1297" s="212"/>
    </row>
    <row r="1298" spans="2:5" ht="12" customHeight="1">
      <c r="B1298" s="128"/>
      <c r="C1298" s="128"/>
      <c r="E1298" s="212"/>
    </row>
    <row r="1299" spans="2:5" ht="12" customHeight="1">
      <c r="B1299" s="128"/>
      <c r="C1299" s="128"/>
      <c r="E1299" s="212"/>
    </row>
    <row r="1300" spans="2:5" ht="12" customHeight="1">
      <c r="B1300" s="128"/>
      <c r="C1300" s="128"/>
      <c r="E1300" s="212"/>
    </row>
    <row r="1301" spans="2:5" ht="12" customHeight="1">
      <c r="B1301" s="128"/>
      <c r="C1301" s="128"/>
      <c r="E1301" s="212"/>
    </row>
    <row r="1302" spans="2:5" ht="12" customHeight="1">
      <c r="B1302" s="128"/>
      <c r="C1302" s="128"/>
      <c r="E1302" s="212"/>
    </row>
    <row r="1303" spans="2:5" ht="12" customHeight="1">
      <c r="B1303" s="128"/>
      <c r="C1303" s="128"/>
      <c r="E1303" s="212"/>
    </row>
    <row r="1304" spans="2:5" ht="12" customHeight="1">
      <c r="B1304" s="128"/>
      <c r="C1304" s="128"/>
      <c r="E1304" s="212"/>
    </row>
    <row r="1305" spans="2:5" ht="12" customHeight="1">
      <c r="B1305" s="128"/>
      <c r="C1305" s="128"/>
      <c r="E1305" s="212"/>
    </row>
    <row r="1306" spans="2:5" ht="12" customHeight="1">
      <c r="B1306" s="128"/>
      <c r="C1306" s="128"/>
      <c r="E1306" s="212"/>
    </row>
    <row r="1307" spans="2:5" ht="12" customHeight="1">
      <c r="B1307" s="128"/>
      <c r="C1307" s="128"/>
      <c r="E1307" s="212"/>
    </row>
    <row r="1308" spans="2:5" ht="12" customHeight="1">
      <c r="B1308" s="128"/>
      <c r="C1308" s="128"/>
      <c r="E1308" s="212"/>
    </row>
    <row r="1309" spans="2:5" ht="12" customHeight="1">
      <c r="B1309" s="128"/>
      <c r="C1309" s="128"/>
      <c r="E1309" s="212"/>
    </row>
    <row r="1310" spans="2:5" ht="12" customHeight="1">
      <c r="B1310" s="128"/>
      <c r="C1310" s="128"/>
      <c r="E1310" s="212"/>
    </row>
    <row r="1311" spans="2:5" ht="12" customHeight="1">
      <c r="B1311" s="128"/>
      <c r="C1311" s="128"/>
      <c r="E1311" s="212"/>
    </row>
    <row r="1312" spans="2:5" ht="12" customHeight="1">
      <c r="B1312" s="128"/>
      <c r="C1312" s="128"/>
      <c r="E1312" s="212"/>
    </row>
    <row r="1313" spans="2:5" ht="12" customHeight="1">
      <c r="B1313" s="128"/>
      <c r="C1313" s="128"/>
      <c r="E1313" s="212"/>
    </row>
    <row r="1314" spans="2:5" ht="12" customHeight="1">
      <c r="B1314" s="128"/>
      <c r="C1314" s="128"/>
      <c r="E1314" s="212"/>
    </row>
    <row r="1315" spans="2:5" ht="12" customHeight="1">
      <c r="B1315" s="128"/>
      <c r="C1315" s="128"/>
      <c r="E1315" s="212"/>
    </row>
    <row r="1316" spans="2:5" ht="12" customHeight="1">
      <c r="B1316" s="128"/>
      <c r="C1316" s="128"/>
      <c r="E1316" s="212"/>
    </row>
    <row r="1317" spans="2:5" ht="12" customHeight="1">
      <c r="B1317" s="128"/>
      <c r="C1317" s="128"/>
      <c r="E1317" s="212"/>
    </row>
    <row r="1318" spans="2:5" ht="12" customHeight="1">
      <c r="B1318" s="128"/>
      <c r="C1318" s="128"/>
      <c r="E1318" s="212"/>
    </row>
    <row r="1319" spans="2:5" ht="12" customHeight="1">
      <c r="B1319" s="128"/>
      <c r="C1319" s="128"/>
      <c r="E1319" s="212"/>
    </row>
    <row r="1320" spans="2:5" ht="12" customHeight="1">
      <c r="B1320" s="128"/>
      <c r="C1320" s="128"/>
      <c r="E1320" s="212"/>
    </row>
    <row r="1321" spans="2:5" ht="12" customHeight="1">
      <c r="B1321" s="128"/>
      <c r="C1321" s="128"/>
      <c r="E1321" s="212"/>
    </row>
    <row r="1322" spans="2:5" ht="12" customHeight="1">
      <c r="B1322" s="128"/>
      <c r="C1322" s="128"/>
      <c r="E1322" s="212"/>
    </row>
    <row r="1323" spans="2:5" ht="12" customHeight="1">
      <c r="B1323" s="128"/>
      <c r="C1323" s="128"/>
      <c r="E1323" s="212"/>
    </row>
    <row r="1324" spans="2:5" ht="12" customHeight="1">
      <c r="B1324" s="128"/>
      <c r="C1324" s="128"/>
      <c r="E1324" s="212"/>
    </row>
    <row r="1325" spans="2:5" ht="12" customHeight="1">
      <c r="B1325" s="128"/>
      <c r="C1325" s="128"/>
      <c r="E1325" s="212"/>
    </row>
    <row r="1326" spans="2:5" ht="12" customHeight="1">
      <c r="B1326" s="128"/>
      <c r="C1326" s="128"/>
      <c r="E1326" s="212"/>
    </row>
    <row r="1327" spans="2:5" ht="12" customHeight="1">
      <c r="B1327" s="128"/>
      <c r="C1327" s="128"/>
      <c r="E1327" s="212"/>
    </row>
    <row r="1328" spans="2:5" ht="12" customHeight="1">
      <c r="B1328" s="128"/>
      <c r="C1328" s="128"/>
      <c r="E1328" s="212"/>
    </row>
    <row r="1329" spans="2:5" ht="12" customHeight="1">
      <c r="B1329" s="128"/>
      <c r="C1329" s="128"/>
      <c r="E1329" s="212"/>
    </row>
    <row r="1330" spans="2:5" ht="12" customHeight="1">
      <c r="B1330" s="128"/>
      <c r="C1330" s="128"/>
      <c r="E1330" s="212"/>
    </row>
    <row r="1331" spans="2:5" ht="12" customHeight="1">
      <c r="B1331" s="128"/>
      <c r="C1331" s="128"/>
    </row>
    <row r="1332" spans="2:5" ht="12" customHeight="1">
      <c r="B1332" s="128"/>
      <c r="C1332" s="128"/>
    </row>
    <row r="1333" spans="2:5" ht="12" customHeight="1">
      <c r="B1333" s="128"/>
      <c r="C1333" s="128"/>
    </row>
    <row r="1334" spans="2:5" ht="12" customHeight="1">
      <c r="B1334" s="128"/>
      <c r="C1334" s="128"/>
    </row>
    <row r="1335" spans="2:5" ht="12" customHeight="1">
      <c r="B1335" s="128"/>
      <c r="C1335" s="128"/>
    </row>
    <row r="1336" spans="2:5" ht="12" customHeight="1">
      <c r="B1336" s="128"/>
      <c r="C1336" s="128"/>
    </row>
    <row r="1337" spans="2:5" ht="12" customHeight="1">
      <c r="B1337" s="128"/>
      <c r="C1337" s="128"/>
    </row>
    <row r="1338" spans="2:5" ht="12" customHeight="1">
      <c r="B1338" s="128"/>
      <c r="C1338" s="128"/>
    </row>
    <row r="1339" spans="2:5" ht="12" customHeight="1">
      <c r="B1339" s="128"/>
      <c r="C1339" s="128"/>
    </row>
    <row r="1340" spans="2:5" ht="12" customHeight="1">
      <c r="B1340" s="128"/>
      <c r="C1340" s="128"/>
    </row>
    <row r="1341" spans="2:5" ht="12" customHeight="1">
      <c r="B1341" s="128"/>
      <c r="C1341" s="128"/>
    </row>
    <row r="1342" spans="2:5" ht="12" customHeight="1">
      <c r="B1342" s="128"/>
      <c r="C1342" s="128"/>
    </row>
    <row r="1343" spans="2:5" ht="12" customHeight="1">
      <c r="B1343" s="128"/>
      <c r="C1343" s="128"/>
    </row>
    <row r="1344" spans="2:5" ht="12" customHeight="1">
      <c r="B1344" s="128"/>
      <c r="C1344" s="128"/>
    </row>
    <row r="1345" spans="2:3" ht="12" customHeight="1">
      <c r="B1345" s="128"/>
      <c r="C1345" s="128"/>
    </row>
    <row r="1346" spans="2:3" ht="12" customHeight="1">
      <c r="B1346" s="128"/>
      <c r="C1346" s="128"/>
    </row>
    <row r="1347" spans="2:3" ht="12" customHeight="1">
      <c r="B1347" s="128"/>
      <c r="C1347" s="128"/>
    </row>
    <row r="1348" spans="2:3" ht="12" customHeight="1">
      <c r="B1348" s="128"/>
      <c r="C1348" s="128"/>
    </row>
    <row r="1349" spans="2:3" ht="12" customHeight="1">
      <c r="B1349" s="128"/>
      <c r="C1349" s="128"/>
    </row>
    <row r="1350" spans="2:3" ht="12" customHeight="1">
      <c r="B1350" s="128"/>
      <c r="C1350" s="128"/>
    </row>
    <row r="1351" spans="2:3" ht="12" customHeight="1">
      <c r="B1351" s="128"/>
      <c r="C1351" s="128"/>
    </row>
    <row r="1352" spans="2:3" ht="12" customHeight="1">
      <c r="B1352" s="128"/>
      <c r="C1352" s="128"/>
    </row>
    <row r="1353" spans="2:3" ht="12" customHeight="1">
      <c r="B1353" s="128"/>
      <c r="C1353" s="128"/>
    </row>
    <row r="1354" spans="2:3" ht="12" customHeight="1">
      <c r="B1354" s="128"/>
      <c r="C1354" s="128"/>
    </row>
    <row r="1355" spans="2:3" ht="12" customHeight="1">
      <c r="B1355" s="128"/>
      <c r="C1355" s="128"/>
    </row>
    <row r="1356" spans="2:3" ht="12" customHeight="1">
      <c r="B1356" s="128"/>
      <c r="C1356" s="128"/>
    </row>
    <row r="1357" spans="2:3" ht="12" customHeight="1">
      <c r="B1357" s="128"/>
      <c r="C1357" s="128"/>
    </row>
    <row r="1358" spans="2:3" ht="12" customHeight="1">
      <c r="B1358" s="128"/>
      <c r="C1358" s="128"/>
    </row>
    <row r="1359" spans="2:3" ht="12" customHeight="1">
      <c r="B1359" s="128"/>
      <c r="C1359" s="128"/>
    </row>
    <row r="1360" spans="2:3" ht="12" customHeight="1">
      <c r="B1360" s="128"/>
      <c r="C1360" s="128"/>
    </row>
    <row r="1361" spans="2:3" ht="12" customHeight="1">
      <c r="B1361" s="128"/>
      <c r="C1361" s="128"/>
    </row>
    <row r="1362" spans="2:3" ht="12" customHeight="1">
      <c r="B1362" s="128"/>
      <c r="C1362" s="128"/>
    </row>
    <row r="1363" spans="2:3" ht="12" customHeight="1">
      <c r="B1363" s="128"/>
      <c r="C1363" s="128"/>
    </row>
    <row r="1364" spans="2:3" ht="12" customHeight="1">
      <c r="B1364" s="128"/>
      <c r="C1364" s="128"/>
    </row>
    <row r="1365" spans="2:3" ht="12" customHeight="1">
      <c r="B1365" s="128"/>
      <c r="C1365" s="128"/>
    </row>
    <row r="1366" spans="2:3" ht="12" customHeight="1">
      <c r="B1366" s="128"/>
      <c r="C1366" s="128"/>
    </row>
    <row r="1367" spans="2:3" ht="12" customHeight="1">
      <c r="B1367" s="128"/>
      <c r="C1367" s="128"/>
    </row>
    <row r="1368" spans="2:3" ht="12" customHeight="1">
      <c r="B1368" s="128"/>
      <c r="C1368" s="128"/>
    </row>
    <row r="1369" spans="2:3" ht="12" customHeight="1">
      <c r="B1369" s="128"/>
      <c r="C1369" s="128"/>
    </row>
    <row r="1370" spans="2:3" ht="12" customHeight="1">
      <c r="B1370" s="128"/>
      <c r="C1370" s="128"/>
    </row>
    <row r="1371" spans="2:3" ht="12" customHeight="1">
      <c r="B1371" s="128"/>
      <c r="C1371" s="128"/>
    </row>
    <row r="1372" spans="2:3" ht="12" customHeight="1">
      <c r="B1372" s="128"/>
      <c r="C1372" s="128"/>
    </row>
    <row r="1373" spans="2:3" ht="12" customHeight="1">
      <c r="B1373" s="128"/>
      <c r="C1373" s="128"/>
    </row>
    <row r="1374" spans="2:3" ht="12" customHeight="1">
      <c r="B1374" s="128"/>
      <c r="C1374" s="128"/>
    </row>
    <row r="1375" spans="2:3" ht="12" customHeight="1">
      <c r="B1375" s="128"/>
      <c r="C1375" s="128"/>
    </row>
    <row r="1376" spans="2:3" ht="12" customHeight="1">
      <c r="B1376" s="128"/>
      <c r="C1376" s="128"/>
    </row>
    <row r="1377" spans="2:3" ht="12" customHeight="1">
      <c r="B1377" s="128"/>
      <c r="C1377" s="128"/>
    </row>
    <row r="1378" spans="2:3" ht="12" customHeight="1">
      <c r="B1378" s="128"/>
      <c r="C1378" s="128"/>
    </row>
    <row r="1379" spans="2:3" ht="12" customHeight="1">
      <c r="B1379" s="128"/>
      <c r="C1379" s="128"/>
    </row>
    <row r="1380" spans="2:3" ht="12" customHeight="1">
      <c r="B1380" s="128"/>
      <c r="C1380" s="128"/>
    </row>
    <row r="1381" spans="2:3" ht="12" customHeight="1">
      <c r="B1381" s="128"/>
      <c r="C1381" s="128"/>
    </row>
    <row r="1382" spans="2:3" ht="12" customHeight="1">
      <c r="B1382" s="128"/>
      <c r="C1382" s="128"/>
    </row>
    <row r="1383" spans="2:3" ht="12" customHeight="1">
      <c r="B1383" s="128"/>
      <c r="C1383" s="128"/>
    </row>
    <row r="1384" spans="2:3" ht="12" customHeight="1">
      <c r="B1384" s="128"/>
      <c r="C1384" s="128"/>
    </row>
    <row r="1385" spans="2:3" ht="12" customHeight="1">
      <c r="B1385" s="128"/>
      <c r="C1385" s="128"/>
    </row>
    <row r="1386" spans="2:3" ht="12" customHeight="1">
      <c r="B1386" s="128"/>
      <c r="C1386" s="128"/>
    </row>
    <row r="1387" spans="2:3" ht="12" customHeight="1">
      <c r="B1387" s="128"/>
      <c r="C1387" s="128"/>
    </row>
    <row r="1388" spans="2:3" ht="12" customHeight="1">
      <c r="B1388" s="128"/>
      <c r="C1388" s="128"/>
    </row>
    <row r="1389" spans="2:3" ht="12" customHeight="1">
      <c r="B1389" s="128"/>
      <c r="C1389" s="128"/>
    </row>
    <row r="1390" spans="2:3" ht="12" customHeight="1">
      <c r="B1390" s="128"/>
      <c r="C1390" s="128"/>
    </row>
    <row r="1391" spans="2:3" ht="12" customHeight="1">
      <c r="B1391" s="128"/>
      <c r="C1391" s="128"/>
    </row>
    <row r="1392" spans="2:3" ht="12" customHeight="1">
      <c r="B1392" s="128"/>
      <c r="C1392" s="128"/>
    </row>
    <row r="1393" spans="2:3" ht="12" customHeight="1">
      <c r="B1393" s="128"/>
      <c r="C1393" s="128"/>
    </row>
    <row r="1394" spans="2:3" ht="12" customHeight="1">
      <c r="B1394" s="128"/>
      <c r="C1394" s="128"/>
    </row>
    <row r="1395" spans="2:3" ht="12" customHeight="1">
      <c r="B1395" s="128"/>
      <c r="C1395" s="128"/>
    </row>
    <row r="1396" spans="2:3" ht="12" customHeight="1">
      <c r="B1396" s="128"/>
      <c r="C1396" s="128"/>
    </row>
    <row r="1397" spans="2:3" ht="12" customHeight="1">
      <c r="B1397" s="128"/>
      <c r="C1397" s="128"/>
    </row>
    <row r="1398" spans="2:3" ht="12" customHeight="1">
      <c r="B1398" s="128"/>
      <c r="C1398" s="128"/>
    </row>
    <row r="1399" spans="2:3" ht="12" customHeight="1">
      <c r="B1399" s="128"/>
      <c r="C1399" s="128"/>
    </row>
    <row r="1400" spans="2:3" ht="12" customHeight="1">
      <c r="B1400" s="128"/>
      <c r="C1400" s="128"/>
    </row>
    <row r="1401" spans="2:3" ht="12" customHeight="1">
      <c r="B1401" s="128"/>
      <c r="C1401" s="128"/>
    </row>
    <row r="1402" spans="2:3" ht="12" customHeight="1">
      <c r="B1402" s="128"/>
      <c r="C1402" s="128"/>
    </row>
    <row r="1403" spans="2:3" ht="12" customHeight="1">
      <c r="B1403" s="128"/>
      <c r="C1403" s="128"/>
    </row>
    <row r="1404" spans="2:3" ht="12" customHeight="1">
      <c r="B1404" s="128"/>
      <c r="C1404" s="128"/>
    </row>
    <row r="1405" spans="2:3" ht="12" customHeight="1">
      <c r="B1405" s="128"/>
      <c r="C1405" s="128"/>
    </row>
    <row r="1406" spans="2:3" ht="12" customHeight="1">
      <c r="B1406" s="128"/>
      <c r="C1406" s="128"/>
    </row>
    <row r="1407" spans="2:3" ht="12" customHeight="1">
      <c r="B1407" s="128"/>
      <c r="C1407" s="128"/>
    </row>
    <row r="1408" spans="2:3" ht="12" customHeight="1">
      <c r="B1408" s="128"/>
      <c r="C1408" s="128"/>
    </row>
    <row r="1409" spans="2:3" ht="12" customHeight="1">
      <c r="B1409" s="128"/>
      <c r="C1409" s="128"/>
    </row>
    <row r="1410" spans="2:3" ht="12" customHeight="1">
      <c r="B1410" s="128"/>
      <c r="C1410" s="128"/>
    </row>
    <row r="1411" spans="2:3" ht="12" customHeight="1">
      <c r="B1411" s="128"/>
      <c r="C1411" s="128"/>
    </row>
    <row r="1412" spans="2:3" ht="12" customHeight="1">
      <c r="B1412" s="128"/>
      <c r="C1412" s="128"/>
    </row>
    <row r="1413" spans="2:3" ht="12" customHeight="1">
      <c r="B1413" s="128"/>
      <c r="C1413" s="128"/>
    </row>
    <row r="1414" spans="2:3" ht="12" customHeight="1">
      <c r="B1414" s="128"/>
      <c r="C1414" s="128"/>
    </row>
    <row r="1415" spans="2:3" ht="12" customHeight="1">
      <c r="B1415" s="128"/>
      <c r="C1415" s="128"/>
    </row>
    <row r="1416" spans="2:3" ht="12" customHeight="1">
      <c r="B1416" s="128"/>
      <c r="C1416" s="128"/>
    </row>
    <row r="1417" spans="2:3" ht="12" customHeight="1">
      <c r="B1417" s="128"/>
      <c r="C1417" s="128"/>
    </row>
    <row r="1418" spans="2:3" ht="12" customHeight="1">
      <c r="B1418" s="128"/>
      <c r="C1418" s="128"/>
    </row>
    <row r="1419" spans="2:3" ht="12" customHeight="1">
      <c r="B1419" s="128"/>
      <c r="C1419" s="128"/>
    </row>
    <row r="1420" spans="2:3" ht="12" customHeight="1">
      <c r="B1420" s="128"/>
      <c r="C1420" s="128"/>
    </row>
    <row r="1421" spans="2:3" ht="12" customHeight="1">
      <c r="B1421" s="128"/>
      <c r="C1421" s="128"/>
    </row>
    <row r="1422" spans="2:3" ht="12" customHeight="1">
      <c r="B1422" s="128"/>
      <c r="C1422" s="128"/>
    </row>
    <row r="1423" spans="2:3" ht="12" customHeight="1">
      <c r="B1423" s="128"/>
      <c r="C1423" s="128"/>
    </row>
    <row r="1424" spans="2:3" ht="12" customHeight="1">
      <c r="B1424" s="128"/>
      <c r="C1424" s="128"/>
    </row>
    <row r="1425" spans="2:3" ht="12" customHeight="1">
      <c r="B1425" s="128"/>
      <c r="C1425" s="128"/>
    </row>
    <row r="1426" spans="2:3" ht="12" customHeight="1">
      <c r="B1426" s="128"/>
      <c r="C1426" s="128"/>
    </row>
    <row r="1427" spans="2:3" ht="12" customHeight="1">
      <c r="B1427" s="128"/>
      <c r="C1427" s="128"/>
    </row>
    <row r="1428" spans="2:3" ht="12" customHeight="1">
      <c r="B1428" s="128"/>
      <c r="C1428" s="128"/>
    </row>
    <row r="1429" spans="2:3" ht="12" customHeight="1">
      <c r="B1429" s="128"/>
      <c r="C1429" s="128"/>
    </row>
    <row r="1430" spans="2:3" ht="12" customHeight="1">
      <c r="B1430" s="128"/>
      <c r="C1430" s="128"/>
    </row>
    <row r="1431" spans="2:3" ht="12" customHeight="1">
      <c r="B1431" s="128"/>
      <c r="C1431" s="128"/>
    </row>
    <row r="1432" spans="2:3" ht="12" customHeight="1">
      <c r="B1432" s="128"/>
      <c r="C1432" s="128"/>
    </row>
    <row r="1433" spans="2:3" ht="12" customHeight="1">
      <c r="B1433" s="128"/>
      <c r="C1433" s="128"/>
    </row>
    <row r="1434" spans="2:3" ht="12" customHeight="1">
      <c r="B1434" s="128"/>
      <c r="C1434" s="128"/>
    </row>
    <row r="1435" spans="2:3" ht="12" customHeight="1">
      <c r="B1435" s="128"/>
      <c r="C1435" s="128"/>
    </row>
    <row r="1436" spans="2:3" ht="12" customHeight="1">
      <c r="B1436" s="128"/>
      <c r="C1436" s="128"/>
    </row>
    <row r="1437" spans="2:3" ht="12" customHeight="1">
      <c r="B1437" s="128"/>
      <c r="C1437" s="128"/>
    </row>
    <row r="1438" spans="2:3" ht="12" customHeight="1">
      <c r="B1438" s="128"/>
      <c r="C1438" s="128"/>
    </row>
    <row r="1439" spans="2:3" ht="12" customHeight="1">
      <c r="B1439" s="128"/>
      <c r="C1439" s="128"/>
    </row>
    <row r="1440" spans="2:3" ht="12" customHeight="1">
      <c r="B1440" s="128"/>
      <c r="C1440" s="128"/>
    </row>
    <row r="1441" spans="2:3" ht="12" customHeight="1">
      <c r="B1441" s="128"/>
      <c r="C1441" s="128"/>
    </row>
    <row r="1442" spans="2:3" ht="12" customHeight="1">
      <c r="B1442" s="128"/>
      <c r="C1442" s="128"/>
    </row>
    <row r="1443" spans="2:3" ht="12" customHeight="1">
      <c r="B1443" s="128"/>
      <c r="C1443" s="128"/>
    </row>
    <row r="1444" spans="2:3" ht="12" customHeight="1">
      <c r="B1444" s="128"/>
      <c r="C1444" s="128"/>
    </row>
    <row r="1445" spans="2:3" ht="12" customHeight="1">
      <c r="B1445" s="128"/>
      <c r="C1445" s="128"/>
    </row>
    <row r="1446" spans="2:3" ht="12" customHeight="1">
      <c r="B1446" s="128"/>
      <c r="C1446" s="128"/>
    </row>
    <row r="1447" spans="2:3" ht="12" customHeight="1">
      <c r="B1447" s="128"/>
      <c r="C1447" s="128"/>
    </row>
    <row r="1448" spans="2:3" ht="12" customHeight="1">
      <c r="B1448" s="128"/>
      <c r="C1448" s="128"/>
    </row>
    <row r="1449" spans="2:3" ht="12" customHeight="1">
      <c r="B1449" s="128"/>
      <c r="C1449" s="128"/>
    </row>
    <row r="1450" spans="2:3" ht="12" customHeight="1">
      <c r="B1450" s="128"/>
      <c r="C1450" s="128"/>
    </row>
    <row r="1451" spans="2:3" ht="12" customHeight="1">
      <c r="B1451" s="128"/>
      <c r="C1451" s="128"/>
    </row>
    <row r="1452" spans="2:3" ht="12" customHeight="1">
      <c r="B1452" s="128"/>
      <c r="C1452" s="128"/>
    </row>
    <row r="1453" spans="2:3" ht="12" customHeight="1">
      <c r="B1453" s="128"/>
      <c r="C1453" s="128"/>
    </row>
    <row r="1454" spans="2:3" ht="12" customHeight="1">
      <c r="B1454" s="128"/>
      <c r="C1454" s="128"/>
    </row>
    <row r="1455" spans="2:3" ht="12" customHeight="1">
      <c r="B1455" s="128"/>
      <c r="C1455" s="128"/>
    </row>
    <row r="1456" spans="2:3" ht="12" customHeight="1">
      <c r="B1456" s="128"/>
      <c r="C1456" s="128"/>
    </row>
    <row r="1457" spans="2:3" ht="12" customHeight="1">
      <c r="B1457" s="128"/>
      <c r="C1457" s="128"/>
    </row>
    <row r="1458" spans="2:3" ht="12" customHeight="1">
      <c r="B1458" s="128"/>
      <c r="C1458" s="128"/>
    </row>
    <row r="1459" spans="2:3" ht="12" customHeight="1">
      <c r="B1459" s="128"/>
      <c r="C1459" s="128"/>
    </row>
    <row r="1460" spans="2:3" ht="12" customHeight="1">
      <c r="B1460" s="128"/>
      <c r="C1460" s="128"/>
    </row>
    <row r="1461" spans="2:3" ht="12" customHeight="1">
      <c r="B1461" s="128"/>
      <c r="C1461" s="128"/>
    </row>
    <row r="1462" spans="2:3" ht="12" customHeight="1">
      <c r="B1462" s="128"/>
      <c r="C1462" s="128"/>
    </row>
    <row r="1463" spans="2:3" ht="12" customHeight="1">
      <c r="B1463" s="128"/>
      <c r="C1463" s="128"/>
    </row>
    <row r="1464" spans="2:3" ht="12" customHeight="1">
      <c r="B1464" s="128"/>
      <c r="C1464" s="128"/>
    </row>
    <row r="1465" spans="2:3" ht="12" customHeight="1">
      <c r="B1465" s="128"/>
      <c r="C1465" s="128"/>
    </row>
    <row r="1466" spans="2:3" ht="12" customHeight="1">
      <c r="B1466" s="128"/>
      <c r="C1466" s="128"/>
    </row>
    <row r="1467" spans="2:3" ht="12" customHeight="1">
      <c r="B1467" s="128"/>
      <c r="C1467" s="128"/>
    </row>
    <row r="1468" spans="2:3" ht="12" customHeight="1">
      <c r="B1468" s="128"/>
      <c r="C1468" s="128"/>
    </row>
    <row r="1469" spans="2:3" ht="12" customHeight="1">
      <c r="B1469" s="128"/>
      <c r="C1469" s="128"/>
    </row>
    <row r="1470" spans="2:3" ht="12" customHeight="1">
      <c r="B1470" s="128"/>
      <c r="C1470" s="128"/>
    </row>
    <row r="1471" spans="2:3" ht="12" customHeight="1">
      <c r="B1471" s="128"/>
      <c r="C1471" s="128"/>
    </row>
    <row r="1472" spans="2:3" ht="12" customHeight="1">
      <c r="B1472" s="128"/>
      <c r="C1472" s="128"/>
    </row>
    <row r="1473" spans="2:3" ht="12" customHeight="1">
      <c r="B1473" s="128"/>
      <c r="C1473" s="128"/>
    </row>
    <row r="1474" spans="2:3" ht="12" customHeight="1">
      <c r="B1474" s="128"/>
      <c r="C1474" s="128"/>
    </row>
    <row r="1475" spans="2:3" ht="12" customHeight="1">
      <c r="B1475" s="128"/>
      <c r="C1475" s="128"/>
    </row>
    <row r="1476" spans="2:3" ht="12" customHeight="1">
      <c r="B1476" s="128"/>
      <c r="C1476" s="128"/>
    </row>
    <row r="1477" spans="2:3" ht="12" customHeight="1">
      <c r="B1477" s="128"/>
      <c r="C1477" s="128"/>
    </row>
    <row r="1478" spans="2:3" ht="12" customHeight="1">
      <c r="B1478" s="128"/>
      <c r="C1478" s="128"/>
    </row>
    <row r="1479" spans="2:3" ht="12" customHeight="1">
      <c r="B1479" s="128"/>
      <c r="C1479" s="128"/>
    </row>
    <row r="1480" spans="2:3" ht="12" customHeight="1">
      <c r="B1480" s="128"/>
      <c r="C1480" s="128"/>
    </row>
    <row r="1481" spans="2:3" ht="12" customHeight="1">
      <c r="B1481" s="128"/>
      <c r="C1481" s="128"/>
    </row>
    <row r="1482" spans="2:3" ht="12" customHeight="1">
      <c r="B1482" s="128"/>
      <c r="C1482" s="128"/>
    </row>
    <row r="1483" spans="2:3" ht="12" customHeight="1">
      <c r="B1483" s="128"/>
      <c r="C1483" s="128"/>
    </row>
    <row r="1484" spans="2:3" ht="12" customHeight="1">
      <c r="B1484" s="128"/>
      <c r="C1484" s="128"/>
    </row>
    <row r="1485" spans="2:3" ht="12" customHeight="1">
      <c r="B1485" s="128"/>
      <c r="C1485" s="128"/>
    </row>
    <row r="1486" spans="2:3" ht="12" customHeight="1">
      <c r="B1486" s="128"/>
      <c r="C1486" s="128"/>
    </row>
    <row r="1487" spans="2:3" ht="12" customHeight="1">
      <c r="B1487" s="128"/>
      <c r="C1487" s="128"/>
    </row>
    <row r="1488" spans="2:3" ht="12" customHeight="1">
      <c r="B1488" s="128"/>
      <c r="C1488" s="128"/>
    </row>
    <row r="1489" spans="2:3" ht="12" customHeight="1">
      <c r="B1489" s="128"/>
      <c r="C1489" s="128"/>
    </row>
    <row r="1490" spans="2:3" ht="12" customHeight="1">
      <c r="B1490" s="128"/>
      <c r="C1490" s="128"/>
    </row>
    <row r="1491" spans="2:3" ht="12" customHeight="1">
      <c r="B1491" s="128"/>
      <c r="C1491" s="128"/>
    </row>
    <row r="1492" spans="2:3" ht="12" customHeight="1">
      <c r="B1492" s="128"/>
      <c r="C1492" s="128"/>
    </row>
    <row r="1493" spans="2:3" ht="12" customHeight="1">
      <c r="B1493" s="128"/>
      <c r="C1493" s="128"/>
    </row>
    <row r="1494" spans="2:3" ht="12" customHeight="1">
      <c r="B1494" s="128"/>
      <c r="C1494" s="128"/>
    </row>
    <row r="1495" spans="2:3" ht="12" customHeight="1">
      <c r="B1495" s="128"/>
      <c r="C1495" s="128"/>
    </row>
    <row r="1496" spans="2:3" ht="12" customHeight="1">
      <c r="B1496" s="128"/>
      <c r="C1496" s="128"/>
    </row>
    <row r="1497" spans="2:3" ht="12" customHeight="1">
      <c r="B1497" s="128"/>
      <c r="C1497" s="128"/>
    </row>
    <row r="1498" spans="2:3" ht="12" customHeight="1">
      <c r="B1498" s="128"/>
      <c r="C1498" s="128"/>
    </row>
    <row r="1499" spans="2:3" ht="12" customHeight="1">
      <c r="B1499" s="128"/>
      <c r="C1499" s="128"/>
    </row>
    <row r="1500" spans="2:3" ht="12" customHeight="1">
      <c r="B1500" s="128"/>
      <c r="C1500" s="128"/>
    </row>
  </sheetData>
  <conditionalFormatting sqref="B8:C500">
    <cfRule type="containsText" dxfId="0" priority="1" operator="containsText" text="MISSING">
      <formula>NOT(ISERROR(SEARCH("MISSING",B8)))</formula>
    </cfRule>
  </conditionalFormatting>
  <dataValidations count="1">
    <dataValidation type="list" allowBlank="1" showInputMessage="1" showErrorMessage="1" sqref="C8:C500" xr:uid="{43CE5DB1-4AD6-4FB7-BE5A-28150D2AF88F}">
      <formula1>"Fixed assets,Current assets,Total assets,Equity,Total liabilities"</formula1>
    </dataValidation>
  </dataValidations>
  <pageMargins left="0.7" right="0.7" top="0.75" bottom="0.75" header="0.3" footer="0.3"/>
  <pageSetup scale="82" orientation="landscape" r:id="rId1"/>
  <headerFooter>
    <oddFooter>&amp;C&amp;7&amp;B&amp;"Arial"Document Classification: KPMG Confidential</oddFooter>
  </headerFooter>
  <ignoredErrors>
    <ignoredError sqref="E7" unlockedFormula="1"/>
  </ignoredError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60F8-A0E3-443C-90AB-E068A15EF79E}">
  <sheetPr>
    <tabColor indexed="15"/>
  </sheetPr>
  <dimension ref="A1:C1226"/>
  <sheetViews>
    <sheetView workbookViewId="0"/>
  </sheetViews>
  <sheetFormatPr defaultColWidth="9.140625" defaultRowHeight="14.25"/>
  <cols>
    <col min="1" max="1" width="10.7109375" style="576" customWidth="1"/>
    <col min="2" max="2" width="52.140625" style="576" bestFit="1" customWidth="1"/>
    <col min="3" max="16384" width="9.140625" style="124"/>
  </cols>
  <sheetData>
    <row r="1" spans="1:3">
      <c r="A1" s="578" t="s">
        <v>788</v>
      </c>
    </row>
    <row r="2" spans="1:3" s="411" customFormat="1" ht="12.6" customHeight="1">
      <c r="A2" s="577" t="s">
        <v>789</v>
      </c>
      <c r="B2" s="577" t="s">
        <v>790</v>
      </c>
      <c r="C2" s="2" t="s">
        <v>287</v>
      </c>
    </row>
    <row r="3" spans="1:3" s="411" customFormat="1" ht="12.6" customHeight="1">
      <c r="A3" s="576"/>
      <c r="B3" s="576" t="s">
        <v>791</v>
      </c>
    </row>
    <row r="4" spans="1:3" s="411" customFormat="1" ht="12.6" customHeight="1">
      <c r="A4" s="576"/>
      <c r="B4" s="576" t="s">
        <v>792</v>
      </c>
    </row>
    <row r="5" spans="1:3" s="411" customFormat="1" ht="12.6" customHeight="1">
      <c r="A5" s="576"/>
      <c r="B5" s="576" t="s">
        <v>793</v>
      </c>
    </row>
    <row r="6" spans="1:3" s="411" customFormat="1" ht="12.6" customHeight="1">
      <c r="A6" s="576"/>
      <c r="B6" s="576" t="s">
        <v>794</v>
      </c>
    </row>
    <row r="7" spans="1:3" s="411" customFormat="1" ht="12.6" customHeight="1">
      <c r="A7" s="576">
        <v>1001</v>
      </c>
      <c r="B7" s="576" t="s">
        <v>794</v>
      </c>
      <c r="C7" s="128" t="s">
        <v>416</v>
      </c>
    </row>
    <row r="8" spans="1:3" s="411" customFormat="1" ht="12.6" customHeight="1">
      <c r="A8" s="576"/>
      <c r="B8" s="576" t="s">
        <v>795</v>
      </c>
    </row>
    <row r="9" spans="1:3" s="411" customFormat="1" ht="12.6" customHeight="1">
      <c r="A9" s="576">
        <v>1011</v>
      </c>
      <c r="B9" s="576" t="s">
        <v>795</v>
      </c>
      <c r="C9" s="128" t="s">
        <v>416</v>
      </c>
    </row>
    <row r="10" spans="1:3" s="411" customFormat="1" ht="12.6" customHeight="1">
      <c r="A10" s="576"/>
      <c r="B10" s="576" t="s">
        <v>796</v>
      </c>
    </row>
    <row r="11" spans="1:3" s="411" customFormat="1" ht="12.6" customHeight="1">
      <c r="A11" s="576">
        <v>1020</v>
      </c>
      <c r="B11" s="576" t="s">
        <v>797</v>
      </c>
      <c r="C11" s="128" t="s">
        <v>416</v>
      </c>
    </row>
    <row r="12" spans="1:3" s="411" customFormat="1" ht="12.6" customHeight="1">
      <c r="A12" s="576">
        <v>1021</v>
      </c>
      <c r="B12" s="576" t="s">
        <v>797</v>
      </c>
      <c r="C12" s="128" t="s">
        <v>416</v>
      </c>
    </row>
    <row r="13" spans="1:3" s="411" customFormat="1" ht="12.6" customHeight="1">
      <c r="A13" s="576"/>
      <c r="B13" s="576" t="s">
        <v>798</v>
      </c>
    </row>
    <row r="14" spans="1:3" s="411" customFormat="1" ht="12.6" customHeight="1">
      <c r="A14" s="576">
        <v>1030</v>
      </c>
      <c r="B14" s="576" t="s">
        <v>799</v>
      </c>
      <c r="C14" s="128" t="s">
        <v>416</v>
      </c>
    </row>
    <row r="15" spans="1:3" s="411" customFormat="1" ht="12.6" customHeight="1">
      <c r="A15" s="576">
        <v>1031</v>
      </c>
      <c r="B15" s="576" t="s">
        <v>800</v>
      </c>
      <c r="C15" s="128" t="s">
        <v>416</v>
      </c>
    </row>
    <row r="16" spans="1:3" s="411" customFormat="1" ht="12.6" customHeight="1">
      <c r="A16" s="576">
        <v>1033</v>
      </c>
      <c r="B16" s="576" t="s">
        <v>801</v>
      </c>
      <c r="C16" s="128" t="s">
        <v>416</v>
      </c>
    </row>
    <row r="17" spans="1:3" s="411" customFormat="1" ht="12.6" customHeight="1">
      <c r="A17" s="576">
        <v>1035</v>
      </c>
      <c r="B17" s="576" t="s">
        <v>802</v>
      </c>
      <c r="C17" s="128" t="s">
        <v>416</v>
      </c>
    </row>
    <row r="18" spans="1:3" s="411" customFormat="1" ht="12.6" customHeight="1">
      <c r="A18" s="576">
        <v>1037</v>
      </c>
      <c r="B18" s="576" t="s">
        <v>803</v>
      </c>
      <c r="C18" s="128" t="s">
        <v>416</v>
      </c>
    </row>
    <row r="19" spans="1:3" s="411" customFormat="1" ht="12.6" customHeight="1">
      <c r="A19" s="576">
        <v>1039</v>
      </c>
      <c r="B19" s="576" t="s">
        <v>804</v>
      </c>
      <c r="C19" s="128" t="s">
        <v>416</v>
      </c>
    </row>
    <row r="20" spans="1:3" s="411" customFormat="1" ht="12.6" customHeight="1">
      <c r="A20" s="576">
        <v>1040</v>
      </c>
      <c r="B20" s="576" t="s">
        <v>805</v>
      </c>
      <c r="C20" s="128" t="s">
        <v>416</v>
      </c>
    </row>
    <row r="21" spans="1:3" s="411" customFormat="1" ht="12.6" customHeight="1">
      <c r="A21" s="576">
        <v>1041</v>
      </c>
      <c r="B21" s="576" t="s">
        <v>806</v>
      </c>
      <c r="C21" s="128" t="s">
        <v>416</v>
      </c>
    </row>
    <row r="22" spans="1:3" s="411" customFormat="1" ht="12.6" customHeight="1">
      <c r="A22" s="576">
        <v>1043</v>
      </c>
      <c r="B22" s="576" t="s">
        <v>807</v>
      </c>
      <c r="C22" s="128" t="s">
        <v>416</v>
      </c>
    </row>
    <row r="23" spans="1:3" s="411" customFormat="1" ht="12.6" customHeight="1">
      <c r="A23" s="576">
        <v>1045</v>
      </c>
      <c r="B23" s="576" t="s">
        <v>808</v>
      </c>
      <c r="C23" s="128" t="s">
        <v>416</v>
      </c>
    </row>
    <row r="24" spans="1:3" s="411" customFormat="1" ht="12.6" customHeight="1">
      <c r="A24" s="576">
        <v>1049</v>
      </c>
      <c r="B24" s="576" t="s">
        <v>809</v>
      </c>
      <c r="C24" s="128" t="s">
        <v>416</v>
      </c>
    </row>
    <row r="25" spans="1:3" s="411" customFormat="1" ht="12.6" customHeight="1">
      <c r="A25" s="576"/>
      <c r="B25" s="576" t="s">
        <v>810</v>
      </c>
    </row>
    <row r="26" spans="1:3" s="411" customFormat="1" ht="12.6" customHeight="1">
      <c r="A26" s="576">
        <v>1050</v>
      </c>
      <c r="B26" s="576" t="s">
        <v>811</v>
      </c>
      <c r="C26" s="128" t="s">
        <v>416</v>
      </c>
    </row>
    <row r="27" spans="1:3" s="411" customFormat="1" ht="12.6" customHeight="1">
      <c r="A27" s="576">
        <v>1051</v>
      </c>
      <c r="B27" s="576" t="s">
        <v>812</v>
      </c>
      <c r="C27" s="128" t="s">
        <v>416</v>
      </c>
    </row>
    <row r="28" spans="1:3" s="411" customFormat="1" ht="12.6" customHeight="1">
      <c r="A28" s="576">
        <v>1055</v>
      </c>
      <c r="B28" s="576" t="s">
        <v>813</v>
      </c>
      <c r="C28" s="128" t="s">
        <v>416</v>
      </c>
    </row>
    <row r="29" spans="1:3" s="411" customFormat="1" ht="12.6" customHeight="1">
      <c r="A29" s="576">
        <v>1057</v>
      </c>
      <c r="B29" s="576" t="s">
        <v>814</v>
      </c>
      <c r="C29" s="128" t="s">
        <v>416</v>
      </c>
    </row>
    <row r="30" spans="1:3" s="411" customFormat="1" ht="12.6" customHeight="1">
      <c r="A30" s="576"/>
      <c r="B30" s="576" t="s">
        <v>815</v>
      </c>
    </row>
    <row r="31" spans="1:3" s="411" customFormat="1" ht="12.6" customHeight="1">
      <c r="A31" s="576">
        <v>1060</v>
      </c>
      <c r="B31" s="576" t="s">
        <v>816</v>
      </c>
      <c r="C31" s="128" t="s">
        <v>416</v>
      </c>
    </row>
    <row r="32" spans="1:3" s="411" customFormat="1" ht="12.6" customHeight="1">
      <c r="A32" s="576">
        <v>1061</v>
      </c>
      <c r="B32" s="576" t="s">
        <v>816</v>
      </c>
      <c r="C32" s="128" t="s">
        <v>416</v>
      </c>
    </row>
    <row r="33" spans="1:3" s="411" customFormat="1" ht="12.6" customHeight="1">
      <c r="A33" s="576"/>
      <c r="B33" s="576" t="s">
        <v>817</v>
      </c>
    </row>
    <row r="34" spans="1:3" s="411" customFormat="1" ht="12.6" customHeight="1">
      <c r="A34" s="576">
        <v>1070</v>
      </c>
      <c r="B34" s="576" t="s">
        <v>818</v>
      </c>
      <c r="C34" s="128" t="s">
        <v>416</v>
      </c>
    </row>
    <row r="35" spans="1:3" s="411" customFormat="1" ht="12.6" customHeight="1">
      <c r="A35" s="576">
        <v>1071</v>
      </c>
      <c r="B35" s="576" t="s">
        <v>819</v>
      </c>
      <c r="C35" s="128" t="s">
        <v>416</v>
      </c>
    </row>
    <row r="36" spans="1:3" s="411" customFormat="1" ht="12.6" customHeight="1">
      <c r="A36" s="576">
        <v>1073</v>
      </c>
      <c r="B36" s="576" t="s">
        <v>820</v>
      </c>
      <c r="C36" s="128" t="s">
        <v>416</v>
      </c>
    </row>
    <row r="37" spans="1:3" s="411" customFormat="1" ht="12.6" customHeight="1">
      <c r="A37" s="576">
        <v>1075</v>
      </c>
      <c r="B37" s="576" t="s">
        <v>821</v>
      </c>
      <c r="C37" s="128" t="s">
        <v>416</v>
      </c>
    </row>
    <row r="38" spans="1:3" s="411" customFormat="1" ht="12.6" customHeight="1">
      <c r="A38" s="576">
        <v>1081</v>
      </c>
      <c r="B38" s="576" t="s">
        <v>822</v>
      </c>
      <c r="C38" s="128" t="s">
        <v>416</v>
      </c>
    </row>
    <row r="39" spans="1:3" s="411" customFormat="1" ht="12.6" customHeight="1">
      <c r="A39" s="576">
        <v>1089</v>
      </c>
      <c r="B39" s="576" t="s">
        <v>823</v>
      </c>
      <c r="C39" s="128" t="s">
        <v>416</v>
      </c>
    </row>
    <row r="40" spans="1:3" s="411" customFormat="1" ht="12.6" customHeight="1">
      <c r="A40" s="576"/>
      <c r="B40" s="576" t="s">
        <v>824</v>
      </c>
    </row>
    <row r="41" spans="1:3" s="411" customFormat="1" ht="12.6" customHeight="1">
      <c r="A41" s="576">
        <v>1090</v>
      </c>
      <c r="B41" s="576" t="s">
        <v>825</v>
      </c>
      <c r="C41" s="128" t="s">
        <v>416</v>
      </c>
    </row>
    <row r="42" spans="1:3" s="411" customFormat="1" ht="12.6" customHeight="1">
      <c r="A42" s="576">
        <v>1091</v>
      </c>
      <c r="B42" s="576" t="s">
        <v>825</v>
      </c>
      <c r="C42" s="128" t="s">
        <v>416</v>
      </c>
    </row>
    <row r="43" spans="1:3" s="411" customFormat="1" ht="12.6" customHeight="1">
      <c r="A43" s="576"/>
      <c r="B43" s="576" t="s">
        <v>826</v>
      </c>
    </row>
    <row r="44" spans="1:3" s="411" customFormat="1" ht="12.6" customHeight="1">
      <c r="A44" s="576"/>
      <c r="B44" s="576" t="s">
        <v>827</v>
      </c>
    </row>
    <row r="45" spans="1:3" s="411" customFormat="1" ht="12.6" customHeight="1">
      <c r="A45" s="576">
        <v>1100</v>
      </c>
      <c r="B45" s="576" t="s">
        <v>828</v>
      </c>
      <c r="C45" s="128" t="s">
        <v>419</v>
      </c>
    </row>
    <row r="46" spans="1:3" s="411" customFormat="1" ht="12.6" customHeight="1">
      <c r="A46" s="576">
        <v>1101</v>
      </c>
      <c r="B46" s="576" t="s">
        <v>829</v>
      </c>
      <c r="C46" s="128" t="s">
        <v>419</v>
      </c>
    </row>
    <row r="47" spans="1:3" s="411" customFormat="1" ht="12.6" customHeight="1">
      <c r="A47" s="576">
        <v>1105</v>
      </c>
      <c r="B47" s="576" t="s">
        <v>830</v>
      </c>
      <c r="C47" s="128" t="s">
        <v>419</v>
      </c>
    </row>
    <row r="48" spans="1:3" s="411" customFormat="1" ht="12.6" customHeight="1">
      <c r="A48" s="576">
        <v>1109</v>
      </c>
      <c r="B48" s="576" t="s">
        <v>831</v>
      </c>
      <c r="C48" s="128" t="s">
        <v>419</v>
      </c>
    </row>
    <row r="49" spans="1:3" s="411" customFormat="1" ht="12.6" customHeight="1">
      <c r="A49" s="576">
        <v>1111</v>
      </c>
      <c r="B49" s="576" t="s">
        <v>832</v>
      </c>
      <c r="C49" s="128" t="s">
        <v>419</v>
      </c>
    </row>
    <row r="50" spans="1:3" s="3" customFormat="1" ht="12.6" customHeight="1">
      <c r="A50" s="576">
        <v>1113</v>
      </c>
      <c r="B50" s="576" t="s">
        <v>833</v>
      </c>
      <c r="C50" s="128" t="s">
        <v>419</v>
      </c>
    </row>
    <row r="51" spans="1:3" s="411" customFormat="1" ht="12.6" customHeight="1">
      <c r="A51" s="576"/>
      <c r="B51" s="576" t="s">
        <v>834</v>
      </c>
    </row>
    <row r="52" spans="1:3" s="411" customFormat="1" ht="12.6" customHeight="1">
      <c r="A52" s="576">
        <v>1120</v>
      </c>
      <c r="B52" s="576" t="s">
        <v>835</v>
      </c>
      <c r="C52" s="128" t="s">
        <v>419</v>
      </c>
    </row>
    <row r="53" spans="1:3" s="411" customFormat="1" ht="12.6" customHeight="1">
      <c r="A53" s="576">
        <v>1121</v>
      </c>
      <c r="B53" s="576" t="s">
        <v>836</v>
      </c>
      <c r="C53" s="128" t="s">
        <v>419</v>
      </c>
    </row>
    <row r="54" spans="1:3" s="411" customFormat="1" ht="12.6" customHeight="1">
      <c r="A54" s="576">
        <v>1125</v>
      </c>
      <c r="B54" s="576" t="s">
        <v>837</v>
      </c>
      <c r="C54" s="128" t="s">
        <v>419</v>
      </c>
    </row>
    <row r="55" spans="1:3" s="411" customFormat="1" ht="12.6" customHeight="1">
      <c r="A55" s="576">
        <v>1131</v>
      </c>
      <c r="B55" s="576" t="s">
        <v>838</v>
      </c>
      <c r="C55" s="128" t="s">
        <v>419</v>
      </c>
    </row>
    <row r="56" spans="1:3" s="411" customFormat="1" ht="12.6" customHeight="1">
      <c r="A56" s="576">
        <v>1135</v>
      </c>
      <c r="B56" s="576" t="s">
        <v>839</v>
      </c>
      <c r="C56" s="128" t="s">
        <v>419</v>
      </c>
    </row>
    <row r="57" spans="1:3" s="411" customFormat="1" ht="12.6" customHeight="1">
      <c r="A57" s="576">
        <v>1141</v>
      </c>
      <c r="B57" s="576" t="s">
        <v>840</v>
      </c>
      <c r="C57" s="128" t="s">
        <v>419</v>
      </c>
    </row>
    <row r="58" spans="1:3" s="411" customFormat="1" ht="12.6" customHeight="1">
      <c r="A58" s="576">
        <v>1143</v>
      </c>
      <c r="B58" s="576" t="s">
        <v>841</v>
      </c>
      <c r="C58" s="128" t="s">
        <v>419</v>
      </c>
    </row>
    <row r="59" spans="1:3" s="411" customFormat="1" ht="12.6" customHeight="1">
      <c r="A59" s="576">
        <v>1145</v>
      </c>
      <c r="B59" s="576" t="s">
        <v>842</v>
      </c>
      <c r="C59" s="128" t="s">
        <v>419</v>
      </c>
    </row>
    <row r="60" spans="1:3" s="411" customFormat="1" ht="12.6" customHeight="1">
      <c r="A60" s="576">
        <v>1151</v>
      </c>
      <c r="B60" s="576" t="s">
        <v>843</v>
      </c>
      <c r="C60" s="128" t="s">
        <v>419</v>
      </c>
    </row>
    <row r="61" spans="1:3" s="411" customFormat="1" ht="12.6" customHeight="1">
      <c r="A61" s="576"/>
      <c r="B61" s="576" t="s">
        <v>844</v>
      </c>
    </row>
    <row r="62" spans="1:3" s="411" customFormat="1" ht="12.6" customHeight="1">
      <c r="A62" s="576">
        <v>1160</v>
      </c>
      <c r="B62" s="576" t="s">
        <v>845</v>
      </c>
      <c r="C62" s="128" t="s">
        <v>419</v>
      </c>
    </row>
    <row r="63" spans="1:3" s="411" customFormat="1" ht="12.6" customHeight="1">
      <c r="A63" s="576">
        <v>1161</v>
      </c>
      <c r="B63" s="576" t="s">
        <v>845</v>
      </c>
      <c r="C63" s="128" t="s">
        <v>419</v>
      </c>
    </row>
    <row r="64" spans="1:3" s="411" customFormat="1" ht="12.6" customHeight="1">
      <c r="A64" s="576">
        <v>1165</v>
      </c>
      <c r="B64" s="576" t="s">
        <v>846</v>
      </c>
      <c r="C64" s="128" t="s">
        <v>419</v>
      </c>
    </row>
    <row r="65" spans="1:3" s="411" customFormat="1" ht="12.6" customHeight="1">
      <c r="A65" s="576">
        <v>1170</v>
      </c>
      <c r="B65" s="576" t="s">
        <v>847</v>
      </c>
      <c r="C65" s="128" t="s">
        <v>419</v>
      </c>
    </row>
    <row r="66" spans="1:3" s="411" customFormat="1" ht="12.6" customHeight="1">
      <c r="A66" s="576">
        <v>1171</v>
      </c>
      <c r="B66" s="576" t="s">
        <v>848</v>
      </c>
      <c r="C66" s="128" t="s">
        <v>419</v>
      </c>
    </row>
    <row r="67" spans="1:3" s="411" customFormat="1" ht="12.6" customHeight="1">
      <c r="A67" s="576">
        <v>1173</v>
      </c>
      <c r="B67" s="576" t="s">
        <v>849</v>
      </c>
      <c r="C67" s="128" t="s">
        <v>419</v>
      </c>
    </row>
    <row r="68" spans="1:3" s="411" customFormat="1" ht="12.6" customHeight="1">
      <c r="A68" s="576">
        <v>1175</v>
      </c>
      <c r="B68" s="576" t="s">
        <v>850</v>
      </c>
      <c r="C68" s="128" t="s">
        <v>419</v>
      </c>
    </row>
    <row r="69" spans="1:3" s="411" customFormat="1" ht="12.6" customHeight="1">
      <c r="A69" s="576">
        <v>1179</v>
      </c>
      <c r="B69" s="576" t="s">
        <v>851</v>
      </c>
      <c r="C69" s="128" t="s">
        <v>419</v>
      </c>
    </row>
    <row r="70" spans="1:3" s="411" customFormat="1" ht="12.6" customHeight="1">
      <c r="A70" s="576">
        <v>1201</v>
      </c>
      <c r="B70" s="576" t="s">
        <v>852</v>
      </c>
      <c r="C70" s="128" t="s">
        <v>419</v>
      </c>
    </row>
    <row r="71" spans="1:3" s="411" customFormat="1" ht="12.6" customHeight="1">
      <c r="A71" s="576">
        <v>1209</v>
      </c>
      <c r="B71" s="576" t="s">
        <v>853</v>
      </c>
      <c r="C71" s="128" t="s">
        <v>419</v>
      </c>
    </row>
    <row r="72" spans="1:3" s="411" customFormat="1" ht="12.6" customHeight="1">
      <c r="A72" s="576">
        <v>1211</v>
      </c>
      <c r="B72" s="576" t="s">
        <v>854</v>
      </c>
      <c r="C72" s="128" t="s">
        <v>419</v>
      </c>
    </row>
    <row r="73" spans="1:3" s="411" customFormat="1" ht="12.6" customHeight="1">
      <c r="A73" s="576">
        <v>1213</v>
      </c>
      <c r="B73" s="576" t="s">
        <v>855</v>
      </c>
      <c r="C73" s="128" t="s">
        <v>419</v>
      </c>
    </row>
    <row r="74" spans="1:3" s="411" customFormat="1" ht="12.6" customHeight="1">
      <c r="A74" s="576">
        <v>1241</v>
      </c>
      <c r="B74" s="576" t="s">
        <v>856</v>
      </c>
      <c r="C74" s="128" t="s">
        <v>419</v>
      </c>
    </row>
    <row r="75" spans="1:3" s="411" customFormat="1" ht="12.6" customHeight="1">
      <c r="A75" s="576">
        <v>1249</v>
      </c>
      <c r="B75" s="576" t="s">
        <v>857</v>
      </c>
      <c r="C75" s="128" t="s">
        <v>419</v>
      </c>
    </row>
    <row r="76" spans="1:3" s="411" customFormat="1" ht="12.6" customHeight="1">
      <c r="A76" s="576"/>
      <c r="B76" s="576" t="s">
        <v>858</v>
      </c>
    </row>
    <row r="77" spans="1:3" s="411" customFormat="1" ht="12.6" customHeight="1">
      <c r="A77" s="576">
        <v>1300</v>
      </c>
      <c r="B77" s="576" t="s">
        <v>859</v>
      </c>
      <c r="C77" s="128" t="s">
        <v>419</v>
      </c>
    </row>
    <row r="78" spans="1:3" s="411" customFormat="1" ht="12.6" customHeight="1">
      <c r="A78" s="576">
        <v>1301</v>
      </c>
      <c r="B78" s="576" t="s">
        <v>860</v>
      </c>
      <c r="C78" s="128" t="s">
        <v>419</v>
      </c>
    </row>
    <row r="79" spans="1:3" s="411" customFormat="1" ht="12.6" customHeight="1">
      <c r="A79" s="576">
        <v>1303</v>
      </c>
      <c r="B79" s="576" t="s">
        <v>861</v>
      </c>
      <c r="C79" s="128" t="s">
        <v>419</v>
      </c>
    </row>
    <row r="80" spans="1:3" s="411" customFormat="1" ht="12.6" customHeight="1">
      <c r="A80" s="576">
        <v>1305</v>
      </c>
      <c r="B80" s="576" t="s">
        <v>862</v>
      </c>
      <c r="C80" s="128" t="s">
        <v>419</v>
      </c>
    </row>
    <row r="81" spans="1:3" s="411" customFormat="1" ht="12.6" customHeight="1">
      <c r="A81" s="576">
        <v>1315</v>
      </c>
      <c r="B81" s="576" t="s">
        <v>863</v>
      </c>
      <c r="C81" s="128" t="s">
        <v>419</v>
      </c>
    </row>
    <row r="82" spans="1:3" s="411" customFormat="1" ht="12.6" customHeight="1">
      <c r="A82" s="576">
        <v>1329</v>
      </c>
      <c r="B82" s="576" t="s">
        <v>864</v>
      </c>
      <c r="C82" s="128" t="s">
        <v>419</v>
      </c>
    </row>
    <row r="83" spans="1:3" s="411" customFormat="1" ht="12.6" customHeight="1">
      <c r="A83" s="576">
        <v>1331</v>
      </c>
      <c r="B83" s="576" t="s">
        <v>865</v>
      </c>
      <c r="C83" s="128" t="s">
        <v>419</v>
      </c>
    </row>
    <row r="84" spans="1:3" s="411" customFormat="1" ht="12.6" customHeight="1">
      <c r="A84" s="576">
        <v>1335</v>
      </c>
      <c r="B84" s="576" t="s">
        <v>866</v>
      </c>
      <c r="C84" s="128" t="s">
        <v>419</v>
      </c>
    </row>
    <row r="85" spans="1:3" s="411" customFormat="1" ht="12.6" customHeight="1">
      <c r="A85" s="576">
        <v>1339</v>
      </c>
      <c r="B85" s="576" t="s">
        <v>867</v>
      </c>
      <c r="C85" s="128" t="s">
        <v>419</v>
      </c>
    </row>
    <row r="86" spans="1:3" s="411" customFormat="1" ht="12.6" customHeight="1">
      <c r="A86" s="576"/>
      <c r="B86" s="576" t="s">
        <v>868</v>
      </c>
    </row>
    <row r="87" spans="1:3" s="411" customFormat="1" ht="12.6" customHeight="1">
      <c r="A87" s="576">
        <v>1380</v>
      </c>
      <c r="B87" s="576" t="s">
        <v>869</v>
      </c>
      <c r="C87" s="128" t="s">
        <v>419</v>
      </c>
    </row>
    <row r="88" spans="1:3" s="411" customFormat="1" ht="12.6" customHeight="1">
      <c r="A88" s="576">
        <v>1381</v>
      </c>
      <c r="B88" s="576" t="s">
        <v>870</v>
      </c>
      <c r="C88" s="128" t="s">
        <v>419</v>
      </c>
    </row>
    <row r="89" spans="1:3" s="411" customFormat="1" ht="12.6" customHeight="1">
      <c r="A89" s="576">
        <v>1391</v>
      </c>
      <c r="B89" s="576" t="s">
        <v>871</v>
      </c>
      <c r="C89" s="128" t="s">
        <v>419</v>
      </c>
    </row>
    <row r="90" spans="1:3" s="411" customFormat="1" ht="12.6" customHeight="1">
      <c r="A90" s="576"/>
      <c r="B90" s="576" t="s">
        <v>872</v>
      </c>
    </row>
    <row r="91" spans="1:3" s="411" customFormat="1" ht="12.6" customHeight="1">
      <c r="A91" s="576"/>
      <c r="B91" s="576" t="s">
        <v>873</v>
      </c>
    </row>
    <row r="92" spans="1:3" s="411" customFormat="1" ht="12.6" customHeight="1">
      <c r="A92" s="576">
        <v>1400</v>
      </c>
      <c r="B92" s="576" t="s">
        <v>874</v>
      </c>
      <c r="C92" s="128" t="s">
        <v>421</v>
      </c>
    </row>
    <row r="93" spans="1:3" s="411" customFormat="1" ht="12.6" customHeight="1">
      <c r="A93" s="576">
        <v>1401</v>
      </c>
      <c r="B93" s="576" t="s">
        <v>875</v>
      </c>
      <c r="C93" s="128" t="s">
        <v>421</v>
      </c>
    </row>
    <row r="94" spans="1:3" s="411" customFormat="1" ht="12.6" customHeight="1">
      <c r="A94" s="576">
        <v>1403</v>
      </c>
      <c r="B94" s="576" t="s">
        <v>876</v>
      </c>
      <c r="C94" s="128" t="s">
        <v>421</v>
      </c>
    </row>
    <row r="95" spans="1:3" s="411" customFormat="1" ht="12.6" customHeight="1">
      <c r="A95" s="576">
        <v>1405</v>
      </c>
      <c r="B95" s="576" t="s">
        <v>877</v>
      </c>
      <c r="C95" s="128" t="s">
        <v>421</v>
      </c>
    </row>
    <row r="96" spans="1:3" s="411" customFormat="1" ht="12.6" customHeight="1">
      <c r="A96" s="576">
        <v>1407</v>
      </c>
      <c r="B96" s="576" t="s">
        <v>878</v>
      </c>
      <c r="C96" s="128" t="s">
        <v>421</v>
      </c>
    </row>
    <row r="97" spans="1:3" s="411" customFormat="1" ht="12.6" customHeight="1">
      <c r="A97" s="576">
        <v>1409</v>
      </c>
      <c r="B97" s="576" t="s">
        <v>879</v>
      </c>
      <c r="C97" s="128" t="s">
        <v>421</v>
      </c>
    </row>
    <row r="98" spans="1:3" s="411" customFormat="1" ht="12.6" customHeight="1">
      <c r="A98" s="576"/>
      <c r="B98" s="576" t="s">
        <v>880</v>
      </c>
    </row>
    <row r="99" spans="1:3" s="411" customFormat="1" ht="12.6" customHeight="1">
      <c r="A99" s="576">
        <v>1410</v>
      </c>
      <c r="B99" s="576" t="s">
        <v>881</v>
      </c>
      <c r="C99" s="128" t="s">
        <v>421</v>
      </c>
    </row>
    <row r="100" spans="1:3" s="411" customFormat="1" ht="12.6" customHeight="1">
      <c r="A100" s="576">
        <v>1411</v>
      </c>
      <c r="B100" s="576" t="s">
        <v>882</v>
      </c>
      <c r="C100" s="128" t="s">
        <v>421</v>
      </c>
    </row>
    <row r="101" spans="1:3" s="411" customFormat="1" ht="12.6" customHeight="1">
      <c r="A101" s="576">
        <v>1413</v>
      </c>
      <c r="B101" s="576" t="s">
        <v>883</v>
      </c>
      <c r="C101" s="128" t="s">
        <v>421</v>
      </c>
    </row>
    <row r="102" spans="1:3" s="411" customFormat="1" ht="12.6" customHeight="1">
      <c r="A102" s="576"/>
      <c r="B102" s="576" t="s">
        <v>884</v>
      </c>
    </row>
    <row r="103" spans="1:3" s="411" customFormat="1" ht="12.6" customHeight="1">
      <c r="A103" s="576">
        <v>1420</v>
      </c>
      <c r="B103" s="576" t="s">
        <v>885</v>
      </c>
      <c r="C103" s="128" t="s">
        <v>421</v>
      </c>
    </row>
    <row r="104" spans="1:3" s="411" customFormat="1" ht="12.6" customHeight="1">
      <c r="A104" s="576">
        <v>1421</v>
      </c>
      <c r="B104" s="576" t="s">
        <v>886</v>
      </c>
      <c r="C104" s="128" t="s">
        <v>421</v>
      </c>
    </row>
    <row r="105" spans="1:3" s="411" customFormat="1" ht="12.6" customHeight="1">
      <c r="A105" s="576">
        <v>1423</v>
      </c>
      <c r="B105" s="576" t="s">
        <v>887</v>
      </c>
      <c r="C105" s="128" t="s">
        <v>421</v>
      </c>
    </row>
    <row r="106" spans="1:3" s="411" customFormat="1" ht="12.6" customHeight="1">
      <c r="A106" s="576">
        <v>1425</v>
      </c>
      <c r="B106" s="576" t="s">
        <v>888</v>
      </c>
      <c r="C106" s="128" t="s">
        <v>421</v>
      </c>
    </row>
    <row r="107" spans="1:3" s="411" customFormat="1" ht="12.6" customHeight="1">
      <c r="A107" s="576">
        <v>1427</v>
      </c>
      <c r="B107" s="576" t="s">
        <v>889</v>
      </c>
      <c r="C107" s="128" t="s">
        <v>421</v>
      </c>
    </row>
    <row r="108" spans="1:3" s="3" customFormat="1" ht="12.6" customHeight="1">
      <c r="A108" s="576">
        <v>1429</v>
      </c>
      <c r="B108" s="576" t="s">
        <v>890</v>
      </c>
      <c r="C108" s="128" t="s">
        <v>421</v>
      </c>
    </row>
    <row r="109" spans="1:3" s="411" customFormat="1" ht="12.6" customHeight="1">
      <c r="A109" s="576"/>
      <c r="B109" s="576" t="s">
        <v>891</v>
      </c>
    </row>
    <row r="110" spans="1:3" s="411" customFormat="1" ht="12.6" customHeight="1">
      <c r="A110" s="576">
        <v>1430</v>
      </c>
      <c r="B110" s="576" t="s">
        <v>892</v>
      </c>
      <c r="C110" s="128" t="s">
        <v>421</v>
      </c>
    </row>
    <row r="111" spans="1:3" s="411" customFormat="1" ht="12.6" customHeight="1">
      <c r="A111" s="576">
        <v>1431</v>
      </c>
      <c r="B111" s="576" t="s">
        <v>892</v>
      </c>
      <c r="C111" s="128" t="s">
        <v>421</v>
      </c>
    </row>
    <row r="112" spans="1:3" s="411" customFormat="1" ht="12.6" customHeight="1">
      <c r="A112" s="576"/>
      <c r="B112" s="576" t="s">
        <v>893</v>
      </c>
    </row>
    <row r="113" spans="1:3" s="411" customFormat="1" ht="12.6" customHeight="1">
      <c r="A113" s="576">
        <v>1440</v>
      </c>
      <c r="B113" s="576" t="s">
        <v>894</v>
      </c>
      <c r="C113" s="128" t="s">
        <v>421</v>
      </c>
    </row>
    <row r="114" spans="1:3" s="411" customFormat="1" ht="12.6" customHeight="1">
      <c r="A114" s="576">
        <v>1441</v>
      </c>
      <c r="B114" s="576" t="s">
        <v>895</v>
      </c>
      <c r="C114" s="128" t="s">
        <v>421</v>
      </c>
    </row>
    <row r="115" spans="1:3" s="411" customFormat="1" ht="12.6" customHeight="1">
      <c r="A115" s="576">
        <v>1447</v>
      </c>
      <c r="B115" s="576" t="s">
        <v>896</v>
      </c>
      <c r="C115" s="128" t="s">
        <v>421</v>
      </c>
    </row>
    <row r="116" spans="1:3" s="411" customFormat="1" ht="12.6" customHeight="1">
      <c r="A116" s="576">
        <v>1453</v>
      </c>
      <c r="B116" s="576" t="s">
        <v>897</v>
      </c>
      <c r="C116" s="128" t="s">
        <v>421</v>
      </c>
    </row>
    <row r="117" spans="1:3" s="411" customFormat="1" ht="12.6" customHeight="1">
      <c r="A117" s="576">
        <v>1457</v>
      </c>
      <c r="B117" s="576" t="s">
        <v>898</v>
      </c>
      <c r="C117" s="128" t="s">
        <v>421</v>
      </c>
    </row>
    <row r="118" spans="1:3" s="411" customFormat="1" ht="12.6" customHeight="1">
      <c r="A118" s="576">
        <v>1461</v>
      </c>
      <c r="B118" s="576" t="s">
        <v>899</v>
      </c>
      <c r="C118" s="128" t="s">
        <v>421</v>
      </c>
    </row>
    <row r="119" spans="1:3" s="411" customFormat="1" ht="12.6" customHeight="1">
      <c r="A119" s="576">
        <v>1465</v>
      </c>
      <c r="B119" s="576" t="s">
        <v>900</v>
      </c>
      <c r="C119" s="128" t="s">
        <v>421</v>
      </c>
    </row>
    <row r="120" spans="1:3" s="411" customFormat="1" ht="12.6" customHeight="1">
      <c r="A120" s="576">
        <v>1467</v>
      </c>
      <c r="B120" s="576" t="s">
        <v>901</v>
      </c>
      <c r="C120" s="128" t="s">
        <v>421</v>
      </c>
    </row>
    <row r="121" spans="1:3" s="411" customFormat="1" ht="12.6" customHeight="1">
      <c r="A121" s="576">
        <v>1469</v>
      </c>
      <c r="B121" s="576" t="s">
        <v>902</v>
      </c>
      <c r="C121" s="128" t="s">
        <v>421</v>
      </c>
    </row>
    <row r="122" spans="1:3" s="411" customFormat="1" ht="12.6" customHeight="1">
      <c r="A122" s="576"/>
      <c r="B122" s="576" t="s">
        <v>903</v>
      </c>
    </row>
    <row r="123" spans="1:3" s="411" customFormat="1" ht="12.6" customHeight="1">
      <c r="A123" s="576">
        <v>1470</v>
      </c>
      <c r="B123" s="576" t="s">
        <v>904</v>
      </c>
      <c r="C123" s="128" t="s">
        <v>421</v>
      </c>
    </row>
    <row r="124" spans="1:3" s="411" customFormat="1" ht="12.6" customHeight="1">
      <c r="A124" s="576">
        <v>1471</v>
      </c>
      <c r="B124" s="576" t="s">
        <v>905</v>
      </c>
      <c r="C124" s="128" t="s">
        <v>421</v>
      </c>
    </row>
    <row r="125" spans="1:3" s="411" customFormat="1" ht="12.6" customHeight="1">
      <c r="A125" s="576">
        <v>1473</v>
      </c>
      <c r="B125" s="576" t="s">
        <v>906</v>
      </c>
      <c r="C125" s="128" t="s">
        <v>421</v>
      </c>
    </row>
    <row r="126" spans="1:3" s="411" customFormat="1" ht="12.6" customHeight="1">
      <c r="A126" s="576">
        <v>1475</v>
      </c>
      <c r="B126" s="576" t="s">
        <v>907</v>
      </c>
      <c r="C126" s="128" t="s">
        <v>421</v>
      </c>
    </row>
    <row r="127" spans="1:3" s="411" customFormat="1" ht="12.6" customHeight="1">
      <c r="A127" s="576">
        <v>1477</v>
      </c>
      <c r="B127" s="576" t="s">
        <v>908</v>
      </c>
      <c r="C127" s="128" t="s">
        <v>421</v>
      </c>
    </row>
    <row r="128" spans="1:3" s="411" customFormat="1" ht="12.6" customHeight="1">
      <c r="A128" s="576">
        <v>1479</v>
      </c>
      <c r="B128" s="576" t="s">
        <v>909</v>
      </c>
      <c r="C128" s="128" t="s">
        <v>421</v>
      </c>
    </row>
    <row r="129" spans="1:3" s="411" customFormat="1" ht="12.6" customHeight="1">
      <c r="A129" s="576">
        <v>1481</v>
      </c>
      <c r="B129" s="576" t="s">
        <v>910</v>
      </c>
      <c r="C129" s="128" t="s">
        <v>421</v>
      </c>
    </row>
    <row r="130" spans="1:3" s="411" customFormat="1" ht="12.6" customHeight="1">
      <c r="A130" s="576">
        <v>1483</v>
      </c>
      <c r="B130" s="576" t="s">
        <v>911</v>
      </c>
      <c r="C130" s="128" t="s">
        <v>421</v>
      </c>
    </row>
    <row r="131" spans="1:3" s="411" customFormat="1" ht="12.6" customHeight="1">
      <c r="A131" s="576">
        <v>1489</v>
      </c>
      <c r="B131" s="576" t="s">
        <v>912</v>
      </c>
      <c r="C131" s="128" t="s">
        <v>421</v>
      </c>
    </row>
    <row r="132" spans="1:3" s="411" customFormat="1" ht="12.6" customHeight="1">
      <c r="A132" s="576"/>
      <c r="B132" s="576" t="s">
        <v>913</v>
      </c>
    </row>
    <row r="133" spans="1:3" s="411" customFormat="1" ht="12.6" customHeight="1">
      <c r="A133" s="576">
        <v>1491</v>
      </c>
      <c r="B133" s="576" t="s">
        <v>914</v>
      </c>
      <c r="C133" s="128" t="s">
        <v>421</v>
      </c>
    </row>
    <row r="134" spans="1:3" s="411" customFormat="1" ht="12.6" customHeight="1">
      <c r="A134" s="576"/>
      <c r="B134" s="576" t="s">
        <v>915</v>
      </c>
    </row>
    <row r="135" spans="1:3" s="411" customFormat="1" ht="12.6" customHeight="1">
      <c r="A135" s="576"/>
      <c r="B135" s="576" t="s">
        <v>916</v>
      </c>
    </row>
    <row r="136" spans="1:3" s="411" customFormat="1" ht="12.6" customHeight="1">
      <c r="A136" s="576"/>
      <c r="B136" s="576" t="s">
        <v>917</v>
      </c>
    </row>
    <row r="137" spans="1:3" s="411" customFormat="1" ht="12.6" customHeight="1">
      <c r="A137" s="576">
        <v>1500</v>
      </c>
      <c r="B137" s="576" t="s">
        <v>918</v>
      </c>
      <c r="C137" s="128" t="s">
        <v>425</v>
      </c>
    </row>
    <row r="138" spans="1:3" s="411" customFormat="1" ht="12.6" customHeight="1">
      <c r="A138" s="576">
        <v>1501</v>
      </c>
      <c r="B138" s="576" t="s">
        <v>918</v>
      </c>
      <c r="C138" s="128" t="s">
        <v>425</v>
      </c>
    </row>
    <row r="139" spans="1:3" s="411" customFormat="1" ht="12.6" customHeight="1">
      <c r="A139" s="576"/>
      <c r="B139" s="576" t="s">
        <v>919</v>
      </c>
    </row>
    <row r="140" spans="1:3" s="411" customFormat="1" ht="12.6" customHeight="1">
      <c r="A140" s="576">
        <v>1510</v>
      </c>
      <c r="B140" s="576" t="s">
        <v>920</v>
      </c>
      <c r="C140" s="128" t="s">
        <v>425</v>
      </c>
    </row>
    <row r="141" spans="1:3" s="411" customFormat="1" ht="12.6" customHeight="1">
      <c r="A141" s="576">
        <v>1511</v>
      </c>
      <c r="B141" s="576" t="s">
        <v>920</v>
      </c>
      <c r="C141" s="128" t="s">
        <v>425</v>
      </c>
    </row>
    <row r="142" spans="1:3" s="411" customFormat="1" ht="12.6" customHeight="1">
      <c r="A142" s="576"/>
      <c r="B142" s="576" t="s">
        <v>921</v>
      </c>
    </row>
    <row r="143" spans="1:3" s="411" customFormat="1" ht="12.6" customHeight="1">
      <c r="A143" s="576"/>
      <c r="B143" s="576" t="s">
        <v>922</v>
      </c>
    </row>
    <row r="144" spans="1:3" s="411" customFormat="1" ht="12.6" customHeight="1">
      <c r="A144" s="576">
        <v>1520</v>
      </c>
      <c r="B144" s="576" t="s">
        <v>923</v>
      </c>
      <c r="C144" s="128" t="s">
        <v>425</v>
      </c>
    </row>
    <row r="145" spans="1:3" s="411" customFormat="1" ht="12.6" customHeight="1">
      <c r="A145" s="576">
        <v>1521</v>
      </c>
      <c r="B145" s="576" t="s">
        <v>923</v>
      </c>
      <c r="C145" s="128" t="s">
        <v>425</v>
      </c>
    </row>
    <row r="146" spans="1:3" s="411" customFormat="1" ht="12.6" customHeight="1">
      <c r="A146" s="576"/>
      <c r="B146" s="576" t="s">
        <v>924</v>
      </c>
    </row>
    <row r="147" spans="1:3" s="411" customFormat="1" ht="12.6" customHeight="1">
      <c r="A147" s="576">
        <v>1530</v>
      </c>
      <c r="B147" s="576" t="s">
        <v>925</v>
      </c>
      <c r="C147" s="128" t="s">
        <v>425</v>
      </c>
    </row>
    <row r="148" spans="1:3" s="411" customFormat="1" ht="12.6" customHeight="1">
      <c r="A148" s="576">
        <v>1531</v>
      </c>
      <c r="B148" s="576" t="s">
        <v>925</v>
      </c>
      <c r="C148" s="128" t="s">
        <v>425</v>
      </c>
    </row>
    <row r="149" spans="1:3" s="411" customFormat="1" ht="12.6" customHeight="1">
      <c r="A149" s="576">
        <v>1533</v>
      </c>
      <c r="B149" s="576" t="s">
        <v>926</v>
      </c>
      <c r="C149" s="128" t="s">
        <v>425</v>
      </c>
    </row>
    <row r="150" spans="1:3" s="411" customFormat="1" ht="12.6" customHeight="1">
      <c r="A150" s="576"/>
      <c r="B150" s="576" t="s">
        <v>927</v>
      </c>
    </row>
    <row r="151" spans="1:3" s="3" customFormat="1" ht="12.6" customHeight="1">
      <c r="A151" s="576">
        <v>1540</v>
      </c>
      <c r="B151" s="576" t="s">
        <v>928</v>
      </c>
      <c r="C151" s="128" t="s">
        <v>425</v>
      </c>
    </row>
    <row r="152" spans="1:3" s="3" customFormat="1" ht="12.6" customHeight="1">
      <c r="A152" s="576">
        <v>1541</v>
      </c>
      <c r="B152" s="576" t="s">
        <v>929</v>
      </c>
      <c r="C152" s="128" t="s">
        <v>425</v>
      </c>
    </row>
    <row r="153" spans="1:3" s="411" customFormat="1" ht="12.6" customHeight="1">
      <c r="A153" s="576">
        <v>1543</v>
      </c>
      <c r="B153" s="576" t="s">
        <v>930</v>
      </c>
      <c r="C153" s="128" t="s">
        <v>425</v>
      </c>
    </row>
    <row r="154" spans="1:3" s="411" customFormat="1" ht="12.6" customHeight="1">
      <c r="A154" s="576">
        <v>1549</v>
      </c>
      <c r="B154" s="576" t="s">
        <v>931</v>
      </c>
      <c r="C154" s="128" t="s">
        <v>425</v>
      </c>
    </row>
    <row r="155" spans="1:3" s="411" customFormat="1" ht="12.6" customHeight="1">
      <c r="A155" s="576"/>
      <c r="B155" s="576" t="s">
        <v>824</v>
      </c>
    </row>
    <row r="156" spans="1:3" s="411" customFormat="1" ht="12.6" customHeight="1">
      <c r="A156" s="576">
        <v>1550</v>
      </c>
      <c r="B156" s="576" t="s">
        <v>932</v>
      </c>
      <c r="C156" s="128" t="s">
        <v>425</v>
      </c>
    </row>
    <row r="157" spans="1:3" s="411" customFormat="1" ht="12.6" customHeight="1">
      <c r="A157" s="576">
        <v>1551</v>
      </c>
      <c r="B157" s="576" t="s">
        <v>932</v>
      </c>
      <c r="C157" s="128" t="s">
        <v>425</v>
      </c>
    </row>
    <row r="158" spans="1:3" s="411" customFormat="1" ht="12.6" customHeight="1">
      <c r="A158" s="576"/>
      <c r="B158" s="576" t="s">
        <v>933</v>
      </c>
    </row>
    <row r="159" spans="1:3" s="411" customFormat="1" ht="12.6" customHeight="1">
      <c r="A159" s="576"/>
      <c r="B159" s="576" t="s">
        <v>934</v>
      </c>
    </row>
    <row r="160" spans="1:3" s="411" customFormat="1" ht="12.6" customHeight="1">
      <c r="A160" s="576"/>
      <c r="B160" s="576" t="s">
        <v>935</v>
      </c>
    </row>
    <row r="161" spans="1:3" s="411" customFormat="1" ht="12.6" customHeight="1">
      <c r="A161" s="576">
        <v>1600</v>
      </c>
      <c r="B161" s="576" t="s">
        <v>936</v>
      </c>
      <c r="C161" s="128" t="s">
        <v>426</v>
      </c>
    </row>
    <row r="162" spans="1:3" s="411" customFormat="1" ht="12.6" customHeight="1">
      <c r="A162" s="576">
        <v>1601</v>
      </c>
      <c r="B162" s="576" t="s">
        <v>936</v>
      </c>
      <c r="C162" s="128" t="s">
        <v>426</v>
      </c>
    </row>
    <row r="163" spans="1:3" s="411" customFormat="1" ht="12.6" customHeight="1">
      <c r="A163" s="576">
        <v>1621</v>
      </c>
      <c r="B163" s="576" t="s">
        <v>937</v>
      </c>
      <c r="C163" s="128" t="s">
        <v>426</v>
      </c>
    </row>
    <row r="164" spans="1:3" s="411" customFormat="1" ht="12.6" customHeight="1">
      <c r="A164" s="576">
        <v>1623</v>
      </c>
      <c r="B164" s="576" t="s">
        <v>938</v>
      </c>
      <c r="C164" s="128" t="s">
        <v>426</v>
      </c>
    </row>
    <row r="165" spans="1:3" s="411" customFormat="1" ht="12.6" customHeight="1">
      <c r="A165" s="576"/>
      <c r="B165" s="576" t="s">
        <v>939</v>
      </c>
    </row>
    <row r="166" spans="1:3" s="411" customFormat="1" ht="12.6" customHeight="1">
      <c r="A166" s="576">
        <v>1630</v>
      </c>
      <c r="B166" s="576" t="s">
        <v>940</v>
      </c>
      <c r="C166" s="128" t="s">
        <v>426</v>
      </c>
    </row>
    <row r="167" spans="1:3" s="411" customFormat="1" ht="12.6" customHeight="1">
      <c r="A167" s="576">
        <v>1631</v>
      </c>
      <c r="B167" s="576" t="s">
        <v>941</v>
      </c>
      <c r="C167" s="128" t="s">
        <v>426</v>
      </c>
    </row>
    <row r="168" spans="1:3" s="411" customFormat="1" ht="12.6" customHeight="1">
      <c r="A168" s="576">
        <v>1633</v>
      </c>
      <c r="B168" s="576" t="s">
        <v>942</v>
      </c>
      <c r="C168" s="128" t="s">
        <v>426</v>
      </c>
    </row>
    <row r="169" spans="1:3" s="411" customFormat="1" ht="12.6" customHeight="1">
      <c r="A169" s="576">
        <v>1635</v>
      </c>
      <c r="B169" s="576" t="s">
        <v>943</v>
      </c>
      <c r="C169" s="128" t="s">
        <v>426</v>
      </c>
    </row>
    <row r="170" spans="1:3" s="411" customFormat="1" ht="12.6" customHeight="1">
      <c r="A170" s="576">
        <v>1639</v>
      </c>
      <c r="B170" s="576" t="s">
        <v>944</v>
      </c>
      <c r="C170" s="128" t="s">
        <v>426</v>
      </c>
    </row>
    <row r="171" spans="1:3" s="411" customFormat="1" ht="12.6" customHeight="1">
      <c r="A171" s="576"/>
      <c r="B171" s="576" t="s">
        <v>945</v>
      </c>
    </row>
    <row r="172" spans="1:3" s="411" customFormat="1" ht="12.6" customHeight="1">
      <c r="A172" s="576">
        <v>1640</v>
      </c>
      <c r="B172" s="576" t="s">
        <v>946</v>
      </c>
      <c r="C172" s="128" t="s">
        <v>426</v>
      </c>
    </row>
    <row r="173" spans="1:3" s="411" customFormat="1" ht="12.6" customHeight="1">
      <c r="A173" s="576">
        <v>1641</v>
      </c>
      <c r="B173" s="576" t="s">
        <v>947</v>
      </c>
      <c r="C173" s="128" t="s">
        <v>426</v>
      </c>
    </row>
    <row r="174" spans="1:3" s="411" customFormat="1" ht="12.6" customHeight="1">
      <c r="A174" s="576">
        <v>1643</v>
      </c>
      <c r="B174" s="576" t="s">
        <v>948</v>
      </c>
      <c r="C174" s="128" t="s">
        <v>426</v>
      </c>
    </row>
    <row r="175" spans="1:3" s="411" customFormat="1" ht="12.6" customHeight="1">
      <c r="A175" s="576">
        <v>1645</v>
      </c>
      <c r="B175" s="576" t="s">
        <v>949</v>
      </c>
      <c r="C175" s="128" t="s">
        <v>426</v>
      </c>
    </row>
    <row r="176" spans="1:3" s="3" customFormat="1" ht="12.6" customHeight="1">
      <c r="A176" s="576">
        <v>1649</v>
      </c>
      <c r="B176" s="576" t="s">
        <v>950</v>
      </c>
      <c r="C176" s="128" t="s">
        <v>426</v>
      </c>
    </row>
    <row r="177" spans="1:3" s="3" customFormat="1" ht="12.6" customHeight="1">
      <c r="A177" s="576"/>
      <c r="B177" s="576" t="s">
        <v>951</v>
      </c>
    </row>
    <row r="178" spans="1:3" s="3" customFormat="1" ht="12.6" customHeight="1">
      <c r="A178" s="576">
        <v>1650</v>
      </c>
      <c r="B178" s="576" t="s">
        <v>952</v>
      </c>
      <c r="C178" s="128" t="s">
        <v>426</v>
      </c>
    </row>
    <row r="179" spans="1:3" s="3" customFormat="1" ht="12.6" customHeight="1">
      <c r="A179" s="576">
        <v>1651</v>
      </c>
      <c r="B179" s="576" t="s">
        <v>953</v>
      </c>
      <c r="C179" s="128" t="s">
        <v>426</v>
      </c>
    </row>
    <row r="180" spans="1:3" s="411" customFormat="1" ht="12.6" customHeight="1">
      <c r="A180" s="576">
        <v>1653</v>
      </c>
      <c r="B180" s="576" t="s">
        <v>954</v>
      </c>
      <c r="C180" s="128" t="s">
        <v>426</v>
      </c>
    </row>
    <row r="181" spans="1:3" s="411" customFormat="1" ht="12.6" customHeight="1">
      <c r="A181" s="576">
        <v>1655</v>
      </c>
      <c r="B181" s="576" t="s">
        <v>955</v>
      </c>
      <c r="C181" s="128" t="s">
        <v>426</v>
      </c>
    </row>
    <row r="182" spans="1:3" s="411" customFormat="1" ht="12.6" customHeight="1">
      <c r="A182" s="576">
        <v>1656</v>
      </c>
      <c r="B182" s="576" t="s">
        <v>956</v>
      </c>
      <c r="C182" s="128" t="s">
        <v>426</v>
      </c>
    </row>
    <row r="183" spans="1:3" s="411" customFormat="1" ht="12.6" customHeight="1">
      <c r="A183" s="576">
        <v>1657</v>
      </c>
      <c r="B183" s="576" t="s">
        <v>957</v>
      </c>
      <c r="C183" s="128" t="s">
        <v>426</v>
      </c>
    </row>
    <row r="184" spans="1:3" s="411" customFormat="1" ht="12.6" customHeight="1">
      <c r="A184" s="576">
        <v>1659</v>
      </c>
      <c r="B184" s="576" t="s">
        <v>958</v>
      </c>
      <c r="C184" s="128" t="s">
        <v>426</v>
      </c>
    </row>
    <row r="185" spans="1:3" s="411" customFormat="1" ht="12.6" customHeight="1">
      <c r="A185" s="576"/>
      <c r="B185" s="576" t="s">
        <v>959</v>
      </c>
    </row>
    <row r="186" spans="1:3" s="411" customFormat="1" ht="12.6" customHeight="1">
      <c r="A186" s="576">
        <v>1660</v>
      </c>
      <c r="B186" s="576" t="s">
        <v>960</v>
      </c>
      <c r="C186" s="128" t="s">
        <v>426</v>
      </c>
    </row>
    <row r="187" spans="1:3" s="411" customFormat="1" ht="12.6" customHeight="1">
      <c r="A187" s="576">
        <v>1665</v>
      </c>
      <c r="B187" s="576" t="s">
        <v>961</v>
      </c>
      <c r="C187" s="128" t="s">
        <v>426</v>
      </c>
    </row>
    <row r="188" spans="1:3" s="411" customFormat="1" ht="12.6" customHeight="1">
      <c r="A188" s="576">
        <v>1667</v>
      </c>
      <c r="B188" s="576" t="s">
        <v>962</v>
      </c>
      <c r="C188" s="128" t="s">
        <v>426</v>
      </c>
    </row>
    <row r="189" spans="1:3" s="411" customFormat="1" ht="12.6" customHeight="1">
      <c r="A189" s="576">
        <v>1669</v>
      </c>
      <c r="B189" s="576" t="s">
        <v>963</v>
      </c>
      <c r="C189" s="128" t="s">
        <v>426</v>
      </c>
    </row>
    <row r="190" spans="1:3" s="411" customFormat="1" ht="12.6" customHeight="1">
      <c r="A190" s="576"/>
      <c r="B190" s="576" t="s">
        <v>964</v>
      </c>
    </row>
    <row r="191" spans="1:3" s="411" customFormat="1" ht="12.6" customHeight="1">
      <c r="A191" s="576">
        <v>1670</v>
      </c>
      <c r="B191" s="576" t="s">
        <v>965</v>
      </c>
      <c r="C191" s="128" t="s">
        <v>426</v>
      </c>
    </row>
    <row r="192" spans="1:3" s="411" customFormat="1" ht="12.6" customHeight="1">
      <c r="A192" s="576">
        <v>1671</v>
      </c>
      <c r="B192" s="576" t="s">
        <v>965</v>
      </c>
      <c r="C192" s="128" t="s">
        <v>426</v>
      </c>
    </row>
    <row r="193" spans="1:3" s="411" customFormat="1" ht="12.6" customHeight="1">
      <c r="A193" s="576"/>
      <c r="B193" s="576" t="s">
        <v>966</v>
      </c>
    </row>
    <row r="194" spans="1:3" s="411" customFormat="1" ht="12.6" customHeight="1">
      <c r="A194" s="576"/>
      <c r="B194" s="576" t="s">
        <v>967</v>
      </c>
    </row>
    <row r="195" spans="1:3" s="411" customFormat="1" ht="12.6" customHeight="1">
      <c r="A195" s="576">
        <v>1680</v>
      </c>
      <c r="B195" s="576" t="s">
        <v>968</v>
      </c>
      <c r="C195" s="128" t="s">
        <v>426</v>
      </c>
    </row>
    <row r="196" spans="1:3" s="411" customFormat="1" ht="12.6" customHeight="1">
      <c r="A196" s="576">
        <v>1681</v>
      </c>
      <c r="B196" s="576" t="s">
        <v>968</v>
      </c>
      <c r="C196" s="128" t="s">
        <v>426</v>
      </c>
    </row>
    <row r="197" spans="1:3" s="411" customFormat="1" ht="12.6" customHeight="1">
      <c r="A197" s="576"/>
      <c r="B197" s="576" t="s">
        <v>969</v>
      </c>
    </row>
    <row r="198" spans="1:3" s="411" customFormat="1" ht="12.6" customHeight="1">
      <c r="A198" s="576">
        <v>1690</v>
      </c>
      <c r="B198" s="576" t="s">
        <v>970</v>
      </c>
      <c r="C198" s="128" t="s">
        <v>426</v>
      </c>
    </row>
    <row r="199" spans="1:3" s="411" customFormat="1" ht="12.6" customHeight="1">
      <c r="A199" s="576">
        <v>1691</v>
      </c>
      <c r="B199" s="576" t="s">
        <v>970</v>
      </c>
      <c r="C199" s="128" t="s">
        <v>426</v>
      </c>
    </row>
    <row r="200" spans="1:3" s="411" customFormat="1" ht="12.6" customHeight="1">
      <c r="A200" s="576"/>
      <c r="B200" s="576" t="s">
        <v>971</v>
      </c>
    </row>
    <row r="201" spans="1:3" s="411" customFormat="1" ht="12.6" customHeight="1">
      <c r="A201" s="576"/>
      <c r="B201" s="576" t="s">
        <v>935</v>
      </c>
    </row>
    <row r="202" spans="1:3" s="411" customFormat="1" ht="12.6" customHeight="1">
      <c r="A202" s="576">
        <v>1700</v>
      </c>
      <c r="B202" s="576" t="s">
        <v>972</v>
      </c>
      <c r="C202" s="128" t="s">
        <v>187</v>
      </c>
    </row>
    <row r="203" spans="1:3" s="411" customFormat="1" ht="12.6" customHeight="1">
      <c r="A203" s="576">
        <v>1701</v>
      </c>
      <c r="B203" s="576" t="s">
        <v>973</v>
      </c>
      <c r="C203" s="128" t="s">
        <v>187</v>
      </c>
    </row>
    <row r="204" spans="1:3" s="411" customFormat="1" ht="12.6" customHeight="1">
      <c r="A204" s="576">
        <v>1702</v>
      </c>
      <c r="B204" s="576" t="s">
        <v>974</v>
      </c>
      <c r="C204" s="128" t="s">
        <v>187</v>
      </c>
    </row>
    <row r="205" spans="1:3" s="411" customFormat="1" ht="12.6" customHeight="1">
      <c r="A205" s="576">
        <v>1703</v>
      </c>
      <c r="B205" s="576" t="s">
        <v>975</v>
      </c>
      <c r="C205" s="128" t="s">
        <v>187</v>
      </c>
    </row>
    <row r="206" spans="1:3" s="411" customFormat="1" ht="12.6" customHeight="1">
      <c r="A206" s="576">
        <v>1705</v>
      </c>
      <c r="B206" s="576" t="s">
        <v>976</v>
      </c>
      <c r="C206" s="128" t="s">
        <v>187</v>
      </c>
    </row>
    <row r="207" spans="1:3" s="411" customFormat="1" ht="12.6" customHeight="1">
      <c r="A207" s="576">
        <v>1707</v>
      </c>
      <c r="B207" s="576" t="s">
        <v>977</v>
      </c>
      <c r="C207" s="128" t="s">
        <v>187</v>
      </c>
    </row>
    <row r="208" spans="1:3" s="411" customFormat="1" ht="12.6" customHeight="1">
      <c r="A208" s="576">
        <v>1710</v>
      </c>
      <c r="B208" s="576" t="s">
        <v>978</v>
      </c>
      <c r="C208" s="128" t="s">
        <v>187</v>
      </c>
    </row>
    <row r="209" spans="1:3" s="411" customFormat="1" ht="12.6" customHeight="1">
      <c r="A209" s="576">
        <v>1711</v>
      </c>
      <c r="B209" s="576" t="s">
        <v>979</v>
      </c>
      <c r="C209" s="128" t="s">
        <v>187</v>
      </c>
    </row>
    <row r="210" spans="1:3" s="411" customFormat="1" ht="12.6" customHeight="1">
      <c r="A210" s="576">
        <v>1713</v>
      </c>
      <c r="B210" s="576" t="s">
        <v>980</v>
      </c>
      <c r="C210" s="128" t="s">
        <v>187</v>
      </c>
    </row>
    <row r="211" spans="1:3" s="411" customFormat="1" ht="12.6" customHeight="1">
      <c r="A211" s="576">
        <v>1715</v>
      </c>
      <c r="B211" s="576" t="s">
        <v>981</v>
      </c>
      <c r="C211" s="128" t="s">
        <v>187</v>
      </c>
    </row>
    <row r="212" spans="1:3" s="411" customFormat="1" ht="12.6" customHeight="1">
      <c r="A212" s="576">
        <v>1717</v>
      </c>
      <c r="B212" s="576" t="s">
        <v>982</v>
      </c>
      <c r="C212" s="128" t="s">
        <v>187</v>
      </c>
    </row>
    <row r="213" spans="1:3" s="411" customFormat="1" ht="12.6" customHeight="1">
      <c r="A213" s="576">
        <v>1718</v>
      </c>
      <c r="B213" s="576" t="s">
        <v>983</v>
      </c>
      <c r="C213" s="128" t="s">
        <v>187</v>
      </c>
    </row>
    <row r="214" spans="1:3" s="411" customFormat="1" ht="12.6" customHeight="1">
      <c r="A214" s="576">
        <v>1719</v>
      </c>
      <c r="B214" s="576" t="s">
        <v>984</v>
      </c>
      <c r="C214" s="128" t="s">
        <v>187</v>
      </c>
    </row>
    <row r="215" spans="1:3" s="411" customFormat="1" ht="12.6" customHeight="1">
      <c r="A215" s="576">
        <v>1720</v>
      </c>
      <c r="B215" s="576" t="s">
        <v>985</v>
      </c>
      <c r="C215" s="128" t="s">
        <v>187</v>
      </c>
    </row>
    <row r="216" spans="1:3" s="411" customFormat="1" ht="12.6" customHeight="1">
      <c r="A216" s="576">
        <v>1721</v>
      </c>
      <c r="B216" s="576" t="s">
        <v>986</v>
      </c>
      <c r="C216" s="128" t="s">
        <v>187</v>
      </c>
    </row>
    <row r="217" spans="1:3" s="411" customFormat="1" ht="12.6" customHeight="1">
      <c r="A217" s="576">
        <v>1723</v>
      </c>
      <c r="B217" s="576" t="s">
        <v>987</v>
      </c>
      <c r="C217" s="128" t="s">
        <v>187</v>
      </c>
    </row>
    <row r="218" spans="1:3" s="411" customFormat="1" ht="12.6" customHeight="1">
      <c r="A218" s="576">
        <v>1727</v>
      </c>
      <c r="B218" s="576" t="s">
        <v>988</v>
      </c>
      <c r="C218" s="128" t="s">
        <v>187</v>
      </c>
    </row>
    <row r="219" spans="1:3" s="3" customFormat="1" ht="12.6" customHeight="1">
      <c r="A219" s="576">
        <v>1729</v>
      </c>
      <c r="B219" s="576" t="s">
        <v>989</v>
      </c>
      <c r="C219" s="128" t="s">
        <v>187</v>
      </c>
    </row>
    <row r="220" spans="1:3" s="411" customFormat="1" ht="12.6" customHeight="1">
      <c r="A220" s="576"/>
      <c r="B220" s="576" t="s">
        <v>939</v>
      </c>
    </row>
    <row r="221" spans="1:3" s="411" customFormat="1" ht="12.6" customHeight="1">
      <c r="A221" s="576">
        <v>1730</v>
      </c>
      <c r="B221" s="576" t="s">
        <v>990</v>
      </c>
      <c r="C221" s="128" t="s">
        <v>429</v>
      </c>
    </row>
    <row r="222" spans="1:3" s="411" customFormat="1" ht="12.6" customHeight="1">
      <c r="A222" s="576">
        <v>1731</v>
      </c>
      <c r="B222" s="576" t="s">
        <v>991</v>
      </c>
      <c r="C222" s="128" t="s">
        <v>429</v>
      </c>
    </row>
    <row r="223" spans="1:3" s="411" customFormat="1" ht="12.6" customHeight="1">
      <c r="A223" s="576">
        <v>1733</v>
      </c>
      <c r="B223" s="576" t="s">
        <v>992</v>
      </c>
      <c r="C223" s="128" t="s">
        <v>429</v>
      </c>
    </row>
    <row r="224" spans="1:3" s="411" customFormat="1" ht="12.6" customHeight="1">
      <c r="A224" s="576">
        <v>1735</v>
      </c>
      <c r="B224" s="576" t="s">
        <v>993</v>
      </c>
      <c r="C224" s="128" t="s">
        <v>429</v>
      </c>
    </row>
    <row r="225" spans="1:3" s="411" customFormat="1" ht="12.6" customHeight="1">
      <c r="A225" s="576">
        <v>1739</v>
      </c>
      <c r="B225" s="576" t="s">
        <v>994</v>
      </c>
      <c r="C225" s="128" t="s">
        <v>429</v>
      </c>
    </row>
    <row r="226" spans="1:3" s="411" customFormat="1" ht="12.6" customHeight="1">
      <c r="A226" s="576"/>
      <c r="B226" s="576" t="s">
        <v>945</v>
      </c>
    </row>
    <row r="227" spans="1:3" s="411" customFormat="1" ht="12.6" customHeight="1">
      <c r="A227" s="576">
        <v>1740</v>
      </c>
      <c r="B227" s="576" t="s">
        <v>995</v>
      </c>
      <c r="C227" s="128" t="s">
        <v>429</v>
      </c>
    </row>
    <row r="228" spans="1:3" s="411" customFormat="1" ht="12.6" customHeight="1">
      <c r="A228" s="576">
        <v>1741</v>
      </c>
      <c r="B228" s="576" t="s">
        <v>996</v>
      </c>
      <c r="C228" s="128" t="s">
        <v>429</v>
      </c>
    </row>
    <row r="229" spans="1:3" s="411" customFormat="1" ht="12.6" customHeight="1">
      <c r="A229" s="576">
        <v>1743</v>
      </c>
      <c r="B229" s="576" t="s">
        <v>997</v>
      </c>
      <c r="C229" s="128" t="s">
        <v>429</v>
      </c>
    </row>
    <row r="230" spans="1:3" s="411" customFormat="1" ht="12.6" customHeight="1">
      <c r="A230" s="576">
        <v>1745</v>
      </c>
      <c r="B230" s="576" t="s">
        <v>998</v>
      </c>
      <c r="C230" s="128" t="s">
        <v>429</v>
      </c>
    </row>
    <row r="231" spans="1:3" s="411" customFormat="1" ht="12.6" customHeight="1">
      <c r="A231" s="576">
        <v>1749</v>
      </c>
      <c r="B231" s="576" t="s">
        <v>999</v>
      </c>
      <c r="C231" s="128" t="s">
        <v>429</v>
      </c>
    </row>
    <row r="232" spans="1:3" s="411" customFormat="1" ht="12.6" customHeight="1">
      <c r="A232" s="576"/>
      <c r="B232" s="576" t="s">
        <v>951</v>
      </c>
    </row>
    <row r="233" spans="1:3" s="411" customFormat="1" ht="12.6" customHeight="1">
      <c r="A233" s="576">
        <v>1750</v>
      </c>
      <c r="B233" s="576" t="s">
        <v>1000</v>
      </c>
      <c r="C233" s="128" t="s">
        <v>431</v>
      </c>
    </row>
    <row r="234" spans="1:3" s="411" customFormat="1" ht="12.6" customHeight="1">
      <c r="A234" s="576">
        <v>1751</v>
      </c>
      <c r="B234" s="576" t="s">
        <v>1001</v>
      </c>
      <c r="C234" s="128" t="s">
        <v>431</v>
      </c>
    </row>
    <row r="235" spans="1:3" s="411" customFormat="1" ht="12.6" customHeight="1">
      <c r="A235" s="576">
        <v>1753</v>
      </c>
      <c r="B235" s="576" t="s">
        <v>1002</v>
      </c>
      <c r="C235" s="128" t="s">
        <v>431</v>
      </c>
    </row>
    <row r="236" spans="1:3" s="411" customFormat="1" ht="12.6" customHeight="1">
      <c r="A236" s="576">
        <v>1755</v>
      </c>
      <c r="B236" s="576" t="s">
        <v>1003</v>
      </c>
      <c r="C236" s="128" t="s">
        <v>431</v>
      </c>
    </row>
    <row r="237" spans="1:3" s="411" customFormat="1" ht="12.6" customHeight="1">
      <c r="A237" s="576">
        <v>1756</v>
      </c>
      <c r="B237" s="576" t="s">
        <v>1004</v>
      </c>
      <c r="C237" s="128" t="s">
        <v>431</v>
      </c>
    </row>
    <row r="238" spans="1:3" s="411" customFormat="1" ht="12.6" customHeight="1">
      <c r="A238" s="576">
        <v>1757</v>
      </c>
      <c r="B238" s="576" t="s">
        <v>1005</v>
      </c>
      <c r="C238" s="128" t="s">
        <v>431</v>
      </c>
    </row>
    <row r="239" spans="1:3" s="411" customFormat="1" ht="12.6" customHeight="1">
      <c r="A239" s="576">
        <v>1759</v>
      </c>
      <c r="B239" s="576" t="s">
        <v>1006</v>
      </c>
      <c r="C239" s="128" t="s">
        <v>431</v>
      </c>
    </row>
    <row r="240" spans="1:3" s="411" customFormat="1" ht="12.6" customHeight="1">
      <c r="A240" s="576"/>
      <c r="B240" s="576" t="s">
        <v>959</v>
      </c>
    </row>
    <row r="241" spans="1:3" s="411" customFormat="1" ht="12.6" customHeight="1">
      <c r="A241" s="576">
        <v>1760</v>
      </c>
      <c r="B241" s="576" t="s">
        <v>1007</v>
      </c>
      <c r="C241" s="128" t="s">
        <v>433</v>
      </c>
    </row>
    <row r="242" spans="1:3" s="411" customFormat="1" ht="12.6" customHeight="1">
      <c r="A242" s="576">
        <v>1761</v>
      </c>
      <c r="B242" s="576" t="s">
        <v>1008</v>
      </c>
      <c r="C242" s="128" t="s">
        <v>433</v>
      </c>
    </row>
    <row r="243" spans="1:3" s="411" customFormat="1" ht="12.6" customHeight="1">
      <c r="A243" s="576">
        <v>1762</v>
      </c>
      <c r="B243" s="576" t="s">
        <v>1009</v>
      </c>
      <c r="C243" s="128" t="s">
        <v>433</v>
      </c>
    </row>
    <row r="244" spans="1:3" s="411" customFormat="1" ht="12.6" customHeight="1">
      <c r="A244" s="576">
        <v>1763</v>
      </c>
      <c r="B244" s="576" t="s">
        <v>1010</v>
      </c>
      <c r="C244" s="128" t="s">
        <v>433</v>
      </c>
    </row>
    <row r="245" spans="1:3" s="411" customFormat="1" ht="12.6" customHeight="1">
      <c r="A245" s="576">
        <v>1764</v>
      </c>
      <c r="B245" s="576" t="s">
        <v>1011</v>
      </c>
      <c r="C245" s="128" t="s">
        <v>433</v>
      </c>
    </row>
    <row r="246" spans="1:3" s="411" customFormat="1" ht="12.6" customHeight="1">
      <c r="A246" s="576">
        <v>1765</v>
      </c>
      <c r="B246" s="576" t="s">
        <v>1012</v>
      </c>
      <c r="C246" s="128" t="s">
        <v>433</v>
      </c>
    </row>
    <row r="247" spans="1:3" s="411" customFormat="1" ht="12.6" customHeight="1">
      <c r="A247" s="576">
        <v>1767</v>
      </c>
      <c r="B247" s="576" t="s">
        <v>1013</v>
      </c>
      <c r="C247" s="128" t="s">
        <v>433</v>
      </c>
    </row>
    <row r="248" spans="1:3" s="411" customFormat="1" ht="12.6" customHeight="1">
      <c r="A248" s="576">
        <v>1769</v>
      </c>
      <c r="B248" s="576" t="s">
        <v>1014</v>
      </c>
      <c r="C248" s="128" t="s">
        <v>433</v>
      </c>
    </row>
    <row r="249" spans="1:3" s="411" customFormat="1" ht="12.6" customHeight="1">
      <c r="A249" s="576">
        <v>1771</v>
      </c>
      <c r="B249" s="576" t="s">
        <v>1015</v>
      </c>
      <c r="C249" s="128" t="s">
        <v>433</v>
      </c>
    </row>
    <row r="250" spans="1:3" s="411" customFormat="1" ht="12.6" customHeight="1">
      <c r="A250" s="576">
        <v>1777</v>
      </c>
      <c r="B250" s="576" t="s">
        <v>1016</v>
      </c>
      <c r="C250" s="128" t="s">
        <v>433</v>
      </c>
    </row>
    <row r="251" spans="1:3" s="411" customFormat="1" ht="12.6" customHeight="1">
      <c r="A251" s="576">
        <v>1779</v>
      </c>
      <c r="B251" s="576" t="s">
        <v>1017</v>
      </c>
      <c r="C251" s="128" t="s">
        <v>433</v>
      </c>
    </row>
    <row r="252" spans="1:3" s="411" customFormat="1" ht="12.6" customHeight="1">
      <c r="A252" s="576"/>
      <c r="B252" s="576" t="s">
        <v>964</v>
      </c>
    </row>
    <row r="253" spans="1:3" s="411" customFormat="1" ht="12.6" customHeight="1">
      <c r="A253" s="576">
        <v>1780</v>
      </c>
      <c r="B253" s="576" t="s">
        <v>1018</v>
      </c>
      <c r="C253" s="128" t="s">
        <v>433</v>
      </c>
    </row>
    <row r="254" spans="1:3" s="411" customFormat="1" ht="12.6" customHeight="1">
      <c r="A254" s="576">
        <v>1781</v>
      </c>
      <c r="B254" s="576" t="s">
        <v>1019</v>
      </c>
      <c r="C254" s="128" t="s">
        <v>433</v>
      </c>
    </row>
    <row r="255" spans="1:3" s="411" customFormat="1" ht="12.6" customHeight="1">
      <c r="A255" s="576">
        <v>1783</v>
      </c>
      <c r="B255" s="576" t="s">
        <v>1020</v>
      </c>
      <c r="C255" s="128" t="s">
        <v>433</v>
      </c>
    </row>
    <row r="256" spans="1:3" s="411" customFormat="1" ht="12.6" customHeight="1">
      <c r="A256" s="576"/>
      <c r="B256" s="576" t="s">
        <v>966</v>
      </c>
    </row>
    <row r="257" spans="1:3" s="411" customFormat="1" ht="12.6" customHeight="1">
      <c r="A257" s="576"/>
      <c r="B257" s="576" t="s">
        <v>967</v>
      </c>
    </row>
    <row r="258" spans="1:3" s="411" customFormat="1" ht="12.6" customHeight="1">
      <c r="A258" s="576">
        <v>1800</v>
      </c>
      <c r="B258" s="576" t="s">
        <v>1021</v>
      </c>
      <c r="C258" s="128" t="s">
        <v>434</v>
      </c>
    </row>
    <row r="259" spans="1:3" s="411" customFormat="1" ht="12.6" customHeight="1">
      <c r="A259" s="576">
        <v>1801</v>
      </c>
      <c r="B259" s="576" t="s">
        <v>1022</v>
      </c>
      <c r="C259" s="128" t="s">
        <v>434</v>
      </c>
    </row>
    <row r="260" spans="1:3" s="411" customFormat="1" ht="12.6" customHeight="1">
      <c r="A260" s="576">
        <v>1803</v>
      </c>
      <c r="B260" s="576" t="s">
        <v>1023</v>
      </c>
      <c r="C260" s="128" t="s">
        <v>434</v>
      </c>
    </row>
    <row r="261" spans="1:3" s="411" customFormat="1" ht="12.6" customHeight="1">
      <c r="A261" s="576">
        <v>1804</v>
      </c>
      <c r="B261" s="576" t="s">
        <v>1024</v>
      </c>
      <c r="C261" s="128" t="s">
        <v>434</v>
      </c>
    </row>
    <row r="262" spans="1:3" s="411" customFormat="1" ht="12.6" customHeight="1">
      <c r="A262" s="576">
        <v>1805</v>
      </c>
      <c r="B262" s="576" t="s">
        <v>1025</v>
      </c>
      <c r="C262" s="128" t="s">
        <v>434</v>
      </c>
    </row>
    <row r="263" spans="1:3" s="411" customFormat="1" ht="12.6" customHeight="1">
      <c r="A263" s="576">
        <v>1809</v>
      </c>
      <c r="B263" s="576" t="s">
        <v>1026</v>
      </c>
      <c r="C263" s="128" t="s">
        <v>434</v>
      </c>
    </row>
    <row r="264" spans="1:3" s="411" customFormat="1" ht="12.6" customHeight="1">
      <c r="A264" s="576">
        <v>1810</v>
      </c>
      <c r="B264" s="576" t="s">
        <v>1027</v>
      </c>
      <c r="C264" s="128" t="s">
        <v>434</v>
      </c>
    </row>
    <row r="265" spans="1:3" s="411" customFormat="1" ht="12.6" customHeight="1">
      <c r="A265" s="576">
        <v>1811</v>
      </c>
      <c r="B265" s="576" t="s">
        <v>1028</v>
      </c>
      <c r="C265" s="128" t="s">
        <v>434</v>
      </c>
    </row>
    <row r="266" spans="1:3" s="411" customFormat="1" ht="12.6" customHeight="1">
      <c r="A266" s="576">
        <v>1813</v>
      </c>
      <c r="B266" s="576" t="s">
        <v>1029</v>
      </c>
      <c r="C266" s="128" t="s">
        <v>434</v>
      </c>
    </row>
    <row r="267" spans="1:3" s="411" customFormat="1" ht="12.6" customHeight="1">
      <c r="A267" s="576">
        <v>1819</v>
      </c>
      <c r="B267" s="576" t="s">
        <v>1030</v>
      </c>
      <c r="C267" s="128" t="s">
        <v>434</v>
      </c>
    </row>
    <row r="268" spans="1:3" s="411" customFormat="1" ht="12.6" customHeight="1">
      <c r="A268" s="576">
        <v>1831</v>
      </c>
      <c r="B268" s="576" t="s">
        <v>1031</v>
      </c>
      <c r="C268" s="128" t="s">
        <v>434</v>
      </c>
    </row>
    <row r="269" spans="1:3" s="411" customFormat="1" ht="12.6" customHeight="1">
      <c r="A269" s="576">
        <v>1833</v>
      </c>
      <c r="B269" s="576" t="s">
        <v>1032</v>
      </c>
      <c r="C269" s="128" t="s">
        <v>434</v>
      </c>
    </row>
    <row r="270" spans="1:3" s="411" customFormat="1" ht="12.6" customHeight="1">
      <c r="A270" s="576">
        <v>1837</v>
      </c>
      <c r="B270" s="576" t="s">
        <v>1033</v>
      </c>
      <c r="C270" s="128" t="s">
        <v>434</v>
      </c>
    </row>
    <row r="271" spans="1:3" s="411" customFormat="1" ht="12.6" customHeight="1">
      <c r="A271" s="576">
        <v>1839</v>
      </c>
      <c r="B271" s="576" t="s">
        <v>1034</v>
      </c>
      <c r="C271" s="128" t="s">
        <v>434</v>
      </c>
    </row>
    <row r="272" spans="1:3" s="411" customFormat="1" ht="12.6" customHeight="1">
      <c r="A272" s="576">
        <v>1841</v>
      </c>
      <c r="B272" s="576" t="s">
        <v>1035</v>
      </c>
      <c r="C272" s="128" t="s">
        <v>434</v>
      </c>
    </row>
    <row r="273" spans="1:3" s="411" customFormat="1" ht="12.6" customHeight="1">
      <c r="A273" s="576">
        <v>1843</v>
      </c>
      <c r="B273" s="576" t="s">
        <v>1036</v>
      </c>
      <c r="C273" s="128" t="s">
        <v>434</v>
      </c>
    </row>
    <row r="274" spans="1:3" s="411" customFormat="1" ht="12.6" customHeight="1">
      <c r="A274" s="576">
        <v>1845</v>
      </c>
      <c r="B274" s="576" t="s">
        <v>1037</v>
      </c>
      <c r="C274" s="128" t="s">
        <v>434</v>
      </c>
    </row>
    <row r="275" spans="1:3" s="411" customFormat="1" ht="12.6" customHeight="1">
      <c r="A275" s="576">
        <v>1847</v>
      </c>
      <c r="B275" s="576" t="s">
        <v>1038</v>
      </c>
      <c r="C275" s="128" t="s">
        <v>434</v>
      </c>
    </row>
    <row r="276" spans="1:3" s="411" customFormat="1" ht="12.6" customHeight="1">
      <c r="A276" s="576">
        <v>1849</v>
      </c>
      <c r="B276" s="576" t="s">
        <v>1039</v>
      </c>
      <c r="C276" s="128" t="s">
        <v>434</v>
      </c>
    </row>
    <row r="277" spans="1:3" s="411" customFormat="1" ht="12.6" customHeight="1">
      <c r="A277" s="576"/>
      <c r="B277" s="576" t="s">
        <v>969</v>
      </c>
    </row>
    <row r="278" spans="1:3" s="411" customFormat="1" ht="12.6" customHeight="1">
      <c r="A278" s="576">
        <v>1850</v>
      </c>
      <c r="B278" s="576" t="s">
        <v>1040</v>
      </c>
      <c r="C278" s="128" t="s">
        <v>434</v>
      </c>
    </row>
    <row r="279" spans="1:3" s="411" customFormat="1" ht="12.6" customHeight="1">
      <c r="A279" s="576">
        <v>1851</v>
      </c>
      <c r="B279" s="576" t="s">
        <v>1040</v>
      </c>
      <c r="C279" s="128" t="s">
        <v>434</v>
      </c>
    </row>
    <row r="280" spans="1:3" s="411" customFormat="1" ht="12.6" customHeight="1">
      <c r="A280" s="576"/>
      <c r="B280" s="576" t="s">
        <v>1041</v>
      </c>
    </row>
    <row r="281" spans="1:3" s="411" customFormat="1" ht="12.6" customHeight="1">
      <c r="A281" s="576"/>
      <c r="B281" s="576" t="s">
        <v>873</v>
      </c>
    </row>
    <row r="282" spans="1:3" s="411" customFormat="1" ht="12.6" customHeight="1">
      <c r="A282" s="576">
        <v>1860</v>
      </c>
      <c r="B282" s="576" t="s">
        <v>874</v>
      </c>
      <c r="C282" s="128" t="s">
        <v>436</v>
      </c>
    </row>
    <row r="283" spans="1:3" s="411" customFormat="1" ht="12.6" customHeight="1">
      <c r="A283" s="576">
        <v>1861</v>
      </c>
      <c r="B283" s="576" t="s">
        <v>1042</v>
      </c>
      <c r="C283" s="128" t="s">
        <v>436</v>
      </c>
    </row>
    <row r="284" spans="1:3" s="411" customFormat="1" ht="12.6" customHeight="1">
      <c r="A284" s="576">
        <v>1863</v>
      </c>
      <c r="B284" s="576" t="s">
        <v>1043</v>
      </c>
      <c r="C284" s="128" t="s">
        <v>436</v>
      </c>
    </row>
    <row r="285" spans="1:3" s="411" customFormat="1" ht="12.6" customHeight="1">
      <c r="A285" s="576">
        <v>1865</v>
      </c>
      <c r="B285" s="576" t="s">
        <v>1044</v>
      </c>
      <c r="C285" s="128" t="s">
        <v>436</v>
      </c>
    </row>
    <row r="286" spans="1:3" s="411" customFormat="1" ht="12.6" customHeight="1">
      <c r="A286" s="576">
        <v>1867</v>
      </c>
      <c r="B286" s="576" t="s">
        <v>1045</v>
      </c>
      <c r="C286" s="128" t="s">
        <v>436</v>
      </c>
    </row>
    <row r="287" spans="1:3" s="411" customFormat="1" ht="12.6" customHeight="1">
      <c r="A287" s="576"/>
      <c r="B287" s="576" t="s">
        <v>1046</v>
      </c>
    </row>
    <row r="288" spans="1:3" s="411" customFormat="1" ht="12.6" customHeight="1">
      <c r="A288" s="576">
        <v>1871</v>
      </c>
      <c r="B288" s="576" t="s">
        <v>1047</v>
      </c>
      <c r="C288" s="128" t="s">
        <v>436</v>
      </c>
    </row>
    <row r="289" spans="1:3" s="411" customFormat="1" ht="12.6" customHeight="1">
      <c r="A289" s="576"/>
      <c r="B289" s="576" t="s">
        <v>893</v>
      </c>
    </row>
    <row r="290" spans="1:3" s="411" customFormat="1" ht="12.6" customHeight="1">
      <c r="A290" s="576">
        <v>1880</v>
      </c>
      <c r="B290" s="576" t="s">
        <v>1048</v>
      </c>
      <c r="C290" s="128" t="s">
        <v>436</v>
      </c>
    </row>
    <row r="291" spans="1:3" s="411" customFormat="1" ht="12.6" customHeight="1">
      <c r="A291" s="576">
        <v>1881</v>
      </c>
      <c r="B291" s="576" t="s">
        <v>1048</v>
      </c>
      <c r="C291" s="128" t="s">
        <v>436</v>
      </c>
    </row>
    <row r="292" spans="1:3" s="411" customFormat="1" ht="12.6" customHeight="1">
      <c r="A292" s="576"/>
      <c r="B292" s="576" t="s">
        <v>1049</v>
      </c>
    </row>
    <row r="293" spans="1:3" s="411" customFormat="1" ht="12.6" customHeight="1">
      <c r="A293" s="576">
        <v>1890</v>
      </c>
      <c r="B293" s="576" t="s">
        <v>1050</v>
      </c>
      <c r="C293" s="128" t="s">
        <v>436</v>
      </c>
    </row>
    <row r="294" spans="1:3" s="411" customFormat="1" ht="12.6" customHeight="1">
      <c r="A294" s="576">
        <v>1891</v>
      </c>
      <c r="B294" s="576" t="s">
        <v>1050</v>
      </c>
      <c r="C294" s="128" t="s">
        <v>436</v>
      </c>
    </row>
    <row r="295" spans="1:3" s="411" customFormat="1" ht="12.6" customHeight="1">
      <c r="A295" s="576"/>
      <c r="B295" s="576" t="s">
        <v>1051</v>
      </c>
    </row>
    <row r="296" spans="1:3" s="411" customFormat="1" ht="12.6" customHeight="1">
      <c r="A296" s="576"/>
      <c r="B296" s="576" t="s">
        <v>1052</v>
      </c>
    </row>
    <row r="297" spans="1:3" s="411" customFormat="1" ht="12.6" customHeight="1">
      <c r="A297" s="576">
        <v>1900</v>
      </c>
      <c r="B297" s="576" t="s">
        <v>1053</v>
      </c>
      <c r="C297" s="128" t="s">
        <v>438</v>
      </c>
    </row>
    <row r="298" spans="1:3" s="411" customFormat="1" ht="12.6" customHeight="1">
      <c r="A298" s="576">
        <v>1905</v>
      </c>
      <c r="B298" s="576" t="s">
        <v>1054</v>
      </c>
      <c r="C298" s="128" t="s">
        <v>438</v>
      </c>
    </row>
    <row r="299" spans="1:3" s="411" customFormat="1" ht="12.6" customHeight="1">
      <c r="A299" s="576"/>
      <c r="B299" s="576" t="s">
        <v>1055</v>
      </c>
    </row>
    <row r="300" spans="1:3" s="411" customFormat="1" ht="12.6" customHeight="1">
      <c r="A300" s="576">
        <v>1910</v>
      </c>
      <c r="B300" s="576" t="s">
        <v>1056</v>
      </c>
      <c r="C300" s="128" t="s">
        <v>438</v>
      </c>
    </row>
    <row r="301" spans="1:3" s="411" customFormat="1" ht="12.6" customHeight="1">
      <c r="A301" s="576">
        <v>1919</v>
      </c>
      <c r="B301" s="576" t="s">
        <v>1057</v>
      </c>
      <c r="C301" s="128" t="s">
        <v>438</v>
      </c>
    </row>
    <row r="302" spans="1:3" s="411" customFormat="1" ht="12.6" customHeight="1">
      <c r="A302" s="576">
        <v>1920</v>
      </c>
      <c r="B302" s="576" t="s">
        <v>1058</v>
      </c>
      <c r="C302" s="128" t="s">
        <v>438</v>
      </c>
    </row>
    <row r="303" spans="1:3" s="411" customFormat="1" ht="12.6" customHeight="1">
      <c r="A303" s="576">
        <v>1929</v>
      </c>
      <c r="B303" s="576" t="s">
        <v>1059</v>
      </c>
      <c r="C303" s="128" t="s">
        <v>438</v>
      </c>
    </row>
    <row r="304" spans="1:3" s="411" customFormat="1" ht="12.6" customHeight="1">
      <c r="A304" s="576">
        <v>1930</v>
      </c>
      <c r="B304" s="576" t="s">
        <v>1060</v>
      </c>
      <c r="C304" s="128" t="s">
        <v>438</v>
      </c>
    </row>
    <row r="305" spans="1:3" s="411" customFormat="1" ht="12.6" customHeight="1">
      <c r="A305" s="576">
        <v>1940</v>
      </c>
      <c r="B305" s="576" t="s">
        <v>1061</v>
      </c>
      <c r="C305" s="128" t="s">
        <v>438</v>
      </c>
    </row>
    <row r="306" spans="1:3" s="411" customFormat="1" ht="12.6" customHeight="1">
      <c r="A306" s="576">
        <v>1950</v>
      </c>
      <c r="B306" s="576" t="s">
        <v>1062</v>
      </c>
      <c r="C306" s="128" t="s">
        <v>438</v>
      </c>
    </row>
    <row r="307" spans="1:3" s="411" customFormat="1" ht="12.6" customHeight="1">
      <c r="A307" s="576">
        <v>1960</v>
      </c>
      <c r="B307" s="576" t="s">
        <v>1063</v>
      </c>
      <c r="C307" s="128" t="s">
        <v>438</v>
      </c>
    </row>
    <row r="308" spans="1:3" s="411" customFormat="1" ht="12.6" customHeight="1">
      <c r="A308" s="576">
        <v>1961</v>
      </c>
      <c r="B308" s="576" t="s">
        <v>1064</v>
      </c>
      <c r="C308" s="128" t="s">
        <v>438</v>
      </c>
    </row>
    <row r="309" spans="1:3" s="411" customFormat="1" ht="12.6" customHeight="1">
      <c r="A309" s="576">
        <v>1970</v>
      </c>
      <c r="B309" s="576" t="s">
        <v>1065</v>
      </c>
      <c r="C309" s="128" t="s">
        <v>438</v>
      </c>
    </row>
    <row r="310" spans="1:3" s="411" customFormat="1" ht="12.6" customHeight="1">
      <c r="A310" s="576">
        <v>1980</v>
      </c>
      <c r="B310" s="576" t="s">
        <v>1066</v>
      </c>
      <c r="C310" s="128" t="s">
        <v>438</v>
      </c>
    </row>
    <row r="311" spans="1:3" s="411" customFormat="1" ht="12.6" customHeight="1">
      <c r="A311" s="576">
        <v>1984</v>
      </c>
      <c r="B311" s="576" t="s">
        <v>1067</v>
      </c>
      <c r="C311" s="128" t="s">
        <v>438</v>
      </c>
    </row>
    <row r="312" spans="1:3" s="3" customFormat="1" ht="12.6" customHeight="1">
      <c r="A312" s="576">
        <v>1986</v>
      </c>
      <c r="B312" s="576" t="s">
        <v>1068</v>
      </c>
      <c r="C312" s="128" t="s">
        <v>438</v>
      </c>
    </row>
    <row r="313" spans="1:3" s="3" customFormat="1" ht="12.6" customHeight="1">
      <c r="A313" s="576"/>
      <c r="B313" s="576" t="s">
        <v>1069</v>
      </c>
    </row>
    <row r="314" spans="1:3" s="411" customFormat="1" ht="12.6" customHeight="1">
      <c r="A314" s="576">
        <v>1990</v>
      </c>
      <c r="B314" s="576" t="s">
        <v>1070</v>
      </c>
      <c r="C314" s="128" t="s">
        <v>438</v>
      </c>
    </row>
    <row r="315" spans="1:3" s="411" customFormat="1" ht="12.6" customHeight="1">
      <c r="A315" s="576">
        <v>1991</v>
      </c>
      <c r="B315" s="576" t="s">
        <v>1071</v>
      </c>
      <c r="C315" s="128" t="s">
        <v>438</v>
      </c>
    </row>
    <row r="316" spans="1:3" s="411" customFormat="1" ht="12.6" customHeight="1">
      <c r="A316" s="576">
        <v>1995</v>
      </c>
      <c r="B316" s="576" t="s">
        <v>1072</v>
      </c>
      <c r="C316" s="128" t="s">
        <v>438</v>
      </c>
    </row>
    <row r="317" spans="1:3" s="411" customFormat="1" ht="12.6" customHeight="1">
      <c r="A317" s="576">
        <v>1996</v>
      </c>
      <c r="B317" s="576" t="s">
        <v>1073</v>
      </c>
      <c r="C317" s="128" t="s">
        <v>438</v>
      </c>
    </row>
    <row r="318" spans="1:3" s="411" customFormat="1" ht="12.6" customHeight="1">
      <c r="A318" s="576"/>
      <c r="B318" s="576" t="s">
        <v>1074</v>
      </c>
    </row>
    <row r="319" spans="1:3" s="411" customFormat="1" ht="12.6" customHeight="1">
      <c r="A319" s="576"/>
      <c r="B319" s="576" t="s">
        <v>1075</v>
      </c>
    </row>
    <row r="320" spans="1:3" s="411" customFormat="1" ht="12.6" customHeight="1">
      <c r="A320" s="576"/>
      <c r="B320" s="576" t="s">
        <v>1076</v>
      </c>
    </row>
    <row r="321" spans="1:3" s="411" customFormat="1" ht="12.6" customHeight="1">
      <c r="A321" s="576"/>
      <c r="B321" s="576" t="s">
        <v>1077</v>
      </c>
    </row>
    <row r="322" spans="1:3" s="411" customFormat="1" ht="12.6" customHeight="1">
      <c r="A322" s="576">
        <v>2000</v>
      </c>
      <c r="B322" s="576" t="s">
        <v>1078</v>
      </c>
      <c r="C322" s="128" t="s">
        <v>443</v>
      </c>
    </row>
    <row r="323" spans="1:3" s="411" customFormat="1" ht="12.6" customHeight="1">
      <c r="A323" s="576">
        <v>2001</v>
      </c>
      <c r="B323" s="576" t="s">
        <v>1078</v>
      </c>
      <c r="C323" s="128" t="s">
        <v>443</v>
      </c>
    </row>
    <row r="324" spans="1:3" s="411" customFormat="1" ht="12.6" customHeight="1">
      <c r="A324" s="576"/>
      <c r="B324" s="576" t="s">
        <v>1079</v>
      </c>
    </row>
    <row r="325" spans="1:3" s="411" customFormat="1" ht="12.6" customHeight="1">
      <c r="A325" s="576">
        <v>2010</v>
      </c>
      <c r="B325" s="576" t="s">
        <v>1080</v>
      </c>
      <c r="C325" s="128" t="s">
        <v>445</v>
      </c>
    </row>
    <row r="326" spans="1:3" s="411" customFormat="1" ht="12.6" customHeight="1">
      <c r="A326" s="576">
        <v>2011</v>
      </c>
      <c r="B326" s="576" t="s">
        <v>1081</v>
      </c>
      <c r="C326" s="128" t="s">
        <v>445</v>
      </c>
    </row>
    <row r="327" spans="1:3" s="411" customFormat="1" ht="12.6" customHeight="1">
      <c r="A327" s="576">
        <v>2013</v>
      </c>
      <c r="B327" s="576" t="s">
        <v>1082</v>
      </c>
      <c r="C327" s="128" t="s">
        <v>445</v>
      </c>
    </row>
    <row r="328" spans="1:3" s="411" customFormat="1" ht="12.6" customHeight="1">
      <c r="A328" s="576"/>
      <c r="B328" s="576" t="s">
        <v>1083</v>
      </c>
    </row>
    <row r="329" spans="1:3" s="411" customFormat="1" ht="12.6" customHeight="1">
      <c r="A329" s="576">
        <v>2100</v>
      </c>
      <c r="B329" s="576" t="s">
        <v>1084</v>
      </c>
      <c r="C329" s="128" t="s">
        <v>445</v>
      </c>
    </row>
    <row r="330" spans="1:3" s="411" customFormat="1" ht="12.6" customHeight="1">
      <c r="A330" s="576">
        <v>2101</v>
      </c>
      <c r="B330" s="576" t="s">
        <v>1085</v>
      </c>
      <c r="C330" s="128" t="s">
        <v>445</v>
      </c>
    </row>
    <row r="331" spans="1:3" s="411" customFormat="1" ht="12.6" customHeight="1">
      <c r="A331" s="576">
        <v>2103</v>
      </c>
      <c r="B331" s="576" t="s">
        <v>1086</v>
      </c>
      <c r="C331" s="128" t="s">
        <v>445</v>
      </c>
    </row>
    <row r="332" spans="1:3" s="411" customFormat="1" ht="12.6" customHeight="1">
      <c r="A332" s="576">
        <v>2105</v>
      </c>
      <c r="B332" s="576" t="s">
        <v>1087</v>
      </c>
      <c r="C332" s="128" t="s">
        <v>445</v>
      </c>
    </row>
    <row r="333" spans="1:3" s="411" customFormat="1" ht="12.6" customHeight="1">
      <c r="A333" s="576">
        <v>2109</v>
      </c>
      <c r="B333" s="576" t="s">
        <v>1088</v>
      </c>
      <c r="C333" s="128" t="s">
        <v>445</v>
      </c>
    </row>
    <row r="334" spans="1:3" s="411" customFormat="1" ht="12.6" customHeight="1">
      <c r="A334" s="576"/>
      <c r="B334" s="576" t="s">
        <v>1089</v>
      </c>
    </row>
    <row r="335" spans="1:3" s="411" customFormat="1" ht="12.6" customHeight="1">
      <c r="A335" s="576">
        <v>2150</v>
      </c>
      <c r="B335" s="576" t="s">
        <v>1090</v>
      </c>
      <c r="C335" s="128" t="s">
        <v>445</v>
      </c>
    </row>
    <row r="336" spans="1:3" s="411" customFormat="1" ht="12.6" customHeight="1">
      <c r="A336" s="576">
        <v>2151</v>
      </c>
      <c r="B336" s="576" t="s">
        <v>1091</v>
      </c>
      <c r="C336" s="128" t="s">
        <v>445</v>
      </c>
    </row>
    <row r="337" spans="1:3" s="411" customFormat="1" ht="12.6" customHeight="1">
      <c r="A337" s="576">
        <v>2153</v>
      </c>
      <c r="B337" s="576" t="s">
        <v>1092</v>
      </c>
      <c r="C337" s="128" t="s">
        <v>445</v>
      </c>
    </row>
    <row r="338" spans="1:3" s="411" customFormat="1" ht="12.6" customHeight="1">
      <c r="A338" s="576"/>
      <c r="B338" s="576" t="s">
        <v>1093</v>
      </c>
    </row>
    <row r="339" spans="1:3" s="411" customFormat="1" ht="12.6" customHeight="1">
      <c r="A339" s="576">
        <v>2170</v>
      </c>
      <c r="B339" s="576" t="s">
        <v>1094</v>
      </c>
      <c r="C339" s="128" t="s">
        <v>445</v>
      </c>
    </row>
    <row r="340" spans="1:3" s="411" customFormat="1" ht="12.6" customHeight="1">
      <c r="A340" s="576">
        <v>2171</v>
      </c>
      <c r="B340" s="576" t="s">
        <v>1095</v>
      </c>
      <c r="C340" s="128" t="s">
        <v>445</v>
      </c>
    </row>
    <row r="341" spans="1:3" s="411" customFormat="1" ht="12.6" customHeight="1">
      <c r="A341" s="576">
        <v>2172</v>
      </c>
      <c r="B341" s="576" t="s">
        <v>1096</v>
      </c>
      <c r="C341" s="128" t="s">
        <v>445</v>
      </c>
    </row>
    <row r="342" spans="1:3" s="411" customFormat="1" ht="12.6" customHeight="1">
      <c r="A342" s="576">
        <v>2173</v>
      </c>
      <c r="B342" s="576" t="s">
        <v>1097</v>
      </c>
      <c r="C342" s="128" t="s">
        <v>445</v>
      </c>
    </row>
    <row r="343" spans="1:3" s="411" customFormat="1" ht="12.6" customHeight="1">
      <c r="A343" s="576">
        <v>2181</v>
      </c>
      <c r="B343" s="576" t="s">
        <v>1098</v>
      </c>
      <c r="C343" s="128" t="s">
        <v>445</v>
      </c>
    </row>
    <row r="344" spans="1:3" s="411" customFormat="1" ht="12.6" customHeight="1">
      <c r="A344" s="576">
        <v>2183</v>
      </c>
      <c r="B344" s="576" t="s">
        <v>1099</v>
      </c>
      <c r="C344" s="128" t="s">
        <v>445</v>
      </c>
    </row>
    <row r="345" spans="1:3" s="411" customFormat="1" ht="12.6" customHeight="1">
      <c r="A345" s="576"/>
      <c r="B345" s="576" t="s">
        <v>1100</v>
      </c>
    </row>
    <row r="346" spans="1:3" s="411" customFormat="1" ht="12.6" customHeight="1">
      <c r="A346" s="576">
        <v>2200</v>
      </c>
      <c r="B346" s="576" t="s">
        <v>1101</v>
      </c>
      <c r="C346" s="128" t="s">
        <v>445</v>
      </c>
    </row>
    <row r="347" spans="1:3" s="411" customFormat="1" ht="12.6" customHeight="1">
      <c r="A347" s="576">
        <v>2201</v>
      </c>
      <c r="B347" s="576" t="s">
        <v>1101</v>
      </c>
      <c r="C347" s="128" t="s">
        <v>445</v>
      </c>
    </row>
    <row r="348" spans="1:3" s="411" customFormat="1" ht="12.6" customHeight="1">
      <c r="A348" s="576"/>
      <c r="B348" s="576" t="s">
        <v>1102</v>
      </c>
    </row>
    <row r="349" spans="1:3" s="411" customFormat="1" ht="12.6" customHeight="1">
      <c r="A349" s="576">
        <v>2020</v>
      </c>
      <c r="B349" s="576" t="s">
        <v>1103</v>
      </c>
      <c r="C349" s="128" t="s">
        <v>445</v>
      </c>
    </row>
    <row r="350" spans="1:3" s="411" customFormat="1" ht="12.6" customHeight="1">
      <c r="A350" s="576">
        <v>2021</v>
      </c>
      <c r="B350" s="576" t="s">
        <v>1103</v>
      </c>
      <c r="C350" s="128" t="s">
        <v>445</v>
      </c>
    </row>
    <row r="351" spans="1:3" s="411" customFormat="1" ht="12.6" customHeight="1">
      <c r="A351" s="576"/>
      <c r="B351" s="576" t="s">
        <v>1104</v>
      </c>
    </row>
    <row r="352" spans="1:3" s="411" customFormat="1" ht="12.6" customHeight="1">
      <c r="A352" s="576"/>
      <c r="B352" s="576" t="s">
        <v>1105</v>
      </c>
    </row>
    <row r="353" spans="1:3" s="411" customFormat="1" ht="12.6" customHeight="1">
      <c r="A353" s="576">
        <v>2030</v>
      </c>
      <c r="B353" s="576" t="s">
        <v>1106</v>
      </c>
      <c r="C353" s="128" t="s">
        <v>445</v>
      </c>
    </row>
    <row r="354" spans="1:3" s="411" customFormat="1" ht="12.6" customHeight="1">
      <c r="A354" s="576">
        <v>2031</v>
      </c>
      <c r="B354" s="576" t="s">
        <v>1106</v>
      </c>
      <c r="C354" s="128" t="s">
        <v>445</v>
      </c>
    </row>
    <row r="355" spans="1:3" s="411" customFormat="1" ht="12.6" customHeight="1">
      <c r="A355" s="576"/>
      <c r="B355" s="576" t="s">
        <v>1107</v>
      </c>
    </row>
    <row r="356" spans="1:3" s="411" customFormat="1" ht="12.6" customHeight="1">
      <c r="A356" s="576">
        <v>2041</v>
      </c>
      <c r="B356" s="576" t="s">
        <v>1108</v>
      </c>
      <c r="C356" s="128" t="s">
        <v>445</v>
      </c>
    </row>
    <row r="357" spans="1:3" s="411" customFormat="1" ht="12.6" customHeight="1">
      <c r="A357" s="576"/>
      <c r="B357" s="576" t="s">
        <v>1109</v>
      </c>
    </row>
    <row r="358" spans="1:3" s="411" customFormat="1" ht="12.6" customHeight="1">
      <c r="A358" s="576">
        <v>2110</v>
      </c>
      <c r="B358" s="576" t="s">
        <v>1110</v>
      </c>
      <c r="C358" s="128" t="s">
        <v>445</v>
      </c>
    </row>
    <row r="359" spans="1:3" s="411" customFormat="1" ht="12.6" customHeight="1">
      <c r="A359" s="576">
        <v>2111</v>
      </c>
      <c r="B359" s="576" t="s">
        <v>1110</v>
      </c>
      <c r="C359" s="128" t="s">
        <v>445</v>
      </c>
    </row>
    <row r="360" spans="1:3" s="411" customFormat="1" ht="12.6" customHeight="1">
      <c r="A360" s="576"/>
      <c r="B360" s="576" t="s">
        <v>1111</v>
      </c>
    </row>
    <row r="361" spans="1:3" s="411" customFormat="1" ht="12.6" customHeight="1">
      <c r="A361" s="576">
        <v>2160</v>
      </c>
      <c r="B361" s="576" t="s">
        <v>1112</v>
      </c>
      <c r="C361" s="128" t="s">
        <v>445</v>
      </c>
    </row>
    <row r="362" spans="1:3" s="411" customFormat="1" ht="12.6" customHeight="1">
      <c r="A362" s="576">
        <v>2161</v>
      </c>
      <c r="B362" s="576" t="s">
        <v>1112</v>
      </c>
      <c r="C362" s="128" t="s">
        <v>445</v>
      </c>
    </row>
    <row r="363" spans="1:3" s="411" customFormat="1" ht="12.6" customHeight="1">
      <c r="A363" s="576"/>
      <c r="B363" s="576" t="s">
        <v>1113</v>
      </c>
    </row>
    <row r="364" spans="1:3" s="411" customFormat="1" ht="12.6" customHeight="1">
      <c r="A364" s="576">
        <v>2190</v>
      </c>
      <c r="B364" s="576" t="s">
        <v>1114</v>
      </c>
      <c r="C364" s="128" t="s">
        <v>445</v>
      </c>
    </row>
    <row r="365" spans="1:3" s="411" customFormat="1" ht="12.6" customHeight="1">
      <c r="A365" s="576">
        <v>2191</v>
      </c>
      <c r="B365" s="576" t="s">
        <v>1114</v>
      </c>
      <c r="C365" s="128" t="s">
        <v>445</v>
      </c>
    </row>
    <row r="366" spans="1:3" s="411" customFormat="1" ht="12.6" customHeight="1">
      <c r="A366" s="576"/>
      <c r="B366" s="576" t="s">
        <v>1115</v>
      </c>
    </row>
    <row r="367" spans="1:3" s="411" customFormat="1" ht="12.6" customHeight="1">
      <c r="A367" s="576">
        <v>2210</v>
      </c>
      <c r="B367" s="576" t="s">
        <v>1116</v>
      </c>
      <c r="C367" s="128" t="s">
        <v>445</v>
      </c>
    </row>
    <row r="368" spans="1:3" s="411" customFormat="1" ht="12.6" customHeight="1">
      <c r="A368" s="576">
        <v>2211</v>
      </c>
      <c r="B368" s="576" t="s">
        <v>1116</v>
      </c>
      <c r="C368" s="128" t="s">
        <v>445</v>
      </c>
    </row>
    <row r="369" spans="1:3" s="3" customFormat="1" ht="12.6" customHeight="1">
      <c r="A369" s="576"/>
      <c r="B369" s="576" t="s">
        <v>1117</v>
      </c>
    </row>
    <row r="370" spans="1:3" s="3" customFormat="1" ht="12.6" customHeight="1">
      <c r="A370" s="576"/>
      <c r="B370" s="576" t="s">
        <v>1118</v>
      </c>
    </row>
    <row r="371" spans="1:3" s="411" customFormat="1" ht="12.6" customHeight="1">
      <c r="A371" s="576">
        <v>2060</v>
      </c>
      <c r="B371" s="576" t="s">
        <v>1119</v>
      </c>
      <c r="C371" s="128" t="s">
        <v>445</v>
      </c>
    </row>
    <row r="372" spans="1:3" s="411" customFormat="1" ht="12.6" customHeight="1">
      <c r="A372" s="576">
        <v>2081</v>
      </c>
      <c r="B372" s="576" t="s">
        <v>1120</v>
      </c>
      <c r="C372" s="128" t="s">
        <v>445</v>
      </c>
    </row>
    <row r="373" spans="1:3" s="411" customFormat="1" ht="12.6" customHeight="1">
      <c r="A373" s="576"/>
      <c r="B373" s="576" t="s">
        <v>1121</v>
      </c>
    </row>
    <row r="374" spans="1:3" s="411" customFormat="1" ht="12.6" customHeight="1">
      <c r="A374" s="576"/>
      <c r="B374" s="576" t="s">
        <v>1122</v>
      </c>
    </row>
    <row r="375" spans="1:3" s="411" customFormat="1" ht="12.6" customHeight="1">
      <c r="A375" s="576">
        <v>2050</v>
      </c>
      <c r="B375" s="576" t="s">
        <v>1123</v>
      </c>
      <c r="C375" s="128" t="s">
        <v>445</v>
      </c>
    </row>
    <row r="376" spans="1:3" s="411" customFormat="1" ht="12.6" customHeight="1">
      <c r="A376" s="576">
        <v>2051</v>
      </c>
      <c r="B376" s="576" t="s">
        <v>1122</v>
      </c>
      <c r="C376" s="128" t="s">
        <v>445</v>
      </c>
    </row>
    <row r="377" spans="1:3" s="411" customFormat="1" ht="12.6" customHeight="1">
      <c r="A377" s="576"/>
      <c r="B377" s="576" t="s">
        <v>1124</v>
      </c>
    </row>
    <row r="378" spans="1:3" s="411" customFormat="1" ht="12.6" customHeight="1">
      <c r="A378" s="576">
        <v>2120</v>
      </c>
      <c r="B378" s="576" t="s">
        <v>1125</v>
      </c>
      <c r="C378" s="128" t="s">
        <v>445</v>
      </c>
    </row>
    <row r="379" spans="1:3" s="411" customFormat="1" ht="12.6" customHeight="1">
      <c r="A379" s="576">
        <v>2121</v>
      </c>
      <c r="B379" s="576" t="s">
        <v>1125</v>
      </c>
      <c r="C379" s="128" t="s">
        <v>445</v>
      </c>
    </row>
    <row r="380" spans="1:3" s="411" customFormat="1" ht="12.6" customHeight="1">
      <c r="A380" s="576"/>
      <c r="B380" s="576" t="s">
        <v>1126</v>
      </c>
    </row>
    <row r="381" spans="1:3" s="411" customFormat="1" ht="12.6" customHeight="1">
      <c r="A381" s="576"/>
      <c r="B381" s="576" t="s">
        <v>1127</v>
      </c>
    </row>
    <row r="382" spans="1:3" s="411" customFormat="1" ht="12.6" customHeight="1">
      <c r="A382" s="576">
        <v>2061</v>
      </c>
      <c r="B382" s="576" t="s">
        <v>1128</v>
      </c>
      <c r="C382" s="128" t="s">
        <v>445</v>
      </c>
    </row>
    <row r="383" spans="1:3" s="411" customFormat="1" ht="12.6" customHeight="1">
      <c r="A383" s="576">
        <v>2070</v>
      </c>
      <c r="B383" s="576" t="s">
        <v>1129</v>
      </c>
      <c r="C383" s="128" t="s">
        <v>445</v>
      </c>
    </row>
    <row r="384" spans="1:3" s="411" customFormat="1" ht="12.6" customHeight="1">
      <c r="A384" s="576"/>
      <c r="B384" s="576" t="s">
        <v>1130</v>
      </c>
    </row>
    <row r="385" spans="1:3" s="411" customFormat="1" ht="12.6" customHeight="1">
      <c r="A385" s="576">
        <v>2130</v>
      </c>
      <c r="B385" s="576" t="s">
        <v>1131</v>
      </c>
      <c r="C385" s="128" t="s">
        <v>445</v>
      </c>
    </row>
    <row r="386" spans="1:3" s="411" customFormat="1" ht="12.6" customHeight="1">
      <c r="A386" s="576">
        <v>2131</v>
      </c>
      <c r="B386" s="576" t="s">
        <v>1131</v>
      </c>
      <c r="C386" s="128" t="s">
        <v>445</v>
      </c>
    </row>
    <row r="387" spans="1:3" s="411" customFormat="1" ht="12.6" customHeight="1">
      <c r="A387" s="576"/>
      <c r="B387" s="576" t="s">
        <v>1132</v>
      </c>
    </row>
    <row r="388" spans="1:3" s="411" customFormat="1" ht="12.6" customHeight="1">
      <c r="A388" s="576"/>
      <c r="B388" s="576" t="s">
        <v>1133</v>
      </c>
    </row>
    <row r="389" spans="1:3" s="411" customFormat="1" ht="12.6" customHeight="1">
      <c r="A389" s="576">
        <v>2071</v>
      </c>
      <c r="B389" s="576" t="s">
        <v>1134</v>
      </c>
      <c r="C389" s="128" t="s">
        <v>445</v>
      </c>
    </row>
    <row r="390" spans="1:3" s="411" customFormat="1" ht="12.6" customHeight="1">
      <c r="A390" s="576">
        <v>2080</v>
      </c>
      <c r="B390" s="576" t="s">
        <v>1135</v>
      </c>
      <c r="C390" s="128" t="s">
        <v>445</v>
      </c>
    </row>
    <row r="391" spans="1:3" s="411" customFormat="1" ht="12.6" customHeight="1">
      <c r="A391" s="576"/>
      <c r="B391" s="576" t="s">
        <v>1136</v>
      </c>
    </row>
    <row r="392" spans="1:3" s="411" customFormat="1" ht="12.6" customHeight="1">
      <c r="A392" s="576">
        <v>2140</v>
      </c>
      <c r="B392" s="576" t="s">
        <v>1137</v>
      </c>
      <c r="C392" s="128" t="s">
        <v>445</v>
      </c>
    </row>
    <row r="393" spans="1:3" s="411" customFormat="1" ht="12.6" customHeight="1">
      <c r="A393" s="576">
        <v>2141</v>
      </c>
      <c r="B393" s="576" t="s">
        <v>1137</v>
      </c>
      <c r="C393" s="128" t="s">
        <v>445</v>
      </c>
    </row>
    <row r="394" spans="1:3" s="411" customFormat="1" ht="12.6" customHeight="1">
      <c r="A394" s="576"/>
      <c r="B394" s="576" t="s">
        <v>1138</v>
      </c>
    </row>
    <row r="395" spans="1:3" s="411" customFormat="1" ht="12.6" customHeight="1">
      <c r="A395" s="576">
        <v>2221</v>
      </c>
      <c r="B395" s="576" t="s">
        <v>1138</v>
      </c>
      <c r="C395" s="128" t="s">
        <v>445</v>
      </c>
    </row>
    <row r="396" spans="1:3" s="411" customFormat="1" ht="12.6" customHeight="1">
      <c r="A396" s="576"/>
      <c r="B396" s="576" t="s">
        <v>1139</v>
      </c>
    </row>
    <row r="397" spans="1:3" s="411" customFormat="1" ht="12.6" customHeight="1">
      <c r="A397" s="576"/>
      <c r="B397" s="576" t="s">
        <v>1140</v>
      </c>
    </row>
    <row r="398" spans="1:3" s="411" customFormat="1" ht="12.6" customHeight="1">
      <c r="A398" s="576">
        <v>2250</v>
      </c>
      <c r="B398" s="576" t="s">
        <v>1141</v>
      </c>
      <c r="C398" s="128" t="s">
        <v>447</v>
      </c>
    </row>
    <row r="399" spans="1:3" s="411" customFormat="1" ht="12.6" customHeight="1">
      <c r="A399" s="576">
        <v>2251</v>
      </c>
      <c r="B399" s="576" t="s">
        <v>1141</v>
      </c>
      <c r="C399" s="128" t="s">
        <v>447</v>
      </c>
    </row>
    <row r="400" spans="1:3" s="411" customFormat="1" ht="12.6" customHeight="1">
      <c r="A400" s="576">
        <v>2261</v>
      </c>
      <c r="B400" s="576" t="s">
        <v>1142</v>
      </c>
      <c r="C400" s="128" t="s">
        <v>447</v>
      </c>
    </row>
    <row r="401" spans="1:3" s="411" customFormat="1" ht="12.6" customHeight="1">
      <c r="A401" s="576">
        <v>2265</v>
      </c>
      <c r="B401" s="576" t="s">
        <v>1143</v>
      </c>
      <c r="C401" s="128" t="s">
        <v>447</v>
      </c>
    </row>
    <row r="402" spans="1:3" s="411" customFormat="1" ht="12.6" customHeight="1">
      <c r="A402" s="576">
        <v>2271</v>
      </c>
      <c r="B402" s="576" t="s">
        <v>1144</v>
      </c>
      <c r="C402" s="128" t="s">
        <v>447</v>
      </c>
    </row>
    <row r="403" spans="1:3" s="411" customFormat="1" ht="12.6" customHeight="1">
      <c r="A403" s="576">
        <v>2290</v>
      </c>
      <c r="B403" s="576" t="s">
        <v>1145</v>
      </c>
      <c r="C403" s="128" t="s">
        <v>447</v>
      </c>
    </row>
    <row r="404" spans="1:3" s="411" customFormat="1" ht="12.6" customHeight="1">
      <c r="A404" s="576">
        <v>2291</v>
      </c>
      <c r="B404" s="576" t="s">
        <v>1146</v>
      </c>
      <c r="C404" s="128" t="s">
        <v>447</v>
      </c>
    </row>
    <row r="405" spans="1:3" s="411" customFormat="1" ht="12.6" customHeight="1">
      <c r="A405" s="576">
        <v>2293</v>
      </c>
      <c r="B405" s="576" t="s">
        <v>1147</v>
      </c>
      <c r="C405" s="128" t="s">
        <v>447</v>
      </c>
    </row>
    <row r="406" spans="1:3" s="411" customFormat="1" ht="12.6" customHeight="1">
      <c r="A406" s="576">
        <v>2311</v>
      </c>
      <c r="B406" s="576" t="s">
        <v>1148</v>
      </c>
      <c r="C406" s="128" t="s">
        <v>447</v>
      </c>
    </row>
    <row r="407" spans="1:3" s="411" customFormat="1" ht="12.6" customHeight="1">
      <c r="A407" s="576">
        <v>2313</v>
      </c>
      <c r="B407" s="576" t="s">
        <v>1149</v>
      </c>
      <c r="C407" s="128" t="s">
        <v>447</v>
      </c>
    </row>
    <row r="408" spans="1:3" s="411" customFormat="1" ht="12.6" customHeight="1">
      <c r="A408" s="576">
        <v>2321</v>
      </c>
      <c r="B408" s="576" t="s">
        <v>1150</v>
      </c>
      <c r="C408" s="128" t="s">
        <v>447</v>
      </c>
    </row>
    <row r="409" spans="1:3" s="411" customFormat="1" ht="12.6" customHeight="1">
      <c r="A409" s="576">
        <v>2323</v>
      </c>
      <c r="B409" s="576" t="s">
        <v>1151</v>
      </c>
      <c r="C409" s="128" t="s">
        <v>447</v>
      </c>
    </row>
    <row r="410" spans="1:3" s="411" customFormat="1" ht="12.6" customHeight="1">
      <c r="A410" s="576"/>
      <c r="B410" s="576" t="s">
        <v>1152</v>
      </c>
    </row>
    <row r="411" spans="1:3" s="411" customFormat="1" ht="12.6" customHeight="1">
      <c r="A411" s="576">
        <v>2330</v>
      </c>
      <c r="B411" s="576" t="s">
        <v>1153</v>
      </c>
      <c r="C411" s="128" t="s">
        <v>445</v>
      </c>
    </row>
    <row r="412" spans="1:3" s="411" customFormat="1" ht="12.6" customHeight="1">
      <c r="A412" s="576">
        <v>2331</v>
      </c>
      <c r="B412" s="576" t="s">
        <v>1154</v>
      </c>
      <c r="C412" s="128" t="s">
        <v>445</v>
      </c>
    </row>
    <row r="413" spans="1:3" s="411" customFormat="1" ht="12.6" customHeight="1">
      <c r="A413" s="576">
        <v>2333</v>
      </c>
      <c r="B413" s="576" t="s">
        <v>1155</v>
      </c>
      <c r="C413" s="128" t="s">
        <v>445</v>
      </c>
    </row>
    <row r="414" spans="1:3" s="411" customFormat="1" ht="12.6" customHeight="1">
      <c r="A414" s="576">
        <v>2337</v>
      </c>
      <c r="B414" s="576" t="s">
        <v>1156</v>
      </c>
      <c r="C414" s="128" t="s">
        <v>445</v>
      </c>
    </row>
    <row r="415" spans="1:3" s="411" customFormat="1" ht="12.6" customHeight="1">
      <c r="A415" s="576"/>
      <c r="B415" s="576" t="s">
        <v>1157</v>
      </c>
    </row>
    <row r="416" spans="1:3" s="411" customFormat="1" ht="12.6" customHeight="1">
      <c r="A416" s="576">
        <v>2340</v>
      </c>
      <c r="B416" s="576" t="s">
        <v>1158</v>
      </c>
      <c r="C416" s="128" t="s">
        <v>445</v>
      </c>
    </row>
    <row r="417" spans="1:3" s="411" customFormat="1" ht="12.6" customHeight="1">
      <c r="A417" s="576">
        <v>2341</v>
      </c>
      <c r="B417" s="576" t="s">
        <v>1159</v>
      </c>
      <c r="C417" s="128" t="s">
        <v>445</v>
      </c>
    </row>
    <row r="418" spans="1:3" s="411" customFormat="1" ht="12.6" customHeight="1">
      <c r="A418" s="576">
        <v>2343</v>
      </c>
      <c r="B418" s="576" t="s">
        <v>1160</v>
      </c>
      <c r="C418" s="128" t="s">
        <v>445</v>
      </c>
    </row>
    <row r="419" spans="1:3" s="411" customFormat="1" ht="12.6" customHeight="1">
      <c r="A419" s="576">
        <v>2345</v>
      </c>
      <c r="B419" s="576" t="s">
        <v>1161</v>
      </c>
      <c r="C419" s="128" t="s">
        <v>445</v>
      </c>
    </row>
    <row r="420" spans="1:3" s="411" customFormat="1" ht="12.6" customHeight="1">
      <c r="A420" s="576">
        <v>2347</v>
      </c>
      <c r="B420" s="576" t="s">
        <v>1162</v>
      </c>
      <c r="C420" s="128" t="s">
        <v>445</v>
      </c>
    </row>
    <row r="421" spans="1:3" s="411" customFormat="1" ht="12.6" customHeight="1">
      <c r="A421" s="576">
        <v>2351</v>
      </c>
      <c r="B421" s="576" t="s">
        <v>1163</v>
      </c>
      <c r="C421" s="128" t="s">
        <v>445</v>
      </c>
    </row>
    <row r="422" spans="1:3" s="411" customFormat="1" ht="12.6" customHeight="1">
      <c r="A422" s="576">
        <v>2353</v>
      </c>
      <c r="B422" s="576" t="s">
        <v>1164</v>
      </c>
      <c r="C422" s="128" t="s">
        <v>445</v>
      </c>
    </row>
    <row r="423" spans="1:3" s="411" customFormat="1" ht="12.6" customHeight="1">
      <c r="A423" s="576">
        <v>2355</v>
      </c>
      <c r="B423" s="576" t="s">
        <v>1165</v>
      </c>
      <c r="C423" s="128" t="s">
        <v>445</v>
      </c>
    </row>
    <row r="424" spans="1:3" s="411" customFormat="1" ht="12.6" customHeight="1">
      <c r="A424" s="576">
        <v>2357</v>
      </c>
      <c r="B424" s="576" t="s">
        <v>1166</v>
      </c>
      <c r="C424" s="128" t="s">
        <v>445</v>
      </c>
    </row>
    <row r="425" spans="1:3" s="411" customFormat="1" ht="12.6" customHeight="1">
      <c r="A425" s="576">
        <v>2361</v>
      </c>
      <c r="B425" s="576" t="s">
        <v>1167</v>
      </c>
      <c r="C425" s="128" t="s">
        <v>445</v>
      </c>
    </row>
    <row r="426" spans="1:3" s="411" customFormat="1" ht="12.6" customHeight="1">
      <c r="A426" s="576">
        <v>2363</v>
      </c>
      <c r="B426" s="576" t="s">
        <v>1168</v>
      </c>
      <c r="C426" s="128" t="s">
        <v>445</v>
      </c>
    </row>
    <row r="427" spans="1:3" s="411" customFormat="1" ht="12.6" customHeight="1">
      <c r="A427" s="576">
        <v>2365</v>
      </c>
      <c r="B427" s="576" t="s">
        <v>1169</v>
      </c>
      <c r="C427" s="128" t="s">
        <v>445</v>
      </c>
    </row>
    <row r="428" spans="1:3" s="411" customFormat="1" ht="12.6" customHeight="1">
      <c r="A428" s="576">
        <v>2367</v>
      </c>
      <c r="B428" s="576" t="s">
        <v>1170</v>
      </c>
      <c r="C428" s="128" t="s">
        <v>445</v>
      </c>
    </row>
    <row r="429" spans="1:3" s="411" customFormat="1" ht="12.6" customHeight="1">
      <c r="A429" s="576"/>
      <c r="B429" s="576" t="s">
        <v>1171</v>
      </c>
    </row>
    <row r="430" spans="1:3" s="411" customFormat="1" ht="12.6" customHeight="1">
      <c r="A430" s="576">
        <v>2370</v>
      </c>
      <c r="B430" s="576" t="s">
        <v>1172</v>
      </c>
      <c r="C430" s="128" t="s">
        <v>449</v>
      </c>
    </row>
    <row r="431" spans="1:3" s="411" customFormat="1" ht="12.6" customHeight="1">
      <c r="A431" s="576">
        <v>2371</v>
      </c>
      <c r="B431" s="576" t="s">
        <v>1173</v>
      </c>
      <c r="C431" s="128" t="s">
        <v>449</v>
      </c>
    </row>
    <row r="432" spans="1:3" s="411" customFormat="1" ht="12.6" customHeight="1">
      <c r="A432" s="576">
        <v>2375</v>
      </c>
      <c r="B432" s="576" t="s">
        <v>1174</v>
      </c>
      <c r="C432" s="128" t="s">
        <v>449</v>
      </c>
    </row>
    <row r="433" spans="1:3" s="411" customFormat="1" ht="12.6" customHeight="1">
      <c r="A433" s="576"/>
      <c r="B433" s="576" t="s">
        <v>1175</v>
      </c>
    </row>
    <row r="434" spans="1:3" s="411" customFormat="1" ht="12.6" customHeight="1">
      <c r="A434" s="576">
        <v>2380</v>
      </c>
      <c r="B434" s="576" t="s">
        <v>1176</v>
      </c>
      <c r="C434" s="128" t="s">
        <v>461</v>
      </c>
    </row>
    <row r="435" spans="1:3" s="411" customFormat="1" ht="12.6" customHeight="1">
      <c r="A435" s="576">
        <v>2381</v>
      </c>
      <c r="B435" s="576" t="s">
        <v>1176</v>
      </c>
      <c r="C435" s="128" t="s">
        <v>461</v>
      </c>
    </row>
    <row r="436" spans="1:3" s="411" customFormat="1" ht="12.6" customHeight="1">
      <c r="A436" s="576"/>
      <c r="B436" s="576" t="s">
        <v>1177</v>
      </c>
    </row>
    <row r="437" spans="1:3" s="411" customFormat="1" ht="12.6" customHeight="1">
      <c r="A437" s="576">
        <v>2390</v>
      </c>
      <c r="B437" s="576" t="s">
        <v>1178</v>
      </c>
      <c r="C437" s="128" t="s">
        <v>445</v>
      </c>
    </row>
    <row r="438" spans="1:3" s="411" customFormat="1" ht="12.6" customHeight="1">
      <c r="A438" s="576">
        <v>2391</v>
      </c>
      <c r="B438" s="576" t="s">
        <v>1178</v>
      </c>
      <c r="C438" s="128" t="s">
        <v>445</v>
      </c>
    </row>
    <row r="439" spans="1:3" s="411" customFormat="1" ht="12.6" customHeight="1">
      <c r="A439" s="576"/>
      <c r="B439" s="576" t="s">
        <v>1179</v>
      </c>
    </row>
    <row r="440" spans="1:3" s="411" customFormat="1" ht="12.6" customHeight="1">
      <c r="A440" s="576"/>
      <c r="B440" s="576" t="s">
        <v>1180</v>
      </c>
    </row>
    <row r="441" spans="1:3" s="411" customFormat="1" ht="12.6" customHeight="1">
      <c r="A441" s="576">
        <v>2400</v>
      </c>
      <c r="B441" s="576" t="s">
        <v>1181</v>
      </c>
      <c r="C441" s="128" t="s">
        <v>452</v>
      </c>
    </row>
    <row r="442" spans="1:3" s="411" customFormat="1" ht="12.6" customHeight="1">
      <c r="A442" s="576">
        <v>2401</v>
      </c>
      <c r="B442" s="576" t="s">
        <v>1182</v>
      </c>
      <c r="C442" s="128" t="s">
        <v>452</v>
      </c>
    </row>
    <row r="443" spans="1:3" s="411" customFormat="1" ht="12.6" customHeight="1">
      <c r="A443" s="576">
        <v>2403</v>
      </c>
      <c r="B443" s="576" t="s">
        <v>1183</v>
      </c>
      <c r="C443" s="128" t="s">
        <v>452</v>
      </c>
    </row>
    <row r="444" spans="1:3" s="411" customFormat="1" ht="12.6" customHeight="1">
      <c r="A444" s="576">
        <v>2405</v>
      </c>
      <c r="B444" s="576" t="s">
        <v>1184</v>
      </c>
      <c r="C444" s="128" t="s">
        <v>452</v>
      </c>
    </row>
    <row r="445" spans="1:3" s="411" customFormat="1" ht="12.6" customHeight="1">
      <c r="A445" s="576">
        <v>2407</v>
      </c>
      <c r="B445" s="576" t="s">
        <v>1185</v>
      </c>
      <c r="C445" s="128" t="s">
        <v>452</v>
      </c>
    </row>
    <row r="446" spans="1:3" s="411" customFormat="1" ht="12.6" customHeight="1">
      <c r="A446" s="576">
        <v>2411</v>
      </c>
      <c r="B446" s="576" t="s">
        <v>1186</v>
      </c>
      <c r="C446" s="128" t="s">
        <v>452</v>
      </c>
    </row>
    <row r="447" spans="1:3" s="411" customFormat="1" ht="12.6" customHeight="1">
      <c r="A447" s="576">
        <v>2421</v>
      </c>
      <c r="B447" s="576" t="s">
        <v>1187</v>
      </c>
      <c r="C447" s="128" t="s">
        <v>452</v>
      </c>
    </row>
    <row r="448" spans="1:3" s="411" customFormat="1" ht="12.6" customHeight="1">
      <c r="A448" s="576">
        <v>2431</v>
      </c>
      <c r="B448" s="576" t="s">
        <v>1188</v>
      </c>
      <c r="C448" s="128" t="s">
        <v>452</v>
      </c>
    </row>
    <row r="449" spans="1:3" s="411" customFormat="1" ht="12.6" customHeight="1">
      <c r="A449" s="576">
        <v>2441</v>
      </c>
      <c r="B449" s="576" t="s">
        <v>1189</v>
      </c>
      <c r="C449" s="128" t="s">
        <v>452</v>
      </c>
    </row>
    <row r="450" spans="1:3" s="411" customFormat="1" ht="12.6" customHeight="1">
      <c r="A450" s="576">
        <v>2449</v>
      </c>
      <c r="B450" s="576" t="s">
        <v>1190</v>
      </c>
      <c r="C450" s="128" t="s">
        <v>452</v>
      </c>
    </row>
    <row r="451" spans="1:3" s="411" customFormat="1" ht="12.6" customHeight="1">
      <c r="A451" s="576"/>
      <c r="B451" s="576" t="s">
        <v>1191</v>
      </c>
    </row>
    <row r="452" spans="1:3" s="411" customFormat="1" ht="12.6" customHeight="1">
      <c r="A452" s="576">
        <v>2450</v>
      </c>
      <c r="B452" s="576" t="s">
        <v>1192</v>
      </c>
      <c r="C452" s="128" t="s">
        <v>452</v>
      </c>
    </row>
    <row r="453" spans="1:3" s="411" customFormat="1" ht="12.6" customHeight="1">
      <c r="A453" s="576">
        <v>2451</v>
      </c>
      <c r="B453" s="576" t="s">
        <v>1193</v>
      </c>
      <c r="C453" s="128" t="s">
        <v>452</v>
      </c>
    </row>
    <row r="454" spans="1:3" s="411" customFormat="1" ht="12.6" customHeight="1">
      <c r="A454" s="576">
        <v>2453</v>
      </c>
      <c r="B454" s="576" t="s">
        <v>1194</v>
      </c>
      <c r="C454" s="128" t="s">
        <v>452</v>
      </c>
    </row>
    <row r="455" spans="1:3" s="411" customFormat="1" ht="12.6" customHeight="1">
      <c r="A455" s="576">
        <v>2461</v>
      </c>
      <c r="B455" s="576" t="s">
        <v>1195</v>
      </c>
      <c r="C455" s="128" t="s">
        <v>452</v>
      </c>
    </row>
    <row r="456" spans="1:3" s="411" customFormat="1" ht="12.6" customHeight="1">
      <c r="A456" s="576">
        <v>2471</v>
      </c>
      <c r="B456" s="576" t="s">
        <v>1196</v>
      </c>
      <c r="C456" s="128" t="s">
        <v>452</v>
      </c>
    </row>
    <row r="457" spans="1:3" s="411" customFormat="1" ht="12.6" customHeight="1">
      <c r="A457" s="576">
        <v>2481</v>
      </c>
      <c r="B457" s="576" t="s">
        <v>1197</v>
      </c>
      <c r="C457" s="128" t="s">
        <v>452</v>
      </c>
    </row>
    <row r="458" spans="1:3" s="411" customFormat="1" ht="12.6" customHeight="1">
      <c r="A458" s="576">
        <v>2491</v>
      </c>
      <c r="B458" s="576" t="s">
        <v>1198</v>
      </c>
      <c r="C458" s="128" t="s">
        <v>452</v>
      </c>
    </row>
    <row r="459" spans="1:3" s="411" customFormat="1" ht="12.6" customHeight="1">
      <c r="A459" s="576">
        <v>2493</v>
      </c>
      <c r="B459" s="576" t="s">
        <v>1199</v>
      </c>
      <c r="C459" s="128" t="s">
        <v>452</v>
      </c>
    </row>
    <row r="460" spans="1:3" s="3" customFormat="1" ht="12.6" customHeight="1">
      <c r="A460" s="576">
        <v>2499</v>
      </c>
      <c r="B460" s="576" t="s">
        <v>1200</v>
      </c>
      <c r="C460" s="128" t="s">
        <v>452</v>
      </c>
    </row>
    <row r="461" spans="1:3" s="411" customFormat="1" ht="12.6" customHeight="1">
      <c r="A461" s="576"/>
      <c r="B461" s="576" t="s">
        <v>1201</v>
      </c>
    </row>
    <row r="462" spans="1:3" s="411" customFormat="1" ht="12.6" customHeight="1">
      <c r="A462" s="576"/>
      <c r="B462" s="576" t="s">
        <v>1202</v>
      </c>
    </row>
    <row r="463" spans="1:3" s="411" customFormat="1" ht="12.6" customHeight="1">
      <c r="A463" s="576">
        <v>2500</v>
      </c>
      <c r="B463" s="576" t="s">
        <v>1203</v>
      </c>
      <c r="C463" s="128" t="s">
        <v>452</v>
      </c>
    </row>
    <row r="464" spans="1:3" s="411" customFormat="1" ht="12.6" customHeight="1">
      <c r="A464" s="576">
        <v>2501</v>
      </c>
      <c r="B464" s="576" t="s">
        <v>1203</v>
      </c>
      <c r="C464" s="128" t="s">
        <v>452</v>
      </c>
    </row>
    <row r="465" spans="1:3" s="411" customFormat="1" ht="12.6" customHeight="1">
      <c r="A465" s="576"/>
      <c r="B465" s="576" t="s">
        <v>1204</v>
      </c>
    </row>
    <row r="466" spans="1:3" s="411" customFormat="1" ht="12.6" customHeight="1">
      <c r="A466" s="576">
        <v>2530</v>
      </c>
      <c r="B466" s="576" t="s">
        <v>1205</v>
      </c>
      <c r="C466" s="128" t="s">
        <v>452</v>
      </c>
    </row>
    <row r="467" spans="1:3" s="411" customFormat="1" ht="12.6" customHeight="1">
      <c r="A467" s="576">
        <v>2531</v>
      </c>
      <c r="B467" s="576" t="s">
        <v>1205</v>
      </c>
      <c r="C467" s="128" t="s">
        <v>452</v>
      </c>
    </row>
    <row r="468" spans="1:3" s="411" customFormat="1" ht="12.6" customHeight="1">
      <c r="A468" s="576"/>
      <c r="B468" s="576" t="s">
        <v>1206</v>
      </c>
    </row>
    <row r="469" spans="1:3" s="411" customFormat="1" ht="12.6" customHeight="1">
      <c r="A469" s="576">
        <v>2550</v>
      </c>
      <c r="B469" s="576" t="s">
        <v>1207</v>
      </c>
      <c r="C469" s="128" t="s">
        <v>452</v>
      </c>
    </row>
    <row r="470" spans="1:3" s="411" customFormat="1" ht="12.6" customHeight="1">
      <c r="A470" s="576">
        <v>2551</v>
      </c>
      <c r="B470" s="576" t="s">
        <v>1208</v>
      </c>
      <c r="C470" s="128" t="s">
        <v>452</v>
      </c>
    </row>
    <row r="471" spans="1:3" s="411" customFormat="1" ht="12.6" customHeight="1">
      <c r="A471" s="576">
        <v>2561</v>
      </c>
      <c r="B471" s="576" t="s">
        <v>1209</v>
      </c>
      <c r="C471" s="128" t="s">
        <v>452</v>
      </c>
    </row>
    <row r="472" spans="1:3" s="411" customFormat="1" ht="12.6" customHeight="1">
      <c r="A472" s="576">
        <v>2571</v>
      </c>
      <c r="B472" s="576" t="s">
        <v>1210</v>
      </c>
      <c r="C472" s="128" t="s">
        <v>452</v>
      </c>
    </row>
    <row r="473" spans="1:3" s="411" customFormat="1" ht="12.6" customHeight="1">
      <c r="A473" s="576">
        <v>2581</v>
      </c>
      <c r="B473" s="576" t="s">
        <v>1211</v>
      </c>
      <c r="C473" s="128" t="s">
        <v>452</v>
      </c>
    </row>
    <row r="474" spans="1:3" s="411" customFormat="1" ht="12.6" customHeight="1">
      <c r="A474" s="576"/>
      <c r="B474" s="576" t="s">
        <v>1212</v>
      </c>
    </row>
    <row r="475" spans="1:3" s="411" customFormat="1" ht="12.6" customHeight="1">
      <c r="A475" s="576">
        <v>2590</v>
      </c>
      <c r="B475" s="576" t="s">
        <v>1213</v>
      </c>
      <c r="C475" s="128" t="s">
        <v>452</v>
      </c>
    </row>
    <row r="476" spans="1:3" s="411" customFormat="1" ht="12.6" customHeight="1">
      <c r="A476" s="576">
        <v>2591</v>
      </c>
      <c r="B476" s="576" t="s">
        <v>1213</v>
      </c>
      <c r="C476" s="128" t="s">
        <v>452</v>
      </c>
    </row>
    <row r="477" spans="1:3" s="411" customFormat="1" ht="12.6" customHeight="1">
      <c r="A477" s="576"/>
      <c r="B477" s="576" t="s">
        <v>1214</v>
      </c>
    </row>
    <row r="478" spans="1:3" s="411" customFormat="1" ht="12.6" customHeight="1">
      <c r="A478" s="576"/>
      <c r="B478" s="576" t="s">
        <v>1215</v>
      </c>
    </row>
    <row r="479" spans="1:3" s="411" customFormat="1" ht="12.6" customHeight="1">
      <c r="A479" s="576"/>
      <c r="B479" s="576" t="s">
        <v>1216</v>
      </c>
    </row>
    <row r="480" spans="1:3" s="411" customFormat="1" ht="12.6" customHeight="1">
      <c r="A480" s="576">
        <v>2600</v>
      </c>
      <c r="B480" s="576" t="s">
        <v>1217</v>
      </c>
      <c r="C480" s="128" t="s">
        <v>461</v>
      </c>
    </row>
    <row r="481" spans="1:3" s="411" customFormat="1" ht="12.6" customHeight="1">
      <c r="A481" s="576">
        <v>2781</v>
      </c>
      <c r="B481" s="576" t="s">
        <v>1218</v>
      </c>
      <c r="C481" s="128" t="s">
        <v>461</v>
      </c>
    </row>
    <row r="482" spans="1:3" s="411" customFormat="1" ht="12.6" customHeight="1">
      <c r="A482" s="576"/>
      <c r="B482" s="576" t="s">
        <v>1219</v>
      </c>
    </row>
    <row r="483" spans="1:3" s="411" customFormat="1" ht="12.6" customHeight="1">
      <c r="A483" s="576">
        <v>2610</v>
      </c>
      <c r="B483" s="576" t="s">
        <v>1220</v>
      </c>
      <c r="C483" s="128" t="s">
        <v>455</v>
      </c>
    </row>
    <row r="484" spans="1:3" s="411" customFormat="1" ht="12.6" customHeight="1">
      <c r="A484" s="576">
        <v>2601</v>
      </c>
      <c r="B484" s="576" t="s">
        <v>906</v>
      </c>
      <c r="C484" s="128" t="s">
        <v>455</v>
      </c>
    </row>
    <row r="485" spans="1:3" s="411" customFormat="1" ht="12.6" customHeight="1">
      <c r="A485" s="576">
        <v>2603</v>
      </c>
      <c r="B485" s="576" t="s">
        <v>1221</v>
      </c>
      <c r="C485" s="128" t="s">
        <v>455</v>
      </c>
    </row>
    <row r="486" spans="1:3" s="411" customFormat="1" ht="12.6" customHeight="1">
      <c r="A486" s="576">
        <v>2605</v>
      </c>
      <c r="B486" s="576" t="s">
        <v>1222</v>
      </c>
      <c r="C486" s="128" t="s">
        <v>455</v>
      </c>
    </row>
    <row r="487" spans="1:3" s="411" customFormat="1" ht="12.6" customHeight="1">
      <c r="A487" s="576">
        <v>2609</v>
      </c>
      <c r="B487" s="576" t="s">
        <v>1223</v>
      </c>
      <c r="C487" s="128" t="s">
        <v>455</v>
      </c>
    </row>
    <row r="488" spans="1:3" s="411" customFormat="1" ht="12.6" customHeight="1">
      <c r="A488" s="576"/>
      <c r="B488" s="576" t="s">
        <v>1224</v>
      </c>
    </row>
    <row r="489" spans="1:3" s="411" customFormat="1" ht="12.6" customHeight="1">
      <c r="A489" s="576">
        <v>2620</v>
      </c>
      <c r="B489" s="576" t="s">
        <v>1225</v>
      </c>
      <c r="C489" s="128" t="s">
        <v>455</v>
      </c>
    </row>
    <row r="490" spans="1:3" s="411" customFormat="1" ht="12.6" customHeight="1">
      <c r="A490" s="576">
        <v>2611</v>
      </c>
      <c r="B490" s="576" t="s">
        <v>1225</v>
      </c>
      <c r="C490" s="128" t="s">
        <v>455</v>
      </c>
    </row>
    <row r="491" spans="1:3" s="411" customFormat="1" ht="12.6" customHeight="1">
      <c r="A491" s="576"/>
      <c r="B491" s="576" t="s">
        <v>1226</v>
      </c>
    </row>
    <row r="492" spans="1:3" s="411" customFormat="1" ht="12.6" customHeight="1">
      <c r="A492" s="576">
        <v>2630</v>
      </c>
      <c r="B492" s="576" t="s">
        <v>1227</v>
      </c>
      <c r="C492" s="128" t="s">
        <v>455</v>
      </c>
    </row>
    <row r="493" spans="1:3" s="411" customFormat="1" ht="12.6" customHeight="1">
      <c r="A493" s="576">
        <v>2621</v>
      </c>
      <c r="B493" s="576" t="s">
        <v>1228</v>
      </c>
      <c r="C493" s="128" t="s">
        <v>455</v>
      </c>
    </row>
    <row r="494" spans="1:3" s="411" customFormat="1" ht="12.6" customHeight="1">
      <c r="A494" s="576">
        <v>2622</v>
      </c>
      <c r="B494" s="576" t="s">
        <v>1229</v>
      </c>
      <c r="C494" s="128" t="s">
        <v>455</v>
      </c>
    </row>
    <row r="495" spans="1:3" s="411" customFormat="1" ht="12.6" customHeight="1">
      <c r="A495" s="576">
        <v>2623</v>
      </c>
      <c r="B495" s="576" t="s">
        <v>1230</v>
      </c>
      <c r="C495" s="128" t="s">
        <v>455</v>
      </c>
    </row>
    <row r="496" spans="1:3" s="411" customFormat="1" ht="12.6" customHeight="1">
      <c r="A496" s="576">
        <v>2631</v>
      </c>
      <c r="B496" s="576" t="s">
        <v>1231</v>
      </c>
      <c r="C496" s="128" t="s">
        <v>455</v>
      </c>
    </row>
    <row r="497" spans="1:3" s="411" customFormat="1" ht="12.6" customHeight="1">
      <c r="A497" s="576">
        <v>2632</v>
      </c>
      <c r="B497" s="576" t="s">
        <v>1232</v>
      </c>
      <c r="C497" s="128" t="s">
        <v>455</v>
      </c>
    </row>
    <row r="498" spans="1:3" s="411" customFormat="1" ht="12.6" customHeight="1">
      <c r="A498" s="576">
        <v>2633</v>
      </c>
      <c r="B498" s="576" t="s">
        <v>1233</v>
      </c>
      <c r="C498" s="128" t="s">
        <v>455</v>
      </c>
    </row>
    <row r="499" spans="1:3" s="411" customFormat="1" ht="12.6" customHeight="1">
      <c r="A499" s="576">
        <v>2639</v>
      </c>
      <c r="B499" s="576" t="s">
        <v>1234</v>
      </c>
      <c r="C499" s="128" t="s">
        <v>455</v>
      </c>
    </row>
    <row r="500" spans="1:3" s="411" customFormat="1" ht="12.6" customHeight="1">
      <c r="A500" s="576">
        <v>2641</v>
      </c>
      <c r="B500" s="576" t="s">
        <v>1235</v>
      </c>
      <c r="C500" s="128" t="s">
        <v>455</v>
      </c>
    </row>
    <row r="501" spans="1:3" s="411" customFormat="1" ht="12.6" customHeight="1">
      <c r="A501" s="576">
        <v>2642</v>
      </c>
      <c r="B501" s="576" t="s">
        <v>1236</v>
      </c>
      <c r="C501" s="128" t="s">
        <v>455</v>
      </c>
    </row>
    <row r="502" spans="1:3" s="411" customFormat="1" ht="12.6" customHeight="1">
      <c r="A502" s="576">
        <v>2649</v>
      </c>
      <c r="B502" s="576" t="s">
        <v>1237</v>
      </c>
      <c r="C502" s="128" t="s">
        <v>455</v>
      </c>
    </row>
    <row r="503" spans="1:3" s="411" customFormat="1" ht="12.6" customHeight="1">
      <c r="A503" s="576"/>
      <c r="B503" s="576" t="s">
        <v>1238</v>
      </c>
    </row>
    <row r="504" spans="1:3" s="411" customFormat="1" ht="12.6" customHeight="1">
      <c r="A504" s="576">
        <v>2650</v>
      </c>
      <c r="B504" s="576" t="s">
        <v>1239</v>
      </c>
      <c r="C504" s="128" t="s">
        <v>455</v>
      </c>
    </row>
    <row r="505" spans="1:3" s="411" customFormat="1" ht="12.6" customHeight="1">
      <c r="A505" s="576">
        <v>2651</v>
      </c>
      <c r="B505" s="576" t="s">
        <v>1240</v>
      </c>
      <c r="C505" s="128" t="s">
        <v>455</v>
      </c>
    </row>
    <row r="506" spans="1:3" s="411" customFormat="1" ht="12.6" customHeight="1">
      <c r="A506" s="576"/>
      <c r="B506" s="576" t="s">
        <v>1241</v>
      </c>
    </row>
    <row r="507" spans="1:3" s="411" customFormat="1" ht="12.6" customHeight="1">
      <c r="A507" s="576">
        <v>2660</v>
      </c>
      <c r="B507" s="576" t="s">
        <v>1242</v>
      </c>
      <c r="C507" s="128" t="s">
        <v>461</v>
      </c>
    </row>
    <row r="508" spans="1:3" s="411" customFormat="1" ht="12.6" customHeight="1">
      <c r="A508" s="576">
        <v>2661</v>
      </c>
      <c r="B508" s="576" t="s">
        <v>1242</v>
      </c>
      <c r="C508" s="128" t="s">
        <v>461</v>
      </c>
    </row>
    <row r="509" spans="1:3" s="411" customFormat="1" ht="12.6" customHeight="1">
      <c r="A509" s="576"/>
      <c r="B509" s="576" t="s">
        <v>1243</v>
      </c>
    </row>
    <row r="510" spans="1:3" s="411" customFormat="1" ht="12.6" customHeight="1">
      <c r="A510" s="576">
        <v>2670</v>
      </c>
      <c r="B510" s="576" t="s">
        <v>1244</v>
      </c>
      <c r="C510" s="128" t="s">
        <v>461</v>
      </c>
    </row>
    <row r="511" spans="1:3" s="411" customFormat="1" ht="12.6" customHeight="1">
      <c r="A511" s="576">
        <v>2671</v>
      </c>
      <c r="B511" s="576" t="s">
        <v>1245</v>
      </c>
      <c r="C511" s="128" t="s">
        <v>461</v>
      </c>
    </row>
    <row r="512" spans="1:3" s="411" customFormat="1" ht="12.6" customHeight="1">
      <c r="A512" s="576">
        <v>2680</v>
      </c>
      <c r="B512" s="576" t="s">
        <v>1246</v>
      </c>
      <c r="C512" s="128" t="s">
        <v>461</v>
      </c>
    </row>
    <row r="513" spans="1:3" s="411" customFormat="1" ht="12.6" customHeight="1">
      <c r="A513" s="576">
        <v>2681</v>
      </c>
      <c r="B513" s="576" t="s">
        <v>1246</v>
      </c>
      <c r="C513" s="128" t="s">
        <v>461</v>
      </c>
    </row>
    <row r="514" spans="1:3" s="411" customFormat="1" ht="12.6" customHeight="1">
      <c r="A514" s="576"/>
      <c r="B514" s="576" t="s">
        <v>1247</v>
      </c>
    </row>
    <row r="515" spans="1:3" s="411" customFormat="1" ht="12.6" customHeight="1">
      <c r="A515" s="576">
        <v>2690</v>
      </c>
      <c r="B515" s="576" t="s">
        <v>1248</v>
      </c>
      <c r="C515" s="128" t="s">
        <v>461</v>
      </c>
    </row>
    <row r="516" spans="1:3" s="411" customFormat="1" ht="12.6" customHeight="1">
      <c r="A516" s="576">
        <v>2691</v>
      </c>
      <c r="B516" s="576" t="s">
        <v>1248</v>
      </c>
      <c r="C516" s="128" t="s">
        <v>461</v>
      </c>
    </row>
    <row r="517" spans="1:3" s="411" customFormat="1" ht="12.6" customHeight="1">
      <c r="A517" s="576"/>
      <c r="B517" s="576" t="s">
        <v>1249</v>
      </c>
    </row>
    <row r="518" spans="1:3" s="411" customFormat="1" ht="12.6" customHeight="1">
      <c r="A518" s="576">
        <v>2700</v>
      </c>
      <c r="B518" s="576" t="s">
        <v>1250</v>
      </c>
      <c r="C518" s="128" t="s">
        <v>457</v>
      </c>
    </row>
    <row r="519" spans="1:3" s="411" customFormat="1" ht="12.6" customHeight="1">
      <c r="A519" s="576">
        <v>2701</v>
      </c>
      <c r="B519" s="576" t="s">
        <v>1251</v>
      </c>
      <c r="C519" s="128" t="s">
        <v>457</v>
      </c>
    </row>
    <row r="520" spans="1:3" s="411" customFormat="1" ht="12.6" customHeight="1">
      <c r="A520" s="576">
        <v>2703</v>
      </c>
      <c r="B520" s="576" t="s">
        <v>1252</v>
      </c>
      <c r="C520" s="128" t="s">
        <v>457</v>
      </c>
    </row>
    <row r="521" spans="1:3" s="411" customFormat="1" ht="12.6" customHeight="1">
      <c r="A521" s="576">
        <v>2705</v>
      </c>
      <c r="B521" s="576" t="s">
        <v>1253</v>
      </c>
      <c r="C521" s="128" t="s">
        <v>457</v>
      </c>
    </row>
    <row r="522" spans="1:3" s="411" customFormat="1" ht="12.6" customHeight="1">
      <c r="A522" s="576">
        <v>2707</v>
      </c>
      <c r="B522" s="576" t="s">
        <v>1254</v>
      </c>
      <c r="C522" s="128" t="s">
        <v>457</v>
      </c>
    </row>
    <row r="523" spans="1:3" s="411" customFormat="1" ht="12.6" customHeight="1">
      <c r="A523" s="576">
        <v>2709</v>
      </c>
      <c r="B523" s="576" t="s">
        <v>1255</v>
      </c>
      <c r="C523" s="128" t="s">
        <v>457</v>
      </c>
    </row>
    <row r="524" spans="1:3" s="411" customFormat="1" ht="12.6" customHeight="1">
      <c r="A524" s="576"/>
      <c r="B524" s="576" t="s">
        <v>1256</v>
      </c>
    </row>
    <row r="525" spans="1:3" s="411" customFormat="1" ht="12.6" customHeight="1">
      <c r="A525" s="576">
        <v>2710</v>
      </c>
      <c r="B525" s="576" t="s">
        <v>1257</v>
      </c>
      <c r="C525" s="128" t="s">
        <v>457</v>
      </c>
    </row>
    <row r="526" spans="1:3" s="411" customFormat="1" ht="12.6" customHeight="1">
      <c r="A526" s="576">
        <v>2711</v>
      </c>
      <c r="B526" s="576" t="s">
        <v>1258</v>
      </c>
      <c r="C526" s="128" t="s">
        <v>457</v>
      </c>
    </row>
    <row r="527" spans="1:3" s="411" customFormat="1" ht="12.6" customHeight="1">
      <c r="A527" s="576">
        <v>2713</v>
      </c>
      <c r="B527" s="576" t="s">
        <v>1259</v>
      </c>
      <c r="C527" s="128" t="s">
        <v>457</v>
      </c>
    </row>
    <row r="528" spans="1:3" s="411" customFormat="1" ht="12.6" customHeight="1">
      <c r="A528" s="576">
        <v>2715</v>
      </c>
      <c r="B528" s="576" t="s">
        <v>1260</v>
      </c>
      <c r="C528" s="128" t="s">
        <v>457</v>
      </c>
    </row>
    <row r="529" spans="1:3" s="411" customFormat="1" ht="12.6" customHeight="1">
      <c r="A529" s="576">
        <v>2717</v>
      </c>
      <c r="B529" s="576" t="s">
        <v>1261</v>
      </c>
      <c r="C529" s="128" t="s">
        <v>457</v>
      </c>
    </row>
    <row r="530" spans="1:3" s="411" customFormat="1" ht="12.6" customHeight="1">
      <c r="A530" s="576">
        <v>2719</v>
      </c>
      <c r="B530" s="576" t="s">
        <v>1262</v>
      </c>
      <c r="C530" s="128" t="s">
        <v>457</v>
      </c>
    </row>
    <row r="531" spans="1:3" s="411" customFormat="1" ht="12.6" customHeight="1">
      <c r="A531" s="576"/>
      <c r="B531" s="576" t="s">
        <v>1263</v>
      </c>
    </row>
    <row r="532" spans="1:3" s="411" customFormat="1" ht="12.6" customHeight="1">
      <c r="A532" s="576">
        <v>2720</v>
      </c>
      <c r="B532" s="576" t="s">
        <v>1264</v>
      </c>
      <c r="C532" s="128" t="s">
        <v>461</v>
      </c>
    </row>
    <row r="533" spans="1:3" s="411" customFormat="1" ht="12.6" customHeight="1">
      <c r="A533" s="576">
        <v>2721</v>
      </c>
      <c r="B533" s="576" t="s">
        <v>1265</v>
      </c>
      <c r="C533" s="128" t="s">
        <v>461</v>
      </c>
    </row>
    <row r="534" spans="1:3" s="411" customFormat="1" ht="12.6" customHeight="1">
      <c r="A534" s="576">
        <v>2723</v>
      </c>
      <c r="B534" s="576" t="s">
        <v>1266</v>
      </c>
      <c r="C534" s="128" t="s">
        <v>461</v>
      </c>
    </row>
    <row r="535" spans="1:3" s="411" customFormat="1" ht="12.6" customHeight="1">
      <c r="A535" s="576">
        <v>2725</v>
      </c>
      <c r="B535" s="576" t="s">
        <v>1267</v>
      </c>
      <c r="C535" s="128" t="s">
        <v>461</v>
      </c>
    </row>
    <row r="536" spans="1:3" s="411" customFormat="1" ht="12.6" customHeight="1">
      <c r="A536" s="576">
        <v>2731</v>
      </c>
      <c r="B536" s="576" t="s">
        <v>908</v>
      </c>
      <c r="C536" s="128" t="s">
        <v>461</v>
      </c>
    </row>
    <row r="537" spans="1:3" s="411" customFormat="1" ht="12.6" customHeight="1">
      <c r="A537" s="576">
        <v>2741</v>
      </c>
      <c r="B537" s="576" t="s">
        <v>1268</v>
      </c>
      <c r="C537" s="128" t="s">
        <v>461</v>
      </c>
    </row>
    <row r="538" spans="1:3" s="411" customFormat="1" ht="12.6" customHeight="1">
      <c r="A538" s="576">
        <v>2749</v>
      </c>
      <c r="B538" s="576" t="s">
        <v>1269</v>
      </c>
      <c r="C538" s="128" t="s">
        <v>461</v>
      </c>
    </row>
    <row r="539" spans="1:3" s="411" customFormat="1" ht="12.6" customHeight="1">
      <c r="A539" s="576"/>
      <c r="B539" s="576" t="s">
        <v>1270</v>
      </c>
    </row>
    <row r="540" spans="1:3" s="411" customFormat="1" ht="12.6" customHeight="1">
      <c r="A540" s="576"/>
      <c r="B540" s="576" t="s">
        <v>1271</v>
      </c>
    </row>
    <row r="541" spans="1:3" s="411" customFormat="1" ht="12.6" customHeight="1">
      <c r="A541" s="576">
        <v>2750</v>
      </c>
      <c r="B541" s="576" t="s">
        <v>1272</v>
      </c>
      <c r="C541" s="128" t="s">
        <v>461</v>
      </c>
    </row>
    <row r="542" spans="1:3" s="411" customFormat="1" ht="12.6" customHeight="1">
      <c r="A542" s="576">
        <v>2751</v>
      </c>
      <c r="B542" s="576" t="s">
        <v>1272</v>
      </c>
      <c r="C542" s="128" t="s">
        <v>461</v>
      </c>
    </row>
    <row r="543" spans="1:3" s="411" customFormat="1" ht="12.6" customHeight="1">
      <c r="A543" s="576"/>
      <c r="B543" s="576" t="s">
        <v>1273</v>
      </c>
    </row>
    <row r="544" spans="1:3" s="411" customFormat="1" ht="12.6" customHeight="1">
      <c r="A544" s="576">
        <v>2770</v>
      </c>
      <c r="B544" s="576" t="s">
        <v>1274</v>
      </c>
      <c r="C544" s="128" t="s">
        <v>461</v>
      </c>
    </row>
    <row r="545" spans="1:3" s="411" customFormat="1" ht="12.6" customHeight="1">
      <c r="A545" s="576">
        <v>2771</v>
      </c>
      <c r="B545" s="576" t="s">
        <v>1274</v>
      </c>
      <c r="C545" s="128" t="s">
        <v>461</v>
      </c>
    </row>
    <row r="546" spans="1:3" s="411" customFormat="1" ht="12.6" customHeight="1">
      <c r="A546" s="576"/>
      <c r="B546" s="576" t="s">
        <v>1275</v>
      </c>
    </row>
    <row r="547" spans="1:3" s="411" customFormat="1" ht="12.6" customHeight="1">
      <c r="A547" s="576"/>
      <c r="B547" s="576" t="s">
        <v>1216</v>
      </c>
    </row>
    <row r="548" spans="1:3" s="411" customFormat="1" ht="12.6" customHeight="1">
      <c r="A548" s="576">
        <v>2800</v>
      </c>
      <c r="B548" s="576" t="s">
        <v>1276</v>
      </c>
      <c r="C548" s="128" t="s">
        <v>464</v>
      </c>
    </row>
    <row r="549" spans="1:3" s="411" customFormat="1" ht="12.6" customHeight="1">
      <c r="A549" s="576"/>
      <c r="B549" s="576" t="s">
        <v>1219</v>
      </c>
    </row>
    <row r="550" spans="1:3" s="411" customFormat="1" ht="12.6" customHeight="1">
      <c r="A550" s="576">
        <v>2810</v>
      </c>
      <c r="B550" s="576" t="s">
        <v>1277</v>
      </c>
      <c r="C550" s="128" t="s">
        <v>464</v>
      </c>
    </row>
    <row r="551" spans="1:3" s="411" customFormat="1" ht="12.6" customHeight="1">
      <c r="A551" s="576">
        <v>2801</v>
      </c>
      <c r="B551" s="576" t="s">
        <v>1278</v>
      </c>
      <c r="C551" s="128" t="s">
        <v>464</v>
      </c>
    </row>
    <row r="552" spans="1:3" s="411" customFormat="1" ht="12.6" customHeight="1">
      <c r="A552" s="576">
        <v>2803</v>
      </c>
      <c r="B552" s="576" t="s">
        <v>1279</v>
      </c>
      <c r="C552" s="128" t="s">
        <v>464</v>
      </c>
    </row>
    <row r="553" spans="1:3" s="411" customFormat="1" ht="12.6" customHeight="1">
      <c r="A553" s="576">
        <v>2805</v>
      </c>
      <c r="B553" s="576" t="s">
        <v>1280</v>
      </c>
      <c r="C553" s="128" t="s">
        <v>464</v>
      </c>
    </row>
    <row r="554" spans="1:3" s="411" customFormat="1" ht="12.6" customHeight="1">
      <c r="A554" s="576">
        <v>2809</v>
      </c>
      <c r="B554" s="576" t="s">
        <v>1223</v>
      </c>
      <c r="C554" s="128" t="s">
        <v>464</v>
      </c>
    </row>
    <row r="555" spans="1:3" s="411" customFormat="1" ht="12.6" customHeight="1">
      <c r="A555" s="576"/>
      <c r="B555" s="576" t="s">
        <v>1224</v>
      </c>
    </row>
    <row r="556" spans="1:3" s="411" customFormat="1" ht="12.6" customHeight="1">
      <c r="A556" s="576">
        <v>2820</v>
      </c>
      <c r="B556" s="576" t="s">
        <v>1281</v>
      </c>
      <c r="C556" s="128" t="s">
        <v>464</v>
      </c>
    </row>
    <row r="557" spans="1:3" s="411" customFormat="1" ht="12.6" customHeight="1">
      <c r="A557" s="576">
        <v>2811</v>
      </c>
      <c r="B557" s="576" t="s">
        <v>1281</v>
      </c>
      <c r="C557" s="128" t="s">
        <v>464</v>
      </c>
    </row>
    <row r="558" spans="1:3" s="411" customFormat="1" ht="12.6" customHeight="1">
      <c r="A558" s="576"/>
      <c r="B558" s="576" t="s">
        <v>1226</v>
      </c>
    </row>
    <row r="559" spans="1:3" s="411" customFormat="1" ht="12.6" customHeight="1">
      <c r="A559" s="576">
        <v>2821</v>
      </c>
      <c r="B559" s="576" t="s">
        <v>1282</v>
      </c>
      <c r="C559" s="128" t="s">
        <v>464</v>
      </c>
    </row>
    <row r="560" spans="1:3" s="411" customFormat="1" ht="12.6" customHeight="1">
      <c r="A560" s="576">
        <v>2822</v>
      </c>
      <c r="B560" s="576" t="s">
        <v>1283</v>
      </c>
      <c r="C560" s="128" t="s">
        <v>464</v>
      </c>
    </row>
    <row r="561" spans="1:3" s="411" customFormat="1" ht="12.6" customHeight="1">
      <c r="A561" s="576">
        <v>2823</v>
      </c>
      <c r="B561" s="576" t="s">
        <v>1284</v>
      </c>
      <c r="C561" s="128" t="s">
        <v>464</v>
      </c>
    </row>
    <row r="562" spans="1:3" s="411" customFormat="1" ht="12.6" customHeight="1">
      <c r="A562" s="576">
        <v>2825</v>
      </c>
      <c r="B562" s="576" t="s">
        <v>1285</v>
      </c>
      <c r="C562" s="128" t="s">
        <v>464</v>
      </c>
    </row>
    <row r="563" spans="1:3" s="411" customFormat="1" ht="12.6" customHeight="1">
      <c r="A563" s="576">
        <v>2826</v>
      </c>
      <c r="B563" s="576" t="s">
        <v>1286</v>
      </c>
      <c r="C563" s="128" t="s">
        <v>464</v>
      </c>
    </row>
    <row r="564" spans="1:3" s="411" customFormat="1" ht="12.6" customHeight="1">
      <c r="A564" s="576">
        <v>2827</v>
      </c>
      <c r="B564" s="576" t="s">
        <v>1287</v>
      </c>
      <c r="C564" s="128" t="s">
        <v>464</v>
      </c>
    </row>
    <row r="565" spans="1:3" s="411" customFormat="1" ht="12.6" customHeight="1">
      <c r="A565" s="576">
        <v>2830</v>
      </c>
      <c r="B565" s="576" t="s">
        <v>1227</v>
      </c>
      <c r="C565" s="128" t="s">
        <v>464</v>
      </c>
    </row>
    <row r="566" spans="1:3" s="411" customFormat="1" ht="12.6" customHeight="1">
      <c r="A566" s="576">
        <v>2831</v>
      </c>
      <c r="B566" s="576" t="s">
        <v>1288</v>
      </c>
      <c r="C566" s="128" t="s">
        <v>464</v>
      </c>
    </row>
    <row r="567" spans="1:3" s="411" customFormat="1" ht="12.6" customHeight="1">
      <c r="A567" s="576">
        <v>2832</v>
      </c>
      <c r="B567" s="576" t="s">
        <v>1289</v>
      </c>
      <c r="C567" s="128" t="s">
        <v>464</v>
      </c>
    </row>
    <row r="568" spans="1:3" s="411" customFormat="1" ht="12.6" customHeight="1">
      <c r="A568" s="576">
        <v>2833</v>
      </c>
      <c r="B568" s="576" t="s">
        <v>1290</v>
      </c>
      <c r="C568" s="128" t="s">
        <v>464</v>
      </c>
    </row>
    <row r="569" spans="1:3" s="411" customFormat="1" ht="12.6" customHeight="1">
      <c r="A569" s="576">
        <v>2835</v>
      </c>
      <c r="B569" s="576" t="s">
        <v>1291</v>
      </c>
      <c r="C569" s="128" t="s">
        <v>464</v>
      </c>
    </row>
    <row r="570" spans="1:3" s="3" customFormat="1" ht="12.6" customHeight="1">
      <c r="A570" s="576">
        <v>2836</v>
      </c>
      <c r="B570" s="576" t="s">
        <v>1292</v>
      </c>
      <c r="C570" s="128" t="s">
        <v>464</v>
      </c>
    </row>
    <row r="571" spans="1:3" s="411" customFormat="1" ht="12.6" customHeight="1">
      <c r="A571" s="576">
        <v>2837</v>
      </c>
      <c r="B571" s="576" t="s">
        <v>1293</v>
      </c>
      <c r="C571" s="128" t="s">
        <v>464</v>
      </c>
    </row>
    <row r="572" spans="1:3" s="411" customFormat="1" ht="12.6" customHeight="1">
      <c r="A572" s="576">
        <v>2841</v>
      </c>
      <c r="B572" s="576" t="s">
        <v>1294</v>
      </c>
      <c r="C572" s="128" t="s">
        <v>464</v>
      </c>
    </row>
    <row r="573" spans="1:3" s="411" customFormat="1" ht="12.6" customHeight="1">
      <c r="A573" s="576">
        <v>2849</v>
      </c>
      <c r="B573" s="576" t="s">
        <v>1295</v>
      </c>
      <c r="C573" s="128" t="s">
        <v>464</v>
      </c>
    </row>
    <row r="574" spans="1:3" s="411" customFormat="1" ht="12.6" customHeight="1">
      <c r="A574" s="576"/>
      <c r="B574" s="576" t="s">
        <v>1238</v>
      </c>
    </row>
    <row r="575" spans="1:3" s="411" customFormat="1" ht="12.6" customHeight="1">
      <c r="A575" s="576">
        <v>2850</v>
      </c>
      <c r="B575" s="576" t="s">
        <v>1296</v>
      </c>
      <c r="C575" s="128" t="s">
        <v>464</v>
      </c>
    </row>
    <row r="576" spans="1:3" s="411" customFormat="1" ht="12.6" customHeight="1">
      <c r="A576" s="576">
        <v>2851</v>
      </c>
      <c r="B576" s="576" t="s">
        <v>1297</v>
      </c>
      <c r="C576" s="128" t="s">
        <v>464</v>
      </c>
    </row>
    <row r="577" spans="1:3" s="411" customFormat="1" ht="12.6" customHeight="1">
      <c r="A577" s="576"/>
      <c r="B577" s="576" t="s">
        <v>1241</v>
      </c>
    </row>
    <row r="578" spans="1:3" s="411" customFormat="1" ht="12.6" customHeight="1">
      <c r="A578" s="576">
        <v>2860</v>
      </c>
      <c r="B578" s="576" t="s">
        <v>1298</v>
      </c>
      <c r="C578" s="128" t="s">
        <v>466</v>
      </c>
    </row>
    <row r="579" spans="1:3" s="411" customFormat="1" ht="12.6" customHeight="1">
      <c r="A579" s="576">
        <v>2861</v>
      </c>
      <c r="B579" s="576" t="s">
        <v>1298</v>
      </c>
      <c r="C579" s="128" t="s">
        <v>466</v>
      </c>
    </row>
    <row r="580" spans="1:3" s="411" customFormat="1" ht="12.6" customHeight="1">
      <c r="A580" s="576"/>
      <c r="B580" s="576" t="s">
        <v>1243</v>
      </c>
    </row>
    <row r="581" spans="1:3" s="411" customFormat="1" ht="12.6" customHeight="1">
      <c r="A581" s="576">
        <v>2870</v>
      </c>
      <c r="B581" s="576" t="s">
        <v>1299</v>
      </c>
      <c r="C581" s="128" t="s">
        <v>189</v>
      </c>
    </row>
    <row r="582" spans="1:3" s="411" customFormat="1" ht="12.6" customHeight="1">
      <c r="A582" s="576">
        <v>2871</v>
      </c>
      <c r="B582" s="576" t="s">
        <v>1300</v>
      </c>
      <c r="C582" s="128" t="s">
        <v>189</v>
      </c>
    </row>
    <row r="583" spans="1:3" s="411" customFormat="1" ht="12.6" customHeight="1">
      <c r="A583" s="576">
        <v>2872</v>
      </c>
      <c r="B583" s="576" t="s">
        <v>1301</v>
      </c>
      <c r="C583" s="128" t="s">
        <v>189</v>
      </c>
    </row>
    <row r="584" spans="1:3" s="411" customFormat="1" ht="12.6" customHeight="1">
      <c r="A584" s="576">
        <v>2873</v>
      </c>
      <c r="B584" s="576" t="s">
        <v>1302</v>
      </c>
      <c r="C584" s="128" t="s">
        <v>189</v>
      </c>
    </row>
    <row r="585" spans="1:3" s="411" customFormat="1" ht="12.6" customHeight="1">
      <c r="A585" s="576">
        <v>2877</v>
      </c>
      <c r="B585" s="576" t="s">
        <v>1303</v>
      </c>
      <c r="C585" s="128" t="s">
        <v>189</v>
      </c>
    </row>
    <row r="586" spans="1:3" s="411" customFormat="1" ht="12.6" customHeight="1">
      <c r="A586" s="576">
        <v>2879</v>
      </c>
      <c r="B586" s="576" t="s">
        <v>1304</v>
      </c>
      <c r="C586" s="128" t="s">
        <v>189</v>
      </c>
    </row>
    <row r="587" spans="1:3" s="411" customFormat="1" ht="12.6" customHeight="1">
      <c r="A587" s="576">
        <v>2880</v>
      </c>
      <c r="B587" s="576" t="s">
        <v>1305</v>
      </c>
      <c r="C587" s="128" t="s">
        <v>189</v>
      </c>
    </row>
    <row r="588" spans="1:3" s="411" customFormat="1" ht="12.6" customHeight="1">
      <c r="A588" s="576">
        <v>2881</v>
      </c>
      <c r="B588" s="576" t="s">
        <v>1306</v>
      </c>
      <c r="C588" s="128" t="s">
        <v>189</v>
      </c>
    </row>
    <row r="589" spans="1:3" s="411" customFormat="1" ht="12.6" customHeight="1">
      <c r="A589" s="576">
        <v>2888</v>
      </c>
      <c r="B589" s="576" t="s">
        <v>1307</v>
      </c>
      <c r="C589" s="128" t="s">
        <v>189</v>
      </c>
    </row>
    <row r="590" spans="1:3" s="411" customFormat="1" ht="12.6" customHeight="1">
      <c r="A590" s="576">
        <v>2889</v>
      </c>
      <c r="B590" s="576" t="s">
        <v>1308</v>
      </c>
      <c r="C590" s="128" t="s">
        <v>189</v>
      </c>
    </row>
    <row r="591" spans="1:3" s="411" customFormat="1" ht="12.6" customHeight="1">
      <c r="A591" s="576"/>
      <c r="B591" s="576" t="s">
        <v>1247</v>
      </c>
    </row>
    <row r="592" spans="1:3" s="411" customFormat="1" ht="12.6" customHeight="1">
      <c r="A592" s="576">
        <v>2890</v>
      </c>
      <c r="B592" s="576" t="s">
        <v>1309</v>
      </c>
      <c r="C592" s="128" t="s">
        <v>464</v>
      </c>
    </row>
    <row r="593" spans="1:3" s="411" customFormat="1" ht="12.6" customHeight="1">
      <c r="A593" s="576">
        <v>2891</v>
      </c>
      <c r="B593" s="576" t="s">
        <v>1309</v>
      </c>
      <c r="C593" s="128" t="s">
        <v>464</v>
      </c>
    </row>
    <row r="594" spans="1:3" s="411" customFormat="1" ht="12.6" customHeight="1">
      <c r="A594" s="576"/>
      <c r="B594" s="576" t="s">
        <v>1249</v>
      </c>
    </row>
    <row r="595" spans="1:3" s="411" customFormat="1" ht="12.6" customHeight="1">
      <c r="A595" s="576">
        <v>2900</v>
      </c>
      <c r="B595" s="576" t="s">
        <v>1310</v>
      </c>
      <c r="C595" s="128" t="s">
        <v>465</v>
      </c>
    </row>
    <row r="596" spans="1:3" s="411" customFormat="1" ht="12.6" customHeight="1">
      <c r="A596" s="576">
        <v>2901</v>
      </c>
      <c r="B596" s="576" t="s">
        <v>1311</v>
      </c>
      <c r="C596" s="128" t="s">
        <v>469</v>
      </c>
    </row>
    <row r="597" spans="1:3" s="411" customFormat="1" ht="12.6" customHeight="1">
      <c r="A597" s="576">
        <v>2903</v>
      </c>
      <c r="B597" s="576" t="s">
        <v>1312</v>
      </c>
      <c r="C597" s="128" t="s">
        <v>469</v>
      </c>
    </row>
    <row r="598" spans="1:3" s="411" customFormat="1" ht="12.6" customHeight="1">
      <c r="A598" s="576">
        <v>2905</v>
      </c>
      <c r="B598" s="576" t="s">
        <v>1313</v>
      </c>
      <c r="C598" s="128" t="s">
        <v>465</v>
      </c>
    </row>
    <row r="599" spans="1:3" s="411" customFormat="1" ht="12.6" customHeight="1">
      <c r="A599" s="576">
        <v>2907</v>
      </c>
      <c r="B599" s="576" t="s">
        <v>1314</v>
      </c>
      <c r="C599" s="128" t="s">
        <v>469</v>
      </c>
    </row>
    <row r="600" spans="1:3" s="411" customFormat="1" ht="12.6" customHeight="1">
      <c r="A600" s="576">
        <v>2909</v>
      </c>
      <c r="B600" s="576" t="s">
        <v>1315</v>
      </c>
      <c r="C600" s="128" t="s">
        <v>469</v>
      </c>
    </row>
    <row r="601" spans="1:3" s="411" customFormat="1" ht="12.6" customHeight="1">
      <c r="A601" s="576"/>
      <c r="B601" s="576" t="s">
        <v>1256</v>
      </c>
    </row>
    <row r="602" spans="1:3" s="411" customFormat="1" ht="12.6" customHeight="1">
      <c r="A602" s="576">
        <v>2910</v>
      </c>
      <c r="B602" s="576" t="s">
        <v>1316</v>
      </c>
      <c r="C602" s="128" t="s">
        <v>465</v>
      </c>
    </row>
    <row r="603" spans="1:3" s="411" customFormat="1" ht="12.6" customHeight="1">
      <c r="A603" s="576">
        <v>2911</v>
      </c>
      <c r="B603" s="576" t="s">
        <v>1317</v>
      </c>
      <c r="C603" s="128" t="s">
        <v>469</v>
      </c>
    </row>
    <row r="604" spans="1:3" s="411" customFormat="1" ht="12.6" customHeight="1">
      <c r="A604" s="576">
        <v>2913</v>
      </c>
      <c r="B604" s="576" t="s">
        <v>1318</v>
      </c>
      <c r="C604" s="128" t="s">
        <v>469</v>
      </c>
    </row>
    <row r="605" spans="1:3" s="411" customFormat="1" ht="12.6" customHeight="1">
      <c r="A605" s="576">
        <v>2915</v>
      </c>
      <c r="B605" s="576" t="s">
        <v>1319</v>
      </c>
      <c r="C605" s="128" t="s">
        <v>465</v>
      </c>
    </row>
    <row r="606" spans="1:3" s="411" customFormat="1" ht="12.6" customHeight="1">
      <c r="A606" s="576">
        <v>2917</v>
      </c>
      <c r="B606" s="576" t="s">
        <v>1320</v>
      </c>
      <c r="C606" s="128" t="s">
        <v>469</v>
      </c>
    </row>
    <row r="607" spans="1:3" s="411" customFormat="1" ht="12.6" customHeight="1">
      <c r="A607" s="576">
        <v>2919</v>
      </c>
      <c r="B607" s="576" t="s">
        <v>1321</v>
      </c>
      <c r="C607" s="128" t="s">
        <v>469</v>
      </c>
    </row>
    <row r="608" spans="1:3" s="411" customFormat="1" ht="12.6" customHeight="1">
      <c r="A608" s="576"/>
      <c r="B608" s="576" t="s">
        <v>1263</v>
      </c>
    </row>
    <row r="609" spans="1:3" s="411" customFormat="1" ht="12.6" customHeight="1">
      <c r="A609" s="576">
        <v>2920</v>
      </c>
      <c r="B609" s="576" t="s">
        <v>1322</v>
      </c>
      <c r="C609" s="128" t="s">
        <v>471</v>
      </c>
    </row>
    <row r="610" spans="1:3" s="411" customFormat="1" ht="12.6" customHeight="1">
      <c r="A610" s="576">
        <v>2921</v>
      </c>
      <c r="B610" s="576" t="s">
        <v>1323</v>
      </c>
      <c r="C610" s="128" t="s">
        <v>471</v>
      </c>
    </row>
    <row r="611" spans="1:3" s="411" customFormat="1" ht="12.6" customHeight="1">
      <c r="A611" s="576">
        <v>2923</v>
      </c>
      <c r="B611" s="576" t="s">
        <v>1324</v>
      </c>
      <c r="C611" s="128" t="s">
        <v>471</v>
      </c>
    </row>
    <row r="612" spans="1:3" s="411" customFormat="1" ht="12.6" customHeight="1">
      <c r="A612" s="576">
        <v>2925</v>
      </c>
      <c r="B612" s="576" t="s">
        <v>1325</v>
      </c>
      <c r="C612" s="128" t="s">
        <v>471</v>
      </c>
    </row>
    <row r="613" spans="1:3" s="411" customFormat="1" ht="12.6" customHeight="1">
      <c r="A613" s="576">
        <v>2926</v>
      </c>
      <c r="B613" s="576" t="s">
        <v>1326</v>
      </c>
      <c r="C613" s="128" t="s">
        <v>471</v>
      </c>
    </row>
    <row r="614" spans="1:3" s="411" customFormat="1" ht="12.6" customHeight="1">
      <c r="A614" s="576">
        <v>2927</v>
      </c>
      <c r="B614" s="576" t="s">
        <v>1327</v>
      </c>
      <c r="C614" s="128" t="s">
        <v>471</v>
      </c>
    </row>
    <row r="615" spans="1:3" s="411" customFormat="1" ht="12.6" customHeight="1">
      <c r="A615" s="576">
        <v>2930</v>
      </c>
      <c r="B615" s="576" t="s">
        <v>1328</v>
      </c>
      <c r="C615" s="128" t="s">
        <v>471</v>
      </c>
    </row>
    <row r="616" spans="1:3" s="411" customFormat="1" ht="12.6" customHeight="1">
      <c r="A616" s="576">
        <v>2931</v>
      </c>
      <c r="B616" s="576" t="s">
        <v>1329</v>
      </c>
      <c r="C616" s="128" t="s">
        <v>471</v>
      </c>
    </row>
    <row r="617" spans="1:3" s="411" customFormat="1" ht="12.6" customHeight="1">
      <c r="A617" s="576">
        <v>2932</v>
      </c>
      <c r="B617" s="576" t="s">
        <v>1330</v>
      </c>
      <c r="C617" s="128" t="s">
        <v>471</v>
      </c>
    </row>
    <row r="618" spans="1:3" s="411" customFormat="1" ht="12.6" customHeight="1">
      <c r="A618" s="576">
        <v>2933</v>
      </c>
      <c r="B618" s="576" t="s">
        <v>1331</v>
      </c>
      <c r="C618" s="128" t="s">
        <v>471</v>
      </c>
    </row>
    <row r="619" spans="1:3" s="411" customFormat="1" ht="12.6" customHeight="1">
      <c r="A619" s="576">
        <v>2935</v>
      </c>
      <c r="B619" s="576" t="s">
        <v>1332</v>
      </c>
      <c r="C619" s="128" t="s">
        <v>471</v>
      </c>
    </row>
    <row r="620" spans="1:3" s="411" customFormat="1" ht="12.6" customHeight="1">
      <c r="A620" s="576">
        <v>2937</v>
      </c>
      <c r="B620" s="576" t="s">
        <v>1333</v>
      </c>
      <c r="C620" s="128" t="s">
        <v>471</v>
      </c>
    </row>
    <row r="621" spans="1:3" s="411" customFormat="1" ht="12.6" customHeight="1">
      <c r="A621" s="576">
        <v>2938</v>
      </c>
      <c r="B621" s="576" t="s">
        <v>1334</v>
      </c>
      <c r="C621" s="128" t="s">
        <v>471</v>
      </c>
    </row>
    <row r="622" spans="1:3" s="411" customFormat="1" ht="12.6" customHeight="1">
      <c r="A622" s="576">
        <v>2939</v>
      </c>
      <c r="B622" s="576" t="s">
        <v>1335</v>
      </c>
      <c r="C622" s="128" t="s">
        <v>471</v>
      </c>
    </row>
    <row r="623" spans="1:3" s="411" customFormat="1" ht="12.6" customHeight="1">
      <c r="A623" s="576">
        <v>2940</v>
      </c>
      <c r="B623" s="576" t="s">
        <v>1336</v>
      </c>
      <c r="C623" s="128" t="s">
        <v>471</v>
      </c>
    </row>
    <row r="624" spans="1:3" s="411" customFormat="1" ht="12.6" customHeight="1">
      <c r="A624" s="576">
        <v>2941</v>
      </c>
      <c r="B624" s="576" t="s">
        <v>1337</v>
      </c>
      <c r="C624" s="128" t="s">
        <v>471</v>
      </c>
    </row>
    <row r="625" spans="1:3" s="411" customFormat="1" ht="12.6" customHeight="1">
      <c r="A625" s="576">
        <v>2942</v>
      </c>
      <c r="B625" s="576" t="s">
        <v>1338</v>
      </c>
      <c r="C625" s="128" t="s">
        <v>471</v>
      </c>
    </row>
    <row r="626" spans="1:3" s="411" customFormat="1" ht="12.6" customHeight="1">
      <c r="A626" s="576">
        <v>2943</v>
      </c>
      <c r="B626" s="576" t="s">
        <v>1339</v>
      </c>
      <c r="C626" s="128" t="s">
        <v>471</v>
      </c>
    </row>
    <row r="627" spans="1:3" s="411" customFormat="1" ht="12.6" customHeight="1">
      <c r="A627" s="576">
        <v>2944</v>
      </c>
      <c r="B627" s="576" t="s">
        <v>1340</v>
      </c>
      <c r="C627" s="128" t="s">
        <v>471</v>
      </c>
    </row>
    <row r="628" spans="1:3" s="411" customFormat="1" ht="12.6" customHeight="1">
      <c r="A628" s="576">
        <v>2945</v>
      </c>
      <c r="B628" s="576" t="s">
        <v>1341</v>
      </c>
      <c r="C628" s="128" t="s">
        <v>471</v>
      </c>
    </row>
    <row r="629" spans="1:3" s="411" customFormat="1" ht="12.6" customHeight="1">
      <c r="A629" s="576">
        <v>2946</v>
      </c>
      <c r="B629" s="576" t="s">
        <v>1342</v>
      </c>
      <c r="C629" s="128" t="s">
        <v>471</v>
      </c>
    </row>
    <row r="630" spans="1:3" s="411" customFormat="1" ht="12.6" customHeight="1">
      <c r="A630" s="576">
        <v>2947</v>
      </c>
      <c r="B630" s="576" t="s">
        <v>1343</v>
      </c>
      <c r="C630" s="128" t="s">
        <v>471</v>
      </c>
    </row>
    <row r="631" spans="1:3" s="411" customFormat="1" ht="12.6" customHeight="1">
      <c r="A631" s="576">
        <v>2948</v>
      </c>
      <c r="B631" s="576" t="s">
        <v>1344</v>
      </c>
      <c r="C631" s="128" t="s">
        <v>471</v>
      </c>
    </row>
    <row r="632" spans="1:3" s="411" customFormat="1" ht="12.6" customHeight="1">
      <c r="A632" s="576">
        <v>2949</v>
      </c>
      <c r="B632" s="576" t="s">
        <v>1345</v>
      </c>
      <c r="C632" s="128" t="s">
        <v>471</v>
      </c>
    </row>
    <row r="633" spans="1:3" s="411" customFormat="1" ht="12.6" customHeight="1">
      <c r="A633" s="576"/>
      <c r="B633" s="576" t="s">
        <v>1270</v>
      </c>
    </row>
    <row r="634" spans="1:3" s="411" customFormat="1" ht="12.6" customHeight="1">
      <c r="A634" s="576"/>
      <c r="B634" s="576" t="s">
        <v>1271</v>
      </c>
    </row>
    <row r="635" spans="1:3" s="411" customFormat="1" ht="12.6" customHeight="1">
      <c r="A635" s="576">
        <v>2950</v>
      </c>
      <c r="B635" s="576" t="s">
        <v>1346</v>
      </c>
      <c r="C635" s="128" t="s">
        <v>473</v>
      </c>
    </row>
    <row r="636" spans="1:3" s="411" customFormat="1" ht="12.6" customHeight="1">
      <c r="A636" s="576">
        <v>2951</v>
      </c>
      <c r="B636" s="576" t="s">
        <v>1347</v>
      </c>
      <c r="C636" s="128" t="s">
        <v>473</v>
      </c>
    </row>
    <row r="637" spans="1:3" s="411" customFormat="1" ht="12.6" customHeight="1">
      <c r="A637" s="576">
        <v>2952</v>
      </c>
      <c r="B637" s="576" t="s">
        <v>1348</v>
      </c>
      <c r="C637" s="128" t="s">
        <v>473</v>
      </c>
    </row>
    <row r="638" spans="1:3" s="411" customFormat="1" ht="12.6" customHeight="1">
      <c r="A638" s="576">
        <v>2953</v>
      </c>
      <c r="B638" s="576" t="s">
        <v>1349</v>
      </c>
      <c r="C638" s="128" t="s">
        <v>473</v>
      </c>
    </row>
    <row r="639" spans="1:3" s="411" customFormat="1" ht="12.6" customHeight="1">
      <c r="A639" s="576">
        <v>2955</v>
      </c>
      <c r="B639" s="576" t="s">
        <v>1350</v>
      </c>
      <c r="C639" s="128" t="s">
        <v>473</v>
      </c>
    </row>
    <row r="640" spans="1:3" s="411" customFormat="1" ht="12.6" customHeight="1">
      <c r="A640" s="576">
        <v>2959</v>
      </c>
      <c r="B640" s="576" t="s">
        <v>1351</v>
      </c>
      <c r="C640" s="128" t="s">
        <v>473</v>
      </c>
    </row>
    <row r="641" spans="1:3" s="411" customFormat="1" ht="12.6" customHeight="1">
      <c r="A641" s="576">
        <v>2961</v>
      </c>
      <c r="B641" s="576" t="s">
        <v>1352</v>
      </c>
      <c r="C641" s="128" t="s">
        <v>473</v>
      </c>
    </row>
    <row r="642" spans="1:3" s="411" customFormat="1" ht="12.6" customHeight="1">
      <c r="A642" s="576">
        <v>2962</v>
      </c>
      <c r="B642" s="576" t="s">
        <v>1353</v>
      </c>
      <c r="C642" s="128" t="s">
        <v>473</v>
      </c>
    </row>
    <row r="643" spans="1:3" s="411" customFormat="1" ht="12.6" customHeight="1">
      <c r="A643" s="576">
        <v>2963</v>
      </c>
      <c r="B643" s="576" t="s">
        <v>1354</v>
      </c>
      <c r="C643" s="128" t="s">
        <v>473</v>
      </c>
    </row>
    <row r="644" spans="1:3" s="411" customFormat="1" ht="12.6" customHeight="1">
      <c r="A644" s="576">
        <v>2964</v>
      </c>
      <c r="B644" s="576" t="s">
        <v>1355</v>
      </c>
      <c r="C644" s="128" t="s">
        <v>473</v>
      </c>
    </row>
    <row r="645" spans="1:3" s="411" customFormat="1" ht="12.6" customHeight="1">
      <c r="A645" s="576">
        <v>2965</v>
      </c>
      <c r="B645" s="576" t="s">
        <v>1356</v>
      </c>
      <c r="C645" s="128" t="s">
        <v>473</v>
      </c>
    </row>
    <row r="646" spans="1:3" s="411" customFormat="1" ht="12.6" customHeight="1">
      <c r="A646" s="576">
        <v>2966</v>
      </c>
      <c r="B646" s="576" t="s">
        <v>1357</v>
      </c>
      <c r="C646" s="128" t="s">
        <v>473</v>
      </c>
    </row>
    <row r="647" spans="1:3" s="411" customFormat="1" ht="12.6" customHeight="1">
      <c r="A647" s="576">
        <v>2967</v>
      </c>
      <c r="B647" s="576" t="s">
        <v>1358</v>
      </c>
      <c r="C647" s="128" t="s">
        <v>473</v>
      </c>
    </row>
    <row r="648" spans="1:3" s="411" customFormat="1" ht="12.6" customHeight="1">
      <c r="A648" s="576">
        <v>2968</v>
      </c>
      <c r="B648" s="576" t="s">
        <v>1359</v>
      </c>
      <c r="C648" s="128" t="s">
        <v>473</v>
      </c>
    </row>
    <row r="649" spans="1:3" s="411" customFormat="1" ht="12.6" customHeight="1">
      <c r="A649" s="576">
        <v>2969</v>
      </c>
      <c r="B649" s="576" t="s">
        <v>1360</v>
      </c>
      <c r="C649" s="128" t="s">
        <v>473</v>
      </c>
    </row>
    <row r="650" spans="1:3" s="411" customFormat="1" ht="12.6" customHeight="1">
      <c r="A650" s="576">
        <v>2970</v>
      </c>
      <c r="B650" s="576" t="s">
        <v>1361</v>
      </c>
      <c r="C650" s="128" t="s">
        <v>473</v>
      </c>
    </row>
    <row r="651" spans="1:3" s="411" customFormat="1" ht="12.6" customHeight="1">
      <c r="A651" s="576">
        <v>2971</v>
      </c>
      <c r="B651" s="576" t="s">
        <v>1362</v>
      </c>
      <c r="C651" s="128" t="s">
        <v>473</v>
      </c>
    </row>
    <row r="652" spans="1:3" s="411" customFormat="1" ht="12.6" customHeight="1">
      <c r="A652" s="576">
        <v>2973</v>
      </c>
      <c r="B652" s="576" t="s">
        <v>1363</v>
      </c>
      <c r="C652" s="128" t="s">
        <v>473</v>
      </c>
    </row>
    <row r="653" spans="1:3" s="411" customFormat="1" ht="12.6" customHeight="1">
      <c r="A653" s="576">
        <v>2975</v>
      </c>
      <c r="B653" s="576" t="s">
        <v>1364</v>
      </c>
      <c r="C653" s="128" t="s">
        <v>473</v>
      </c>
    </row>
    <row r="654" spans="1:3" s="411" customFormat="1" ht="12.6" customHeight="1">
      <c r="A654" s="576">
        <v>2977</v>
      </c>
      <c r="B654" s="576" t="s">
        <v>1365</v>
      </c>
      <c r="C654" s="128" t="s">
        <v>473</v>
      </c>
    </row>
    <row r="655" spans="1:3" s="411" customFormat="1" ht="12.6" customHeight="1">
      <c r="A655" s="576">
        <v>2979</v>
      </c>
      <c r="B655" s="576" t="s">
        <v>1366</v>
      </c>
      <c r="C655" s="128" t="s">
        <v>473</v>
      </c>
    </row>
    <row r="656" spans="1:3" s="411" customFormat="1" ht="12.6" customHeight="1">
      <c r="A656" s="576"/>
      <c r="B656" s="576" t="s">
        <v>1273</v>
      </c>
    </row>
    <row r="657" spans="1:3" s="411" customFormat="1" ht="12.6" customHeight="1">
      <c r="A657" s="576">
        <v>2980</v>
      </c>
      <c r="B657" s="576" t="s">
        <v>1367</v>
      </c>
      <c r="C657" s="128" t="s">
        <v>473</v>
      </c>
    </row>
    <row r="658" spans="1:3" s="411" customFormat="1" ht="12.6" customHeight="1">
      <c r="A658" s="576">
        <v>2981</v>
      </c>
      <c r="B658" s="576" t="s">
        <v>1367</v>
      </c>
      <c r="C658" s="128" t="s">
        <v>473</v>
      </c>
    </row>
    <row r="659" spans="1:3" s="411" customFormat="1" ht="12.6" customHeight="1">
      <c r="A659" s="576"/>
      <c r="B659" s="576" t="s">
        <v>1368</v>
      </c>
    </row>
    <row r="660" spans="1:3" s="411" customFormat="1" ht="12.6" customHeight="1">
      <c r="A660" s="576"/>
      <c r="B660" s="576" t="s">
        <v>1369</v>
      </c>
    </row>
    <row r="661" spans="1:3" s="411" customFormat="1" ht="12.6" customHeight="1">
      <c r="A661" s="576"/>
      <c r="B661" s="576" t="s">
        <v>1370</v>
      </c>
    </row>
    <row r="662" spans="1:3" s="411" customFormat="1" ht="12.6" customHeight="1">
      <c r="A662" s="576">
        <v>3000</v>
      </c>
      <c r="B662" s="576" t="s">
        <v>1371</v>
      </c>
      <c r="C662" s="128" t="s">
        <v>291</v>
      </c>
    </row>
    <row r="663" spans="1:3" s="411" customFormat="1" ht="12.6" customHeight="1">
      <c r="A663" s="576">
        <v>3010</v>
      </c>
      <c r="B663" s="576" t="s">
        <v>1372</v>
      </c>
      <c r="C663" s="128" t="s">
        <v>291</v>
      </c>
    </row>
    <row r="664" spans="1:3" s="411" customFormat="1" ht="12.6" customHeight="1">
      <c r="A664" s="576">
        <v>3020</v>
      </c>
      <c r="B664" s="576" t="s">
        <v>1373</v>
      </c>
      <c r="C664" s="128" t="s">
        <v>291</v>
      </c>
    </row>
    <row r="665" spans="1:3" s="411" customFormat="1" ht="12.6" customHeight="1">
      <c r="A665" s="576">
        <v>3030</v>
      </c>
      <c r="B665" s="576" t="s">
        <v>1374</v>
      </c>
      <c r="C665" s="128" t="s">
        <v>291</v>
      </c>
    </row>
    <row r="666" spans="1:3" s="411" customFormat="1" ht="12.6" customHeight="1">
      <c r="A666" s="576">
        <v>3040</v>
      </c>
      <c r="B666" s="576" t="s">
        <v>1375</v>
      </c>
      <c r="C666" s="128" t="s">
        <v>291</v>
      </c>
    </row>
    <row r="667" spans="1:3" s="411" customFormat="1" ht="12.6" customHeight="1">
      <c r="A667" s="576">
        <v>3050</v>
      </c>
      <c r="B667" s="576" t="s">
        <v>1376</v>
      </c>
      <c r="C667" s="128" t="s">
        <v>291</v>
      </c>
    </row>
    <row r="668" spans="1:3" s="411" customFormat="1" ht="12.6" customHeight="1">
      <c r="A668" s="576">
        <v>3060</v>
      </c>
      <c r="B668" s="576" t="s">
        <v>1377</v>
      </c>
      <c r="C668" s="128" t="s">
        <v>291</v>
      </c>
    </row>
    <row r="669" spans="1:3" s="411" customFormat="1" ht="12.6" customHeight="1">
      <c r="A669" s="576">
        <v>3070</v>
      </c>
      <c r="B669" s="576" t="s">
        <v>1378</v>
      </c>
      <c r="C669" s="128" t="s">
        <v>291</v>
      </c>
    </row>
    <row r="670" spans="1:3" s="411" customFormat="1" ht="12.6" customHeight="1">
      <c r="A670" s="576">
        <v>3080</v>
      </c>
      <c r="B670" s="576" t="s">
        <v>1379</v>
      </c>
      <c r="C670" s="128" t="s">
        <v>291</v>
      </c>
    </row>
    <row r="671" spans="1:3" s="411" customFormat="1" ht="12.6" customHeight="1">
      <c r="A671" s="576">
        <v>3090</v>
      </c>
      <c r="B671" s="576" t="s">
        <v>1380</v>
      </c>
      <c r="C671" s="128" t="s">
        <v>291</v>
      </c>
    </row>
    <row r="672" spans="1:3" s="411" customFormat="1" ht="12.6" customHeight="1">
      <c r="A672" s="576">
        <v>3099</v>
      </c>
      <c r="B672" s="576" t="s">
        <v>1381</v>
      </c>
      <c r="C672" s="128" t="s">
        <v>291</v>
      </c>
    </row>
    <row r="673" spans="1:3" s="411" customFormat="1" ht="12.6" customHeight="1">
      <c r="A673" s="576"/>
      <c r="B673" s="576" t="s">
        <v>1382</v>
      </c>
    </row>
    <row r="674" spans="1:3" s="411" customFormat="1" ht="12.6" customHeight="1">
      <c r="A674" s="576">
        <v>3200</v>
      </c>
      <c r="B674" s="576" t="s">
        <v>1383</v>
      </c>
      <c r="C674" s="128" t="s">
        <v>297</v>
      </c>
    </row>
    <row r="675" spans="1:3" s="411" customFormat="1" ht="12.6" customHeight="1">
      <c r="A675" s="576">
        <v>3210</v>
      </c>
      <c r="B675" s="576" t="s">
        <v>1384</v>
      </c>
      <c r="C675" s="128" t="s">
        <v>297</v>
      </c>
    </row>
    <row r="676" spans="1:3" s="411" customFormat="1" ht="12.6" customHeight="1">
      <c r="A676" s="576">
        <v>3220</v>
      </c>
      <c r="B676" s="576" t="s">
        <v>1385</v>
      </c>
      <c r="C676" s="128" t="s">
        <v>297</v>
      </c>
    </row>
    <row r="677" spans="1:3" s="411" customFormat="1" ht="12.6" customHeight="1">
      <c r="A677" s="576">
        <v>3230</v>
      </c>
      <c r="B677" s="576" t="s">
        <v>1386</v>
      </c>
      <c r="C677" s="128" t="s">
        <v>297</v>
      </c>
    </row>
    <row r="678" spans="1:3" s="411" customFormat="1" ht="12.6" customHeight="1">
      <c r="A678" s="576"/>
      <c r="B678" s="576" t="s">
        <v>1387</v>
      </c>
    </row>
    <row r="679" spans="1:3" s="411" customFormat="1" ht="12.6" customHeight="1">
      <c r="A679" s="576">
        <v>3250</v>
      </c>
      <c r="B679" s="576" t="s">
        <v>1388</v>
      </c>
      <c r="C679" s="128" t="s">
        <v>295</v>
      </c>
    </row>
    <row r="680" spans="1:3" s="411" customFormat="1" ht="12.6" customHeight="1">
      <c r="A680" s="576">
        <v>3260</v>
      </c>
      <c r="B680" s="576" t="s">
        <v>1389</v>
      </c>
      <c r="C680" s="128" t="s">
        <v>295</v>
      </c>
    </row>
    <row r="681" spans="1:3" s="411" customFormat="1" ht="12.6" customHeight="1">
      <c r="A681" s="576">
        <v>3270</v>
      </c>
      <c r="B681" s="576" t="s">
        <v>1390</v>
      </c>
      <c r="C681" s="128" t="s">
        <v>295</v>
      </c>
    </row>
    <row r="682" spans="1:3" s="411" customFormat="1" ht="12.6" customHeight="1">
      <c r="A682" s="576">
        <v>3280</v>
      </c>
      <c r="B682" s="576" t="s">
        <v>1391</v>
      </c>
      <c r="C682" s="128" t="s">
        <v>295</v>
      </c>
    </row>
    <row r="683" spans="1:3" s="411" customFormat="1" ht="12.6" customHeight="1">
      <c r="A683" s="576">
        <v>3290</v>
      </c>
      <c r="B683" s="576" t="s">
        <v>1392</v>
      </c>
      <c r="C683" s="128" t="s">
        <v>295</v>
      </c>
    </row>
    <row r="684" spans="1:3" s="411" customFormat="1" ht="12.6" customHeight="1">
      <c r="A684" s="576"/>
      <c r="B684" s="576" t="s">
        <v>1393</v>
      </c>
    </row>
    <row r="685" spans="1:3" s="411" customFormat="1" ht="12.6" customHeight="1">
      <c r="A685" s="576">
        <v>3300</v>
      </c>
      <c r="B685" s="576" t="s">
        <v>1394</v>
      </c>
      <c r="C685" s="128" t="s">
        <v>297</v>
      </c>
    </row>
    <row r="686" spans="1:3" s="411" customFormat="1" ht="12.6" customHeight="1">
      <c r="A686" s="576">
        <v>3310</v>
      </c>
      <c r="B686" s="576" t="s">
        <v>1395</v>
      </c>
      <c r="C686" s="128" t="s">
        <v>297</v>
      </c>
    </row>
    <row r="687" spans="1:3" s="411" customFormat="1" ht="12.6" customHeight="1">
      <c r="A687" s="576">
        <v>3320</v>
      </c>
      <c r="B687" s="576" t="s">
        <v>1396</v>
      </c>
      <c r="C687" s="128" t="s">
        <v>297</v>
      </c>
    </row>
    <row r="688" spans="1:3" s="411" customFormat="1" ht="12.6" customHeight="1">
      <c r="A688" s="576"/>
      <c r="B688" s="576" t="s">
        <v>1397</v>
      </c>
    </row>
    <row r="689" spans="1:3" s="411" customFormat="1" ht="12.6" customHeight="1">
      <c r="A689" s="576">
        <v>3330</v>
      </c>
      <c r="B689" s="576" t="s">
        <v>1398</v>
      </c>
      <c r="C689" s="128" t="s">
        <v>293</v>
      </c>
    </row>
    <row r="690" spans="1:3" s="411" customFormat="1" ht="12.6" customHeight="1">
      <c r="A690" s="576">
        <v>3350</v>
      </c>
      <c r="B690" s="576" t="s">
        <v>1399</v>
      </c>
      <c r="C690" s="128" t="s">
        <v>293</v>
      </c>
    </row>
    <row r="691" spans="1:3" s="411" customFormat="1" ht="12.6" customHeight="1">
      <c r="A691" s="576">
        <v>3360</v>
      </c>
      <c r="B691" s="576" t="s">
        <v>1400</v>
      </c>
      <c r="C691" s="128" t="s">
        <v>293</v>
      </c>
    </row>
    <row r="692" spans="1:3" s="411" customFormat="1" ht="12.6" customHeight="1">
      <c r="A692" s="576">
        <v>3370</v>
      </c>
      <c r="B692" s="576" t="s">
        <v>1401</v>
      </c>
      <c r="C692" s="128" t="s">
        <v>293</v>
      </c>
    </row>
    <row r="693" spans="1:3" s="411" customFormat="1" ht="12.6" customHeight="1">
      <c r="A693" s="576">
        <v>3380</v>
      </c>
      <c r="B693" s="576" t="s">
        <v>1402</v>
      </c>
      <c r="C693" s="128" t="s">
        <v>293</v>
      </c>
    </row>
    <row r="694" spans="1:3" s="411" customFormat="1" ht="12.6" customHeight="1">
      <c r="A694" s="576"/>
      <c r="B694" s="576" t="s">
        <v>1403</v>
      </c>
    </row>
    <row r="695" spans="1:3" s="411" customFormat="1" ht="12.6" customHeight="1">
      <c r="A695" s="576">
        <v>3400</v>
      </c>
      <c r="B695" s="576" t="s">
        <v>1404</v>
      </c>
      <c r="C695" s="128" t="s">
        <v>297</v>
      </c>
    </row>
    <row r="696" spans="1:3" s="411" customFormat="1" ht="12.6" customHeight="1">
      <c r="A696" s="576">
        <v>3410</v>
      </c>
      <c r="B696" s="576" t="s">
        <v>1405</v>
      </c>
      <c r="C696" s="128" t="s">
        <v>297</v>
      </c>
    </row>
    <row r="697" spans="1:3" s="411" customFormat="1" ht="12.6" customHeight="1">
      <c r="A697" s="576">
        <v>3420</v>
      </c>
      <c r="B697" s="576" t="s">
        <v>1406</v>
      </c>
      <c r="C697" s="128" t="s">
        <v>297</v>
      </c>
    </row>
    <row r="698" spans="1:3" s="411" customFormat="1" ht="12.6" customHeight="1">
      <c r="A698" s="576">
        <v>3430</v>
      </c>
      <c r="B698" s="576" t="s">
        <v>1407</v>
      </c>
      <c r="C698" s="128" t="s">
        <v>297</v>
      </c>
    </row>
    <row r="699" spans="1:3" s="411" customFormat="1" ht="12.6" customHeight="1">
      <c r="A699" s="576"/>
      <c r="B699" s="576" t="s">
        <v>1408</v>
      </c>
    </row>
    <row r="700" spans="1:3" s="411" customFormat="1" ht="12.6" customHeight="1">
      <c r="A700" s="576">
        <v>3440</v>
      </c>
      <c r="B700" s="576" t="s">
        <v>1409</v>
      </c>
      <c r="C700" s="128" t="s">
        <v>297</v>
      </c>
    </row>
    <row r="701" spans="1:3" s="3" customFormat="1" ht="12.6" customHeight="1">
      <c r="A701" s="576">
        <v>3450</v>
      </c>
      <c r="B701" s="576" t="s">
        <v>1410</v>
      </c>
      <c r="C701" s="128" t="s">
        <v>297</v>
      </c>
    </row>
    <row r="702" spans="1:3" s="3" customFormat="1" ht="12.6" customHeight="1">
      <c r="A702" s="576">
        <v>3460</v>
      </c>
      <c r="B702" s="576" t="s">
        <v>1411</v>
      </c>
      <c r="C702" s="128" t="s">
        <v>297</v>
      </c>
    </row>
    <row r="703" spans="1:3" s="3" customFormat="1" ht="12.6" customHeight="1">
      <c r="A703" s="576">
        <v>3470</v>
      </c>
      <c r="B703" s="576" t="s">
        <v>1412</v>
      </c>
      <c r="C703" s="128" t="s">
        <v>297</v>
      </c>
    </row>
    <row r="704" spans="1:3" s="411" customFormat="1" ht="12.6" customHeight="1">
      <c r="A704" s="576">
        <v>3480</v>
      </c>
      <c r="B704" s="576" t="s">
        <v>1413</v>
      </c>
      <c r="C704" s="128" t="s">
        <v>297</v>
      </c>
    </row>
    <row r="705" spans="1:3" s="411" customFormat="1" ht="12.6" customHeight="1">
      <c r="A705" s="576">
        <v>3490</v>
      </c>
      <c r="B705" s="576" t="s">
        <v>1414</v>
      </c>
      <c r="C705" s="128" t="s">
        <v>297</v>
      </c>
    </row>
    <row r="706" spans="1:3" s="411" customFormat="1" ht="12.6" customHeight="1">
      <c r="A706" s="576"/>
      <c r="B706" s="576" t="s">
        <v>1415</v>
      </c>
    </row>
    <row r="707" spans="1:3" s="411" customFormat="1" ht="12.6" customHeight="1">
      <c r="A707" s="576">
        <v>3500</v>
      </c>
      <c r="B707" s="576" t="s">
        <v>1416</v>
      </c>
      <c r="C707" s="128" t="s">
        <v>299</v>
      </c>
    </row>
    <row r="708" spans="1:3" s="411" customFormat="1" ht="12.6" customHeight="1">
      <c r="A708" s="576">
        <v>3510</v>
      </c>
      <c r="B708" s="576" t="s">
        <v>1417</v>
      </c>
      <c r="C708" s="128" t="s">
        <v>299</v>
      </c>
    </row>
    <row r="709" spans="1:3" s="411" customFormat="1" ht="12.6" customHeight="1">
      <c r="A709" s="576">
        <v>3520</v>
      </c>
      <c r="B709" s="576" t="s">
        <v>1418</v>
      </c>
      <c r="C709" s="128" t="s">
        <v>299</v>
      </c>
    </row>
    <row r="710" spans="1:3" s="411" customFormat="1" ht="12.6" customHeight="1">
      <c r="A710" s="576">
        <v>3550</v>
      </c>
      <c r="B710" s="576" t="s">
        <v>1419</v>
      </c>
      <c r="C710" s="128" t="s">
        <v>299</v>
      </c>
    </row>
    <row r="711" spans="1:3" s="411" customFormat="1" ht="12.6" customHeight="1">
      <c r="A711" s="576">
        <v>3560</v>
      </c>
      <c r="B711" s="576" t="s">
        <v>1420</v>
      </c>
      <c r="C711" s="128" t="s">
        <v>299</v>
      </c>
    </row>
    <row r="712" spans="1:3" s="411" customFormat="1" ht="12.6" customHeight="1">
      <c r="A712" s="576">
        <v>3570</v>
      </c>
      <c r="B712" s="576" t="s">
        <v>1421</v>
      </c>
      <c r="C712" s="128" t="s">
        <v>299</v>
      </c>
    </row>
    <row r="713" spans="1:3" s="411" customFormat="1" ht="12.6" customHeight="1">
      <c r="A713" s="576">
        <v>3580</v>
      </c>
      <c r="B713" s="576" t="s">
        <v>1422</v>
      </c>
      <c r="C713" s="128" t="s">
        <v>299</v>
      </c>
    </row>
    <row r="714" spans="1:3" s="411" customFormat="1" ht="12.6" customHeight="1">
      <c r="A714" s="576">
        <v>3590</v>
      </c>
      <c r="B714" s="576" t="s">
        <v>1423</v>
      </c>
      <c r="C714" s="128" t="s">
        <v>299</v>
      </c>
    </row>
    <row r="715" spans="1:3" s="411" customFormat="1" ht="12.6" customHeight="1">
      <c r="A715" s="576"/>
      <c r="B715" s="576" t="s">
        <v>1424</v>
      </c>
    </row>
    <row r="716" spans="1:3" s="411" customFormat="1" ht="12.6" customHeight="1">
      <c r="A716" s="576">
        <v>3600</v>
      </c>
      <c r="B716" s="576" t="s">
        <v>1425</v>
      </c>
      <c r="C716" s="128" t="s">
        <v>302</v>
      </c>
    </row>
    <row r="717" spans="1:3" s="411" customFormat="1" ht="12.6" customHeight="1">
      <c r="A717" s="576">
        <v>3610</v>
      </c>
      <c r="B717" s="576" t="s">
        <v>1426</v>
      </c>
      <c r="C717" s="128" t="s">
        <v>302</v>
      </c>
    </row>
    <row r="718" spans="1:3" s="411" customFormat="1" ht="12.6" customHeight="1">
      <c r="A718" s="576">
        <v>3620</v>
      </c>
      <c r="B718" s="576" t="s">
        <v>1427</v>
      </c>
      <c r="C718" s="128" t="s">
        <v>302</v>
      </c>
    </row>
    <row r="719" spans="1:3" s="411" customFormat="1" ht="12.6" customHeight="1">
      <c r="A719" s="576"/>
      <c r="B719" s="576" t="s">
        <v>1428</v>
      </c>
    </row>
    <row r="720" spans="1:3" s="411" customFormat="1" ht="12.6" customHeight="1">
      <c r="A720" s="576">
        <v>3630</v>
      </c>
      <c r="B720" s="576" t="s">
        <v>1429</v>
      </c>
      <c r="C720" s="128" t="s">
        <v>304</v>
      </c>
    </row>
    <row r="721" spans="1:3" s="411" customFormat="1" ht="12.6" customHeight="1">
      <c r="A721" s="576">
        <v>3640</v>
      </c>
      <c r="B721" s="576" t="s">
        <v>1430</v>
      </c>
      <c r="C721" s="128" t="s">
        <v>304</v>
      </c>
    </row>
    <row r="722" spans="1:3" s="411" customFormat="1" ht="12.6" customHeight="1">
      <c r="A722" s="576"/>
      <c r="B722" s="576" t="s">
        <v>1431</v>
      </c>
    </row>
    <row r="723" spans="1:3" s="411" customFormat="1" ht="12.6" customHeight="1">
      <c r="A723" s="576">
        <v>3650</v>
      </c>
      <c r="B723" s="576" t="s">
        <v>1432</v>
      </c>
      <c r="C723" s="128" t="s">
        <v>321</v>
      </c>
    </row>
    <row r="724" spans="1:3" s="411" customFormat="1" ht="12.6" customHeight="1">
      <c r="A724" s="576">
        <v>3660</v>
      </c>
      <c r="B724" s="576" t="s">
        <v>1433</v>
      </c>
      <c r="C724" s="128" t="s">
        <v>321</v>
      </c>
    </row>
    <row r="725" spans="1:3" s="411" customFormat="1" ht="12.6" customHeight="1">
      <c r="A725" s="576">
        <v>3700</v>
      </c>
      <c r="B725" s="576" t="s">
        <v>1434</v>
      </c>
      <c r="C725" s="128" t="s">
        <v>321</v>
      </c>
    </row>
    <row r="726" spans="1:3" s="411" customFormat="1" ht="12.6" customHeight="1">
      <c r="A726" s="576">
        <v>3710</v>
      </c>
      <c r="B726" s="576" t="s">
        <v>1435</v>
      </c>
      <c r="C726" s="128" t="s">
        <v>321</v>
      </c>
    </row>
    <row r="727" spans="1:3" s="411" customFormat="1" ht="12.6" customHeight="1">
      <c r="A727" s="576">
        <v>3720</v>
      </c>
      <c r="B727" s="576" t="s">
        <v>1436</v>
      </c>
      <c r="C727" s="128" t="s">
        <v>321</v>
      </c>
    </row>
    <row r="728" spans="1:3" s="411" customFormat="1" ht="12.6" customHeight="1">
      <c r="A728" s="576">
        <v>3730</v>
      </c>
      <c r="B728" s="576" t="s">
        <v>1437</v>
      </c>
      <c r="C728" s="128" t="s">
        <v>321</v>
      </c>
    </row>
    <row r="729" spans="1:3" s="411" customFormat="1" ht="12.6" customHeight="1">
      <c r="A729" s="576">
        <v>3750</v>
      </c>
      <c r="B729" s="576" t="s">
        <v>1438</v>
      </c>
      <c r="C729" s="128" t="s">
        <v>321</v>
      </c>
    </row>
    <row r="730" spans="1:3" s="411" customFormat="1" ht="12.6" customHeight="1">
      <c r="A730" s="576">
        <v>3760</v>
      </c>
      <c r="B730" s="576" t="s">
        <v>1439</v>
      </c>
      <c r="C730" s="128" t="s">
        <v>321</v>
      </c>
    </row>
    <row r="731" spans="1:3" s="411" customFormat="1" ht="12.6" customHeight="1">
      <c r="A731" s="576">
        <v>3770</v>
      </c>
      <c r="B731" s="576" t="s">
        <v>1440</v>
      </c>
      <c r="C731" s="128" t="s">
        <v>321</v>
      </c>
    </row>
    <row r="732" spans="1:3" s="411" customFormat="1" ht="12.6" customHeight="1">
      <c r="A732" s="576">
        <v>3780</v>
      </c>
      <c r="B732" s="576" t="s">
        <v>1441</v>
      </c>
      <c r="C732" s="128" t="s">
        <v>321</v>
      </c>
    </row>
    <row r="733" spans="1:3" s="411" customFormat="1" ht="12.6" customHeight="1">
      <c r="A733" s="576">
        <v>3790</v>
      </c>
      <c r="B733" s="576" t="s">
        <v>1442</v>
      </c>
      <c r="C733" s="128" t="s">
        <v>321</v>
      </c>
    </row>
    <row r="734" spans="1:3" s="411" customFormat="1" ht="12.6" customHeight="1">
      <c r="A734" s="576">
        <v>3800</v>
      </c>
      <c r="B734" s="576" t="s">
        <v>1443</v>
      </c>
      <c r="C734" s="128" t="s">
        <v>321</v>
      </c>
    </row>
    <row r="735" spans="1:3" s="411" customFormat="1" ht="12.6" customHeight="1">
      <c r="A735" s="576">
        <v>3810</v>
      </c>
      <c r="B735" s="576" t="s">
        <v>1444</v>
      </c>
      <c r="C735" s="128" t="s">
        <v>321</v>
      </c>
    </row>
    <row r="736" spans="1:3" s="411" customFormat="1" ht="12.6" customHeight="1">
      <c r="A736" s="576">
        <v>3820</v>
      </c>
      <c r="B736" s="576" t="s">
        <v>1445</v>
      </c>
      <c r="C736" s="128" t="s">
        <v>321</v>
      </c>
    </row>
    <row r="737" spans="1:3" s="411" customFormat="1" ht="12.6" customHeight="1">
      <c r="A737" s="576">
        <v>3840</v>
      </c>
      <c r="B737" s="576" t="s">
        <v>1446</v>
      </c>
      <c r="C737" s="128" t="s">
        <v>321</v>
      </c>
    </row>
    <row r="738" spans="1:3" s="411" customFormat="1" ht="12.6" customHeight="1">
      <c r="A738" s="576">
        <v>3850</v>
      </c>
      <c r="B738" s="576" t="s">
        <v>1447</v>
      </c>
      <c r="C738" s="128" t="s">
        <v>321</v>
      </c>
    </row>
    <row r="739" spans="1:3" s="411" customFormat="1" ht="12.6" customHeight="1">
      <c r="A739" s="576">
        <v>3860</v>
      </c>
      <c r="B739" s="576" t="s">
        <v>1448</v>
      </c>
      <c r="C739" s="128" t="s">
        <v>321</v>
      </c>
    </row>
    <row r="740" spans="1:3" s="411" customFormat="1" ht="12.6" customHeight="1">
      <c r="A740" s="576">
        <v>3870</v>
      </c>
      <c r="B740" s="576" t="s">
        <v>1449</v>
      </c>
      <c r="C740" s="128" t="s">
        <v>321</v>
      </c>
    </row>
    <row r="741" spans="1:3" s="411" customFormat="1" ht="12.6" customHeight="1">
      <c r="A741" s="576">
        <v>3880</v>
      </c>
      <c r="B741" s="576" t="s">
        <v>1450</v>
      </c>
      <c r="C741" s="128" t="s">
        <v>321</v>
      </c>
    </row>
    <row r="742" spans="1:3" s="411" customFormat="1" ht="12.6" customHeight="1">
      <c r="A742" s="576">
        <v>3890</v>
      </c>
      <c r="B742" s="576" t="s">
        <v>1451</v>
      </c>
      <c r="C742" s="128" t="s">
        <v>321</v>
      </c>
    </row>
    <row r="743" spans="1:3" s="411" customFormat="1" ht="12.6" customHeight="1">
      <c r="A743" s="576">
        <v>3900</v>
      </c>
      <c r="B743" s="576" t="s">
        <v>1452</v>
      </c>
      <c r="C743" s="128" t="s">
        <v>321</v>
      </c>
    </row>
    <row r="744" spans="1:3" s="411" customFormat="1" ht="12.6" customHeight="1">
      <c r="A744" s="576">
        <v>3910</v>
      </c>
      <c r="B744" s="576" t="s">
        <v>1453</v>
      </c>
      <c r="C744" s="128" t="s">
        <v>321</v>
      </c>
    </row>
    <row r="745" spans="1:3" s="411" customFormat="1" ht="12.6" customHeight="1">
      <c r="A745" s="576">
        <v>3920</v>
      </c>
      <c r="B745" s="576" t="s">
        <v>803</v>
      </c>
      <c r="C745" s="128" t="s">
        <v>321</v>
      </c>
    </row>
    <row r="746" spans="1:3" s="411" customFormat="1" ht="12.6" customHeight="1">
      <c r="A746" s="576">
        <v>3930</v>
      </c>
      <c r="B746" s="576" t="s">
        <v>1454</v>
      </c>
      <c r="C746" s="128" t="s">
        <v>321</v>
      </c>
    </row>
    <row r="747" spans="1:3" s="411" customFormat="1" ht="12.6" customHeight="1">
      <c r="A747" s="576">
        <v>3950</v>
      </c>
      <c r="B747" s="576" t="s">
        <v>1455</v>
      </c>
      <c r="C747" s="128" t="s">
        <v>321</v>
      </c>
    </row>
    <row r="748" spans="1:3" s="411" customFormat="1" ht="12.6" customHeight="1">
      <c r="A748" s="576">
        <v>3980</v>
      </c>
      <c r="B748" s="576" t="s">
        <v>1456</v>
      </c>
      <c r="C748" s="128" t="s">
        <v>321</v>
      </c>
    </row>
    <row r="749" spans="1:3" s="411" customFormat="1" ht="12.6" customHeight="1">
      <c r="A749" s="576">
        <v>3990</v>
      </c>
      <c r="B749" s="576" t="s">
        <v>1457</v>
      </c>
      <c r="C749" s="128" t="s">
        <v>321</v>
      </c>
    </row>
    <row r="750" spans="1:3" s="411" customFormat="1" ht="12.6" customHeight="1">
      <c r="A750" s="576"/>
      <c r="B750" s="576" t="s">
        <v>1458</v>
      </c>
    </row>
    <row r="751" spans="1:3" s="411" customFormat="1" ht="12.6" customHeight="1">
      <c r="A751" s="576"/>
      <c r="B751" s="576" t="s">
        <v>1459</v>
      </c>
    </row>
    <row r="752" spans="1:3" s="411" customFormat="1" ht="12.6" customHeight="1">
      <c r="A752" s="576"/>
      <c r="B752" s="576" t="s">
        <v>1460</v>
      </c>
    </row>
    <row r="753" spans="1:3" s="411" customFormat="1" ht="12.6" customHeight="1">
      <c r="A753" s="576"/>
      <c r="B753" s="576" t="s">
        <v>1461</v>
      </c>
    </row>
    <row r="754" spans="1:3" s="411" customFormat="1" ht="12.6" customHeight="1">
      <c r="A754" s="576">
        <v>4000</v>
      </c>
      <c r="B754" s="576" t="s">
        <v>1462</v>
      </c>
      <c r="C754" s="128" t="s">
        <v>310</v>
      </c>
    </row>
    <row r="755" spans="1:3" s="411" customFormat="1" ht="12.6" customHeight="1">
      <c r="A755" s="576">
        <v>4010</v>
      </c>
      <c r="B755" s="576" t="s">
        <v>1463</v>
      </c>
      <c r="C755" s="128" t="s">
        <v>310</v>
      </c>
    </row>
    <row r="756" spans="1:3" s="411" customFormat="1" ht="12.6" customHeight="1">
      <c r="A756" s="576">
        <v>4020</v>
      </c>
      <c r="B756" s="576" t="s">
        <v>1464</v>
      </c>
      <c r="C756" s="128" t="s">
        <v>310</v>
      </c>
    </row>
    <row r="757" spans="1:3" s="411" customFormat="1" ht="12.6" customHeight="1">
      <c r="A757" s="576">
        <v>4030</v>
      </c>
      <c r="B757" s="576" t="s">
        <v>1465</v>
      </c>
      <c r="C757" s="128" t="s">
        <v>310</v>
      </c>
    </row>
    <row r="758" spans="1:3" s="411" customFormat="1" ht="12.6" customHeight="1">
      <c r="A758" s="576">
        <v>4040</v>
      </c>
      <c r="B758" s="576" t="s">
        <v>1466</v>
      </c>
      <c r="C758" s="128" t="s">
        <v>310</v>
      </c>
    </row>
    <row r="759" spans="1:3" s="411" customFormat="1" ht="12.6" customHeight="1">
      <c r="A759" s="576">
        <v>4050</v>
      </c>
      <c r="B759" s="576" t="s">
        <v>1467</v>
      </c>
      <c r="C759" s="128" t="s">
        <v>310</v>
      </c>
    </row>
    <row r="760" spans="1:3" s="411" customFormat="1" ht="12.6" customHeight="1">
      <c r="A760" s="576">
        <v>4060</v>
      </c>
      <c r="B760" s="576" t="s">
        <v>1468</v>
      </c>
      <c r="C760" s="128" t="s">
        <v>310</v>
      </c>
    </row>
    <row r="761" spans="1:3" s="411" customFormat="1" ht="12.6" customHeight="1">
      <c r="A761" s="576">
        <v>4070</v>
      </c>
      <c r="B761" s="576" t="s">
        <v>1469</v>
      </c>
      <c r="C761" s="128" t="s">
        <v>310</v>
      </c>
    </row>
    <row r="762" spans="1:3" s="411" customFormat="1" ht="12.6" customHeight="1">
      <c r="A762" s="576">
        <v>4080</v>
      </c>
      <c r="B762" s="576" t="s">
        <v>1470</v>
      </c>
      <c r="C762" s="128" t="s">
        <v>310</v>
      </c>
    </row>
    <row r="763" spans="1:3" s="411" customFormat="1" ht="12.6" customHeight="1">
      <c r="A763" s="576"/>
      <c r="B763" s="576" t="s">
        <v>1471</v>
      </c>
    </row>
    <row r="764" spans="1:3" s="411" customFormat="1" ht="12.6" customHeight="1">
      <c r="A764" s="576">
        <v>4090</v>
      </c>
      <c r="B764" s="576" t="s">
        <v>1472</v>
      </c>
      <c r="C764" s="128" t="s">
        <v>310</v>
      </c>
    </row>
    <row r="765" spans="1:3" s="411" customFormat="1" ht="12.6" customHeight="1">
      <c r="A765" s="576">
        <v>4100</v>
      </c>
      <c r="B765" s="576" t="s">
        <v>1473</v>
      </c>
      <c r="C765" s="128" t="s">
        <v>310</v>
      </c>
    </row>
    <row r="766" spans="1:3" s="411" customFormat="1" ht="12.6" customHeight="1">
      <c r="A766" s="576">
        <v>4110</v>
      </c>
      <c r="B766" s="576" t="s">
        <v>1474</v>
      </c>
      <c r="C766" s="128" t="s">
        <v>310</v>
      </c>
    </row>
    <row r="767" spans="1:3" s="411" customFormat="1" ht="12.6" customHeight="1">
      <c r="A767" s="576">
        <v>4120</v>
      </c>
      <c r="B767" s="576" t="s">
        <v>1475</v>
      </c>
      <c r="C767" s="128" t="s">
        <v>310</v>
      </c>
    </row>
    <row r="768" spans="1:3" s="411" customFormat="1" ht="12.6" customHeight="1">
      <c r="A768" s="576">
        <v>4130</v>
      </c>
      <c r="B768" s="576" t="s">
        <v>1476</v>
      </c>
      <c r="C768" s="128" t="s">
        <v>310</v>
      </c>
    </row>
    <row r="769" spans="1:3" s="411" customFormat="1" ht="12.6" customHeight="1">
      <c r="A769" s="576">
        <v>4140</v>
      </c>
      <c r="B769" s="576" t="s">
        <v>1477</v>
      </c>
      <c r="C769" s="128" t="s">
        <v>310</v>
      </c>
    </row>
    <row r="770" spans="1:3" s="411" customFormat="1" ht="12.6" customHeight="1">
      <c r="A770" s="576"/>
      <c r="B770" s="576" t="s">
        <v>1478</v>
      </c>
    </row>
    <row r="771" spans="1:3" s="411" customFormat="1" ht="12.6" customHeight="1">
      <c r="A771" s="576">
        <v>4150</v>
      </c>
      <c r="B771" s="576" t="s">
        <v>1479</v>
      </c>
      <c r="C771" s="128" t="s">
        <v>310</v>
      </c>
    </row>
    <row r="772" spans="1:3" s="411" customFormat="1" ht="12.6" customHeight="1">
      <c r="A772" s="576">
        <v>4160</v>
      </c>
      <c r="B772" s="576" t="s">
        <v>1480</v>
      </c>
      <c r="C772" s="128" t="s">
        <v>310</v>
      </c>
    </row>
    <row r="773" spans="1:3" s="411" customFormat="1" ht="12.6" customHeight="1">
      <c r="A773" s="576">
        <v>4170</v>
      </c>
      <c r="B773" s="576" t="s">
        <v>1481</v>
      </c>
      <c r="C773" s="128" t="s">
        <v>310</v>
      </c>
    </row>
    <row r="774" spans="1:3" s="411" customFormat="1" ht="12.6" customHeight="1">
      <c r="A774" s="576">
        <v>4180</v>
      </c>
      <c r="B774" s="576" t="s">
        <v>1482</v>
      </c>
      <c r="C774" s="128" t="s">
        <v>310</v>
      </c>
    </row>
    <row r="775" spans="1:3" s="411" customFormat="1" ht="12.6" customHeight="1">
      <c r="A775" s="576"/>
      <c r="B775" s="576" t="s">
        <v>1483</v>
      </c>
    </row>
    <row r="776" spans="1:3" s="411" customFormat="1" ht="12.6" customHeight="1">
      <c r="A776" s="576">
        <v>4200</v>
      </c>
      <c r="B776" s="576" t="s">
        <v>1484</v>
      </c>
      <c r="C776" s="128" t="s">
        <v>310</v>
      </c>
    </row>
    <row r="777" spans="1:3" s="411" customFormat="1" ht="12.6" customHeight="1">
      <c r="A777" s="576">
        <v>4210</v>
      </c>
      <c r="B777" s="576" t="s">
        <v>1485</v>
      </c>
      <c r="C777" s="128" t="s">
        <v>310</v>
      </c>
    </row>
    <row r="778" spans="1:3" s="411" customFormat="1" ht="12.6" customHeight="1">
      <c r="A778" s="576">
        <v>4220</v>
      </c>
      <c r="B778" s="576" t="s">
        <v>1486</v>
      </c>
      <c r="C778" s="128" t="s">
        <v>310</v>
      </c>
    </row>
    <row r="779" spans="1:3" s="411" customFormat="1" ht="12.6" customHeight="1">
      <c r="A779" s="576"/>
      <c r="B779" s="576" t="s">
        <v>1487</v>
      </c>
    </row>
    <row r="780" spans="1:3" s="411" customFormat="1" ht="12.6" customHeight="1">
      <c r="A780" s="576">
        <v>4230</v>
      </c>
      <c r="B780" s="576" t="s">
        <v>1488</v>
      </c>
      <c r="C780" s="128" t="s">
        <v>310</v>
      </c>
    </row>
    <row r="781" spans="1:3" s="411" customFormat="1" ht="12.6" customHeight="1">
      <c r="A781" s="576">
        <v>4240</v>
      </c>
      <c r="B781" s="576" t="s">
        <v>1489</v>
      </c>
      <c r="C781" s="128" t="s">
        <v>310</v>
      </c>
    </row>
    <row r="782" spans="1:3" s="411" customFormat="1" ht="12.6" customHeight="1">
      <c r="A782" s="576">
        <v>4260</v>
      </c>
      <c r="B782" s="576" t="s">
        <v>1490</v>
      </c>
      <c r="C782" s="128" t="s">
        <v>310</v>
      </c>
    </row>
    <row r="783" spans="1:3" s="411" customFormat="1" ht="12.6" customHeight="1">
      <c r="A783" s="576">
        <v>4270</v>
      </c>
      <c r="B783" s="576" t="s">
        <v>1491</v>
      </c>
      <c r="C783" s="128" t="s">
        <v>310</v>
      </c>
    </row>
    <row r="784" spans="1:3" s="411" customFormat="1" ht="12.6" customHeight="1">
      <c r="A784" s="576">
        <v>4280</v>
      </c>
      <c r="B784" s="576" t="s">
        <v>1492</v>
      </c>
      <c r="C784" s="128" t="s">
        <v>310</v>
      </c>
    </row>
    <row r="785" spans="1:3" s="411" customFormat="1" ht="12.6" customHeight="1">
      <c r="A785" s="576">
        <v>4290</v>
      </c>
      <c r="B785" s="576" t="s">
        <v>1493</v>
      </c>
      <c r="C785" s="128" t="s">
        <v>310</v>
      </c>
    </row>
    <row r="786" spans="1:3" s="411" customFormat="1" ht="12.6" customHeight="1">
      <c r="A786" s="576">
        <v>4300</v>
      </c>
      <c r="B786" s="576" t="s">
        <v>1494</v>
      </c>
      <c r="C786" s="128" t="s">
        <v>310</v>
      </c>
    </row>
    <row r="787" spans="1:3" s="411" customFormat="1" ht="12.6" customHeight="1">
      <c r="A787" s="576">
        <v>4310</v>
      </c>
      <c r="B787" s="576" t="s">
        <v>1495</v>
      </c>
      <c r="C787" s="128" t="s">
        <v>310</v>
      </c>
    </row>
    <row r="788" spans="1:3" s="411" customFormat="1" ht="12.6" customHeight="1">
      <c r="A788" s="576">
        <v>4320</v>
      </c>
      <c r="B788" s="576" t="s">
        <v>1496</v>
      </c>
      <c r="C788" s="128" t="s">
        <v>310</v>
      </c>
    </row>
    <row r="789" spans="1:3" s="411" customFormat="1" ht="12.6" customHeight="1">
      <c r="A789" s="576">
        <v>4330</v>
      </c>
      <c r="B789" s="576" t="s">
        <v>1497</v>
      </c>
      <c r="C789" s="128" t="s">
        <v>310</v>
      </c>
    </row>
    <row r="790" spans="1:3" s="411" customFormat="1" ht="12.6" customHeight="1">
      <c r="A790" s="576">
        <v>4340</v>
      </c>
      <c r="B790" s="576" t="s">
        <v>1498</v>
      </c>
      <c r="C790" s="128" t="s">
        <v>310</v>
      </c>
    </row>
    <row r="791" spans="1:3" s="411" customFormat="1" ht="12.6" customHeight="1">
      <c r="A791" s="576">
        <v>4350</v>
      </c>
      <c r="B791" s="576" t="s">
        <v>1499</v>
      </c>
      <c r="C791" s="128" t="s">
        <v>310</v>
      </c>
    </row>
    <row r="792" spans="1:3" s="411" customFormat="1" ht="12.6" customHeight="1">
      <c r="A792" s="576">
        <v>4360</v>
      </c>
      <c r="B792" s="576" t="s">
        <v>1500</v>
      </c>
      <c r="C792" s="128" t="s">
        <v>310</v>
      </c>
    </row>
    <row r="793" spans="1:3" s="411" customFormat="1" ht="12.6" customHeight="1">
      <c r="A793" s="576">
        <v>4370</v>
      </c>
      <c r="B793" s="576" t="s">
        <v>1501</v>
      </c>
      <c r="C793" s="128" t="s">
        <v>310</v>
      </c>
    </row>
    <row r="794" spans="1:3" s="411" customFormat="1" ht="12.6" customHeight="1">
      <c r="A794" s="576">
        <v>4380</v>
      </c>
      <c r="B794" s="576" t="s">
        <v>1502</v>
      </c>
      <c r="C794" s="128" t="s">
        <v>310</v>
      </c>
    </row>
    <row r="795" spans="1:3" s="411" customFormat="1" ht="12.6" customHeight="1">
      <c r="A795" s="576">
        <v>4390</v>
      </c>
      <c r="B795" s="576" t="s">
        <v>1503</v>
      </c>
      <c r="C795" s="128" t="s">
        <v>310</v>
      </c>
    </row>
    <row r="796" spans="1:3" s="411" customFormat="1" ht="12.6" customHeight="1">
      <c r="A796" s="576"/>
      <c r="B796" s="576" t="s">
        <v>1504</v>
      </c>
    </row>
    <row r="797" spans="1:3" s="411" customFormat="1" ht="12.6" customHeight="1">
      <c r="A797" s="576">
        <v>4400</v>
      </c>
      <c r="B797" s="576" t="s">
        <v>1505</v>
      </c>
      <c r="C797" s="128" t="s">
        <v>311</v>
      </c>
    </row>
    <row r="798" spans="1:3" s="411" customFormat="1" ht="12.6" customHeight="1">
      <c r="A798" s="576">
        <v>4410</v>
      </c>
      <c r="B798" s="576" t="s">
        <v>1506</v>
      </c>
      <c r="C798" s="128" t="s">
        <v>311</v>
      </c>
    </row>
    <row r="799" spans="1:3" s="411" customFormat="1" ht="12.6" customHeight="1">
      <c r="A799" s="576">
        <v>4420</v>
      </c>
      <c r="B799" s="576" t="s">
        <v>1507</v>
      </c>
      <c r="C799" s="128" t="s">
        <v>311</v>
      </c>
    </row>
    <row r="800" spans="1:3" s="411" customFormat="1" ht="12.6" customHeight="1">
      <c r="A800" s="576">
        <v>4440</v>
      </c>
      <c r="B800" s="576" t="s">
        <v>1508</v>
      </c>
      <c r="C800" s="128" t="s">
        <v>311</v>
      </c>
    </row>
    <row r="801" spans="1:3" s="411" customFormat="1" ht="12.6" customHeight="1">
      <c r="A801" s="576"/>
      <c r="B801" s="576" t="s">
        <v>1509</v>
      </c>
    </row>
    <row r="802" spans="1:3" s="411" customFormat="1" ht="12.6" customHeight="1">
      <c r="A802" s="576">
        <v>4450</v>
      </c>
      <c r="B802" s="576" t="s">
        <v>1510</v>
      </c>
      <c r="C802" s="128" t="s">
        <v>313</v>
      </c>
    </row>
    <row r="803" spans="1:3" s="411" customFormat="1" ht="12.6" customHeight="1">
      <c r="A803" s="576">
        <v>4460</v>
      </c>
      <c r="B803" s="576" t="s">
        <v>1511</v>
      </c>
      <c r="C803" s="128" t="s">
        <v>313</v>
      </c>
    </row>
    <row r="804" spans="1:3" s="411" customFormat="1" ht="12.6" customHeight="1">
      <c r="A804" s="576">
        <v>4470</v>
      </c>
      <c r="B804" s="576" t="s">
        <v>1512</v>
      </c>
      <c r="C804" s="128" t="s">
        <v>313</v>
      </c>
    </row>
    <row r="805" spans="1:3" s="411" customFormat="1" ht="12.6" customHeight="1">
      <c r="A805" s="576">
        <v>4480</v>
      </c>
      <c r="B805" s="576" t="s">
        <v>1513</v>
      </c>
      <c r="C805" s="128" t="s">
        <v>313</v>
      </c>
    </row>
    <row r="806" spans="1:3" s="411" customFormat="1" ht="12.6" customHeight="1">
      <c r="A806" s="576">
        <v>4490</v>
      </c>
      <c r="B806" s="576" t="s">
        <v>1514</v>
      </c>
      <c r="C806" s="128" t="s">
        <v>313</v>
      </c>
    </row>
    <row r="807" spans="1:3" s="411" customFormat="1" ht="12.6" customHeight="1">
      <c r="A807" s="576"/>
      <c r="B807" s="576" t="s">
        <v>1515</v>
      </c>
    </row>
    <row r="808" spans="1:3" s="411" customFormat="1" ht="12.6" customHeight="1">
      <c r="A808" s="576"/>
      <c r="B808" s="576" t="s">
        <v>1516</v>
      </c>
    </row>
    <row r="809" spans="1:3" s="411" customFormat="1" ht="12.6" customHeight="1">
      <c r="A809" s="576"/>
      <c r="B809" s="576" t="s">
        <v>1517</v>
      </c>
    </row>
    <row r="810" spans="1:3" s="411" customFormat="1" ht="12.6" customHeight="1">
      <c r="A810" s="576">
        <v>5000</v>
      </c>
      <c r="B810" s="576" t="s">
        <v>1518</v>
      </c>
      <c r="C810" s="128" t="s">
        <v>323</v>
      </c>
    </row>
    <row r="811" spans="1:3" s="411" customFormat="1" ht="12.6" customHeight="1">
      <c r="A811" s="576">
        <v>5010</v>
      </c>
      <c r="B811" s="576" t="s">
        <v>1519</v>
      </c>
      <c r="C811" s="128" t="s">
        <v>323</v>
      </c>
    </row>
    <row r="812" spans="1:3" s="411" customFormat="1" ht="12.6" customHeight="1">
      <c r="A812" s="576">
        <v>5020</v>
      </c>
      <c r="B812" s="576" t="s">
        <v>1520</v>
      </c>
      <c r="C812" s="128" t="s">
        <v>323</v>
      </c>
    </row>
    <row r="813" spans="1:3" s="411" customFormat="1" ht="12.6" customHeight="1">
      <c r="A813" s="576">
        <v>5050</v>
      </c>
      <c r="B813" s="576" t="s">
        <v>1521</v>
      </c>
      <c r="C813" s="128" t="s">
        <v>323</v>
      </c>
    </row>
    <row r="814" spans="1:3" s="411" customFormat="1" ht="12.6" customHeight="1">
      <c r="A814" s="576">
        <v>5060</v>
      </c>
      <c r="B814" s="576" t="s">
        <v>1522</v>
      </c>
      <c r="C814" s="128" t="s">
        <v>323</v>
      </c>
    </row>
    <row r="815" spans="1:3" s="411" customFormat="1" ht="12.6" customHeight="1">
      <c r="A815" s="576">
        <v>5090</v>
      </c>
      <c r="B815" s="576" t="s">
        <v>1523</v>
      </c>
      <c r="C815" s="128" t="s">
        <v>323</v>
      </c>
    </row>
    <row r="816" spans="1:3" s="411" customFormat="1" ht="12.6" customHeight="1">
      <c r="A816" s="576">
        <v>5100</v>
      </c>
      <c r="B816" s="576" t="s">
        <v>1524</v>
      </c>
      <c r="C816" s="128" t="s">
        <v>323</v>
      </c>
    </row>
    <row r="817" spans="1:3" s="411" customFormat="1" ht="12.6" customHeight="1">
      <c r="A817" s="576">
        <v>5110</v>
      </c>
      <c r="B817" s="576" t="s">
        <v>1525</v>
      </c>
      <c r="C817" s="128" t="s">
        <v>323</v>
      </c>
    </row>
    <row r="818" spans="1:3" s="411" customFormat="1" ht="12.6" customHeight="1">
      <c r="A818" s="576">
        <v>5120</v>
      </c>
      <c r="B818" s="576" t="s">
        <v>1526</v>
      </c>
      <c r="C818" s="128" t="s">
        <v>323</v>
      </c>
    </row>
    <row r="819" spans="1:3" s="411" customFormat="1" ht="12.6" customHeight="1">
      <c r="A819" s="576">
        <v>5130</v>
      </c>
      <c r="B819" s="576" t="s">
        <v>1527</v>
      </c>
      <c r="C819" s="128" t="s">
        <v>323</v>
      </c>
    </row>
    <row r="820" spans="1:3" s="411" customFormat="1" ht="12.6" customHeight="1">
      <c r="A820" s="576">
        <v>5170</v>
      </c>
      <c r="B820" s="576" t="s">
        <v>1528</v>
      </c>
      <c r="C820" s="128" t="s">
        <v>323</v>
      </c>
    </row>
    <row r="821" spans="1:3" s="411" customFormat="1" ht="12.6" customHeight="1">
      <c r="A821" s="576">
        <v>5180</v>
      </c>
      <c r="B821" s="576" t="s">
        <v>1529</v>
      </c>
      <c r="C821" s="128" t="s">
        <v>323</v>
      </c>
    </row>
    <row r="822" spans="1:3" s="411" customFormat="1" ht="12.6" customHeight="1">
      <c r="A822" s="576">
        <v>5190</v>
      </c>
      <c r="B822" s="576" t="s">
        <v>1530</v>
      </c>
      <c r="C822" s="128" t="s">
        <v>323</v>
      </c>
    </row>
    <row r="823" spans="1:3" s="411" customFormat="1" ht="12.6" customHeight="1">
      <c r="A823" s="576">
        <v>5200</v>
      </c>
      <c r="B823" s="576" t="s">
        <v>1531</v>
      </c>
      <c r="C823" s="128" t="s">
        <v>323</v>
      </c>
    </row>
    <row r="824" spans="1:3" s="411" customFormat="1" ht="12.6" customHeight="1">
      <c r="A824" s="576">
        <v>5290</v>
      </c>
      <c r="B824" s="576" t="s">
        <v>1532</v>
      </c>
      <c r="C824" s="128" t="s">
        <v>323</v>
      </c>
    </row>
    <row r="825" spans="1:3" s="411" customFormat="1" ht="12.6" customHeight="1">
      <c r="A825" s="576">
        <v>5300</v>
      </c>
      <c r="B825" s="576" t="s">
        <v>1533</v>
      </c>
      <c r="C825" s="128" t="s">
        <v>323</v>
      </c>
    </row>
    <row r="826" spans="1:3" s="411" customFormat="1" ht="12.6" customHeight="1">
      <c r="A826" s="576">
        <v>5310</v>
      </c>
      <c r="B826" s="576" t="s">
        <v>1534</v>
      </c>
      <c r="C826" s="128" t="s">
        <v>323</v>
      </c>
    </row>
    <row r="827" spans="1:3" s="411" customFormat="1" ht="12.6" customHeight="1">
      <c r="A827" s="576">
        <v>5320</v>
      </c>
      <c r="B827" s="576" t="s">
        <v>1535</v>
      </c>
      <c r="C827" s="128" t="s">
        <v>323</v>
      </c>
    </row>
    <row r="828" spans="1:3" s="411" customFormat="1" ht="12.6" customHeight="1">
      <c r="A828" s="576">
        <v>5330</v>
      </c>
      <c r="B828" s="576" t="s">
        <v>1348</v>
      </c>
      <c r="C828" s="128" t="s">
        <v>323</v>
      </c>
    </row>
    <row r="829" spans="1:3" s="411" customFormat="1" ht="12.6" customHeight="1">
      <c r="A829" s="576">
        <v>5340</v>
      </c>
      <c r="B829" s="576" t="s">
        <v>1536</v>
      </c>
      <c r="C829" s="128" t="s">
        <v>323</v>
      </c>
    </row>
    <row r="830" spans="1:3" s="411" customFormat="1" ht="12.6" customHeight="1">
      <c r="A830" s="576">
        <v>5350</v>
      </c>
      <c r="B830" s="576" t="s">
        <v>1537</v>
      </c>
      <c r="C830" s="128" t="s">
        <v>323</v>
      </c>
    </row>
    <row r="831" spans="1:3" s="411" customFormat="1" ht="12.6" customHeight="1">
      <c r="A831" s="576">
        <v>5390</v>
      </c>
      <c r="B831" s="576" t="s">
        <v>1538</v>
      </c>
      <c r="C831" s="128" t="s">
        <v>323</v>
      </c>
    </row>
    <row r="832" spans="1:3" s="411" customFormat="1" ht="12.6" customHeight="1">
      <c r="A832" s="576">
        <v>5400</v>
      </c>
      <c r="B832" s="576" t="s">
        <v>1539</v>
      </c>
      <c r="C832" s="128" t="s">
        <v>323</v>
      </c>
    </row>
    <row r="833" spans="1:3" s="411" customFormat="1" ht="12.6" customHeight="1">
      <c r="A833" s="576">
        <v>5410</v>
      </c>
      <c r="B833" s="576" t="s">
        <v>1540</v>
      </c>
      <c r="C833" s="128" t="s">
        <v>323</v>
      </c>
    </row>
    <row r="834" spans="1:3" s="411" customFormat="1" ht="12.6" customHeight="1">
      <c r="A834" s="576">
        <v>5420</v>
      </c>
      <c r="B834" s="576" t="s">
        <v>1541</v>
      </c>
      <c r="C834" s="128" t="s">
        <v>323</v>
      </c>
    </row>
    <row r="835" spans="1:3" s="411" customFormat="1" ht="12.6" customHeight="1">
      <c r="A835" s="576">
        <v>5430</v>
      </c>
      <c r="B835" s="576" t="s">
        <v>1542</v>
      </c>
      <c r="C835" s="128" t="s">
        <v>323</v>
      </c>
    </row>
    <row r="836" spans="1:3" s="411" customFormat="1" ht="12.6" customHeight="1">
      <c r="A836" s="576">
        <v>5440</v>
      </c>
      <c r="B836" s="576" t="s">
        <v>1543</v>
      </c>
      <c r="C836" s="128" t="s">
        <v>323</v>
      </c>
    </row>
    <row r="837" spans="1:3" s="3" customFormat="1" ht="12.6" customHeight="1">
      <c r="A837" s="576">
        <v>5470</v>
      </c>
      <c r="B837" s="576" t="s">
        <v>1544</v>
      </c>
      <c r="C837" s="128" t="s">
        <v>323</v>
      </c>
    </row>
    <row r="838" spans="1:3" s="411" customFormat="1" ht="12.6" customHeight="1">
      <c r="A838" s="576">
        <v>5480</v>
      </c>
      <c r="B838" s="576" t="s">
        <v>1545</v>
      </c>
      <c r="C838" s="128" t="s">
        <v>323</v>
      </c>
    </row>
    <row r="839" spans="1:3" s="411" customFormat="1" ht="12.6" customHeight="1">
      <c r="A839" s="576">
        <v>5490</v>
      </c>
      <c r="B839" s="576" t="s">
        <v>1546</v>
      </c>
      <c r="C839" s="128" t="s">
        <v>323</v>
      </c>
    </row>
    <row r="840" spans="1:3" s="411" customFormat="1" ht="12.6" customHeight="1">
      <c r="A840" s="576"/>
      <c r="B840" s="576" t="s">
        <v>1547</v>
      </c>
    </row>
    <row r="841" spans="1:3" s="411" customFormat="1" ht="12.6" customHeight="1">
      <c r="A841" s="576">
        <v>5600</v>
      </c>
      <c r="B841" s="576" t="s">
        <v>1548</v>
      </c>
      <c r="C841" s="128" t="s">
        <v>323</v>
      </c>
    </row>
    <row r="842" spans="1:3" s="411" customFormat="1" ht="12.6" customHeight="1">
      <c r="A842" s="576">
        <v>5610</v>
      </c>
      <c r="B842" s="576" t="s">
        <v>1549</v>
      </c>
      <c r="C842" s="128" t="s">
        <v>323</v>
      </c>
    </row>
    <row r="843" spans="1:3" s="411" customFormat="1" ht="12.6" customHeight="1">
      <c r="A843" s="576">
        <v>5620</v>
      </c>
      <c r="B843" s="576" t="s">
        <v>1550</v>
      </c>
      <c r="C843" s="128" t="s">
        <v>323</v>
      </c>
    </row>
    <row r="844" spans="1:3" s="411" customFormat="1" ht="12.6" customHeight="1">
      <c r="A844" s="576">
        <v>5630</v>
      </c>
      <c r="B844" s="576" t="s">
        <v>1551</v>
      </c>
      <c r="C844" s="128" t="s">
        <v>323</v>
      </c>
    </row>
    <row r="845" spans="1:3" s="411" customFormat="1" ht="12.6" customHeight="1">
      <c r="A845" s="576">
        <v>5640</v>
      </c>
      <c r="B845" s="576" t="s">
        <v>1552</v>
      </c>
      <c r="C845" s="128" t="s">
        <v>323</v>
      </c>
    </row>
    <row r="846" spans="1:3" s="411" customFormat="1" ht="12.6" customHeight="1">
      <c r="A846" s="576">
        <v>5690</v>
      </c>
      <c r="B846" s="576" t="s">
        <v>1553</v>
      </c>
      <c r="C846" s="128" t="s">
        <v>323</v>
      </c>
    </row>
    <row r="847" spans="1:3" s="411" customFormat="1" ht="12.6" customHeight="1">
      <c r="A847" s="576">
        <v>5700</v>
      </c>
      <c r="B847" s="576" t="s">
        <v>1554</v>
      </c>
      <c r="C847" s="128" t="s">
        <v>323</v>
      </c>
    </row>
    <row r="848" spans="1:3" s="411" customFormat="1" ht="12.6" customHeight="1">
      <c r="A848" s="576">
        <v>5710</v>
      </c>
      <c r="B848" s="576" t="s">
        <v>1555</v>
      </c>
      <c r="C848" s="128" t="s">
        <v>323</v>
      </c>
    </row>
    <row r="849" spans="1:3" s="411" customFormat="1" ht="12.6" customHeight="1">
      <c r="A849" s="576">
        <v>5720</v>
      </c>
      <c r="B849" s="576" t="s">
        <v>1556</v>
      </c>
      <c r="C849" s="128" t="s">
        <v>323</v>
      </c>
    </row>
    <row r="850" spans="1:3" s="411" customFormat="1" ht="12.6" customHeight="1">
      <c r="A850" s="576">
        <v>5730</v>
      </c>
      <c r="B850" s="576" t="s">
        <v>1557</v>
      </c>
      <c r="C850" s="128" t="s">
        <v>323</v>
      </c>
    </row>
    <row r="851" spans="1:3" s="411" customFormat="1" ht="12.6" customHeight="1">
      <c r="A851" s="576">
        <v>5740</v>
      </c>
      <c r="B851" s="576" t="s">
        <v>1558</v>
      </c>
      <c r="C851" s="128" t="s">
        <v>323</v>
      </c>
    </row>
    <row r="852" spans="1:3" s="411" customFormat="1" ht="12.6" customHeight="1">
      <c r="A852" s="576">
        <v>5770</v>
      </c>
      <c r="B852" s="576" t="s">
        <v>1559</v>
      </c>
      <c r="C852" s="128" t="s">
        <v>323</v>
      </c>
    </row>
    <row r="853" spans="1:3" s="411" customFormat="1" ht="12.6" customHeight="1">
      <c r="A853" s="576">
        <v>5780</v>
      </c>
      <c r="B853" s="576" t="s">
        <v>1545</v>
      </c>
      <c r="C853" s="128" t="s">
        <v>323</v>
      </c>
    </row>
    <row r="854" spans="1:3" s="411" customFormat="1" ht="12.6" customHeight="1">
      <c r="A854" s="576">
        <v>5790</v>
      </c>
      <c r="B854" s="576" t="s">
        <v>1546</v>
      </c>
      <c r="C854" s="128" t="s">
        <v>323</v>
      </c>
    </row>
    <row r="855" spans="1:3" s="411" customFormat="1" ht="12.6" customHeight="1">
      <c r="A855" s="576"/>
      <c r="B855" s="576" t="s">
        <v>1560</v>
      </c>
    </row>
    <row r="856" spans="1:3" s="411" customFormat="1" ht="12.6" customHeight="1">
      <c r="A856" s="576">
        <v>5800</v>
      </c>
      <c r="B856" s="576" t="s">
        <v>1561</v>
      </c>
      <c r="C856" s="128" t="s">
        <v>323</v>
      </c>
    </row>
    <row r="857" spans="1:3" s="411" customFormat="1" ht="12.6" customHeight="1">
      <c r="A857" s="576">
        <v>5810</v>
      </c>
      <c r="B857" s="576" t="s">
        <v>1562</v>
      </c>
      <c r="C857" s="128" t="s">
        <v>323</v>
      </c>
    </row>
    <row r="858" spans="1:3" s="411" customFormat="1" ht="12.6" customHeight="1">
      <c r="A858" s="576">
        <v>5820</v>
      </c>
      <c r="B858" s="576" t="s">
        <v>1563</v>
      </c>
      <c r="C858" s="128" t="s">
        <v>323</v>
      </c>
    </row>
    <row r="859" spans="1:3" s="411" customFormat="1" ht="12.6" customHeight="1">
      <c r="A859" s="576">
        <v>5830</v>
      </c>
      <c r="B859" s="576" t="s">
        <v>1564</v>
      </c>
      <c r="C859" s="128" t="s">
        <v>323</v>
      </c>
    </row>
    <row r="860" spans="1:3" s="411" customFormat="1" ht="12.6" customHeight="1">
      <c r="A860" s="576">
        <v>5840</v>
      </c>
      <c r="B860" s="576" t="s">
        <v>1565</v>
      </c>
      <c r="C860" s="128" t="s">
        <v>323</v>
      </c>
    </row>
    <row r="861" spans="1:3" s="411" customFormat="1" ht="12.6" customHeight="1">
      <c r="A861" s="576">
        <v>5890</v>
      </c>
      <c r="B861" s="576" t="s">
        <v>1566</v>
      </c>
      <c r="C861" s="128" t="s">
        <v>323</v>
      </c>
    </row>
    <row r="862" spans="1:3" s="411" customFormat="1" ht="12.6" customHeight="1">
      <c r="A862" s="576">
        <v>5900</v>
      </c>
      <c r="B862" s="576" t="s">
        <v>1567</v>
      </c>
      <c r="C862" s="128" t="s">
        <v>323</v>
      </c>
    </row>
    <row r="863" spans="1:3" s="411" customFormat="1" ht="12.6" customHeight="1">
      <c r="A863" s="576">
        <v>5910</v>
      </c>
      <c r="B863" s="576" t="s">
        <v>1568</v>
      </c>
      <c r="C863" s="128" t="s">
        <v>323</v>
      </c>
    </row>
    <row r="864" spans="1:3" s="411" customFormat="1" ht="12.6" customHeight="1">
      <c r="A864" s="576">
        <v>5920</v>
      </c>
      <c r="B864" s="576" t="s">
        <v>1569</v>
      </c>
      <c r="C864" s="128" t="s">
        <v>323</v>
      </c>
    </row>
    <row r="865" spans="1:3" s="411" customFormat="1" ht="12.6" customHeight="1">
      <c r="A865" s="576">
        <v>5930</v>
      </c>
      <c r="B865" s="576" t="s">
        <v>1570</v>
      </c>
      <c r="C865" s="128" t="s">
        <v>323</v>
      </c>
    </row>
    <row r="866" spans="1:3" s="411" customFormat="1" ht="12.6" customHeight="1">
      <c r="A866" s="576">
        <v>5940</v>
      </c>
      <c r="B866" s="576" t="s">
        <v>1571</v>
      </c>
      <c r="C866" s="128" t="s">
        <v>323</v>
      </c>
    </row>
    <row r="867" spans="1:3" s="411" customFormat="1" ht="12.6" customHeight="1">
      <c r="A867" s="576">
        <v>5960</v>
      </c>
      <c r="B867" s="576" t="s">
        <v>1572</v>
      </c>
      <c r="C867" s="128" t="s">
        <v>323</v>
      </c>
    </row>
    <row r="868" spans="1:3" s="411" customFormat="1" ht="12.6" customHeight="1">
      <c r="A868" s="576">
        <v>5970</v>
      </c>
      <c r="B868" s="576" t="s">
        <v>1545</v>
      </c>
      <c r="C868" s="128" t="s">
        <v>323</v>
      </c>
    </row>
    <row r="869" spans="1:3" s="411" customFormat="1" ht="12.6" customHeight="1">
      <c r="A869" s="576">
        <v>5980</v>
      </c>
      <c r="B869" s="576" t="s">
        <v>1546</v>
      </c>
      <c r="C869" s="128" t="s">
        <v>323</v>
      </c>
    </row>
    <row r="870" spans="1:3" s="411" customFormat="1" ht="12.6" customHeight="1">
      <c r="A870" s="576"/>
      <c r="B870" s="576" t="s">
        <v>1573</v>
      </c>
    </row>
    <row r="871" spans="1:3" s="411" customFormat="1" ht="12.6" customHeight="1">
      <c r="A871" s="576">
        <v>5990</v>
      </c>
      <c r="B871" s="576" t="s">
        <v>1574</v>
      </c>
      <c r="C871" s="128" t="s">
        <v>323</v>
      </c>
    </row>
    <row r="872" spans="1:3" s="411" customFormat="1" ht="12.6" customHeight="1">
      <c r="A872" s="576"/>
      <c r="B872" s="576" t="s">
        <v>1575</v>
      </c>
    </row>
    <row r="873" spans="1:3" s="411" customFormat="1" ht="12.6" customHeight="1">
      <c r="A873" s="576"/>
      <c r="B873" s="576" t="s">
        <v>1576</v>
      </c>
    </row>
    <row r="874" spans="1:3" s="411" customFormat="1" ht="12.6" customHeight="1">
      <c r="A874" s="576">
        <v>6000</v>
      </c>
      <c r="B874" s="576" t="s">
        <v>1577</v>
      </c>
      <c r="C874" s="128" t="s">
        <v>327</v>
      </c>
    </row>
    <row r="875" spans="1:3" s="411" customFormat="1" ht="12.6" customHeight="1">
      <c r="A875" s="576">
        <v>6090</v>
      </c>
      <c r="B875" s="576" t="s">
        <v>1578</v>
      </c>
      <c r="C875" s="128" t="s">
        <v>327</v>
      </c>
    </row>
    <row r="876" spans="1:3" s="411" customFormat="1" ht="12.6" customHeight="1">
      <c r="A876" s="576">
        <v>6100</v>
      </c>
      <c r="B876" s="576" t="s">
        <v>1354</v>
      </c>
      <c r="C876" s="128" t="s">
        <v>327</v>
      </c>
    </row>
    <row r="877" spans="1:3" s="411" customFormat="1" ht="12.6" customHeight="1">
      <c r="A877" s="576">
        <v>6110</v>
      </c>
      <c r="B877" s="576" t="s">
        <v>1579</v>
      </c>
      <c r="C877" s="128" t="s">
        <v>327</v>
      </c>
    </row>
    <row r="878" spans="1:3" s="411" customFormat="1" ht="12.6" customHeight="1">
      <c r="A878" s="576">
        <v>6120</v>
      </c>
      <c r="B878" s="576" t="s">
        <v>1580</v>
      </c>
      <c r="C878" s="128" t="s">
        <v>327</v>
      </c>
    </row>
    <row r="879" spans="1:3" s="411" customFormat="1" ht="12.6" customHeight="1">
      <c r="A879" s="576">
        <v>6130</v>
      </c>
      <c r="B879" s="576" t="s">
        <v>1581</v>
      </c>
      <c r="C879" s="128" t="s">
        <v>327</v>
      </c>
    </row>
    <row r="880" spans="1:3" s="411" customFormat="1" ht="12.6" customHeight="1">
      <c r="A880" s="576">
        <v>6140</v>
      </c>
      <c r="B880" s="576" t="s">
        <v>1582</v>
      </c>
      <c r="C880" s="128" t="s">
        <v>327</v>
      </c>
    </row>
    <row r="881" spans="1:3" s="411" customFormat="1" ht="12.6" customHeight="1">
      <c r="A881" s="576">
        <v>6150</v>
      </c>
      <c r="B881" s="576" t="s">
        <v>1583</v>
      </c>
      <c r="C881" s="128" t="s">
        <v>327</v>
      </c>
    </row>
    <row r="882" spans="1:3" s="411" customFormat="1" ht="12.6" customHeight="1">
      <c r="A882" s="576">
        <v>6170</v>
      </c>
      <c r="B882" s="576" t="s">
        <v>1584</v>
      </c>
      <c r="C882" s="128" t="s">
        <v>327</v>
      </c>
    </row>
    <row r="883" spans="1:3" s="411" customFormat="1" ht="12.6" customHeight="1">
      <c r="A883" s="576">
        <v>6180</v>
      </c>
      <c r="B883" s="576" t="s">
        <v>1585</v>
      </c>
      <c r="C883" s="128" t="s">
        <v>327</v>
      </c>
    </row>
    <row r="884" spans="1:3" s="411" customFormat="1" ht="12.6" customHeight="1">
      <c r="A884" s="576">
        <v>6190</v>
      </c>
      <c r="B884" s="576" t="s">
        <v>1586</v>
      </c>
      <c r="C884" s="128" t="s">
        <v>327</v>
      </c>
    </row>
    <row r="885" spans="1:3" s="411" customFormat="1" ht="12.6" customHeight="1">
      <c r="A885" s="576">
        <v>6200</v>
      </c>
      <c r="B885" s="576" t="s">
        <v>1587</v>
      </c>
      <c r="C885" s="128" t="s">
        <v>327</v>
      </c>
    </row>
    <row r="886" spans="1:3" s="411" customFormat="1" ht="12.6" customHeight="1">
      <c r="A886" s="576">
        <v>6210</v>
      </c>
      <c r="B886" s="576" t="s">
        <v>1588</v>
      </c>
      <c r="C886" s="128" t="s">
        <v>327</v>
      </c>
    </row>
    <row r="887" spans="1:3" s="411" customFormat="1" ht="12.6" customHeight="1">
      <c r="A887" s="576">
        <v>6220</v>
      </c>
      <c r="B887" s="576" t="s">
        <v>1589</v>
      </c>
      <c r="C887" s="128" t="s">
        <v>327</v>
      </c>
    </row>
    <row r="888" spans="1:3" s="411" customFormat="1" ht="12.6" customHeight="1">
      <c r="A888" s="576">
        <v>6240</v>
      </c>
      <c r="B888" s="576" t="s">
        <v>1590</v>
      </c>
      <c r="C888" s="128" t="s">
        <v>327</v>
      </c>
    </row>
    <row r="889" spans="1:3" s="411" customFormat="1" ht="12.6" customHeight="1">
      <c r="A889" s="576">
        <v>6250</v>
      </c>
      <c r="B889" s="576" t="s">
        <v>1591</v>
      </c>
      <c r="C889" s="128" t="s">
        <v>327</v>
      </c>
    </row>
    <row r="890" spans="1:3" s="411" customFormat="1" ht="12.6" customHeight="1">
      <c r="A890" s="576">
        <v>6270</v>
      </c>
      <c r="B890" s="576" t="s">
        <v>1592</v>
      </c>
      <c r="C890" s="128" t="s">
        <v>327</v>
      </c>
    </row>
    <row r="891" spans="1:3" s="411" customFormat="1" ht="12.6" customHeight="1">
      <c r="A891" s="576">
        <v>6280</v>
      </c>
      <c r="B891" s="576" t="s">
        <v>1593</v>
      </c>
      <c r="C891" s="128" t="s">
        <v>327</v>
      </c>
    </row>
    <row r="892" spans="1:3" s="411" customFormat="1" ht="12.6" customHeight="1">
      <c r="A892" s="576">
        <v>6290</v>
      </c>
      <c r="B892" s="576" t="s">
        <v>1594</v>
      </c>
      <c r="C892" s="128" t="s">
        <v>327</v>
      </c>
    </row>
    <row r="893" spans="1:3" s="411" customFormat="1" ht="12.6" customHeight="1">
      <c r="A893" s="576"/>
      <c r="B893" s="576" t="s">
        <v>1595</v>
      </c>
    </row>
    <row r="894" spans="1:3" s="411" customFormat="1" ht="12.6" customHeight="1">
      <c r="A894" s="576">
        <v>6300</v>
      </c>
      <c r="B894" s="576" t="s">
        <v>1596</v>
      </c>
      <c r="C894" s="128" t="s">
        <v>329</v>
      </c>
    </row>
    <row r="895" spans="1:3" s="411" customFormat="1" ht="12.6" customHeight="1">
      <c r="A895" s="576">
        <v>6390</v>
      </c>
      <c r="B895" s="576" t="s">
        <v>1597</v>
      </c>
      <c r="C895" s="128" t="s">
        <v>329</v>
      </c>
    </row>
    <row r="896" spans="1:3" s="411" customFormat="1" ht="12.6" customHeight="1">
      <c r="A896" s="576">
        <v>6400</v>
      </c>
      <c r="B896" s="576" t="s">
        <v>1598</v>
      </c>
      <c r="C896" s="128" t="s">
        <v>329</v>
      </c>
    </row>
    <row r="897" spans="1:3" s="411" customFormat="1" ht="12.6" customHeight="1">
      <c r="A897" s="576">
        <v>6410</v>
      </c>
      <c r="B897" s="576" t="s">
        <v>1599</v>
      </c>
      <c r="C897" s="128" t="s">
        <v>329</v>
      </c>
    </row>
    <row r="898" spans="1:3" s="411" customFormat="1" ht="12.6" customHeight="1">
      <c r="A898" s="576">
        <v>6420</v>
      </c>
      <c r="B898" s="576" t="s">
        <v>1600</v>
      </c>
      <c r="C898" s="128" t="s">
        <v>329</v>
      </c>
    </row>
    <row r="899" spans="1:3" s="411" customFormat="1" ht="12.6" customHeight="1">
      <c r="A899" s="576">
        <v>6430</v>
      </c>
      <c r="B899" s="576" t="s">
        <v>1601</v>
      </c>
      <c r="C899" s="128" t="s">
        <v>329</v>
      </c>
    </row>
    <row r="900" spans="1:3" s="411" customFormat="1" ht="12.6" customHeight="1">
      <c r="A900" s="576">
        <v>6450</v>
      </c>
      <c r="B900" s="576" t="s">
        <v>1602</v>
      </c>
      <c r="C900" s="128" t="s">
        <v>329</v>
      </c>
    </row>
    <row r="901" spans="1:3" s="411" customFormat="1" ht="12.6" customHeight="1">
      <c r="A901" s="576">
        <v>6480</v>
      </c>
      <c r="B901" s="576" t="s">
        <v>1603</v>
      </c>
      <c r="C901" s="128" t="s">
        <v>329</v>
      </c>
    </row>
    <row r="902" spans="1:3" s="411" customFormat="1" ht="12.6" customHeight="1">
      <c r="A902" s="576">
        <v>6490</v>
      </c>
      <c r="B902" s="576" t="s">
        <v>1604</v>
      </c>
      <c r="C902" s="128" t="s">
        <v>329</v>
      </c>
    </row>
    <row r="903" spans="1:3" s="411" customFormat="1" ht="12.6" customHeight="1">
      <c r="A903" s="576">
        <v>6500</v>
      </c>
      <c r="B903" s="576" t="s">
        <v>1605</v>
      </c>
      <c r="C903" s="128" t="s">
        <v>329</v>
      </c>
    </row>
    <row r="904" spans="1:3" s="411" customFormat="1" ht="12.6" customHeight="1">
      <c r="A904" s="576">
        <v>6590</v>
      </c>
      <c r="B904" s="576" t="s">
        <v>1606</v>
      </c>
      <c r="C904" s="128" t="s">
        <v>329</v>
      </c>
    </row>
    <row r="905" spans="1:3" s="411" customFormat="1" ht="12.6" customHeight="1">
      <c r="A905" s="576">
        <v>6690</v>
      </c>
      <c r="B905" s="576" t="s">
        <v>1594</v>
      </c>
      <c r="C905" s="128" t="s">
        <v>329</v>
      </c>
    </row>
    <row r="906" spans="1:3" s="411" customFormat="1" ht="12.6" customHeight="1">
      <c r="A906" s="576"/>
      <c r="B906" s="576" t="s">
        <v>1607</v>
      </c>
    </row>
    <row r="907" spans="1:3" s="411" customFormat="1" ht="12.6" customHeight="1">
      <c r="A907" s="576"/>
      <c r="B907" s="576" t="s">
        <v>1608</v>
      </c>
    </row>
    <row r="908" spans="1:3" s="411" customFormat="1" ht="12.6" customHeight="1">
      <c r="A908" s="576">
        <v>6800</v>
      </c>
      <c r="B908" s="576" t="s">
        <v>1609</v>
      </c>
      <c r="C908" s="128" t="s">
        <v>359</v>
      </c>
    </row>
    <row r="909" spans="1:3" s="411" customFormat="1" ht="12.6" customHeight="1">
      <c r="A909" s="576">
        <v>6810</v>
      </c>
      <c r="B909" s="576" t="s">
        <v>1610</v>
      </c>
      <c r="C909" s="128" t="s">
        <v>359</v>
      </c>
    </row>
    <row r="910" spans="1:3" s="411" customFormat="1" ht="12.6" customHeight="1">
      <c r="A910" s="576">
        <v>6820</v>
      </c>
      <c r="B910" s="576" t="s">
        <v>1611</v>
      </c>
      <c r="C910" s="128" t="s">
        <v>359</v>
      </c>
    </row>
    <row r="911" spans="1:3" s="411" customFormat="1" ht="12.6" customHeight="1">
      <c r="A911" s="576">
        <v>6830</v>
      </c>
      <c r="B911" s="576" t="s">
        <v>1612</v>
      </c>
      <c r="C911" s="128" t="s">
        <v>359</v>
      </c>
    </row>
    <row r="912" spans="1:3" s="411" customFormat="1" ht="12.6" customHeight="1">
      <c r="A912" s="576">
        <v>6840</v>
      </c>
      <c r="B912" s="576" t="s">
        <v>1613</v>
      </c>
      <c r="C912" s="128" t="s">
        <v>359</v>
      </c>
    </row>
    <row r="913" spans="1:3" s="3" customFormat="1" ht="12.6" customHeight="1">
      <c r="A913" s="576">
        <v>6850</v>
      </c>
      <c r="B913" s="576" t="s">
        <v>1614</v>
      </c>
      <c r="C913" s="128" t="s">
        <v>359</v>
      </c>
    </row>
    <row r="914" spans="1:3" s="411" customFormat="1" ht="12.6" customHeight="1">
      <c r="A914" s="576">
        <v>6860</v>
      </c>
      <c r="B914" s="576" t="s">
        <v>1615</v>
      </c>
      <c r="C914" s="128" t="s">
        <v>359</v>
      </c>
    </row>
    <row r="915" spans="1:3" s="411" customFormat="1" ht="12.6" customHeight="1">
      <c r="A915" s="576">
        <v>6870</v>
      </c>
      <c r="B915" s="576" t="s">
        <v>1616</v>
      </c>
      <c r="C915" s="128" t="s">
        <v>359</v>
      </c>
    </row>
    <row r="916" spans="1:3" s="411" customFormat="1" ht="12.6" customHeight="1">
      <c r="A916" s="576">
        <v>6890</v>
      </c>
      <c r="B916" s="576" t="s">
        <v>1617</v>
      </c>
      <c r="C916" s="128" t="s">
        <v>359</v>
      </c>
    </row>
    <row r="917" spans="1:3" s="411" customFormat="1" ht="12.6" customHeight="1">
      <c r="A917" s="576"/>
      <c r="B917" s="576" t="s">
        <v>1618</v>
      </c>
    </row>
    <row r="918" spans="1:3" s="411" customFormat="1" ht="12.6" customHeight="1">
      <c r="A918" s="576">
        <v>6930</v>
      </c>
      <c r="B918" s="576" t="s">
        <v>1619</v>
      </c>
      <c r="C918" s="128" t="s">
        <v>359</v>
      </c>
    </row>
    <row r="919" spans="1:3" s="411" customFormat="1" ht="12.6" customHeight="1">
      <c r="A919" s="576">
        <v>6940</v>
      </c>
      <c r="B919" s="576" t="s">
        <v>1620</v>
      </c>
      <c r="C919" s="128" t="s">
        <v>359</v>
      </c>
    </row>
    <row r="920" spans="1:3" s="411" customFormat="1" ht="12.6" customHeight="1">
      <c r="A920" s="576"/>
      <c r="B920" s="576" t="s">
        <v>1621</v>
      </c>
    </row>
    <row r="921" spans="1:3" s="411" customFormat="1" ht="12.6" customHeight="1">
      <c r="A921" s="576">
        <v>6950</v>
      </c>
      <c r="B921" s="576" t="s">
        <v>1622</v>
      </c>
      <c r="C921" s="128" t="s">
        <v>361</v>
      </c>
    </row>
    <row r="922" spans="1:3" s="411" customFormat="1" ht="12.6" customHeight="1">
      <c r="A922" s="576">
        <v>6960</v>
      </c>
      <c r="B922" s="576" t="s">
        <v>1623</v>
      </c>
      <c r="C922" s="128" t="s">
        <v>361</v>
      </c>
    </row>
    <row r="923" spans="1:3" s="411" customFormat="1" ht="12.6" customHeight="1">
      <c r="A923" s="576">
        <v>6970</v>
      </c>
      <c r="B923" s="576" t="s">
        <v>1624</v>
      </c>
      <c r="C923" s="128" t="s">
        <v>361</v>
      </c>
    </row>
    <row r="924" spans="1:3" s="411" customFormat="1" ht="12.6" customHeight="1">
      <c r="A924" s="576">
        <v>6980</v>
      </c>
      <c r="B924" s="576" t="s">
        <v>1625</v>
      </c>
      <c r="C924" s="128" t="s">
        <v>361</v>
      </c>
    </row>
    <row r="925" spans="1:3" s="411" customFormat="1" ht="12.6" customHeight="1">
      <c r="A925" s="576"/>
      <c r="B925" s="576" t="s">
        <v>1626</v>
      </c>
    </row>
    <row r="926" spans="1:3" s="411" customFormat="1" ht="12.6" customHeight="1">
      <c r="A926" s="576">
        <v>6990</v>
      </c>
      <c r="B926" s="576" t="s">
        <v>1627</v>
      </c>
      <c r="C926" s="128" t="s">
        <v>361</v>
      </c>
    </row>
    <row r="927" spans="1:3" s="411" customFormat="1" ht="12.6" customHeight="1">
      <c r="A927" s="576"/>
      <c r="B927" s="576" t="s">
        <v>1628</v>
      </c>
    </row>
    <row r="928" spans="1:3" s="411" customFormat="1" ht="12.6" customHeight="1">
      <c r="A928" s="576"/>
      <c r="B928" s="576" t="s">
        <v>1629</v>
      </c>
    </row>
    <row r="929" spans="1:3" s="3" customFormat="1" ht="12.6" customHeight="1">
      <c r="A929" s="576">
        <v>7000</v>
      </c>
      <c r="B929" s="576" t="s">
        <v>1630</v>
      </c>
      <c r="C929" s="128" t="s">
        <v>332</v>
      </c>
    </row>
    <row r="930" spans="1:3" s="411" customFormat="1" ht="12.6" customHeight="1">
      <c r="A930" s="576">
        <v>7010</v>
      </c>
      <c r="B930" s="576" t="s">
        <v>1631</v>
      </c>
      <c r="C930" s="128" t="s">
        <v>332</v>
      </c>
    </row>
    <row r="931" spans="1:3" s="411" customFormat="1" ht="12.6" customHeight="1">
      <c r="A931" s="576">
        <v>7020</v>
      </c>
      <c r="B931" s="576" t="s">
        <v>1632</v>
      </c>
      <c r="C931" s="128" t="s">
        <v>332</v>
      </c>
    </row>
    <row r="932" spans="1:3" s="411" customFormat="1" ht="12.6" customHeight="1">
      <c r="A932" s="576">
        <v>7030</v>
      </c>
      <c r="B932" s="576" t="s">
        <v>1633</v>
      </c>
      <c r="C932" s="128" t="s">
        <v>332</v>
      </c>
    </row>
    <row r="933" spans="1:3" s="411" customFormat="1" ht="12.6" customHeight="1">
      <c r="A933" s="576">
        <v>7040</v>
      </c>
      <c r="B933" s="576" t="s">
        <v>1634</v>
      </c>
      <c r="C933" s="128" t="s">
        <v>332</v>
      </c>
    </row>
    <row r="934" spans="1:3" s="411" customFormat="1" ht="12.6" customHeight="1">
      <c r="A934" s="576">
        <v>7050</v>
      </c>
      <c r="B934" s="576" t="s">
        <v>1635</v>
      </c>
      <c r="C934" s="128" t="s">
        <v>332</v>
      </c>
    </row>
    <row r="935" spans="1:3" s="411" customFormat="1" ht="12.6" customHeight="1">
      <c r="A935" s="576">
        <v>7060</v>
      </c>
      <c r="B935" s="576" t="s">
        <v>1636</v>
      </c>
      <c r="C935" s="128" t="s">
        <v>332</v>
      </c>
    </row>
    <row r="936" spans="1:3" s="411" customFormat="1" ht="12.6" customHeight="1">
      <c r="A936" s="576">
        <v>7070</v>
      </c>
      <c r="B936" s="576" t="s">
        <v>1637</v>
      </c>
      <c r="C936" s="128" t="s">
        <v>332</v>
      </c>
    </row>
    <row r="937" spans="1:3" s="411" customFormat="1" ht="12.6" customHeight="1">
      <c r="A937" s="576">
        <v>7080</v>
      </c>
      <c r="B937" s="576" t="s">
        <v>1638</v>
      </c>
      <c r="C937" s="128" t="s">
        <v>332</v>
      </c>
    </row>
    <row r="938" spans="1:3" s="411" customFormat="1" ht="12.6" customHeight="1">
      <c r="A938" s="576">
        <v>7090</v>
      </c>
      <c r="B938" s="576" t="s">
        <v>1639</v>
      </c>
      <c r="C938" s="128" t="s">
        <v>332</v>
      </c>
    </row>
    <row r="939" spans="1:3" s="411" customFormat="1" ht="12.6" customHeight="1">
      <c r="A939" s="576">
        <v>7100</v>
      </c>
      <c r="B939" s="576" t="s">
        <v>1640</v>
      </c>
      <c r="C939" s="128" t="s">
        <v>332</v>
      </c>
    </row>
    <row r="940" spans="1:3" s="411" customFormat="1" ht="12.6" customHeight="1">
      <c r="A940" s="576">
        <v>7110</v>
      </c>
      <c r="B940" s="576" t="s">
        <v>1641</v>
      </c>
      <c r="C940" s="128" t="s">
        <v>332</v>
      </c>
    </row>
    <row r="941" spans="1:3" s="411" customFormat="1" ht="12.6" customHeight="1">
      <c r="A941" s="576">
        <v>7120</v>
      </c>
      <c r="B941" s="576" t="s">
        <v>1642</v>
      </c>
      <c r="C941" s="128" t="s">
        <v>332</v>
      </c>
    </row>
    <row r="942" spans="1:3" s="411" customFormat="1" ht="12.6" customHeight="1">
      <c r="A942" s="576">
        <v>7130</v>
      </c>
      <c r="B942" s="576" t="s">
        <v>1643</v>
      </c>
      <c r="C942" s="128" t="s">
        <v>332</v>
      </c>
    </row>
    <row r="943" spans="1:3" s="411" customFormat="1" ht="12.6" customHeight="1">
      <c r="A943" s="576">
        <v>7140</v>
      </c>
      <c r="B943" s="576" t="s">
        <v>1644</v>
      </c>
      <c r="C943" s="128" t="s">
        <v>332</v>
      </c>
    </row>
    <row r="944" spans="1:3" s="411" customFormat="1" ht="12.6" customHeight="1">
      <c r="A944" s="576">
        <v>7150</v>
      </c>
      <c r="B944" s="576" t="s">
        <v>1645</v>
      </c>
      <c r="C944" s="128" t="s">
        <v>332</v>
      </c>
    </row>
    <row r="945" spans="1:3" s="411" customFormat="1" ht="12.6" customHeight="1">
      <c r="A945" s="576">
        <v>7160</v>
      </c>
      <c r="B945" s="576" t="s">
        <v>1646</v>
      </c>
      <c r="C945" s="128" t="s">
        <v>332</v>
      </c>
    </row>
    <row r="946" spans="1:3" s="411" customFormat="1" ht="12.6" customHeight="1">
      <c r="A946" s="576">
        <v>7170</v>
      </c>
      <c r="B946" s="576" t="s">
        <v>1647</v>
      </c>
      <c r="C946" s="128" t="s">
        <v>332</v>
      </c>
    </row>
    <row r="947" spans="1:3" s="411" customFormat="1" ht="12.6" customHeight="1">
      <c r="A947" s="576"/>
      <c r="B947" s="576" t="s">
        <v>1648</v>
      </c>
    </row>
    <row r="948" spans="1:3" s="411" customFormat="1" ht="12.6" customHeight="1">
      <c r="A948" s="576">
        <v>7200</v>
      </c>
      <c r="B948" s="576" t="s">
        <v>1649</v>
      </c>
      <c r="C948" s="128" t="s">
        <v>334</v>
      </c>
    </row>
    <row r="949" spans="1:3" s="411" customFormat="1" ht="12.6" customHeight="1">
      <c r="A949" s="576">
        <v>7210</v>
      </c>
      <c r="B949" s="576" t="s">
        <v>1650</v>
      </c>
      <c r="C949" s="128" t="s">
        <v>334</v>
      </c>
    </row>
    <row r="950" spans="1:3" s="411" customFormat="1" ht="12.6" customHeight="1">
      <c r="A950" s="576">
        <v>7220</v>
      </c>
      <c r="B950" s="576" t="s">
        <v>1651</v>
      </c>
      <c r="C950" s="128" t="s">
        <v>334</v>
      </c>
    </row>
    <row r="951" spans="1:3" s="411" customFormat="1" ht="12.6" customHeight="1">
      <c r="A951" s="576">
        <v>7230</v>
      </c>
      <c r="B951" s="576" t="s">
        <v>1652</v>
      </c>
      <c r="C951" s="128" t="s">
        <v>334</v>
      </c>
    </row>
    <row r="952" spans="1:3" s="411" customFormat="1" ht="12.6" customHeight="1">
      <c r="A952" s="576">
        <v>7240</v>
      </c>
      <c r="B952" s="576" t="s">
        <v>1653</v>
      </c>
      <c r="C952" s="128" t="s">
        <v>334</v>
      </c>
    </row>
    <row r="953" spans="1:3" s="411" customFormat="1" ht="12.6" customHeight="1">
      <c r="A953" s="576">
        <v>7250</v>
      </c>
      <c r="B953" s="576" t="s">
        <v>1654</v>
      </c>
      <c r="C953" s="128" t="s">
        <v>334</v>
      </c>
    </row>
    <row r="954" spans="1:3" s="411" customFormat="1" ht="12.6" customHeight="1">
      <c r="A954" s="576">
        <v>7260</v>
      </c>
      <c r="B954" s="576" t="s">
        <v>1655</v>
      </c>
      <c r="C954" s="128" t="s">
        <v>334</v>
      </c>
    </row>
    <row r="955" spans="1:3" s="411" customFormat="1" ht="12.6" customHeight="1">
      <c r="A955" s="576">
        <v>7270</v>
      </c>
      <c r="B955" s="576" t="s">
        <v>1656</v>
      </c>
      <c r="C955" s="128" t="s">
        <v>334</v>
      </c>
    </row>
    <row r="956" spans="1:3" s="411" customFormat="1" ht="12.6" customHeight="1">
      <c r="A956" s="576">
        <v>7280</v>
      </c>
      <c r="B956" s="576" t="s">
        <v>1657</v>
      </c>
      <c r="C956" s="128" t="s">
        <v>334</v>
      </c>
    </row>
    <row r="957" spans="1:3" s="411" customFormat="1" ht="12.6" customHeight="1">
      <c r="A957" s="576">
        <v>7290</v>
      </c>
      <c r="B957" s="576" t="s">
        <v>1658</v>
      </c>
      <c r="C957" s="128" t="s">
        <v>334</v>
      </c>
    </row>
    <row r="958" spans="1:3" s="411" customFormat="1" ht="12.6" customHeight="1">
      <c r="A958" s="576">
        <v>7300</v>
      </c>
      <c r="B958" s="576" t="s">
        <v>1659</v>
      </c>
      <c r="C958" s="128" t="s">
        <v>334</v>
      </c>
    </row>
    <row r="959" spans="1:3" s="411" customFormat="1" ht="12.6" customHeight="1">
      <c r="A959" s="576">
        <v>7310</v>
      </c>
      <c r="B959" s="576" t="s">
        <v>1660</v>
      </c>
      <c r="C959" s="128" t="s">
        <v>334</v>
      </c>
    </row>
    <row r="960" spans="1:3" s="411" customFormat="1" ht="12.6" customHeight="1">
      <c r="A960" s="576">
        <v>7320</v>
      </c>
      <c r="B960" s="576" t="s">
        <v>1661</v>
      </c>
      <c r="C960" s="128" t="s">
        <v>334</v>
      </c>
    </row>
    <row r="961" spans="1:3" s="411" customFormat="1" ht="12.6" customHeight="1">
      <c r="A961" s="576">
        <v>7330</v>
      </c>
      <c r="B961" s="576" t="s">
        <v>1662</v>
      </c>
      <c r="C961" s="128" t="s">
        <v>334</v>
      </c>
    </row>
    <row r="962" spans="1:3" s="411" customFormat="1" ht="12.6" customHeight="1">
      <c r="A962" s="576">
        <v>7340</v>
      </c>
      <c r="B962" s="576" t="s">
        <v>1663</v>
      </c>
      <c r="C962" s="128" t="s">
        <v>334</v>
      </c>
    </row>
    <row r="963" spans="1:3" s="411" customFormat="1" ht="12.6" customHeight="1">
      <c r="A963" s="576">
        <v>7350</v>
      </c>
      <c r="B963" s="576" t="s">
        <v>1664</v>
      </c>
      <c r="C963" s="128" t="s">
        <v>334</v>
      </c>
    </row>
    <row r="964" spans="1:3" s="411" customFormat="1" ht="12.6" customHeight="1">
      <c r="A964" s="576">
        <v>7360</v>
      </c>
      <c r="B964" s="576" t="s">
        <v>1665</v>
      </c>
      <c r="C964" s="128" t="s">
        <v>334</v>
      </c>
    </row>
    <row r="965" spans="1:3" s="411" customFormat="1" ht="12.6" customHeight="1">
      <c r="A965" s="576">
        <v>7370</v>
      </c>
      <c r="B965" s="576" t="s">
        <v>1666</v>
      </c>
      <c r="C965" s="128" t="s">
        <v>334</v>
      </c>
    </row>
    <row r="966" spans="1:3" s="411" customFormat="1" ht="12.6" customHeight="1">
      <c r="A966" s="576">
        <v>7380</v>
      </c>
      <c r="B966" s="576" t="s">
        <v>1667</v>
      </c>
      <c r="C966" s="128" t="s">
        <v>334</v>
      </c>
    </row>
    <row r="967" spans="1:3" s="411" customFormat="1" ht="12.6" customHeight="1">
      <c r="A967" s="576">
        <v>7390</v>
      </c>
      <c r="B967" s="576" t="s">
        <v>1668</v>
      </c>
      <c r="C967" s="128" t="s">
        <v>334</v>
      </c>
    </row>
    <row r="968" spans="1:3" s="411" customFormat="1" ht="12.6" customHeight="1">
      <c r="A968" s="576">
        <v>7400</v>
      </c>
      <c r="B968" s="576" t="s">
        <v>1669</v>
      </c>
      <c r="C968" s="128" t="s">
        <v>334</v>
      </c>
    </row>
    <row r="969" spans="1:3" s="411" customFormat="1" ht="12.6" customHeight="1">
      <c r="A969" s="576">
        <v>7410</v>
      </c>
      <c r="B969" s="576" t="s">
        <v>1670</v>
      </c>
      <c r="C969" s="128" t="s">
        <v>334</v>
      </c>
    </row>
    <row r="970" spans="1:3" s="411" customFormat="1" ht="12.6" customHeight="1">
      <c r="A970" s="576">
        <v>7420</v>
      </c>
      <c r="B970" s="576" t="s">
        <v>1671</v>
      </c>
      <c r="C970" s="128" t="s">
        <v>334</v>
      </c>
    </row>
    <row r="971" spans="1:3" s="411" customFormat="1" ht="12.6" customHeight="1">
      <c r="A971" s="576">
        <v>7430</v>
      </c>
      <c r="B971" s="576" t="s">
        <v>1672</v>
      </c>
      <c r="C971" s="128" t="s">
        <v>334</v>
      </c>
    </row>
    <row r="972" spans="1:3" s="411" customFormat="1" ht="12.6" customHeight="1">
      <c r="A972" s="576">
        <v>7440</v>
      </c>
      <c r="B972" s="576" t="s">
        <v>1673</v>
      </c>
      <c r="C972" s="128" t="s">
        <v>334</v>
      </c>
    </row>
    <row r="973" spans="1:3" s="411" customFormat="1" ht="12.6" customHeight="1">
      <c r="A973" s="576">
        <v>7450</v>
      </c>
      <c r="B973" s="576" t="s">
        <v>1674</v>
      </c>
      <c r="C973" s="128" t="s">
        <v>334</v>
      </c>
    </row>
    <row r="974" spans="1:3" s="411" customFormat="1" ht="12.6" customHeight="1">
      <c r="A974" s="576">
        <v>7460</v>
      </c>
      <c r="B974" s="576" t="s">
        <v>1675</v>
      </c>
      <c r="C974" s="128" t="s">
        <v>334</v>
      </c>
    </row>
    <row r="975" spans="1:3" s="411" customFormat="1" ht="12.6" customHeight="1">
      <c r="A975" s="576">
        <v>7470</v>
      </c>
      <c r="B975" s="576" t="s">
        <v>1676</v>
      </c>
      <c r="C975" s="128" t="s">
        <v>334</v>
      </c>
    </row>
    <row r="976" spans="1:3" s="411" customFormat="1" ht="12.6" customHeight="1">
      <c r="A976" s="576"/>
      <c r="B976" s="576" t="s">
        <v>1677</v>
      </c>
    </row>
    <row r="977" spans="1:3" s="411" customFormat="1" ht="12.6" customHeight="1">
      <c r="A977" s="576">
        <v>7500</v>
      </c>
      <c r="B977" s="576" t="s">
        <v>1678</v>
      </c>
      <c r="C977" s="128" t="s">
        <v>336</v>
      </c>
    </row>
    <row r="978" spans="1:3" s="411" customFormat="1" ht="12.6" customHeight="1">
      <c r="A978" s="576">
        <v>7504</v>
      </c>
      <c r="B978" s="576" t="s">
        <v>1679</v>
      </c>
      <c r="C978" s="128" t="s">
        <v>336</v>
      </c>
    </row>
    <row r="979" spans="1:3" s="411" customFormat="1" ht="12.6" customHeight="1">
      <c r="A979" s="576">
        <v>7510</v>
      </c>
      <c r="B979" s="576" t="s">
        <v>1680</v>
      </c>
      <c r="C979" s="128" t="s">
        <v>336</v>
      </c>
    </row>
    <row r="980" spans="1:3" s="411" customFormat="1" ht="12.6" customHeight="1">
      <c r="A980" s="576">
        <v>7520</v>
      </c>
      <c r="B980" s="576" t="s">
        <v>1681</v>
      </c>
      <c r="C980" s="128" t="s">
        <v>336</v>
      </c>
    </row>
    <row r="981" spans="1:3" s="411" customFormat="1" ht="12.6" customHeight="1">
      <c r="A981" s="576">
        <v>7530</v>
      </c>
      <c r="B981" s="576" t="s">
        <v>1682</v>
      </c>
      <c r="C981" s="128" t="s">
        <v>336</v>
      </c>
    </row>
    <row r="982" spans="1:3" s="411" customFormat="1" ht="12.6" customHeight="1">
      <c r="A982" s="576">
        <v>7540</v>
      </c>
      <c r="B982" s="576" t="s">
        <v>1683</v>
      </c>
      <c r="C982" s="128" t="s">
        <v>336</v>
      </c>
    </row>
    <row r="983" spans="1:3" s="411" customFormat="1" ht="12.6" customHeight="1">
      <c r="A983" s="576">
        <v>7550</v>
      </c>
      <c r="B983" s="576" t="s">
        <v>1684</v>
      </c>
      <c r="C983" s="128" t="s">
        <v>336</v>
      </c>
    </row>
    <row r="984" spans="1:3" s="411" customFormat="1" ht="12.6" customHeight="1">
      <c r="A984" s="576">
        <v>7560</v>
      </c>
      <c r="B984" s="576" t="s">
        <v>1685</v>
      </c>
      <c r="C984" s="128" t="s">
        <v>336</v>
      </c>
    </row>
    <row r="985" spans="1:3" s="411" customFormat="1" ht="12.6" customHeight="1">
      <c r="A985" s="576">
        <v>7570</v>
      </c>
      <c r="B985" s="576" t="s">
        <v>1686</v>
      </c>
      <c r="C985" s="128" t="s">
        <v>336</v>
      </c>
    </row>
    <row r="986" spans="1:3" s="411" customFormat="1" ht="12.6" customHeight="1">
      <c r="A986" s="576">
        <v>7580</v>
      </c>
      <c r="B986" s="576" t="s">
        <v>1687</v>
      </c>
      <c r="C986" s="128" t="s">
        <v>336</v>
      </c>
    </row>
    <row r="987" spans="1:3" s="411" customFormat="1" ht="12.6" customHeight="1">
      <c r="A987" s="576">
        <v>7590</v>
      </c>
      <c r="B987" s="576" t="s">
        <v>1688</v>
      </c>
      <c r="C987" s="128" t="s">
        <v>336</v>
      </c>
    </row>
    <row r="988" spans="1:3" s="411" customFormat="1" ht="12.6" customHeight="1">
      <c r="A988" s="576">
        <v>7600</v>
      </c>
      <c r="B988" s="576" t="s">
        <v>1689</v>
      </c>
      <c r="C988" s="128" t="s">
        <v>336</v>
      </c>
    </row>
    <row r="989" spans="1:3" s="411" customFormat="1" ht="12.6" customHeight="1">
      <c r="A989" s="576">
        <v>7610</v>
      </c>
      <c r="B989" s="576" t="s">
        <v>1690</v>
      </c>
      <c r="C989" s="128" t="s">
        <v>336</v>
      </c>
    </row>
    <row r="990" spans="1:3" s="411" customFormat="1" ht="12.6" customHeight="1">
      <c r="A990" s="576"/>
      <c r="B990" s="576" t="s">
        <v>1691</v>
      </c>
    </row>
    <row r="991" spans="1:3" s="411" customFormat="1" ht="12.6" customHeight="1">
      <c r="A991" s="576">
        <v>7640</v>
      </c>
      <c r="B991" s="576" t="s">
        <v>1692</v>
      </c>
      <c r="C991" s="128" t="s">
        <v>338</v>
      </c>
    </row>
    <row r="992" spans="1:3" s="411" customFormat="1" ht="12.6" customHeight="1">
      <c r="A992" s="576">
        <v>7650</v>
      </c>
      <c r="B992" s="576" t="s">
        <v>1693</v>
      </c>
      <c r="C992" s="128" t="s">
        <v>338</v>
      </c>
    </row>
    <row r="993" spans="1:3" s="411" customFormat="1" ht="12.6" customHeight="1">
      <c r="A993" s="576">
        <v>7660</v>
      </c>
      <c r="B993" s="576" t="s">
        <v>1694</v>
      </c>
      <c r="C993" s="128" t="s">
        <v>338</v>
      </c>
    </row>
    <row r="994" spans="1:3" s="411" customFormat="1" ht="12.6" customHeight="1">
      <c r="A994" s="576">
        <v>7670</v>
      </c>
      <c r="B994" s="576" t="s">
        <v>1695</v>
      </c>
      <c r="C994" s="128" t="s">
        <v>338</v>
      </c>
    </row>
    <row r="995" spans="1:3" s="411" customFormat="1" ht="12.6" customHeight="1">
      <c r="A995" s="576">
        <v>7680</v>
      </c>
      <c r="B995" s="576" t="s">
        <v>1696</v>
      </c>
      <c r="C995" s="128" t="s">
        <v>338</v>
      </c>
    </row>
    <row r="996" spans="1:3" s="411" customFormat="1" ht="12.6" customHeight="1">
      <c r="A996" s="576">
        <v>7690</v>
      </c>
      <c r="B996" s="576" t="s">
        <v>1697</v>
      </c>
      <c r="C996" s="128" t="s">
        <v>338</v>
      </c>
    </row>
    <row r="997" spans="1:3" s="411" customFormat="1" ht="12.6" customHeight="1">
      <c r="A997" s="576">
        <v>7700</v>
      </c>
      <c r="B997" s="576" t="s">
        <v>1698</v>
      </c>
      <c r="C997" s="128" t="s">
        <v>338</v>
      </c>
    </row>
    <row r="998" spans="1:3" s="411" customFormat="1" ht="12.6" customHeight="1">
      <c r="A998" s="576"/>
      <c r="B998" s="576" t="s">
        <v>1699</v>
      </c>
    </row>
    <row r="999" spans="1:3" s="411" customFormat="1" ht="12.6" customHeight="1">
      <c r="A999" s="576">
        <v>7710</v>
      </c>
      <c r="B999" s="576" t="s">
        <v>1700</v>
      </c>
      <c r="C999" s="128" t="s">
        <v>340</v>
      </c>
    </row>
    <row r="1000" spans="1:3" s="411" customFormat="1" ht="12.6" customHeight="1">
      <c r="A1000" s="576">
        <v>7720</v>
      </c>
      <c r="B1000" s="576" t="s">
        <v>1701</v>
      </c>
      <c r="C1000" s="128" t="s">
        <v>340</v>
      </c>
    </row>
    <row r="1001" spans="1:3" s="411" customFormat="1" ht="12.6" customHeight="1">
      <c r="A1001" s="576">
        <v>7730</v>
      </c>
      <c r="B1001" s="576" t="s">
        <v>1702</v>
      </c>
      <c r="C1001" s="128" t="s">
        <v>340</v>
      </c>
    </row>
    <row r="1002" spans="1:3" s="411" customFormat="1" ht="12.6" customHeight="1">
      <c r="A1002" s="576">
        <v>7740</v>
      </c>
      <c r="B1002" s="576" t="s">
        <v>1703</v>
      </c>
      <c r="C1002" s="128" t="s">
        <v>340</v>
      </c>
    </row>
    <row r="1003" spans="1:3" s="411" customFormat="1" ht="12.6" customHeight="1">
      <c r="A1003" s="576">
        <v>7750</v>
      </c>
      <c r="B1003" s="576" t="s">
        <v>1704</v>
      </c>
      <c r="C1003" s="128" t="s">
        <v>340</v>
      </c>
    </row>
    <row r="1004" spans="1:3" s="411" customFormat="1" ht="12.6" customHeight="1">
      <c r="A1004" s="576">
        <v>7760</v>
      </c>
      <c r="B1004" s="576" t="s">
        <v>1705</v>
      </c>
      <c r="C1004" s="128" t="s">
        <v>340</v>
      </c>
    </row>
    <row r="1005" spans="1:3" s="411" customFormat="1" ht="12.6" customHeight="1">
      <c r="A1005" s="576">
        <v>7770</v>
      </c>
      <c r="B1005" s="576" t="s">
        <v>1706</v>
      </c>
      <c r="C1005" s="128" t="s">
        <v>340</v>
      </c>
    </row>
    <row r="1006" spans="1:3" s="411" customFormat="1" ht="12.6" customHeight="1">
      <c r="A1006" s="576"/>
      <c r="B1006" s="576" t="s">
        <v>1707</v>
      </c>
    </row>
    <row r="1007" spans="1:3" s="411" customFormat="1" ht="12.6" customHeight="1">
      <c r="A1007" s="576">
        <v>7800</v>
      </c>
      <c r="B1007" s="576" t="s">
        <v>1708</v>
      </c>
      <c r="C1007" s="128" t="s">
        <v>342</v>
      </c>
    </row>
    <row r="1008" spans="1:3" s="411" customFormat="1" ht="12.6" customHeight="1">
      <c r="A1008" s="576">
        <v>7810</v>
      </c>
      <c r="B1008" s="576" t="s">
        <v>1709</v>
      </c>
      <c r="C1008" s="128" t="s">
        <v>342</v>
      </c>
    </row>
    <row r="1009" spans="1:3" s="411" customFormat="1" ht="12.6" customHeight="1">
      <c r="A1009" s="576">
        <v>7820</v>
      </c>
      <c r="B1009" s="576" t="s">
        <v>1710</v>
      </c>
      <c r="C1009" s="128" t="s">
        <v>342</v>
      </c>
    </row>
    <row r="1010" spans="1:3" s="411" customFormat="1" ht="12.6" customHeight="1">
      <c r="A1010" s="576">
        <v>7830</v>
      </c>
      <c r="B1010" s="576" t="s">
        <v>1711</v>
      </c>
      <c r="C1010" s="128" t="s">
        <v>342</v>
      </c>
    </row>
    <row r="1011" spans="1:3" s="411" customFormat="1" ht="12.6" customHeight="1">
      <c r="A1011" s="576">
        <v>7840</v>
      </c>
      <c r="B1011" s="576" t="s">
        <v>1712</v>
      </c>
      <c r="C1011" s="128" t="s">
        <v>342</v>
      </c>
    </row>
    <row r="1012" spans="1:3" s="411" customFormat="1" ht="12.6" customHeight="1">
      <c r="A1012" s="576">
        <v>7850</v>
      </c>
      <c r="B1012" s="576" t="s">
        <v>1713</v>
      </c>
      <c r="C1012" s="128" t="s">
        <v>342</v>
      </c>
    </row>
    <row r="1013" spans="1:3" s="411" customFormat="1" ht="12.6" customHeight="1">
      <c r="A1013" s="576">
        <v>7860</v>
      </c>
      <c r="B1013" s="576" t="s">
        <v>1714</v>
      </c>
      <c r="C1013" s="128" t="s">
        <v>342</v>
      </c>
    </row>
    <row r="1014" spans="1:3" s="411" customFormat="1" ht="12.6" customHeight="1">
      <c r="A1014" s="576">
        <v>7870</v>
      </c>
      <c r="B1014" s="576" t="s">
        <v>1715</v>
      </c>
      <c r="C1014" s="128" t="s">
        <v>342</v>
      </c>
    </row>
    <row r="1015" spans="1:3" s="411" customFormat="1" ht="12.6" customHeight="1">
      <c r="A1015" s="576">
        <v>7880</v>
      </c>
      <c r="B1015" s="576" t="s">
        <v>1716</v>
      </c>
      <c r="C1015" s="128" t="s">
        <v>342</v>
      </c>
    </row>
    <row r="1016" spans="1:3" s="411" customFormat="1" ht="12.6" customHeight="1">
      <c r="A1016" s="576">
        <v>7890</v>
      </c>
      <c r="B1016" s="576" t="s">
        <v>1717</v>
      </c>
      <c r="C1016" s="128" t="s">
        <v>342</v>
      </c>
    </row>
    <row r="1017" spans="1:3" s="411" customFormat="1" ht="12.6" customHeight="1">
      <c r="A1017" s="576">
        <v>7900</v>
      </c>
      <c r="B1017" s="576" t="s">
        <v>1718</v>
      </c>
      <c r="C1017" s="128" t="s">
        <v>342</v>
      </c>
    </row>
    <row r="1018" spans="1:3" s="411" customFormat="1" ht="12.6" customHeight="1">
      <c r="A1018" s="576">
        <v>7910</v>
      </c>
      <c r="B1018" s="576" t="s">
        <v>1719</v>
      </c>
      <c r="C1018" s="128" t="s">
        <v>342</v>
      </c>
    </row>
    <row r="1019" spans="1:3" s="411" customFormat="1" ht="12.6" customHeight="1">
      <c r="A1019" s="576"/>
      <c r="B1019" s="576" t="s">
        <v>1720</v>
      </c>
    </row>
    <row r="1020" spans="1:3" s="411" customFormat="1" ht="12.6" customHeight="1">
      <c r="A1020" s="576">
        <v>7950</v>
      </c>
      <c r="B1020" s="576" t="s">
        <v>1721</v>
      </c>
      <c r="C1020" s="128" t="s">
        <v>344</v>
      </c>
    </row>
    <row r="1021" spans="1:3" s="411" customFormat="1" ht="12.6" customHeight="1">
      <c r="A1021" s="576">
        <v>7960</v>
      </c>
      <c r="B1021" s="576" t="s">
        <v>1722</v>
      </c>
      <c r="C1021" s="128" t="s">
        <v>344</v>
      </c>
    </row>
    <row r="1022" spans="1:3" s="411" customFormat="1" ht="12.6" customHeight="1">
      <c r="A1022" s="576">
        <v>7970</v>
      </c>
      <c r="B1022" s="576" t="s">
        <v>1723</v>
      </c>
      <c r="C1022" s="128" t="s">
        <v>344</v>
      </c>
    </row>
    <row r="1023" spans="1:3" s="411" customFormat="1" ht="12.6" customHeight="1">
      <c r="A1023" s="576">
        <v>7980</v>
      </c>
      <c r="B1023" s="576" t="s">
        <v>1724</v>
      </c>
      <c r="C1023" s="128" t="s">
        <v>344</v>
      </c>
    </row>
    <row r="1024" spans="1:3" s="411" customFormat="1" ht="12.6" customHeight="1">
      <c r="A1024" s="576">
        <v>7990</v>
      </c>
      <c r="B1024" s="576" t="s">
        <v>1725</v>
      </c>
      <c r="C1024" s="128" t="s">
        <v>344</v>
      </c>
    </row>
    <row r="1025" spans="1:3" s="411" customFormat="1" ht="12.6" customHeight="1">
      <c r="A1025" s="576"/>
      <c r="B1025" s="576" t="s">
        <v>1726</v>
      </c>
    </row>
    <row r="1026" spans="1:3" s="411" customFormat="1" ht="12.6" customHeight="1">
      <c r="A1026" s="576">
        <v>8000</v>
      </c>
      <c r="B1026" s="576" t="s">
        <v>1727</v>
      </c>
      <c r="C1026" s="128" t="s">
        <v>346</v>
      </c>
    </row>
    <row r="1027" spans="1:3" s="411" customFormat="1" ht="12.6" customHeight="1">
      <c r="A1027" s="576">
        <v>8010</v>
      </c>
      <c r="B1027" s="576" t="s">
        <v>1728</v>
      </c>
      <c r="C1027" s="128" t="s">
        <v>346</v>
      </c>
    </row>
    <row r="1028" spans="1:3" s="411" customFormat="1" ht="12.6" customHeight="1">
      <c r="A1028" s="576">
        <v>8020</v>
      </c>
      <c r="B1028" s="576" t="s">
        <v>1729</v>
      </c>
      <c r="C1028" s="128" t="s">
        <v>346</v>
      </c>
    </row>
    <row r="1029" spans="1:3" s="411" customFormat="1" ht="12.6" customHeight="1">
      <c r="A1029" s="576">
        <v>8030</v>
      </c>
      <c r="B1029" s="576" t="s">
        <v>1730</v>
      </c>
      <c r="C1029" s="128" t="s">
        <v>346</v>
      </c>
    </row>
    <row r="1030" spans="1:3" s="411" customFormat="1" ht="12.6" customHeight="1">
      <c r="A1030" s="576">
        <v>8040</v>
      </c>
      <c r="B1030" s="576" t="s">
        <v>1731</v>
      </c>
      <c r="C1030" s="128" t="s">
        <v>346</v>
      </c>
    </row>
    <row r="1031" spans="1:3" s="411" customFormat="1" ht="12.6" customHeight="1">
      <c r="A1031" s="576"/>
      <c r="B1031" s="576" t="s">
        <v>1732</v>
      </c>
    </row>
    <row r="1032" spans="1:3" s="411" customFormat="1" ht="12.6" customHeight="1">
      <c r="A1032" s="576">
        <v>8050</v>
      </c>
      <c r="B1032" s="576" t="s">
        <v>1733</v>
      </c>
      <c r="C1032" s="128" t="s">
        <v>348</v>
      </c>
    </row>
    <row r="1033" spans="1:3" s="411" customFormat="1" ht="12.6" customHeight="1">
      <c r="A1033" s="576">
        <v>8060</v>
      </c>
      <c r="B1033" s="576" t="s">
        <v>1734</v>
      </c>
      <c r="C1033" s="128" t="s">
        <v>348</v>
      </c>
    </row>
    <row r="1034" spans="1:3" s="411" customFormat="1" ht="12.6" customHeight="1">
      <c r="A1034" s="576">
        <v>8070</v>
      </c>
      <c r="B1034" s="576" t="s">
        <v>1735</v>
      </c>
      <c r="C1034" s="128" t="s">
        <v>348</v>
      </c>
    </row>
    <row r="1035" spans="1:3" s="411" customFormat="1" ht="12.6" customHeight="1">
      <c r="A1035" s="576">
        <v>8080</v>
      </c>
      <c r="B1035" s="576" t="s">
        <v>1736</v>
      </c>
      <c r="C1035" s="128" t="s">
        <v>348</v>
      </c>
    </row>
    <row r="1036" spans="1:3" s="411" customFormat="1" ht="12.6" customHeight="1">
      <c r="A1036" s="576">
        <v>8090</v>
      </c>
      <c r="B1036" s="576" t="s">
        <v>1737</v>
      </c>
      <c r="C1036" s="128" t="s">
        <v>348</v>
      </c>
    </row>
    <row r="1037" spans="1:3" s="411" customFormat="1" ht="12.6" customHeight="1">
      <c r="A1037" s="576">
        <v>8100</v>
      </c>
      <c r="B1037" s="576" t="s">
        <v>1738</v>
      </c>
      <c r="C1037" s="128" t="s">
        <v>348</v>
      </c>
    </row>
    <row r="1038" spans="1:3" s="411" customFormat="1" ht="12.6" customHeight="1">
      <c r="A1038" s="576">
        <v>8110</v>
      </c>
      <c r="B1038" s="576" t="s">
        <v>1739</v>
      </c>
      <c r="C1038" s="128" t="s">
        <v>348</v>
      </c>
    </row>
    <row r="1039" spans="1:3" s="411" customFormat="1" ht="12.6" customHeight="1">
      <c r="A1039" s="576">
        <v>8120</v>
      </c>
      <c r="B1039" s="576" t="s">
        <v>1740</v>
      </c>
      <c r="C1039" s="128" t="s">
        <v>348</v>
      </c>
    </row>
    <row r="1040" spans="1:3" s="411" customFormat="1" ht="12.6" customHeight="1">
      <c r="A1040" s="576">
        <v>8130</v>
      </c>
      <c r="B1040" s="576" t="s">
        <v>1741</v>
      </c>
      <c r="C1040" s="128" t="s">
        <v>348</v>
      </c>
    </row>
    <row r="1041" spans="1:3" s="411" customFormat="1" ht="12.6" customHeight="1">
      <c r="A1041" s="576">
        <v>8140</v>
      </c>
      <c r="B1041" s="576" t="s">
        <v>1742</v>
      </c>
      <c r="C1041" s="128" t="s">
        <v>348</v>
      </c>
    </row>
    <row r="1042" spans="1:3" s="411" customFormat="1" ht="12.6" customHeight="1">
      <c r="A1042" s="576">
        <v>8150</v>
      </c>
      <c r="B1042" s="576" t="s">
        <v>1743</v>
      </c>
      <c r="C1042" s="128" t="s">
        <v>348</v>
      </c>
    </row>
    <row r="1043" spans="1:3" s="411" customFormat="1" ht="12.6" customHeight="1">
      <c r="A1043" s="576">
        <v>8160</v>
      </c>
      <c r="B1043" s="576" t="s">
        <v>1744</v>
      </c>
      <c r="C1043" s="128" t="s">
        <v>348</v>
      </c>
    </row>
    <row r="1044" spans="1:3" s="411" customFormat="1" ht="12.6" customHeight="1">
      <c r="A1044" s="576">
        <v>8170</v>
      </c>
      <c r="B1044" s="576" t="s">
        <v>1745</v>
      </c>
      <c r="C1044" s="128" t="s">
        <v>348</v>
      </c>
    </row>
    <row r="1045" spans="1:3" s="411" customFormat="1" ht="12.6" customHeight="1">
      <c r="A1045" s="576">
        <v>8180</v>
      </c>
      <c r="B1045" s="576" t="s">
        <v>1746</v>
      </c>
      <c r="C1045" s="128" t="s">
        <v>348</v>
      </c>
    </row>
    <row r="1046" spans="1:3" s="411" customFormat="1" ht="12.6" customHeight="1">
      <c r="A1046" s="576">
        <v>8190</v>
      </c>
      <c r="B1046" s="576" t="s">
        <v>1747</v>
      </c>
      <c r="C1046" s="128" t="s">
        <v>348</v>
      </c>
    </row>
    <row r="1047" spans="1:3" s="411" customFormat="1" ht="12.6" customHeight="1">
      <c r="A1047" s="576">
        <v>8200</v>
      </c>
      <c r="B1047" s="576" t="s">
        <v>1748</v>
      </c>
      <c r="C1047" s="128" t="s">
        <v>348</v>
      </c>
    </row>
    <row r="1048" spans="1:3" s="411" customFormat="1" ht="12.6" customHeight="1">
      <c r="A1048" s="576">
        <v>8210</v>
      </c>
      <c r="B1048" s="576" t="s">
        <v>1749</v>
      </c>
      <c r="C1048" s="128" t="s">
        <v>348</v>
      </c>
    </row>
    <row r="1049" spans="1:3" s="411" customFormat="1" ht="12.6" customHeight="1">
      <c r="A1049" s="576">
        <v>8220</v>
      </c>
      <c r="B1049" s="576" t="s">
        <v>1750</v>
      </c>
      <c r="C1049" s="128" t="s">
        <v>348</v>
      </c>
    </row>
    <row r="1050" spans="1:3" s="411" customFormat="1" ht="12.6" customHeight="1">
      <c r="A1050" s="576">
        <v>8230</v>
      </c>
      <c r="B1050" s="576" t="s">
        <v>1751</v>
      </c>
      <c r="C1050" s="128" t="s">
        <v>348</v>
      </c>
    </row>
    <row r="1051" spans="1:3" s="411" customFormat="1" ht="12.6" customHeight="1">
      <c r="A1051" s="576">
        <v>8250</v>
      </c>
      <c r="B1051" s="576" t="s">
        <v>1752</v>
      </c>
      <c r="C1051" s="128" t="s">
        <v>348</v>
      </c>
    </row>
    <row r="1052" spans="1:3" s="411" customFormat="1" ht="12.6" customHeight="1">
      <c r="A1052" s="576">
        <v>8260</v>
      </c>
      <c r="B1052" s="576" t="s">
        <v>1753</v>
      </c>
      <c r="C1052" s="128" t="s">
        <v>348</v>
      </c>
    </row>
    <row r="1053" spans="1:3" s="411" customFormat="1" ht="12.6" customHeight="1">
      <c r="A1053" s="576">
        <v>8270</v>
      </c>
      <c r="B1053" s="576" t="s">
        <v>1754</v>
      </c>
      <c r="C1053" s="128" t="s">
        <v>348</v>
      </c>
    </row>
    <row r="1054" spans="1:3" s="411" customFormat="1" ht="12.6" customHeight="1">
      <c r="A1054" s="576">
        <v>8280</v>
      </c>
      <c r="B1054" s="576" t="s">
        <v>1755</v>
      </c>
      <c r="C1054" s="128" t="s">
        <v>348</v>
      </c>
    </row>
    <row r="1055" spans="1:3" s="411" customFormat="1" ht="12.6" customHeight="1">
      <c r="A1055" s="576"/>
      <c r="B1055" s="576" t="s">
        <v>1756</v>
      </c>
    </row>
    <row r="1056" spans="1:3" s="411" customFormat="1" ht="12.6" customHeight="1">
      <c r="A1056" s="576">
        <v>8300</v>
      </c>
      <c r="B1056" s="576" t="s">
        <v>1757</v>
      </c>
      <c r="C1056" s="128" t="s">
        <v>350</v>
      </c>
    </row>
    <row r="1057" spans="1:3" s="411" customFormat="1" ht="12.6" customHeight="1">
      <c r="A1057" s="576">
        <v>8310</v>
      </c>
      <c r="B1057" s="576" t="s">
        <v>1758</v>
      </c>
      <c r="C1057" s="128" t="s">
        <v>350</v>
      </c>
    </row>
    <row r="1058" spans="1:3" s="411" customFormat="1" ht="12.6" customHeight="1">
      <c r="A1058" s="576">
        <v>8320</v>
      </c>
      <c r="B1058" s="576" t="s">
        <v>1759</v>
      </c>
      <c r="C1058" s="128" t="s">
        <v>350</v>
      </c>
    </row>
    <row r="1059" spans="1:3" s="411" customFormat="1" ht="12.6" customHeight="1">
      <c r="A1059" s="576">
        <v>8330</v>
      </c>
      <c r="B1059" s="576" t="s">
        <v>1760</v>
      </c>
      <c r="C1059" s="128" t="s">
        <v>350</v>
      </c>
    </row>
    <row r="1060" spans="1:3" s="411" customFormat="1" ht="12.6" customHeight="1">
      <c r="A1060" s="576">
        <v>8340</v>
      </c>
      <c r="B1060" s="576" t="s">
        <v>1761</v>
      </c>
      <c r="C1060" s="128" t="s">
        <v>350</v>
      </c>
    </row>
    <row r="1061" spans="1:3" s="411" customFormat="1" ht="12.6" customHeight="1">
      <c r="A1061" s="576">
        <v>8350</v>
      </c>
      <c r="B1061" s="576" t="s">
        <v>1762</v>
      </c>
      <c r="C1061" s="128" t="s">
        <v>350</v>
      </c>
    </row>
    <row r="1062" spans="1:3" s="411" customFormat="1" ht="12.6" customHeight="1">
      <c r="A1062" s="576"/>
      <c r="B1062" s="576" t="s">
        <v>1763</v>
      </c>
    </row>
    <row r="1063" spans="1:3" s="411" customFormat="1" ht="12.6" customHeight="1">
      <c r="A1063" s="576">
        <v>8370</v>
      </c>
      <c r="B1063" s="576" t="s">
        <v>1764</v>
      </c>
      <c r="C1063" s="128" t="s">
        <v>352</v>
      </c>
    </row>
    <row r="1064" spans="1:3" s="411" customFormat="1" ht="12.6" customHeight="1">
      <c r="A1064" s="576">
        <v>8380</v>
      </c>
      <c r="B1064" s="576" t="s">
        <v>1765</v>
      </c>
      <c r="C1064" s="128" t="s">
        <v>352</v>
      </c>
    </row>
    <row r="1065" spans="1:3" s="411" customFormat="1" ht="12.6" customHeight="1">
      <c r="A1065" s="576">
        <v>8390</v>
      </c>
      <c r="B1065" s="576" t="s">
        <v>1766</v>
      </c>
      <c r="C1065" s="128" t="s">
        <v>352</v>
      </c>
    </row>
    <row r="1066" spans="1:3" s="411" customFormat="1" ht="12.6" customHeight="1">
      <c r="A1066" s="576">
        <v>8410</v>
      </c>
      <c r="B1066" s="576" t="s">
        <v>1767</v>
      </c>
      <c r="C1066" s="128" t="s">
        <v>352</v>
      </c>
    </row>
    <row r="1067" spans="1:3" s="411" customFormat="1" ht="12.6" customHeight="1">
      <c r="A1067" s="576">
        <v>8420</v>
      </c>
      <c r="B1067" s="576" t="s">
        <v>1768</v>
      </c>
      <c r="C1067" s="128" t="s">
        <v>352</v>
      </c>
    </row>
    <row r="1068" spans="1:3" s="411" customFormat="1" ht="12.6" customHeight="1">
      <c r="A1068" s="576">
        <v>8430</v>
      </c>
      <c r="B1068" s="576" t="s">
        <v>1769</v>
      </c>
      <c r="C1068" s="128" t="s">
        <v>352</v>
      </c>
    </row>
    <row r="1069" spans="1:3" s="411" customFormat="1" ht="12.6" customHeight="1">
      <c r="A1069" s="576">
        <v>8440</v>
      </c>
      <c r="B1069" s="576" t="s">
        <v>1770</v>
      </c>
      <c r="C1069" s="128" t="s">
        <v>352</v>
      </c>
    </row>
    <row r="1070" spans="1:3" s="411" customFormat="1" ht="12.6" customHeight="1">
      <c r="A1070" s="576"/>
      <c r="B1070" s="576" t="s">
        <v>1771</v>
      </c>
    </row>
    <row r="1071" spans="1:3" s="411" customFormat="1" ht="12.6" customHeight="1">
      <c r="A1071" s="576">
        <v>8450</v>
      </c>
      <c r="B1071" s="576" t="s">
        <v>1772</v>
      </c>
      <c r="C1071" s="128" t="s">
        <v>354</v>
      </c>
    </row>
    <row r="1072" spans="1:3" s="411" customFormat="1" ht="12.6" customHeight="1">
      <c r="A1072" s="576">
        <v>8460</v>
      </c>
      <c r="B1072" s="576" t="s">
        <v>1773</v>
      </c>
      <c r="C1072" s="128" t="s">
        <v>354</v>
      </c>
    </row>
    <row r="1073" spans="1:3" s="411" customFormat="1" ht="12.6" customHeight="1">
      <c r="A1073" s="576">
        <v>8470</v>
      </c>
      <c r="B1073" s="576" t="s">
        <v>1774</v>
      </c>
      <c r="C1073" s="128" t="s">
        <v>354</v>
      </c>
    </row>
    <row r="1074" spans="1:3" s="411" customFormat="1" ht="12.6" customHeight="1">
      <c r="A1074" s="576">
        <v>8480</v>
      </c>
      <c r="B1074" s="576" t="s">
        <v>1775</v>
      </c>
      <c r="C1074" s="128" t="s">
        <v>354</v>
      </c>
    </row>
    <row r="1075" spans="1:3" s="411" customFormat="1" ht="12.6" customHeight="1">
      <c r="A1075" s="576">
        <v>8490</v>
      </c>
      <c r="B1075" s="576" t="s">
        <v>1776</v>
      </c>
      <c r="C1075" s="128" t="s">
        <v>354</v>
      </c>
    </row>
    <row r="1076" spans="1:3" s="411" customFormat="1" ht="12.6" customHeight="1">
      <c r="A1076" s="576">
        <v>8500</v>
      </c>
      <c r="B1076" s="576" t="s">
        <v>1777</v>
      </c>
      <c r="C1076" s="128" t="s">
        <v>354</v>
      </c>
    </row>
    <row r="1077" spans="1:3" s="411" customFormat="1" ht="12.6" customHeight="1">
      <c r="A1077" s="576">
        <v>8510</v>
      </c>
      <c r="B1077" s="576" t="s">
        <v>1778</v>
      </c>
      <c r="C1077" s="128" t="s">
        <v>354</v>
      </c>
    </row>
    <row r="1078" spans="1:3" s="411" customFormat="1" ht="12.6" customHeight="1">
      <c r="A1078" s="576">
        <v>8520</v>
      </c>
      <c r="B1078" s="576" t="s">
        <v>1779</v>
      </c>
      <c r="C1078" s="128" t="s">
        <v>354</v>
      </c>
    </row>
    <row r="1079" spans="1:3" s="411" customFormat="1" ht="12.6" customHeight="1">
      <c r="A1079" s="576">
        <v>8530</v>
      </c>
      <c r="B1079" s="576" t="s">
        <v>1780</v>
      </c>
      <c r="C1079" s="128" t="s">
        <v>354</v>
      </c>
    </row>
    <row r="1080" spans="1:3" s="411" customFormat="1" ht="12.6" customHeight="1">
      <c r="A1080" s="576">
        <v>8540</v>
      </c>
      <c r="B1080" s="576" t="s">
        <v>1781</v>
      </c>
      <c r="C1080" s="128" t="s">
        <v>354</v>
      </c>
    </row>
    <row r="1081" spans="1:3" s="411" customFormat="1" ht="12.6" customHeight="1">
      <c r="A1081" s="576">
        <v>8550</v>
      </c>
      <c r="B1081" s="576" t="s">
        <v>1782</v>
      </c>
      <c r="C1081" s="128" t="s">
        <v>354</v>
      </c>
    </row>
    <row r="1082" spans="1:3" s="411" customFormat="1" ht="12.6" customHeight="1">
      <c r="A1082" s="576">
        <v>8560</v>
      </c>
      <c r="B1082" s="576" t="s">
        <v>1783</v>
      </c>
      <c r="C1082" s="128" t="s">
        <v>354</v>
      </c>
    </row>
    <row r="1083" spans="1:3" s="411" customFormat="1" ht="12.6" customHeight="1">
      <c r="A1083" s="576">
        <v>8570</v>
      </c>
      <c r="B1083" s="576" t="s">
        <v>1784</v>
      </c>
      <c r="C1083" s="128" t="s">
        <v>354</v>
      </c>
    </row>
    <row r="1084" spans="1:3" s="411" customFormat="1" ht="12.6" customHeight="1">
      <c r="A1084" s="576">
        <v>8580</v>
      </c>
      <c r="B1084" s="576" t="s">
        <v>1785</v>
      </c>
      <c r="C1084" s="128" t="s">
        <v>354</v>
      </c>
    </row>
    <row r="1085" spans="1:3" s="411" customFormat="1" ht="12.6" customHeight="1">
      <c r="A1085" s="576">
        <v>8590</v>
      </c>
      <c r="B1085" s="576" t="s">
        <v>1786</v>
      </c>
      <c r="C1085" s="128" t="s">
        <v>354</v>
      </c>
    </row>
    <row r="1086" spans="1:3" s="411" customFormat="1" ht="12.6" customHeight="1">
      <c r="A1086" s="576">
        <v>8600</v>
      </c>
      <c r="B1086" s="576" t="s">
        <v>1787</v>
      </c>
      <c r="C1086" s="128" t="s">
        <v>354</v>
      </c>
    </row>
    <row r="1087" spans="1:3" s="411" customFormat="1" ht="12.6" customHeight="1">
      <c r="A1087" s="576">
        <v>8610</v>
      </c>
      <c r="B1087" s="576" t="s">
        <v>1688</v>
      </c>
      <c r="C1087" s="128" t="s">
        <v>354</v>
      </c>
    </row>
    <row r="1088" spans="1:3" s="411" customFormat="1" ht="12.6" customHeight="1">
      <c r="A1088" s="576">
        <v>8620</v>
      </c>
      <c r="B1088" s="576" t="s">
        <v>1788</v>
      </c>
      <c r="C1088" s="128" t="s">
        <v>354</v>
      </c>
    </row>
    <row r="1089" spans="1:3" s="411" customFormat="1" ht="12.6" customHeight="1">
      <c r="A1089" s="576">
        <v>8630</v>
      </c>
      <c r="B1089" s="576" t="s">
        <v>1789</v>
      </c>
      <c r="C1089" s="128" t="s">
        <v>354</v>
      </c>
    </row>
    <row r="1090" spans="1:3" s="411" customFormat="1" ht="12.6" customHeight="1">
      <c r="A1090" s="576">
        <v>8640</v>
      </c>
      <c r="B1090" s="576" t="s">
        <v>1790</v>
      </c>
      <c r="C1090" s="128" t="s">
        <v>354</v>
      </c>
    </row>
    <row r="1091" spans="1:3" s="411" customFormat="1" ht="12.6" customHeight="1">
      <c r="A1091" s="576">
        <v>8650</v>
      </c>
      <c r="B1091" s="576" t="s">
        <v>1791</v>
      </c>
      <c r="C1091" s="128" t="s">
        <v>354</v>
      </c>
    </row>
    <row r="1092" spans="1:3" s="411" customFormat="1" ht="12.6" customHeight="1">
      <c r="A1092" s="576">
        <v>8680</v>
      </c>
      <c r="B1092" s="576" t="s">
        <v>1792</v>
      </c>
      <c r="C1092" s="128" t="s">
        <v>354</v>
      </c>
    </row>
    <row r="1093" spans="1:3" s="411" customFormat="1" ht="12.6" customHeight="1">
      <c r="A1093" s="576"/>
      <c r="B1093" s="576" t="s">
        <v>1793</v>
      </c>
    </row>
    <row r="1094" spans="1:3" s="411" customFormat="1" ht="12.6" customHeight="1">
      <c r="A1094" s="576">
        <v>8700</v>
      </c>
      <c r="B1094" s="576" t="s">
        <v>1794</v>
      </c>
      <c r="C1094" s="128" t="s">
        <v>356</v>
      </c>
    </row>
    <row r="1095" spans="1:3" s="411" customFormat="1" ht="12.6" customHeight="1">
      <c r="A1095" s="576">
        <v>8710</v>
      </c>
      <c r="B1095" s="576" t="s">
        <v>1795</v>
      </c>
      <c r="C1095" s="128" t="s">
        <v>356</v>
      </c>
    </row>
    <row r="1096" spans="1:3" s="411" customFormat="1" ht="12.6" customHeight="1">
      <c r="A1096" s="576">
        <v>8720</v>
      </c>
      <c r="B1096" s="576" t="s">
        <v>1796</v>
      </c>
      <c r="C1096" s="128" t="s">
        <v>356</v>
      </c>
    </row>
    <row r="1097" spans="1:3" s="411" customFormat="1" ht="12.6" customHeight="1">
      <c r="A1097" s="576">
        <v>8730</v>
      </c>
      <c r="B1097" s="576" t="s">
        <v>1797</v>
      </c>
      <c r="C1097" s="128" t="s">
        <v>356</v>
      </c>
    </row>
    <row r="1098" spans="1:3" s="411" customFormat="1" ht="12.6" customHeight="1">
      <c r="A1098" s="576">
        <v>8750</v>
      </c>
      <c r="B1098" s="576" t="s">
        <v>1798</v>
      </c>
      <c r="C1098" s="128" t="s">
        <v>356</v>
      </c>
    </row>
    <row r="1099" spans="1:3" s="411" customFormat="1" ht="12.6" customHeight="1">
      <c r="A1099" s="576">
        <v>8760</v>
      </c>
      <c r="B1099" s="576" t="s">
        <v>1799</v>
      </c>
      <c r="C1099" s="128" t="s">
        <v>356</v>
      </c>
    </row>
    <row r="1100" spans="1:3" s="411" customFormat="1" ht="12.6" customHeight="1">
      <c r="A1100" s="576">
        <v>8770</v>
      </c>
      <c r="B1100" s="576" t="s">
        <v>1800</v>
      </c>
      <c r="C1100" s="128" t="s">
        <v>356</v>
      </c>
    </row>
    <row r="1101" spans="1:3" s="411" customFormat="1" ht="12.6" customHeight="1">
      <c r="A1101" s="576">
        <v>8780</v>
      </c>
      <c r="B1101" s="576" t="s">
        <v>1801</v>
      </c>
      <c r="C1101" s="128" t="s">
        <v>356</v>
      </c>
    </row>
    <row r="1102" spans="1:3" s="411" customFormat="1" ht="12.6" customHeight="1">
      <c r="A1102" s="576">
        <v>8790</v>
      </c>
      <c r="B1102" s="576" t="s">
        <v>1802</v>
      </c>
      <c r="C1102" s="128" t="s">
        <v>356</v>
      </c>
    </row>
    <row r="1103" spans="1:3" s="411" customFormat="1" ht="12.6" customHeight="1">
      <c r="A1103" s="576">
        <v>8800</v>
      </c>
      <c r="B1103" s="576" t="s">
        <v>1803</v>
      </c>
      <c r="C1103" s="128" t="s">
        <v>356</v>
      </c>
    </row>
    <row r="1104" spans="1:3" s="411" customFormat="1" ht="12.6" customHeight="1">
      <c r="A1104" s="576">
        <v>8850</v>
      </c>
      <c r="B1104" s="576" t="s">
        <v>1804</v>
      </c>
      <c r="C1104" s="128" t="s">
        <v>356</v>
      </c>
    </row>
    <row r="1105" spans="1:3" s="411" customFormat="1" ht="12.6" customHeight="1">
      <c r="A1105" s="576"/>
      <c r="B1105" s="576" t="s">
        <v>1805</v>
      </c>
    </row>
    <row r="1106" spans="1:3" s="411" customFormat="1" ht="12.6" customHeight="1">
      <c r="A1106" s="576">
        <v>8890</v>
      </c>
      <c r="B1106" s="576" t="s">
        <v>1806</v>
      </c>
      <c r="C1106" s="128" t="s">
        <v>356</v>
      </c>
    </row>
    <row r="1107" spans="1:3" s="411" customFormat="1" ht="12.6" customHeight="1">
      <c r="A1107" s="576"/>
      <c r="B1107" s="576" t="s">
        <v>1807</v>
      </c>
    </row>
    <row r="1108" spans="1:3" s="411" customFormat="1" ht="12.6" customHeight="1">
      <c r="A1108" s="576">
        <v>8990</v>
      </c>
      <c r="B1108" s="576" t="s">
        <v>1808</v>
      </c>
      <c r="C1108" s="128" t="s">
        <v>356</v>
      </c>
    </row>
    <row r="1109" spans="1:3" s="411" customFormat="1" ht="12.6" customHeight="1">
      <c r="A1109" s="576"/>
      <c r="B1109" s="576" t="s">
        <v>1809</v>
      </c>
    </row>
    <row r="1110" spans="1:3" s="411" customFormat="1" ht="12.6" customHeight="1">
      <c r="A1110" s="576"/>
      <c r="B1110" s="576" t="s">
        <v>1810</v>
      </c>
    </row>
    <row r="1111" spans="1:3" s="411" customFormat="1" ht="12.6" customHeight="1">
      <c r="A1111" s="576">
        <v>9000</v>
      </c>
      <c r="B1111" s="576" t="s">
        <v>1811</v>
      </c>
      <c r="C1111" s="128" t="s">
        <v>365</v>
      </c>
    </row>
    <row r="1112" spans="1:3" s="411" customFormat="1" ht="12.6" customHeight="1">
      <c r="A1112" s="576">
        <v>9010</v>
      </c>
      <c r="B1112" s="576" t="s">
        <v>1812</v>
      </c>
      <c r="C1112" s="128" t="s">
        <v>365</v>
      </c>
    </row>
    <row r="1113" spans="1:3" s="411" customFormat="1" ht="12.6" customHeight="1">
      <c r="A1113" s="576">
        <v>9020</v>
      </c>
      <c r="B1113" s="576" t="s">
        <v>1813</v>
      </c>
      <c r="C1113" s="128" t="s">
        <v>365</v>
      </c>
    </row>
    <row r="1114" spans="1:3" s="411" customFormat="1" ht="12.6" customHeight="1">
      <c r="A1114" s="576"/>
      <c r="B1114" s="576" t="s">
        <v>1814</v>
      </c>
    </row>
    <row r="1115" spans="1:3" s="411" customFormat="1" ht="12.6" customHeight="1">
      <c r="A1115" s="576">
        <v>9030</v>
      </c>
      <c r="B1115" s="576" t="s">
        <v>1815</v>
      </c>
      <c r="C1115" s="128" t="s">
        <v>365</v>
      </c>
    </row>
    <row r="1116" spans="1:3" s="411" customFormat="1" ht="12.6" customHeight="1">
      <c r="A1116" s="576"/>
      <c r="B1116" s="576" t="s">
        <v>1816</v>
      </c>
    </row>
    <row r="1117" spans="1:3" s="411" customFormat="1" ht="12.6" customHeight="1">
      <c r="A1117" s="576"/>
      <c r="B1117" s="576" t="s">
        <v>1817</v>
      </c>
    </row>
    <row r="1118" spans="1:3" s="411" customFormat="1" ht="12.6" customHeight="1">
      <c r="A1118" s="576">
        <v>9040</v>
      </c>
      <c r="B1118" s="576" t="s">
        <v>1818</v>
      </c>
      <c r="C1118" s="128" t="s">
        <v>365</v>
      </c>
    </row>
    <row r="1119" spans="1:3" s="411" customFormat="1" ht="12.6" customHeight="1">
      <c r="A1119" s="576">
        <v>9050</v>
      </c>
      <c r="B1119" s="576" t="s">
        <v>1819</v>
      </c>
      <c r="C1119" s="128" t="s">
        <v>365</v>
      </c>
    </row>
    <row r="1120" spans="1:3" s="411" customFormat="1" ht="12.6" customHeight="1">
      <c r="A1120" s="576">
        <v>9060</v>
      </c>
      <c r="B1120" s="576" t="s">
        <v>1820</v>
      </c>
      <c r="C1120" s="128" t="s">
        <v>365</v>
      </c>
    </row>
    <row r="1121" spans="1:3" s="411" customFormat="1" ht="12.6" customHeight="1">
      <c r="A1121" s="576"/>
      <c r="B1121" s="576" t="s">
        <v>1821</v>
      </c>
    </row>
    <row r="1122" spans="1:3" s="411" customFormat="1" ht="12.6" customHeight="1">
      <c r="A1122" s="576">
        <v>9070</v>
      </c>
      <c r="B1122" s="576" t="s">
        <v>1822</v>
      </c>
      <c r="C1122" s="128" t="s">
        <v>365</v>
      </c>
    </row>
    <row r="1123" spans="1:3" s="411" customFormat="1" ht="12.6" customHeight="1">
      <c r="A1123" s="576"/>
      <c r="B1123" s="576" t="s">
        <v>1823</v>
      </c>
    </row>
    <row r="1124" spans="1:3" s="411" customFormat="1" ht="12.6" customHeight="1">
      <c r="A1124" s="576"/>
      <c r="B1124" s="576" t="s">
        <v>1824</v>
      </c>
    </row>
    <row r="1125" spans="1:3" s="411" customFormat="1" ht="12.6" customHeight="1">
      <c r="A1125" s="576">
        <v>9080</v>
      </c>
      <c r="B1125" s="576" t="s">
        <v>1825</v>
      </c>
      <c r="C1125" s="128" t="s">
        <v>365</v>
      </c>
    </row>
    <row r="1126" spans="1:3" s="411" customFormat="1" ht="12.6" customHeight="1">
      <c r="A1126" s="576"/>
      <c r="B1126" s="576" t="s">
        <v>1826</v>
      </c>
    </row>
    <row r="1127" spans="1:3" s="411" customFormat="1" ht="12.6" customHeight="1">
      <c r="A1127" s="576">
        <v>9090</v>
      </c>
      <c r="B1127" s="576" t="s">
        <v>1827</v>
      </c>
      <c r="C1127" s="128" t="s">
        <v>365</v>
      </c>
    </row>
    <row r="1128" spans="1:3" s="411" customFormat="1" ht="12.6" customHeight="1">
      <c r="A1128" s="576">
        <v>9100</v>
      </c>
      <c r="B1128" s="576" t="s">
        <v>1144</v>
      </c>
      <c r="C1128" s="128" t="s">
        <v>365</v>
      </c>
    </row>
    <row r="1129" spans="1:3" s="411" customFormat="1" ht="12.6" customHeight="1">
      <c r="A1129" s="576">
        <v>9110</v>
      </c>
      <c r="B1129" s="576" t="s">
        <v>1828</v>
      </c>
      <c r="C1129" s="128" t="s">
        <v>365</v>
      </c>
    </row>
    <row r="1130" spans="1:3" s="411" customFormat="1" ht="12.6" customHeight="1">
      <c r="A1130" s="576">
        <v>9120</v>
      </c>
      <c r="B1130" s="576" t="s">
        <v>1829</v>
      </c>
      <c r="C1130" s="128" t="s">
        <v>365</v>
      </c>
    </row>
    <row r="1131" spans="1:3" s="411" customFormat="1" ht="12.6" customHeight="1">
      <c r="A1131" s="576">
        <v>9130</v>
      </c>
      <c r="B1131" s="576" t="s">
        <v>1830</v>
      </c>
      <c r="C1131" s="128" t="s">
        <v>365</v>
      </c>
    </row>
    <row r="1132" spans="1:3" s="411" customFormat="1" ht="12.6" customHeight="1">
      <c r="A1132" s="576">
        <v>9140</v>
      </c>
      <c r="B1132" s="576" t="s">
        <v>1831</v>
      </c>
      <c r="C1132" s="128" t="s">
        <v>365</v>
      </c>
    </row>
    <row r="1133" spans="1:3" s="411" customFormat="1" ht="12.6" customHeight="1">
      <c r="A1133" s="576"/>
      <c r="B1133" s="576" t="s">
        <v>1832</v>
      </c>
    </row>
    <row r="1134" spans="1:3" s="411" customFormat="1" ht="12.6" customHeight="1">
      <c r="A1134" s="576"/>
      <c r="B1134" s="576" t="s">
        <v>1824</v>
      </c>
    </row>
    <row r="1135" spans="1:3" s="411" customFormat="1" ht="12.6" customHeight="1">
      <c r="A1135" s="576">
        <v>9150</v>
      </c>
      <c r="B1135" s="576" t="s">
        <v>1833</v>
      </c>
      <c r="C1135" s="128" t="s">
        <v>365</v>
      </c>
    </row>
    <row r="1136" spans="1:3" s="411" customFormat="1" ht="12.6" customHeight="1">
      <c r="A1136" s="576"/>
      <c r="B1136" s="576" t="s">
        <v>1826</v>
      </c>
    </row>
    <row r="1137" spans="1:3" s="411" customFormat="1" ht="12.6" customHeight="1">
      <c r="A1137" s="576">
        <v>9160</v>
      </c>
      <c r="B1137" s="576" t="s">
        <v>1834</v>
      </c>
      <c r="C1137" s="128" t="s">
        <v>365</v>
      </c>
    </row>
    <row r="1138" spans="1:3" s="411" customFormat="1" ht="12.6" customHeight="1">
      <c r="A1138" s="576">
        <v>9170</v>
      </c>
      <c r="B1138" s="576" t="s">
        <v>1835</v>
      </c>
      <c r="C1138" s="128" t="s">
        <v>365</v>
      </c>
    </row>
    <row r="1139" spans="1:3" s="411" customFormat="1" ht="12.6" customHeight="1">
      <c r="A1139" s="576">
        <v>9180</v>
      </c>
      <c r="B1139" s="576" t="s">
        <v>1836</v>
      </c>
      <c r="C1139" s="128" t="s">
        <v>365</v>
      </c>
    </row>
    <row r="1140" spans="1:3" s="411" customFormat="1" ht="12.6" customHeight="1">
      <c r="A1140" s="576">
        <v>9190</v>
      </c>
      <c r="B1140" s="576" t="s">
        <v>1837</v>
      </c>
      <c r="C1140" s="128" t="s">
        <v>365</v>
      </c>
    </row>
    <row r="1141" spans="1:3" s="411" customFormat="1" ht="12.6" customHeight="1">
      <c r="A1141" s="576">
        <v>9200</v>
      </c>
      <c r="B1141" s="576" t="s">
        <v>1838</v>
      </c>
      <c r="C1141" s="128" t="s">
        <v>365</v>
      </c>
    </row>
    <row r="1142" spans="1:3" s="411" customFormat="1" ht="12.6" customHeight="1">
      <c r="A1142" s="576">
        <v>9210</v>
      </c>
      <c r="B1142" s="576" t="s">
        <v>1839</v>
      </c>
      <c r="C1142" s="128" t="s">
        <v>365</v>
      </c>
    </row>
    <row r="1143" spans="1:3" s="411" customFormat="1" ht="12.6" customHeight="1">
      <c r="A1143" s="576">
        <v>9220</v>
      </c>
      <c r="B1143" s="576" t="s">
        <v>1840</v>
      </c>
      <c r="C1143" s="128" t="s">
        <v>365</v>
      </c>
    </row>
    <row r="1144" spans="1:3" s="411" customFormat="1" ht="12.6" customHeight="1">
      <c r="A1144" s="576">
        <v>9230</v>
      </c>
      <c r="B1144" s="576" t="s">
        <v>1841</v>
      </c>
      <c r="C1144" s="128" t="s">
        <v>365</v>
      </c>
    </row>
    <row r="1145" spans="1:3" s="411" customFormat="1" ht="12.6" customHeight="1">
      <c r="A1145" s="576">
        <v>9240</v>
      </c>
      <c r="B1145" s="576" t="s">
        <v>1842</v>
      </c>
      <c r="C1145" s="128" t="s">
        <v>365</v>
      </c>
    </row>
    <row r="1146" spans="1:3" s="3" customFormat="1" ht="12.6" customHeight="1">
      <c r="A1146" s="576">
        <v>9250</v>
      </c>
      <c r="B1146" s="576" t="s">
        <v>1843</v>
      </c>
      <c r="C1146" s="128" t="s">
        <v>365</v>
      </c>
    </row>
    <row r="1147" spans="1:3" s="3" customFormat="1" ht="12.6" customHeight="1">
      <c r="A1147" s="576">
        <v>9260</v>
      </c>
      <c r="B1147" s="576" t="s">
        <v>1844</v>
      </c>
      <c r="C1147" s="128" t="s">
        <v>365</v>
      </c>
    </row>
    <row r="1148" spans="1:3" s="411" customFormat="1" ht="12.6" customHeight="1">
      <c r="A1148" s="576">
        <v>9270</v>
      </c>
      <c r="B1148" s="576" t="s">
        <v>1845</v>
      </c>
      <c r="C1148" s="128" t="s">
        <v>365</v>
      </c>
    </row>
    <row r="1149" spans="1:3" s="411" customFormat="1" ht="12.6" customHeight="1">
      <c r="A1149" s="576">
        <v>9280</v>
      </c>
      <c r="B1149" s="576" t="s">
        <v>1846</v>
      </c>
      <c r="C1149" s="128" t="s">
        <v>365</v>
      </c>
    </row>
    <row r="1150" spans="1:3" s="411" customFormat="1" ht="12.6" customHeight="1">
      <c r="A1150" s="576">
        <v>9290</v>
      </c>
      <c r="B1150" s="576" t="s">
        <v>1847</v>
      </c>
      <c r="C1150" s="128" t="s">
        <v>365</v>
      </c>
    </row>
    <row r="1151" spans="1:3" s="411" customFormat="1" ht="12.6" customHeight="1">
      <c r="A1151" s="576"/>
      <c r="B1151" s="576" t="s">
        <v>1848</v>
      </c>
    </row>
    <row r="1152" spans="1:3" s="411" customFormat="1" ht="12.6" customHeight="1">
      <c r="A1152" s="576">
        <v>9300</v>
      </c>
      <c r="B1152" s="576" t="s">
        <v>1849</v>
      </c>
      <c r="C1152" s="128" t="s">
        <v>367</v>
      </c>
    </row>
    <row r="1153" spans="1:3" s="411" customFormat="1" ht="12.6" customHeight="1">
      <c r="A1153" s="576">
        <v>9310</v>
      </c>
      <c r="B1153" s="576" t="s">
        <v>1850</v>
      </c>
      <c r="C1153" s="128" t="s">
        <v>367</v>
      </c>
    </row>
    <row r="1154" spans="1:3" s="411" customFormat="1" ht="12.6" customHeight="1">
      <c r="A1154" s="576">
        <v>9320</v>
      </c>
      <c r="B1154" s="576" t="s">
        <v>1851</v>
      </c>
      <c r="C1154" s="128" t="s">
        <v>367</v>
      </c>
    </row>
    <row r="1155" spans="1:3" s="411" customFormat="1" ht="12.6" customHeight="1">
      <c r="A1155" s="576">
        <v>9330</v>
      </c>
      <c r="B1155" s="576" t="s">
        <v>1852</v>
      </c>
      <c r="C1155" s="128" t="s">
        <v>367</v>
      </c>
    </row>
    <row r="1156" spans="1:3" s="411" customFormat="1" ht="12.6" customHeight="1">
      <c r="A1156" s="576">
        <v>9340</v>
      </c>
      <c r="B1156" s="576" t="s">
        <v>1853</v>
      </c>
      <c r="C1156" s="128" t="s">
        <v>367</v>
      </c>
    </row>
    <row r="1157" spans="1:3" s="411" customFormat="1" ht="12.6" customHeight="1">
      <c r="A1157" s="576">
        <v>9350</v>
      </c>
      <c r="B1157" s="576" t="s">
        <v>1854</v>
      </c>
      <c r="C1157" s="128" t="s">
        <v>367</v>
      </c>
    </row>
    <row r="1158" spans="1:3" s="411" customFormat="1" ht="12.6" customHeight="1">
      <c r="A1158" s="576">
        <v>9360</v>
      </c>
      <c r="B1158" s="576" t="s">
        <v>1855</v>
      </c>
      <c r="C1158" s="128" t="s">
        <v>367</v>
      </c>
    </row>
    <row r="1159" spans="1:3" s="411" customFormat="1" ht="12.6" customHeight="1">
      <c r="A1159" s="576"/>
      <c r="B1159" s="576" t="s">
        <v>1856</v>
      </c>
    </row>
    <row r="1160" spans="1:3" s="411" customFormat="1" ht="12.6" customHeight="1">
      <c r="A1160" s="576">
        <v>9370</v>
      </c>
      <c r="B1160" s="576" t="s">
        <v>1857</v>
      </c>
      <c r="C1160" s="128" t="s">
        <v>367</v>
      </c>
    </row>
    <row r="1161" spans="1:3" s="411" customFormat="1" ht="12.6" customHeight="1">
      <c r="A1161" s="576">
        <v>9380</v>
      </c>
      <c r="B1161" s="576" t="s">
        <v>1851</v>
      </c>
      <c r="C1161" s="128" t="s">
        <v>367</v>
      </c>
    </row>
    <row r="1162" spans="1:3" s="411" customFormat="1" ht="12.6" customHeight="1">
      <c r="A1162" s="576">
        <v>9390</v>
      </c>
      <c r="B1162" s="576" t="s">
        <v>1853</v>
      </c>
      <c r="C1162" s="128" t="s">
        <v>367</v>
      </c>
    </row>
    <row r="1163" spans="1:3" s="411" customFormat="1" ht="12.6" customHeight="1">
      <c r="A1163" s="576">
        <v>9400</v>
      </c>
      <c r="B1163" s="576" t="s">
        <v>1858</v>
      </c>
      <c r="C1163" s="128" t="s">
        <v>367</v>
      </c>
    </row>
    <row r="1164" spans="1:3" s="411" customFormat="1" ht="12.6" customHeight="1">
      <c r="A1164" s="576">
        <v>9410</v>
      </c>
      <c r="B1164" s="576" t="s">
        <v>1855</v>
      </c>
      <c r="C1164" s="128" t="s">
        <v>367</v>
      </c>
    </row>
    <row r="1165" spans="1:3" s="411" customFormat="1" ht="12.6" customHeight="1">
      <c r="A1165" s="576"/>
      <c r="B1165" s="576" t="s">
        <v>1859</v>
      </c>
    </row>
    <row r="1166" spans="1:3" s="3" customFormat="1" ht="12.6" customHeight="1">
      <c r="A1166" s="576"/>
      <c r="B1166" s="576" t="s">
        <v>1860</v>
      </c>
    </row>
    <row r="1167" spans="1:3" s="411" customFormat="1" ht="12.6" customHeight="1">
      <c r="A1167" s="576">
        <v>9420</v>
      </c>
      <c r="B1167" s="576" t="s">
        <v>1861</v>
      </c>
      <c r="C1167" s="128" t="s">
        <v>367</v>
      </c>
    </row>
    <row r="1168" spans="1:3" s="411" customFormat="1" ht="12.6" customHeight="1">
      <c r="A1168" s="576">
        <v>9430</v>
      </c>
      <c r="B1168" s="576" t="s">
        <v>1862</v>
      </c>
      <c r="C1168" s="128" t="s">
        <v>367</v>
      </c>
    </row>
    <row r="1169" spans="1:3" s="411" customFormat="1" ht="12.6" customHeight="1">
      <c r="A1169" s="576"/>
      <c r="B1169" s="576" t="s">
        <v>1863</v>
      </c>
    </row>
    <row r="1170" spans="1:3" s="411" customFormat="1" ht="12.6" customHeight="1">
      <c r="A1170" s="576">
        <v>9440</v>
      </c>
      <c r="B1170" s="576" t="s">
        <v>1864</v>
      </c>
      <c r="C1170" s="128" t="s">
        <v>367</v>
      </c>
    </row>
    <row r="1171" spans="1:3" s="411" customFormat="1" ht="12.6" customHeight="1">
      <c r="A1171" s="576">
        <v>9442</v>
      </c>
      <c r="B1171" s="576" t="s">
        <v>1865</v>
      </c>
      <c r="C1171" s="128" t="s">
        <v>367</v>
      </c>
    </row>
    <row r="1172" spans="1:3" s="411" customFormat="1" ht="12.6" customHeight="1">
      <c r="A1172" s="576">
        <v>9450</v>
      </c>
      <c r="B1172" s="576" t="s">
        <v>1866</v>
      </c>
      <c r="C1172" s="128" t="s">
        <v>367</v>
      </c>
    </row>
    <row r="1173" spans="1:3" s="411" customFormat="1" ht="12.6" customHeight="1">
      <c r="A1173" s="576">
        <v>9460</v>
      </c>
      <c r="B1173" s="576" t="s">
        <v>1867</v>
      </c>
      <c r="C1173" s="128" t="s">
        <v>367</v>
      </c>
    </row>
    <row r="1174" spans="1:3" s="411" customFormat="1" ht="12.6" customHeight="1">
      <c r="A1174" s="576">
        <v>9470</v>
      </c>
      <c r="B1174" s="576" t="s">
        <v>1868</v>
      </c>
      <c r="C1174" s="128" t="s">
        <v>367</v>
      </c>
    </row>
    <row r="1175" spans="1:3" s="411" customFormat="1" ht="12.6" customHeight="1">
      <c r="A1175" s="576">
        <v>9480</v>
      </c>
      <c r="B1175" s="576" t="s">
        <v>1869</v>
      </c>
      <c r="C1175" s="128" t="s">
        <v>367</v>
      </c>
    </row>
    <row r="1176" spans="1:3" s="411" customFormat="1" ht="12.6" customHeight="1">
      <c r="A1176" s="576">
        <v>9490</v>
      </c>
      <c r="B1176" s="576" t="s">
        <v>1870</v>
      </c>
      <c r="C1176" s="128" t="s">
        <v>367</v>
      </c>
    </row>
    <row r="1177" spans="1:3" s="411" customFormat="1" ht="12.6" customHeight="1">
      <c r="A1177" s="576">
        <v>9500</v>
      </c>
      <c r="B1177" s="576" t="s">
        <v>1871</v>
      </c>
      <c r="C1177" s="128" t="s">
        <v>367</v>
      </c>
    </row>
    <row r="1178" spans="1:3" ht="12.6" customHeight="1">
      <c r="A1178" s="576">
        <v>9510</v>
      </c>
      <c r="B1178" s="576" t="s">
        <v>1872</v>
      </c>
      <c r="C1178" s="128" t="s">
        <v>367</v>
      </c>
    </row>
    <row r="1179" spans="1:3" ht="12.6" customHeight="1">
      <c r="A1179" s="576">
        <v>9520</v>
      </c>
      <c r="B1179" s="576" t="s">
        <v>1873</v>
      </c>
      <c r="C1179" s="128" t="s">
        <v>367</v>
      </c>
    </row>
    <row r="1180" spans="1:3" ht="12.6" customHeight="1">
      <c r="A1180" s="576">
        <v>9530</v>
      </c>
      <c r="B1180" s="576" t="s">
        <v>1874</v>
      </c>
      <c r="C1180" s="128" t="s">
        <v>367</v>
      </c>
    </row>
    <row r="1181" spans="1:3" ht="12.6" customHeight="1">
      <c r="A1181" s="576">
        <v>9540</v>
      </c>
      <c r="B1181" s="576" t="s">
        <v>1875</v>
      </c>
      <c r="C1181" s="128" t="s">
        <v>367</v>
      </c>
    </row>
    <row r="1182" spans="1:3" ht="12.6" customHeight="1">
      <c r="A1182" s="576">
        <v>9550</v>
      </c>
      <c r="B1182" s="576" t="s">
        <v>1876</v>
      </c>
      <c r="C1182" s="128" t="s">
        <v>367</v>
      </c>
    </row>
    <row r="1183" spans="1:3" ht="12.6" customHeight="1">
      <c r="A1183" s="576">
        <v>9560</v>
      </c>
      <c r="B1183" s="576" t="s">
        <v>1877</v>
      </c>
      <c r="C1183" s="128" t="s">
        <v>367</v>
      </c>
    </row>
    <row r="1184" spans="1:3" ht="12.6" customHeight="1">
      <c r="A1184" s="576">
        <v>9570</v>
      </c>
      <c r="B1184" s="576" t="s">
        <v>1878</v>
      </c>
      <c r="C1184" s="128" t="s">
        <v>367</v>
      </c>
    </row>
    <row r="1185" spans="1:3" ht="12.6" customHeight="1">
      <c r="A1185" s="576">
        <v>9580</v>
      </c>
      <c r="B1185" s="576" t="s">
        <v>1879</v>
      </c>
      <c r="C1185" s="128" t="s">
        <v>367</v>
      </c>
    </row>
    <row r="1186" spans="1:3" ht="12.6" customHeight="1">
      <c r="A1186" s="576">
        <v>9590</v>
      </c>
      <c r="B1186" s="576" t="s">
        <v>1880</v>
      </c>
      <c r="C1186" s="128" t="s">
        <v>367</v>
      </c>
    </row>
    <row r="1187" spans="1:3" ht="12.6" customHeight="1">
      <c r="A1187" s="576">
        <v>9600</v>
      </c>
      <c r="B1187" s="576" t="s">
        <v>1881</v>
      </c>
      <c r="C1187" s="128" t="s">
        <v>367</v>
      </c>
    </row>
    <row r="1188" spans="1:3" ht="12.6" customHeight="1">
      <c r="A1188" s="576">
        <v>9610</v>
      </c>
      <c r="B1188" s="576" t="s">
        <v>1882</v>
      </c>
      <c r="C1188" s="128" t="s">
        <v>367</v>
      </c>
    </row>
    <row r="1189" spans="1:3" ht="12.6" customHeight="1">
      <c r="A1189" s="576">
        <v>9620</v>
      </c>
      <c r="B1189" s="576" t="s">
        <v>1883</v>
      </c>
      <c r="C1189" s="128" t="s">
        <v>367</v>
      </c>
    </row>
    <row r="1190" spans="1:3" ht="12.6" customHeight="1">
      <c r="A1190" s="576">
        <v>9640</v>
      </c>
      <c r="B1190" s="576" t="s">
        <v>1884</v>
      </c>
      <c r="C1190" s="128" t="s">
        <v>367</v>
      </c>
    </row>
    <row r="1191" spans="1:3" ht="12.6" customHeight="1">
      <c r="A1191" s="576">
        <v>9650</v>
      </c>
      <c r="B1191" s="576" t="s">
        <v>1885</v>
      </c>
      <c r="C1191" s="128" t="s">
        <v>367</v>
      </c>
    </row>
    <row r="1192" spans="1:3" ht="12.6" customHeight="1">
      <c r="A1192" s="576">
        <v>9660</v>
      </c>
      <c r="B1192" s="576" t="s">
        <v>1886</v>
      </c>
      <c r="C1192" s="128" t="s">
        <v>367</v>
      </c>
    </row>
    <row r="1193" spans="1:3" ht="12.6" customHeight="1">
      <c r="A1193" s="576">
        <v>9670</v>
      </c>
      <c r="B1193" s="576" t="s">
        <v>1887</v>
      </c>
      <c r="C1193" s="128" t="s">
        <v>367</v>
      </c>
    </row>
    <row r="1194" spans="1:3" ht="12.6" customHeight="1">
      <c r="A1194" s="576">
        <v>9690</v>
      </c>
      <c r="B1194" s="576" t="s">
        <v>1888</v>
      </c>
      <c r="C1194" s="128" t="s">
        <v>367</v>
      </c>
    </row>
    <row r="1195" spans="1:3" ht="12.6" customHeight="1">
      <c r="B1195" s="576" t="s">
        <v>1889</v>
      </c>
    </row>
    <row r="1196" spans="1:3" ht="12.6" customHeight="1">
      <c r="B1196" s="576" t="s">
        <v>1890</v>
      </c>
    </row>
    <row r="1197" spans="1:3" ht="12.6" customHeight="1">
      <c r="A1197" s="576">
        <v>9800</v>
      </c>
      <c r="B1197" s="576" t="s">
        <v>1891</v>
      </c>
      <c r="C1197" s="128" t="s">
        <v>370</v>
      </c>
    </row>
    <row r="1198" spans="1:3" ht="12.6" customHeight="1">
      <c r="A1198" s="576">
        <v>9810</v>
      </c>
      <c r="B1198" s="576" t="s">
        <v>1892</v>
      </c>
      <c r="C1198" s="128" t="s">
        <v>370</v>
      </c>
    </row>
    <row r="1199" spans="1:3" ht="12.6" customHeight="1">
      <c r="A1199" s="576">
        <v>9820</v>
      </c>
      <c r="B1199" s="576" t="s">
        <v>1893</v>
      </c>
      <c r="C1199" s="128" t="s">
        <v>370</v>
      </c>
    </row>
    <row r="1200" spans="1:3" ht="12.6" customHeight="1">
      <c r="A1200" s="576">
        <v>9830</v>
      </c>
      <c r="B1200" s="576" t="s">
        <v>1894</v>
      </c>
      <c r="C1200" s="128" t="s">
        <v>370</v>
      </c>
    </row>
    <row r="1201" spans="1:3" ht="12.6" customHeight="1">
      <c r="B1201" s="576" t="s">
        <v>1895</v>
      </c>
      <c r="C1201" s="128"/>
    </row>
    <row r="1202" spans="1:3" ht="12.6" customHeight="1">
      <c r="A1202" s="576">
        <v>9840</v>
      </c>
      <c r="B1202" s="576" t="s">
        <v>1896</v>
      </c>
      <c r="C1202" s="128" t="s">
        <v>370</v>
      </c>
    </row>
    <row r="1203" spans="1:3" ht="12.6" customHeight="1">
      <c r="A1203" s="576">
        <v>9870</v>
      </c>
      <c r="B1203" s="576" t="s">
        <v>1897</v>
      </c>
      <c r="C1203" s="128" t="s">
        <v>370</v>
      </c>
    </row>
    <row r="1204" spans="1:3" ht="12.6" customHeight="1">
      <c r="A1204" s="576">
        <v>9880</v>
      </c>
      <c r="B1204" s="576" t="s">
        <v>1898</v>
      </c>
      <c r="C1204" s="128" t="s">
        <v>370</v>
      </c>
    </row>
    <row r="1205" spans="1:3" ht="12.6" customHeight="1">
      <c r="A1205" s="576">
        <v>9890</v>
      </c>
      <c r="B1205" s="576" t="s">
        <v>1899</v>
      </c>
      <c r="C1205" s="128" t="s">
        <v>370</v>
      </c>
    </row>
    <row r="1206" spans="1:3" ht="12.6" customHeight="1">
      <c r="B1206" s="576" t="s">
        <v>1900</v>
      </c>
    </row>
    <row r="1207" spans="1:3" ht="12.6" customHeight="1">
      <c r="A1207" s="576">
        <v>9850</v>
      </c>
      <c r="B1207" s="576" t="s">
        <v>1901</v>
      </c>
      <c r="C1207" s="128" t="s">
        <v>370</v>
      </c>
    </row>
    <row r="1208" spans="1:3" ht="12.6" customHeight="1">
      <c r="A1208" s="576">
        <v>9891</v>
      </c>
      <c r="B1208" s="576" t="s">
        <v>1902</v>
      </c>
      <c r="C1208" s="128" t="s">
        <v>370</v>
      </c>
    </row>
    <row r="1209" spans="1:3" ht="12.6" customHeight="1">
      <c r="B1209" s="576" t="s">
        <v>1903</v>
      </c>
    </row>
    <row r="1210" spans="1:3" ht="12.6" customHeight="1">
      <c r="A1210" s="576">
        <v>9860</v>
      </c>
      <c r="B1210" s="576" t="s">
        <v>1904</v>
      </c>
      <c r="C1210" s="128" t="s">
        <v>370</v>
      </c>
    </row>
    <row r="1211" spans="1:3" ht="12.6" customHeight="1">
      <c r="A1211" s="576">
        <v>9892</v>
      </c>
      <c r="B1211" s="576" t="s">
        <v>1905</v>
      </c>
      <c r="C1211" s="128" t="s">
        <v>370</v>
      </c>
    </row>
    <row r="1212" spans="1:3" ht="12.6" customHeight="1">
      <c r="B1212" s="576" t="s">
        <v>1906</v>
      </c>
    </row>
    <row r="1213" spans="1:3" ht="12.6" customHeight="1">
      <c r="B1213" s="576" t="s">
        <v>1907</v>
      </c>
    </row>
    <row r="1214" spans="1:3" ht="12.6" customHeight="1">
      <c r="A1214" s="576">
        <v>9900</v>
      </c>
      <c r="B1214" s="576" t="s">
        <v>1908</v>
      </c>
      <c r="C1214" s="128" t="s">
        <v>373</v>
      </c>
    </row>
    <row r="1215" spans="1:3" ht="12.6" customHeight="1">
      <c r="A1215" s="576">
        <v>9910</v>
      </c>
      <c r="B1215" s="576" t="s">
        <v>1909</v>
      </c>
      <c r="C1215" s="128" t="s">
        <v>373</v>
      </c>
    </row>
    <row r="1216" spans="1:3" ht="12.6" customHeight="1">
      <c r="A1216" s="576">
        <v>9920</v>
      </c>
      <c r="B1216" s="576" t="s">
        <v>1910</v>
      </c>
      <c r="C1216" s="128" t="s">
        <v>373</v>
      </c>
    </row>
    <row r="1217" spans="1:3" ht="12.6" customHeight="1">
      <c r="A1217" s="576">
        <v>9930</v>
      </c>
      <c r="B1217" s="576" t="s">
        <v>1911</v>
      </c>
      <c r="C1217" s="128" t="s">
        <v>373</v>
      </c>
    </row>
    <row r="1218" spans="1:3" ht="12.6" customHeight="1">
      <c r="A1218" s="576">
        <v>9940</v>
      </c>
      <c r="B1218" s="576" t="s">
        <v>1912</v>
      </c>
      <c r="C1218" s="128" t="s">
        <v>373</v>
      </c>
    </row>
    <row r="1219" spans="1:3" ht="12.6" customHeight="1">
      <c r="A1219" s="576">
        <v>9950</v>
      </c>
      <c r="B1219" s="576" t="s">
        <v>1913</v>
      </c>
      <c r="C1219" s="128" t="s">
        <v>373</v>
      </c>
    </row>
    <row r="1220" spans="1:3" ht="12.6" customHeight="1">
      <c r="A1220" s="576">
        <v>9960</v>
      </c>
      <c r="B1220" s="576" t="s">
        <v>1914</v>
      </c>
      <c r="C1220" s="128" t="s">
        <v>373</v>
      </c>
    </row>
    <row r="1221" spans="1:3" ht="12.6" customHeight="1">
      <c r="B1221" s="576" t="s">
        <v>1915</v>
      </c>
    </row>
    <row r="1222" spans="1:3" ht="12.6" customHeight="1">
      <c r="A1222" s="576">
        <v>9970</v>
      </c>
      <c r="B1222" s="576" t="s">
        <v>1916</v>
      </c>
      <c r="C1222" s="128" t="s">
        <v>373</v>
      </c>
    </row>
    <row r="1223" spans="1:3" ht="12.6" customHeight="1">
      <c r="B1223" s="576" t="s">
        <v>1917</v>
      </c>
    </row>
    <row r="1224" spans="1:3" ht="12.6" customHeight="1">
      <c r="A1224" s="576">
        <v>9980</v>
      </c>
      <c r="B1224" s="576" t="s">
        <v>1918</v>
      </c>
      <c r="C1224" s="128" t="s">
        <v>373</v>
      </c>
    </row>
    <row r="1225" spans="1:3" ht="12.6" customHeight="1">
      <c r="B1225" s="576" t="s">
        <v>1177</v>
      </c>
    </row>
    <row r="1226" spans="1:3" ht="12.6" customHeight="1">
      <c r="A1226" s="576">
        <v>9990</v>
      </c>
      <c r="B1226" s="576" t="s">
        <v>1919</v>
      </c>
      <c r="C1226" s="128" t="s">
        <v>370</v>
      </c>
    </row>
  </sheetData>
  <phoneticPr fontId="111" type="noConversion"/>
  <pageMargins left="0.7" right="0.7" top="0.75" bottom="0.75" header="0.3" footer="0.3"/>
  <pageSetup paperSize="9" orientation="portrait"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5">
    <tabColor indexed="15"/>
  </sheetPr>
  <dimension ref="A1:E2"/>
  <sheetViews>
    <sheetView workbookViewId="0"/>
  </sheetViews>
  <sheetFormatPr defaultRowHeight="15"/>
  <sheetData>
    <row r="1" spans="1:5">
      <c r="A1" s="10" t="s">
        <v>213</v>
      </c>
      <c r="B1" s="10" t="s">
        <v>214</v>
      </c>
      <c r="C1" s="10" t="s">
        <v>215</v>
      </c>
      <c r="D1" s="10" t="s">
        <v>216</v>
      </c>
      <c r="E1" s="10" t="s">
        <v>217</v>
      </c>
    </row>
    <row r="2" spans="1:5">
      <c r="A2">
        <v>2</v>
      </c>
      <c r="B2">
        <v>2</v>
      </c>
      <c r="C2">
        <v>5</v>
      </c>
      <c r="D2">
        <v>20</v>
      </c>
      <c r="E2" t="s">
        <v>1920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84d88f0-d431-497b-82de-83cf50d55861" xsi:nil="true"/>
    <lcf76f155ced4ddcb4097134ff3c332f xmlns="da1207d4-a4a2-4134-936f-07aa70b91ff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77386C0D47124CABEC8D663EB2631F" ma:contentTypeVersion="14" ma:contentTypeDescription="Create a new document." ma:contentTypeScope="" ma:versionID="b4d22bb0e4e3c03510ac2a0235f9e22a">
  <xsd:schema xmlns:xsd="http://www.w3.org/2001/XMLSchema" xmlns:xs="http://www.w3.org/2001/XMLSchema" xmlns:p="http://schemas.microsoft.com/office/2006/metadata/properties" xmlns:ns2="da1207d4-a4a2-4134-936f-07aa70b91ff6" xmlns:ns3="d84d88f0-d431-497b-82de-83cf50d55861" targetNamespace="http://schemas.microsoft.com/office/2006/metadata/properties" ma:root="true" ma:fieldsID="c7c7cbd3cf27bfbcbacd183757349ac1" ns2:_="" ns3:_="">
    <xsd:import namespace="da1207d4-a4a2-4134-936f-07aa70b91ff6"/>
    <xsd:import namespace="d84d88f0-d431-497b-82de-83cf50d558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1207d4-a4a2-4134-936f-07aa70b91f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4d88f0-d431-497b-82de-83cf50d5586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a152f59-2c8c-49fa-8521-65f422397a95}" ma:internalName="TaxCatchAll" ma:showField="CatchAllData" ma:web="d84d88f0-d431-497b-82de-83cf50d558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6CDF3B-EC6C-4AFE-96FD-0A5D8152B67E}">
  <ds:schemaRefs>
    <ds:schemaRef ds:uri="http://schemas.microsoft.com/office/2006/metadata/properties"/>
    <ds:schemaRef ds:uri="http://schemas.microsoft.com/office/infopath/2007/PartnerControls"/>
    <ds:schemaRef ds:uri="d84d88f0-d431-497b-82de-83cf50d55861"/>
    <ds:schemaRef ds:uri="da1207d4-a4a2-4134-936f-07aa70b91ff6"/>
  </ds:schemaRefs>
</ds:datastoreItem>
</file>

<file path=customXml/itemProps2.xml><?xml version="1.0" encoding="utf-8"?>
<ds:datastoreItem xmlns:ds="http://schemas.openxmlformats.org/officeDocument/2006/customXml" ds:itemID="{77EC69E0-A9C3-4D4C-80B7-3301617EC5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1207d4-a4a2-4134-936f-07aa70b91ff6"/>
    <ds:schemaRef ds:uri="d84d88f0-d431-497b-82de-83cf50d558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387E28-9AD3-4742-AB75-A169F1BEA2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44</vt:i4>
      </vt:variant>
    </vt:vector>
  </HeadingPairs>
  <TitlesOfParts>
    <vt:vector size="91" baseType="lpstr">
      <vt:lpstr>Key information</vt:lpstr>
      <vt:lpstr>Cover</vt:lpstr>
      <vt:lpstr>Table of Contents</vt:lpstr>
      <vt:lpstr>Disclaimer</vt:lpstr>
      <vt:lpstr>Summary &gt;&gt;</vt:lpstr>
      <vt:lpstr>Highlights</vt:lpstr>
      <vt:lpstr>PL_monthly</vt:lpstr>
      <vt:lpstr>BS_monthly</vt:lpstr>
      <vt:lpstr>QoE</vt:lpstr>
      <vt:lpstr>PL adj</vt:lpstr>
      <vt:lpstr>Current trading</vt:lpstr>
      <vt:lpstr>NWC overview</vt:lpstr>
      <vt:lpstr>NWC adj</vt:lpstr>
      <vt:lpstr>Net debt</vt:lpstr>
      <vt:lpstr>Rec &gt;&gt;</vt:lpstr>
      <vt:lpstr>PL rec</vt:lpstr>
      <vt:lpstr>BS rec</vt:lpstr>
      <vt:lpstr>Supporting analysis &gt;&gt;</vt:lpstr>
      <vt:lpstr>Seasonality</vt:lpstr>
      <vt:lpstr>Top customers</vt:lpstr>
      <vt:lpstr>Cost base</vt:lpstr>
      <vt:lpstr>Personnel</vt:lpstr>
      <vt:lpstr>Top suppliers</vt:lpstr>
      <vt:lpstr>Op. cash flows</vt:lpstr>
      <vt:lpstr>PL templates &gt;&gt;</vt:lpstr>
      <vt:lpstr>PL_FC</vt:lpstr>
      <vt:lpstr>Net sales bridge</vt:lpstr>
      <vt:lpstr>EBITDA bridge</vt:lpstr>
      <vt:lpstr>Net sales by type</vt:lpstr>
      <vt:lpstr>Net sales by region</vt:lpstr>
      <vt:lpstr>Related parties</vt:lpstr>
      <vt:lpstr>BS templates &gt;&gt;</vt:lpstr>
      <vt:lpstr>BS_net assets</vt:lpstr>
      <vt:lpstr>NWC - days analysis</vt:lpstr>
      <vt:lpstr>Inventories</vt:lpstr>
      <vt:lpstr>AR</vt:lpstr>
      <vt:lpstr>AP</vt:lpstr>
      <vt:lpstr>Fixed assets</vt:lpstr>
      <vt:lpstr>Capex</vt:lpstr>
      <vt:lpstr>Calculations &gt;&gt;</vt:lpstr>
      <vt:lpstr>Count-back days - DSO</vt:lpstr>
      <vt:lpstr>Count-fwd days - DIO</vt:lpstr>
      <vt:lpstr>Count-back days - DPO</vt:lpstr>
      <vt:lpstr>Source data &gt;&gt;</vt:lpstr>
      <vt:lpstr>PL</vt:lpstr>
      <vt:lpstr>BS</vt:lpstr>
      <vt:lpstr>Accounts</vt:lpstr>
      <vt:lpstr>AP!Print_Area</vt:lpstr>
      <vt:lpstr>AR!Print_Area</vt:lpstr>
      <vt:lpstr>BS!Print_Area</vt:lpstr>
      <vt:lpstr>'BS rec'!Print_Area</vt:lpstr>
      <vt:lpstr>'BS templates &gt;&gt;'!Print_Area</vt:lpstr>
      <vt:lpstr>BS_monthly!Print_Area</vt:lpstr>
      <vt:lpstr>'BS_net assets'!Print_Area</vt:lpstr>
      <vt:lpstr>'Calculations &gt;&gt;'!Print_Area</vt:lpstr>
      <vt:lpstr>Capex!Print_Area</vt:lpstr>
      <vt:lpstr>'Cost base'!Print_Area</vt:lpstr>
      <vt:lpstr>'Count-back days - DPO'!Print_Area</vt:lpstr>
      <vt:lpstr>'Count-back days - DSO'!Print_Area</vt:lpstr>
      <vt:lpstr>'Count-fwd days - DIO'!Print_Area</vt:lpstr>
      <vt:lpstr>'Current trading'!Print_Area</vt:lpstr>
      <vt:lpstr>Disclaimer!Print_Area</vt:lpstr>
      <vt:lpstr>'EBITDA bridge'!Print_Area</vt:lpstr>
      <vt:lpstr>'Fixed assets'!Print_Area</vt:lpstr>
      <vt:lpstr>Highlights!Print_Area</vt:lpstr>
      <vt:lpstr>Inventories!Print_Area</vt:lpstr>
      <vt:lpstr>'Key information'!Print_Area</vt:lpstr>
      <vt:lpstr>'Net debt'!Print_Area</vt:lpstr>
      <vt:lpstr>'Net sales bridge'!Print_Area</vt:lpstr>
      <vt:lpstr>'Net sales by region'!Print_Area</vt:lpstr>
      <vt:lpstr>'Net sales by type'!Print_Area</vt:lpstr>
      <vt:lpstr>'NWC - days analysis'!Print_Area</vt:lpstr>
      <vt:lpstr>'NWC adj'!Print_Area</vt:lpstr>
      <vt:lpstr>'NWC overview'!Print_Area</vt:lpstr>
      <vt:lpstr>'Op. cash flows'!Print_Area</vt:lpstr>
      <vt:lpstr>Personnel!Print_Area</vt:lpstr>
      <vt:lpstr>PL!Print_Area</vt:lpstr>
      <vt:lpstr>'PL adj'!Print_Area</vt:lpstr>
      <vt:lpstr>'PL rec'!Print_Area</vt:lpstr>
      <vt:lpstr>'PL templates &gt;&gt;'!Print_Area</vt:lpstr>
      <vt:lpstr>PL_FC!Print_Area</vt:lpstr>
      <vt:lpstr>PL_monthly!Print_Area</vt:lpstr>
      <vt:lpstr>QoE!Print_Area</vt:lpstr>
      <vt:lpstr>'Rec &gt;&gt;'!Print_Area</vt:lpstr>
      <vt:lpstr>'Related parties'!Print_Area</vt:lpstr>
      <vt:lpstr>Seasonality!Print_Area</vt:lpstr>
      <vt:lpstr>'Source data &gt;&gt;'!Print_Area</vt:lpstr>
      <vt:lpstr>'Summary &gt;&gt;'!Print_Area</vt:lpstr>
      <vt:lpstr>'Supporting analysis &gt;&gt;'!Print_Area</vt:lpstr>
      <vt:lpstr>'Top customers'!Print_Area</vt:lpstr>
      <vt:lpstr>'Top suppliers'!Print_Area</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Lindholm, Jani</dc:creator>
  <cp:keywords/>
  <dc:description/>
  <cp:lastModifiedBy>Sharma, Rishi</cp:lastModifiedBy>
  <cp:revision/>
  <dcterms:created xsi:type="dcterms:W3CDTF">2015-10-23T14:45:05Z</dcterms:created>
  <dcterms:modified xsi:type="dcterms:W3CDTF">2024-10-10T17:35:34Z</dcterms:modified>
  <cp:category>KPMG Confidential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0x0101007677386C0D47124CABEC8D663EB2631F</vt:lpwstr>
  </property>
  <property fmtid="{D5CDD505-2E9C-101B-9397-08002B2CF9AE}" pid="3" name="MediaServiceImageTags">
    <vt:lpwstr/>
  </property>
</Properties>
</file>