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di\Downloads\"/>
    </mc:Choice>
  </mc:AlternateContent>
  <xr:revisionPtr revIDLastSave="0" documentId="8_{81180827-DF3C-4807-969D-1542FC8BB06C}" xr6:coauthVersionLast="47" xr6:coauthVersionMax="47" xr10:uidLastSave="{00000000-0000-0000-0000-000000000000}"/>
  <bookViews>
    <workbookView xWindow="-110" yWindow="-110" windowWidth="19420" windowHeight="11500" xr2:uid="{115D700D-631C-5346-B33B-E3A72A4E0771}"/>
  </bookViews>
  <sheets>
    <sheet name="Sheet1" sheetId="1" r:id="rId1"/>
  </sheets>
  <definedNames>
    <definedName name="Companies">Sheet1!$Z$10:$Z$12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Q20" i="1"/>
  <c r="R12" i="1"/>
  <c r="Q33" i="1"/>
  <c r="Q31" i="1"/>
  <c r="R31" i="1" s="1"/>
  <c r="O34" i="1"/>
  <c r="P16" i="1"/>
  <c r="P17" i="1"/>
  <c r="P18" i="1"/>
  <c r="P19" i="1"/>
  <c r="P20" i="1"/>
  <c r="P21" i="1"/>
  <c r="P22" i="1"/>
  <c r="P25" i="1"/>
  <c r="P26" i="1"/>
  <c r="P27" i="1"/>
  <c r="P28" i="1"/>
  <c r="P29" i="1"/>
  <c r="P30" i="1"/>
  <c r="P31" i="1"/>
  <c r="P32" i="1"/>
  <c r="P33" i="1"/>
  <c r="P10" i="1"/>
  <c r="P11" i="1"/>
  <c r="P12" i="1"/>
  <c r="P13" i="1"/>
  <c r="P14" i="1"/>
  <c r="P15" i="1"/>
  <c r="P9" i="1"/>
  <c r="P8" i="1"/>
  <c r="O24" i="1"/>
  <c r="P24" i="1" s="1"/>
  <c r="Q35" i="1"/>
  <c r="Q34" i="1"/>
  <c r="Q36" i="1"/>
  <c r="Q37" i="1"/>
  <c r="Q38" i="1"/>
  <c r="Q39" i="1"/>
  <c r="Q40" i="1"/>
  <c r="Q42" i="1"/>
  <c r="Q43" i="1"/>
  <c r="Q45" i="1"/>
  <c r="Q30" i="1"/>
  <c r="Q29" i="1"/>
  <c r="R29" i="1" s="1"/>
  <c r="Q21" i="1"/>
  <c r="O44" i="1"/>
  <c r="Q44" i="1" s="1"/>
  <c r="T32" i="1"/>
  <c r="R32" i="1"/>
  <c r="T31" i="1"/>
  <c r="T30" i="1"/>
  <c r="R30" i="1"/>
  <c r="T29" i="1"/>
  <c r="T28" i="1"/>
  <c r="R28" i="1"/>
  <c r="T27" i="1"/>
  <c r="R27" i="1"/>
  <c r="T26" i="1"/>
  <c r="R26" i="1"/>
  <c r="T25" i="1"/>
  <c r="R25" i="1"/>
  <c r="T24" i="1"/>
  <c r="R24" i="1"/>
  <c r="T22" i="1"/>
  <c r="T21" i="1"/>
  <c r="R21" i="1"/>
  <c r="T20" i="1"/>
  <c r="R20" i="1"/>
  <c r="T19" i="1"/>
  <c r="R19" i="1"/>
  <c r="T18" i="1"/>
  <c r="R18" i="1"/>
  <c r="T17" i="1"/>
  <c r="R17" i="1"/>
  <c r="T16" i="1"/>
  <c r="R16" i="1"/>
  <c r="T15" i="1"/>
  <c r="R15" i="1"/>
  <c r="T14" i="1"/>
  <c r="R14" i="1"/>
  <c r="T13" i="1"/>
  <c r="R13" i="1"/>
  <c r="T12" i="1"/>
  <c r="I12" i="1"/>
  <c r="T11" i="1"/>
  <c r="R11" i="1"/>
  <c r="T10" i="1"/>
  <c r="R10" i="1"/>
  <c r="T9" i="1"/>
  <c r="R9" i="1"/>
  <c r="T8" i="1"/>
  <c r="R8" i="1"/>
  <c r="R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TimB</author>
    <author>Tom Peach</author>
  </authors>
  <commentList>
    <comment ref="H3" authorId="0" shapeId="0" xr:uid="{FCB3B5B5-6EAF-E645-8DC7-D1BB63FFDB8B}">
      <text>
        <r>
          <rPr>
            <b/>
            <sz val="9"/>
            <color indexed="81"/>
            <rFont val="Tahoma"/>
            <family val="2"/>
            <charset val="161"/>
          </rPr>
          <t>Project Ref</t>
        </r>
        <r>
          <rPr>
            <sz val="9"/>
            <color indexed="81"/>
            <rFont val="Tahoma"/>
            <family val="2"/>
            <charset val="161"/>
          </rPr>
          <t xml:space="preserve">
This must match the Project Code
</t>
        </r>
      </text>
    </comment>
    <comment ref="K6" authorId="0" shapeId="0" xr:uid="{68E21DE7-7C3F-D84E-8EBF-9DA11B0C0A19}">
      <text>
        <r>
          <rPr>
            <b/>
            <sz val="9"/>
            <color rgb="FF000000"/>
            <rFont val="Tahoma"/>
            <family val="2"/>
            <charset val="161"/>
          </rPr>
          <t>Design Stage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Use this for tracking the status of the design process.</t>
        </r>
      </text>
    </comment>
    <comment ref="B7" authorId="0" shapeId="0" xr:uid="{43993C77-A691-9347-9332-23C47AF10F8D}">
      <text>
        <r>
          <rPr>
            <b/>
            <sz val="9"/>
            <color rgb="FF000000"/>
            <rFont val="Tahoma"/>
            <family val="2"/>
            <charset val="161"/>
          </rPr>
          <t>Project ID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This must match the Project Code</t>
        </r>
      </text>
    </comment>
    <comment ref="C7" authorId="0" shapeId="0" xr:uid="{CE0C77FC-B5BE-5C4D-855C-A9BA71009665}">
      <text>
        <r>
          <rPr>
            <b/>
            <sz val="9"/>
            <color rgb="FF000000"/>
            <rFont val="Tahoma"/>
            <family val="2"/>
            <charset val="161"/>
          </rPr>
          <t>BoM Section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This must match the section numbers.
</t>
        </r>
        <r>
          <rPr>
            <sz val="9"/>
            <color rgb="FF000000"/>
            <rFont val="Tahoma"/>
            <family val="2"/>
            <charset val="161"/>
          </rPr>
          <t xml:space="preserve">All items must have a BoM Section.
</t>
        </r>
        <r>
          <rPr>
            <sz val="9"/>
            <color rgb="FF000000"/>
            <rFont val="Tahoma"/>
            <family val="2"/>
            <charset val="161"/>
          </rPr>
          <t>Include a BoM Section for Standard Parts.</t>
        </r>
      </text>
    </comment>
    <comment ref="D7" authorId="0" shapeId="0" xr:uid="{798082CB-B6B6-E840-B3E8-366850C8068C}">
      <text>
        <r>
          <rPr>
            <b/>
            <sz val="9"/>
            <color rgb="FF000000"/>
            <rFont val="Tahoma"/>
            <family val="2"/>
            <charset val="161"/>
          </rPr>
          <t>Unique Identification Number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CAD = FUSION Part Number
</t>
        </r>
        <r>
          <rPr>
            <sz val="9"/>
            <color rgb="FF000000"/>
            <rFont val="Tahoma"/>
            <family val="2"/>
            <charset val="161"/>
          </rPr>
          <t xml:space="preserve">Procurement = Assigned Part Number
</t>
        </r>
        <r>
          <rPr>
            <sz val="9"/>
            <color rgb="FF000000"/>
            <rFont val="Tahoma"/>
            <family val="2"/>
            <charset val="161"/>
          </rPr>
          <t>Standard Part = Standard Part Number</t>
        </r>
      </text>
    </comment>
    <comment ref="E7" authorId="0" shapeId="0" xr:uid="{4EA2892B-5BE3-C048-9C48-82B0774786AD}">
      <text>
        <r>
          <rPr>
            <b/>
            <sz val="9"/>
            <color rgb="FF000000"/>
            <rFont val="Tahoma"/>
            <family val="2"/>
            <charset val="161"/>
          </rPr>
          <t>Issue Number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This will change when the part physically changes, or an assembly is updated.
</t>
        </r>
        <r>
          <rPr>
            <sz val="9"/>
            <color rgb="FF000000"/>
            <rFont val="Tahoma"/>
            <family val="2"/>
            <charset val="161"/>
          </rPr>
          <t xml:space="preserve">For parts, the convention is if the Form, Fit or Function changes, then the model number will need up-issuing. In simple terms, if the new version is not interchangeable with the old, then the issue number will change.
</t>
        </r>
        <r>
          <rPr>
            <sz val="9"/>
            <color rgb="FF000000"/>
            <rFont val="Tahoma"/>
            <family val="2"/>
            <charset val="161"/>
          </rPr>
          <t xml:space="preserve">Examples: DC20-01-0001-01 Sample Part 1
</t>
        </r>
        <r>
          <rPr>
            <sz val="9"/>
            <color rgb="FF000000"/>
            <rFont val="Tahoma"/>
            <family val="2"/>
            <charset val="161"/>
          </rPr>
          <t xml:space="preserve">               DC20-01-0002-01 Sample Assembly
</t>
        </r>
        <r>
          <rPr>
            <sz val="9"/>
            <color rgb="FF000000"/>
            <rFont val="Tahoma"/>
            <family val="2"/>
            <charset val="161"/>
          </rPr>
          <t xml:space="preserve">Procurements will also have an issue number.
</t>
        </r>
        <r>
          <rPr>
            <sz val="9"/>
            <color rgb="FF000000"/>
            <rFont val="Tahoma"/>
            <family val="2"/>
            <charset val="161"/>
          </rPr>
          <t>Standard Parts will NOT have an issue number.</t>
        </r>
      </text>
    </comment>
    <comment ref="F7" authorId="0" shapeId="0" xr:uid="{9696C59C-E8ED-1848-A5FC-0CCCE5829B17}">
      <text>
        <r>
          <rPr>
            <b/>
            <sz val="9"/>
            <color rgb="FF000000"/>
            <rFont val="Tahoma"/>
            <family val="2"/>
            <charset val="161"/>
          </rPr>
          <t>Revision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The revision is tracked on drawings only and it changes every time there is a change when a drawing is released.
</t>
        </r>
        <r>
          <rPr>
            <sz val="9"/>
            <color rgb="FF000000"/>
            <rFont val="Tahoma"/>
            <family val="2"/>
            <charset val="161"/>
          </rPr>
          <t xml:space="preserve">If only the part changed, then released drawings would go in the sequence 01A, 02B, 03C and so on.
</t>
        </r>
        <r>
          <rPr>
            <sz val="9"/>
            <color rgb="FF000000"/>
            <rFont val="Tahoma"/>
            <family val="2"/>
            <charset val="161"/>
          </rPr>
          <t xml:space="preserve">The issue number doesn't always have to change when a revision is made. For instance, you may have a drawing where you have missed a dimension. The drawing would be amended and the revision changed. In this instance, the model would remain the same. The sequence might go 02B to 02C.
</t>
        </r>
        <r>
          <rPr>
            <sz val="9"/>
            <color rgb="FF000000"/>
            <rFont val="Tahoma"/>
            <family val="2"/>
            <charset val="161"/>
          </rPr>
          <t xml:space="preserve">It is not possible to change the issue number without the revision updating as well. For instance, 01A to 02A is impossible, as is 02B to 03B etc. 
</t>
        </r>
      </text>
    </comment>
    <comment ref="G7" authorId="0" shapeId="0" xr:uid="{A77E2711-56AE-5D4B-9C28-8786336E9D1B}">
      <text>
        <r>
          <rPr>
            <b/>
            <sz val="9"/>
            <color rgb="FF000000"/>
            <rFont val="Tahoma"/>
            <family val="2"/>
            <charset val="161"/>
          </rPr>
          <t>Type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Choose the type of part as follows:
</t>
        </r>
        <r>
          <rPr>
            <sz val="9"/>
            <color rgb="FF000000"/>
            <rFont val="Tahoma"/>
            <family val="2"/>
            <charset val="161"/>
          </rPr>
          <t xml:space="preserve">Assembly = CAD Assembly
</t>
        </r>
        <r>
          <rPr>
            <sz val="9"/>
            <color rgb="FF000000"/>
            <rFont val="Tahoma"/>
            <family val="2"/>
            <charset val="161"/>
          </rPr>
          <t xml:space="preserve">Part = CAD Part
</t>
        </r>
        <r>
          <rPr>
            <sz val="9"/>
            <color rgb="FF000000"/>
            <rFont val="Tahoma"/>
            <family val="2"/>
            <charset val="161"/>
          </rPr>
          <t xml:space="preserve">Standard Part = Item available from numerous suppliers
</t>
        </r>
        <r>
          <rPr>
            <sz val="9"/>
            <color rgb="FF000000"/>
            <rFont val="Tahoma"/>
            <family val="2"/>
            <charset val="161"/>
          </rPr>
          <t>Procurement = Item only available from a specific supplier</t>
        </r>
      </text>
    </comment>
    <comment ref="H7" authorId="0" shapeId="0" xr:uid="{7F1D3861-F1A5-FD4C-A418-852E22E0D42D}">
      <text>
        <r>
          <rPr>
            <b/>
            <sz val="9"/>
            <color indexed="81"/>
            <rFont val="Tahoma"/>
            <family val="2"/>
          </rPr>
          <t>Part Description</t>
        </r>
        <r>
          <rPr>
            <sz val="9"/>
            <color indexed="81"/>
            <rFont val="Tahoma"/>
            <family val="2"/>
          </rPr>
          <t xml:space="preserve">
Choose carefully!</t>
        </r>
      </text>
    </comment>
    <comment ref="I7" authorId="0" shapeId="0" xr:uid="{16FC19F8-C6C7-A749-A00B-FB426DC0A289}">
      <text>
        <r>
          <rPr>
            <b/>
            <sz val="9"/>
            <color rgb="FF000000"/>
            <rFont val="Tahoma"/>
            <family val="2"/>
            <charset val="161"/>
          </rPr>
          <t>Part Number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This is automatically generated.</t>
        </r>
      </text>
    </comment>
    <comment ref="J7" authorId="0" shapeId="0" xr:uid="{F98BE447-9F96-094F-B881-2D812B582B9A}">
      <text>
        <r>
          <rPr>
            <b/>
            <sz val="9"/>
            <color rgb="FF000000"/>
            <rFont val="Tahoma"/>
            <family val="2"/>
            <charset val="161"/>
          </rPr>
          <t>Quantity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This is the quantity per assembly. You should break your model down into sensible assemblies and sub-assemblies.</t>
        </r>
      </text>
    </comment>
    <comment ref="K7" authorId="0" shapeId="0" xr:uid="{0216D50D-42B6-CE4F-9A20-EABF43FF4264}">
      <text>
        <r>
          <rPr>
            <b/>
            <sz val="9"/>
            <color rgb="FF000000"/>
            <rFont val="Tahoma"/>
            <family val="2"/>
          </rPr>
          <t>Layout</t>
        </r>
        <r>
          <rPr>
            <u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Used for tracking the model or assembly status.
</t>
        </r>
        <r>
          <rPr>
            <sz val="9"/>
            <color rgb="FF000000"/>
            <rFont val="Tahoma"/>
            <family val="2"/>
            <charset val="161"/>
          </rPr>
          <t xml:space="preserve">Type in g, a, r, or n, being shorthand for the following:
</t>
        </r>
        <r>
          <rPr>
            <sz val="9"/>
            <color rgb="FF000000"/>
            <rFont val="Tahoma"/>
            <family val="2"/>
            <charset val="161"/>
          </rPr>
          <t xml:space="preserve">r = Red = not considered yet.
</t>
        </r>
        <r>
          <rPr>
            <sz val="9"/>
            <color rgb="FF000000"/>
            <rFont val="Tahoma"/>
            <family val="2"/>
            <charset val="161"/>
          </rPr>
          <t xml:space="preserve">a = Amber = position, size and basic mounting considered. Mating parts or adjacent assemblies may still be affected.
</t>
        </r>
        <r>
          <rPr>
            <sz val="9"/>
            <color rgb="FF000000"/>
            <rFont val="Tahoma"/>
            <family val="2"/>
            <charset val="161"/>
          </rPr>
          <t xml:space="preserve">g = Green = correctly positioned and represents final solution. Mating parts or adjacent assemblies can be finalised.
</t>
        </r>
        <r>
          <rPr>
            <sz val="9"/>
            <color rgb="FF000000"/>
            <rFont val="Tahoma"/>
            <family val="2"/>
            <charset val="161"/>
          </rPr>
          <t>n = Not Applicable (Standard Parts for example)</t>
        </r>
      </text>
    </comment>
    <comment ref="L7" authorId="0" shapeId="0" xr:uid="{14140966-2136-AF42-B5DA-21B2453F58F6}">
      <text>
        <r>
          <rPr>
            <b/>
            <sz val="9"/>
            <color rgb="FF000000"/>
            <rFont val="Tahoma"/>
            <family val="2"/>
          </rPr>
          <t>3D</t>
        </r>
        <r>
          <rPr>
            <u/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 xml:space="preserve">Used for tracking the model or assembly status.
</t>
        </r>
        <r>
          <rPr>
            <sz val="9"/>
            <color rgb="FF000000"/>
            <rFont val="Tahoma"/>
            <family val="2"/>
            <charset val="161"/>
          </rPr>
          <t xml:space="preserve">Type in g, a, r, or n, being shorthand for the following:
</t>
        </r>
        <r>
          <rPr>
            <sz val="9"/>
            <color rgb="FF000000"/>
            <rFont val="Tahoma"/>
            <family val="2"/>
            <charset val="161"/>
          </rPr>
          <t xml:space="preserve">r = Red = not considered yet.
</t>
        </r>
        <r>
          <rPr>
            <sz val="9"/>
            <color rgb="FF000000"/>
            <rFont val="Tahoma"/>
            <family val="2"/>
            <charset val="161"/>
          </rPr>
          <t xml:space="preserve">a = Amber = basic form, fit and function is correct. Mating parts or adjacent assemblies can be finalised.
</t>
        </r>
        <r>
          <rPr>
            <sz val="9"/>
            <color rgb="FF000000"/>
            <rFont val="Tahoma"/>
            <family val="2"/>
            <charset val="161"/>
          </rPr>
          <t xml:space="preserve">g = Green = assembly or part is complete ready for 2D drawings and manufacture.
</t>
        </r>
        <r>
          <rPr>
            <sz val="9"/>
            <color rgb="FF000000"/>
            <rFont val="Tahoma"/>
            <family val="2"/>
            <charset val="161"/>
          </rPr>
          <t>n = not applicable (Standard Parts for example)</t>
        </r>
      </text>
    </comment>
    <comment ref="M7" authorId="0" shapeId="0" xr:uid="{2F093A92-6D5B-4B40-9250-F2E906B4454C}">
      <text>
        <r>
          <rPr>
            <b/>
            <sz val="9"/>
            <color indexed="81"/>
            <rFont val="Tahoma"/>
            <family val="2"/>
          </rPr>
          <t>2D</t>
        </r>
        <r>
          <rPr>
            <u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  <charset val="161"/>
          </rPr>
          <t>Used for tracking the drawing status.
Type in g, a, r, or n, being shorthand for the following:
r = Red = not considered yet.
a = Amber = drawing in progress.
g = Green = drawing complete.
n = not applicable (Standard Parts for example)</t>
        </r>
      </text>
    </comment>
    <comment ref="N7" authorId="0" shapeId="0" xr:uid="{9C843195-9B32-F745-AA21-9F7C9EDADC87}">
      <text>
        <r>
          <rPr>
            <b/>
            <sz val="9"/>
            <color rgb="FF000000"/>
            <rFont val="Tahoma"/>
            <family val="2"/>
          </rPr>
          <t>Density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Put the item density here in kg m^-3. You should do this as early as possible in the design stage. Do not enter densities for assemblies 
</t>
        </r>
        <r>
          <rPr>
            <sz val="9"/>
            <color rgb="FF000000"/>
            <rFont val="Tahoma"/>
            <family val="2"/>
          </rPr>
          <t xml:space="preserve">Green = confirmed mass
</t>
        </r>
        <r>
          <rPr>
            <sz val="9"/>
            <color rgb="FF000000"/>
            <rFont val="Tahoma"/>
            <family val="2"/>
          </rPr>
          <t xml:space="preserve">Amber = estimated mass
</t>
        </r>
        <r>
          <rPr>
            <sz val="9"/>
            <color rgb="FF000000"/>
            <rFont val="Tahoma"/>
            <family val="2"/>
          </rPr>
          <t xml:space="preserve">Red = to be confirmed
</t>
        </r>
        <r>
          <rPr>
            <sz val="9"/>
            <color rgb="FF000000"/>
            <rFont val="Tahoma"/>
            <family val="2"/>
          </rPr>
          <t>Grey = Assembly</t>
        </r>
      </text>
    </comment>
    <comment ref="O7" authorId="0" shapeId="0" xr:uid="{9A7D3CF0-A80B-D64C-B503-0A6F9AEA3822}">
      <text>
        <r>
          <rPr>
            <b/>
            <sz val="9"/>
            <color rgb="FF000000"/>
            <rFont val="Tahoma"/>
            <family val="2"/>
          </rPr>
          <t>Mass Each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Put the item mass here in kg for one individual component. You should do this as early as possible in the design stage. Do not enter masses for assemblies 
</t>
        </r>
        <r>
          <rPr>
            <sz val="9"/>
            <color rgb="FF000000"/>
            <rFont val="Tahoma"/>
            <family val="2"/>
          </rPr>
          <t xml:space="preserve">Green = confirmed mass
</t>
        </r>
        <r>
          <rPr>
            <sz val="9"/>
            <color rgb="FF000000"/>
            <rFont val="Tahoma"/>
            <family val="2"/>
          </rPr>
          <t xml:space="preserve">Amber = estimated mass
</t>
        </r>
        <r>
          <rPr>
            <sz val="9"/>
            <color rgb="FF000000"/>
            <rFont val="Tahoma"/>
            <family val="2"/>
          </rPr>
          <t xml:space="preserve">Red = to be confirmed
</t>
        </r>
        <r>
          <rPr>
            <sz val="9"/>
            <color rgb="FF000000"/>
            <rFont val="Tahoma"/>
            <family val="2"/>
          </rPr>
          <t>Grey = Assembly</t>
        </r>
      </text>
    </comment>
    <comment ref="P7" authorId="0" shapeId="0" xr:uid="{B0562672-A19F-D046-8216-AD4FC3E6BAAF}">
      <text>
        <r>
          <rPr>
            <b/>
            <sz val="9"/>
            <color indexed="81"/>
            <rFont val="Tahoma"/>
            <family val="2"/>
          </rPr>
          <t>Mass Total</t>
        </r>
        <r>
          <rPr>
            <sz val="9"/>
            <color indexed="81"/>
            <rFont val="Tahoma"/>
            <family val="2"/>
          </rPr>
          <t xml:space="preserve">
This is a calculated value.
= Mass Each Estimate x Quantity</t>
        </r>
      </text>
    </comment>
    <comment ref="Q7" authorId="0" shapeId="0" xr:uid="{393B8776-7675-E049-8E80-74D1E9F77ED1}">
      <text>
        <r>
          <rPr>
            <b/>
            <sz val="9"/>
            <color rgb="FF000000"/>
            <rFont val="Tahoma"/>
            <family val="2"/>
          </rPr>
          <t>Mass Each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Put the item cost here in £ for one individual component. You should do this as early as possible in the design stage. Do not enter costs for assemblies
</t>
        </r>
        <r>
          <rPr>
            <sz val="9"/>
            <color rgb="FF000000"/>
            <rFont val="Tahoma"/>
            <family val="2"/>
          </rPr>
          <t xml:space="preserve">Green = confirmed cost
</t>
        </r>
        <r>
          <rPr>
            <sz val="9"/>
            <color rgb="FF000000"/>
            <rFont val="Tahoma"/>
            <family val="2"/>
          </rPr>
          <t xml:space="preserve">Amber = estimated cost
</t>
        </r>
        <r>
          <rPr>
            <sz val="9"/>
            <color rgb="FF000000"/>
            <rFont val="Tahoma"/>
            <family val="2"/>
          </rPr>
          <t xml:space="preserve">Red = to be confirmed
</t>
        </r>
        <r>
          <rPr>
            <sz val="9"/>
            <color rgb="FF000000"/>
            <rFont val="Tahoma"/>
            <family val="2"/>
          </rPr>
          <t>Grey = Assembly</t>
        </r>
      </text>
    </comment>
    <comment ref="R7" authorId="0" shapeId="0" xr:uid="{E00F13A4-0243-C345-99FF-105466659A0E}">
      <text>
        <r>
          <rPr>
            <b/>
            <sz val="9"/>
            <color indexed="81"/>
            <rFont val="Tahoma"/>
            <family val="2"/>
          </rPr>
          <t xml:space="preserve">Cost Total Estimate
</t>
        </r>
        <r>
          <rPr>
            <sz val="9"/>
            <color indexed="81"/>
            <rFont val="Tahoma"/>
            <family val="2"/>
          </rPr>
          <t>This is a calculated value.
= Cost Each Estimate x Quantity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S7" authorId="1" shapeId="0" xr:uid="{B9EAF266-C7D6-0345-8866-A759550EE4D1}">
      <text>
        <r>
          <rPr>
            <b/>
            <sz val="9"/>
            <color rgb="FF000000"/>
            <rFont val="Tahoma"/>
            <family val="2"/>
          </rPr>
          <t xml:space="preserve">IMechE Cost
</t>
        </r>
        <r>
          <rPr>
            <sz val="9"/>
            <color rgb="FF000000"/>
            <rFont val="Tahoma"/>
            <family val="2"/>
          </rPr>
          <t xml:space="preserve">Check the IMechE rules about low value components counting towrads the total cost
</t>
        </r>
      </text>
    </comment>
    <comment ref="T7" authorId="1" shapeId="0" xr:uid="{E18FFD45-FCF9-5948-80CF-A72C89663F3F}">
      <text>
        <r>
          <rPr>
            <b/>
            <sz val="9"/>
            <color rgb="FF000000"/>
            <rFont val="Tahoma"/>
            <family val="2"/>
          </rPr>
          <t>IMechE Cost Total Estimate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This is a calculated value.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 IMechE Cost Each Estimate x Quantity</t>
        </r>
      </text>
    </comment>
    <comment ref="U7" authorId="0" shapeId="0" xr:uid="{42ED5116-D02F-134D-AF59-62EF61174C73}">
      <text>
        <r>
          <rPr>
            <b/>
            <sz val="9"/>
            <color indexed="81"/>
            <rFont val="Tahoma"/>
            <family val="2"/>
          </rPr>
          <t>Company</t>
        </r>
        <r>
          <rPr>
            <sz val="9"/>
            <color indexed="81"/>
            <rFont val="Tahoma"/>
            <family val="2"/>
          </rPr>
          <t xml:space="preserve">
Enter the name of the supplier in this column.</t>
        </r>
      </text>
    </comment>
    <comment ref="V7" authorId="0" shapeId="0" xr:uid="{8EFE5336-B79C-0446-9F9B-7124AC9210F0}">
      <text>
        <r>
          <rPr>
            <b/>
            <sz val="9"/>
            <color rgb="FF000000"/>
            <rFont val="Tahoma"/>
            <family val="2"/>
          </rPr>
          <t>Supplier Part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supplier has a unique part number of r this item, record it here. This will be used mainly for Procurement items.</t>
        </r>
      </text>
    </comment>
    <comment ref="W7" authorId="0" shapeId="0" xr:uid="{427E6E11-ED85-A742-B319-2E3B26EF8364}">
      <text>
        <r>
          <rPr>
            <b/>
            <sz val="9"/>
            <color indexed="81"/>
            <rFont val="Tahoma"/>
            <family val="2"/>
          </rPr>
          <t>Hyperlink</t>
        </r>
        <r>
          <rPr>
            <sz val="9"/>
            <color indexed="81"/>
            <rFont val="Tahoma"/>
            <family val="2"/>
          </rPr>
          <t xml:space="preserve">
Add the link for any Procurement parts.</t>
        </r>
      </text>
    </comment>
    <comment ref="X7" authorId="0" shapeId="0" xr:uid="{BDD5C592-DFFB-CE4F-ABF3-1C0F2E5A188E}">
      <text>
        <r>
          <rPr>
            <b/>
            <sz val="9"/>
            <color indexed="81"/>
            <rFont val="Tahoma"/>
            <family val="2"/>
          </rPr>
          <t>Lead Time</t>
        </r>
        <r>
          <rPr>
            <sz val="9"/>
            <color indexed="81"/>
            <rFont val="Tahoma"/>
            <family val="2"/>
          </rPr>
          <t xml:space="preserve">
This is how long it will take for the part to arrive from the point of ordering.</t>
        </r>
      </text>
    </comment>
  </commentList>
</comments>
</file>

<file path=xl/sharedStrings.xml><?xml version="1.0" encoding="utf-8"?>
<sst xmlns="http://schemas.openxmlformats.org/spreadsheetml/2006/main" count="376" uniqueCount="192">
  <si>
    <t>BILL OF MATERIALS</t>
  </si>
  <si>
    <t>PROJECT REF:</t>
  </si>
  <si>
    <t>EG25</t>
  </si>
  <si>
    <t>Part/Item Identification</t>
  </si>
  <si>
    <t>Design Stage</t>
  </si>
  <si>
    <t>Mass (g)</t>
  </si>
  <si>
    <r>
      <t>Cost Details (</t>
    </r>
    <r>
      <rPr>
        <b/>
        <sz val="11"/>
        <color theme="1"/>
        <rFont val="Calibri"/>
        <family val="2"/>
        <charset val="161"/>
      </rPr>
      <t>₤)</t>
    </r>
  </si>
  <si>
    <t>IMechE Cost (£)</t>
  </si>
  <si>
    <t>Supply Chain Management</t>
  </si>
  <si>
    <t>Project</t>
  </si>
  <si>
    <t>Bom Section</t>
  </si>
  <si>
    <t>UID</t>
  </si>
  <si>
    <t>Issue</t>
  </si>
  <si>
    <t>Revision</t>
  </si>
  <si>
    <t>Type</t>
  </si>
  <si>
    <t>Part Description</t>
  </si>
  <si>
    <t>Part Number</t>
  </si>
  <si>
    <t>Quantity</t>
  </si>
  <si>
    <t>Layout</t>
  </si>
  <si>
    <t>3D</t>
  </si>
  <si>
    <t>2D</t>
  </si>
  <si>
    <t>Density</t>
  </si>
  <si>
    <t>Mass Each</t>
  </si>
  <si>
    <t>Mass Total</t>
  </si>
  <si>
    <t>Cost (inc. VAT) Each</t>
  </si>
  <si>
    <t>Cost (inc. VAT) Total</t>
  </si>
  <si>
    <t>IMechE Cost Each</t>
  </si>
  <si>
    <t>IMechE Cost Total</t>
  </si>
  <si>
    <t>Company</t>
  </si>
  <si>
    <t>Supplier Part Number</t>
  </si>
  <si>
    <t>Hyperlink</t>
  </si>
  <si>
    <t>Lead Time</t>
  </si>
  <si>
    <t>00</t>
  </si>
  <si>
    <t>0001</t>
  </si>
  <si>
    <t>01</t>
  </si>
  <si>
    <t>A</t>
  </si>
  <si>
    <t>Assembly</t>
  </si>
  <si>
    <t>Timing motor</t>
  </si>
  <si>
    <t>g</t>
  </si>
  <si>
    <t>r</t>
  </si>
  <si>
    <t>aliexpress</t>
  </si>
  <si>
    <r>
      <rPr>
        <u/>
        <sz val="10"/>
        <color rgb="FF1155CC"/>
        <rFont val="Arial"/>
        <family val="2"/>
      </rPr>
      <t>Mini Micro Geared DC Motor 6V 5RPM/100RPM Reversible Small Electric 6 Volt Robot Crafts Toy Advertising Light Boxes DC Motor - AliExpress 13</t>
    </r>
  </si>
  <si>
    <t>1 week</t>
  </si>
  <si>
    <t>0002</t>
  </si>
  <si>
    <t>Driving Motor</t>
  </si>
  <si>
    <t xml:space="preserve">	1103607771</t>
  </si>
  <si>
    <r>
      <rPr>
        <u/>
        <sz val="10"/>
        <color rgb="FF1155CC"/>
        <rFont val="Arial"/>
        <family val="2"/>
      </rPr>
      <t>4632-370 Reduction Motor DC 6V 12V Worm Turbo Geared Motor2rpm/6rpm/10rpm/13rpm/18rpm/23rpm/30rpm/68rpm/90rpm/150rpm - AliExpress</t>
    </r>
  </si>
  <si>
    <t>0003</t>
  </si>
  <si>
    <t>Part</t>
  </si>
  <si>
    <t>Red LED</t>
  </si>
  <si>
    <t>228-5916</t>
  </si>
  <si>
    <t>a</t>
  </si>
  <si>
    <t>rs</t>
  </si>
  <si>
    <t xml:space="preserve">
L-934ID</t>
  </si>
  <si>
    <r>
      <rPr>
        <u/>
        <sz val="11"/>
        <color rgb="FF1155CC"/>
        <rFont val="&quot;Aptos Narrow&quot;, sans-serif"/>
      </rPr>
      <t>https://uk.rs-online.com/web/p/leds/2285916</t>
    </r>
  </si>
  <si>
    <t>2 days</t>
  </si>
  <si>
    <t>0004</t>
  </si>
  <si>
    <t>Procurement</t>
  </si>
  <si>
    <t>Green LED</t>
  </si>
  <si>
    <t>228-5944</t>
  </si>
  <si>
    <t xml:space="preserve">
L-934GD</t>
  </si>
  <si>
    <r>
      <rPr>
        <u/>
        <sz val="11"/>
        <color rgb="FF1155CC"/>
        <rFont val="&quot;Aptos Narrow&quot;, sans-serif"/>
      </rPr>
      <t>https://uk.rs-online.com/web/p/leds/2285944</t>
    </r>
  </si>
  <si>
    <t>0005</t>
  </si>
  <si>
    <t>Standard Part</t>
  </si>
  <si>
    <t>100 Ohm Resistor</t>
  </si>
  <si>
    <t>n</t>
  </si>
  <si>
    <t>Farnell</t>
  </si>
  <si>
    <t>MCMF0W2FF1000A10</t>
  </si>
  <si>
    <r>
      <rPr>
        <u/>
        <sz val="10"/>
        <color rgb="FF1155CC"/>
        <rFont val="Arial"/>
        <family val="2"/>
      </rPr>
      <t>MCMF0W2FF1000A10 MULTICOMP PRO, METAL FILM RESISTOR, 100 OHM, 500mW, 1% | Farnell® UK</t>
    </r>
  </si>
  <si>
    <t>3 days</t>
  </si>
  <si>
    <t>0006</t>
  </si>
  <si>
    <t>0007</t>
  </si>
  <si>
    <t>Buzzer</t>
  </si>
  <si>
    <t>259-6131P</t>
  </si>
  <si>
    <t>RS</t>
  </si>
  <si>
    <t>CCG-1206</t>
  </si>
  <si>
    <r>
      <rPr>
        <u/>
        <sz val="10"/>
        <color rgb="FF1155CC"/>
        <rFont val="Arial"/>
        <family val="2"/>
      </rPr>
      <t>CCG-1206 | Same Sky 85dB Through Hole External Magnetic Buzzer, 4V Min, 8V Max | RS</t>
    </r>
  </si>
  <si>
    <t>0008</t>
  </si>
  <si>
    <t>Battery</t>
  </si>
  <si>
    <t>E300173100</t>
  </si>
  <si>
    <t>Amazon</t>
  </si>
  <si>
    <t>B000IWXV7Y</t>
  </si>
  <si>
    <r>
      <rPr>
        <u/>
        <sz val="10"/>
        <color rgb="FF1155CC"/>
        <rFont val="Arial"/>
        <family val="2"/>
      </rPr>
      <t>Energizer AA Batteries, Alkaline Power Double A Batteries, 24 Pack: Amazon.co.uk: Electronics &amp; Photo</t>
    </r>
  </si>
  <si>
    <t>1 day</t>
  </si>
  <si>
    <t>0009</t>
  </si>
  <si>
    <t>Battery holder</t>
  </si>
  <si>
    <t>185-4651</t>
  </si>
  <si>
    <t>304-18-284</t>
  </si>
  <si>
    <r>
      <rPr>
        <u/>
        <sz val="11"/>
        <color rgb="FF1155CC"/>
        <rFont val="&quot;Aptos Narrow&quot;, sans-serif"/>
      </rPr>
      <t>https://uk.rs-online.com/web/p/battery-holders/1854651</t>
    </r>
  </si>
  <si>
    <t>0010</t>
  </si>
  <si>
    <t>Fuse</t>
  </si>
  <si>
    <t>563-380</t>
  </si>
  <si>
    <t>https://uk.rs-online.com/web/p/cartridge-fuses/0563380</t>
  </si>
  <si>
    <t>0011</t>
  </si>
  <si>
    <t>Fuse Holder</t>
  </si>
  <si>
    <t>277-3900</t>
  </si>
  <si>
    <r>
      <rPr>
        <u/>
        <sz val="10"/>
        <color rgb="FF1155CC"/>
        <rFont val="Arial"/>
        <family val="2"/>
      </rPr>
      <t>RS PRO 18A Fuse Holder for 5 x 20mm Fuse, 1P, 250V ac | RS</t>
    </r>
  </si>
  <si>
    <t>0012</t>
  </si>
  <si>
    <t>Veroboard</t>
  </si>
  <si>
    <t>B08D2C5TQC</t>
  </si>
  <si>
    <r>
      <rPr>
        <u/>
        <sz val="10"/>
        <color rgb="FF1155CC"/>
        <rFont val="Arial"/>
        <family val="2"/>
      </rPr>
      <t>Rk Education Copper Veroboard/Stripboard for PCB Prototyping - Medium 64x95mm, Pack of 5 : Amazon.co.uk: Business, Industry &amp; Science</t>
    </r>
  </si>
  <si>
    <t>0013</t>
  </si>
  <si>
    <t>Timing &amp; leadscrew switch</t>
  </si>
  <si>
    <t>254-3099</t>
  </si>
  <si>
    <t>D2F-01L2-D3</t>
  </si>
  <si>
    <r>
      <rPr>
        <u/>
        <sz val="10"/>
        <color rgb="FF1155CC"/>
        <rFont val="Arial"/>
        <family val="2"/>
      </rPr>
      <t>D2F-01L2-D3 | Omron Hinge Roller Lever Limit Switch, IP40, SPDT, 30V ac Max | RS</t>
    </r>
  </si>
  <si>
    <t>0014</t>
  </si>
  <si>
    <t>Power button</t>
  </si>
  <si>
    <t>KCD1</t>
  </si>
  <si>
    <t>B01N2U8PK0</t>
  </si>
  <si>
    <r>
      <rPr>
        <u/>
        <sz val="10"/>
        <color rgb="FF1155CC"/>
        <rFont val="Arial"/>
        <family val="2"/>
      </rPr>
      <t>ZUPAYIPA 15 Pcs AC 6A/250V 10A/125V 2 Solder Lug SPST On/Off Mini Boat Rocker Switch Car Auto Boat Round Rocker 2 Pin Toggle SPST Switch Snap : Amazon.co.uk: Automotive</t>
    </r>
  </si>
  <si>
    <t>0015</t>
  </si>
  <si>
    <t>Wall button</t>
  </si>
  <si>
    <t>913-8876</t>
  </si>
  <si>
    <t>MPBS-22H01-LF-14</t>
  </si>
  <si>
    <r>
      <rPr>
        <u/>
        <sz val="10"/>
        <color rgb="FF1155CC"/>
        <rFont val="Arial"/>
        <family val="2"/>
      </rPr>
      <t>Push Button Switches | Push Switches | Momentary &amp; Latching | RS</t>
    </r>
  </si>
  <si>
    <t>0017</t>
  </si>
  <si>
    <t>430mm belt</t>
  </si>
  <si>
    <t>Aliexpress</t>
  </si>
  <si>
    <r>
      <rPr>
        <u/>
        <sz val="10"/>
        <color rgb="FF1155CC"/>
        <rFont val="Arial"/>
        <family val="2"/>
      </rPr>
      <t>Printfly 2GT/GT2 Timing Belt 376 380 386 390 392 396 400 406 410 420 426 430 436 440 444 450 454 460 466 468 480 484 Width 6mm - AliExpress 7</t>
    </r>
  </si>
  <si>
    <t>0018</t>
  </si>
  <si>
    <t>150mm belt</t>
  </si>
  <si>
    <r>
      <rPr>
        <u/>
        <sz val="10"/>
        <color rgb="FF1155CC"/>
        <rFont val="Arial"/>
        <family val="2"/>
      </rPr>
      <t>Printfly 2GT/GT2 Timing Belt 138 140 142 144 146 148 150 152 154 156 158 160 162 164 166 168 170 172 174 176 178 180 182 Width 6 - AliExpress 7</t>
    </r>
  </si>
  <si>
    <t>0019</t>
  </si>
  <si>
    <t>Datum Point</t>
  </si>
  <si>
    <t>397-4954</t>
  </si>
  <si>
    <t>https://uk.rs-online.com/web/p/hooks/3974954</t>
  </si>
  <si>
    <t>0020</t>
  </si>
  <si>
    <t>2m wire</t>
  </si>
  <si>
    <t>331-749</t>
  </si>
  <si>
    <t>3055 BK005</t>
  </si>
  <si>
    <r>
      <rPr>
        <u/>
        <sz val="11"/>
        <color rgb="FF1155CC"/>
        <rFont val="&quot;Aptos Narrow&quot;, sans-serif"/>
      </rPr>
      <t>https://uk.rs-online.com/web/p/hook-up-wire/0331749</t>
    </r>
  </si>
  <si>
    <t>0021</t>
  </si>
  <si>
    <t>Bearings</t>
  </si>
  <si>
    <t>618-9957</t>
  </si>
  <si>
    <t>608-2RS</t>
  </si>
  <si>
    <r>
      <rPr>
        <u/>
        <sz val="10"/>
        <color rgb="FF1155CC"/>
        <rFont val="Arial"/>
        <family val="2"/>
      </rPr>
      <t>RS PRO 608-2RS Single Row Deep Groove Ball Bearing- Both Sides Sealed 8mm I.D, 22mm O.D | RS</t>
    </r>
  </si>
  <si>
    <t>0022</t>
  </si>
  <si>
    <t>8mm Axle</t>
  </si>
  <si>
    <t>Tilgear</t>
  </si>
  <si>
    <r>
      <rPr>
        <u/>
        <sz val="10"/>
        <color rgb="FF1155CC"/>
        <rFont val="Arial"/>
        <family val="2"/>
      </rPr>
      <t>https://www.tilgear.info/materials/metal-materials/steel/bms508rod-bright-mild-steel-500mm-rod-8mm-diameter-pk-of-10-</t>
    </r>
  </si>
  <si>
    <t>Mechspace</t>
  </si>
  <si>
    <t>0023</t>
  </si>
  <si>
    <t>4mm Leadscrew Axle</t>
  </si>
  <si>
    <t>https://www.tilgear.info/materials/metal-materials/steel/bms504rod-bright-mild-steel-500mm-rod-4mm-diameter-pk-of-10-</t>
  </si>
  <si>
    <t>0024</t>
  </si>
  <si>
    <t>O rings</t>
  </si>
  <si>
    <t>eBay</t>
  </si>
  <si>
    <r>
      <rPr>
        <u/>
        <sz val="10"/>
        <color rgb="FF1155CC"/>
        <rFont val="Arial"/>
        <family val="2"/>
      </rPr>
      <t>Metric Nitrile Rubber NBR O Ring Seals 5mm Cross Section 41mm-70mm ID -UK SUPP | eBay</t>
    </r>
  </si>
  <si>
    <t>0025</t>
  </si>
  <si>
    <t>Leadscrew &amp; Nut</t>
  </si>
  <si>
    <t>A0021 F1-85</t>
  </si>
  <si>
    <r>
      <rPr>
        <u/>
        <sz val="10"/>
        <color rgb="FF1155CC"/>
        <rFont val="Arial"/>
        <family val="2"/>
      </rPr>
      <t>KingRoon Lead Screw Lead 8mm 100mm 150mm 250mm 350mm 400mm 500mm 3D Printers Parts 8mm Trapezoidal Screws Copper Nuts Leadscrew - AliExpress 7</t>
    </r>
  </si>
  <si>
    <t>0026</t>
  </si>
  <si>
    <t>Threaded Insert</t>
  </si>
  <si>
    <t>‎f24073100ux3163</t>
  </si>
  <si>
    <t>B0DK3K2RFR</t>
  </si>
  <si>
    <r>
      <rPr>
        <u/>
        <sz val="10"/>
        <color rgb="FF1155CC"/>
        <rFont val="Arial"/>
        <family val="2"/>
      </rPr>
      <t>sourcing map 50Pcs M3x4x4.5mm Knurled Insert Nut, Brass Knurled Threaded Embedment Nuts 3D Printing Brass Nuts for 3D Printing Parts Laptop Automotive Plastic Shell : Amazon.co.uk: DIY &amp; Tools</t>
    </r>
  </si>
  <si>
    <t>02</t>
  </si>
  <si>
    <t>0027</t>
  </si>
  <si>
    <t>22</t>
  </si>
  <si>
    <t>Wheels</t>
  </si>
  <si>
    <t>0028</t>
  </si>
  <si>
    <t>Datum mount</t>
  </si>
  <si>
    <t>0029</t>
  </si>
  <si>
    <t>Front Pulley</t>
  </si>
  <si>
    <t>0030</t>
  </si>
  <si>
    <t>Rear Pulley</t>
  </si>
  <si>
    <t>0031</t>
  </si>
  <si>
    <t>Motor Pulley</t>
  </si>
  <si>
    <t>0032</t>
  </si>
  <si>
    <t>Front Axle Mount</t>
  </si>
  <si>
    <t>0033</t>
  </si>
  <si>
    <t>Rear Axle Mount</t>
  </si>
  <si>
    <t>0034</t>
  </si>
  <si>
    <t xml:space="preserve">4mm Acrylic </t>
  </si>
  <si>
    <t>0035</t>
  </si>
  <si>
    <t>Motor Mount</t>
  </si>
  <si>
    <t>0036</t>
  </si>
  <si>
    <t>Leadscrew Guide</t>
  </si>
  <si>
    <t>0037</t>
  </si>
  <si>
    <t>Wall Switch</t>
  </si>
  <si>
    <t>0038</t>
  </si>
  <si>
    <t>Timing Switch Mount</t>
  </si>
  <si>
    <t>0039</t>
  </si>
  <si>
    <t>2mm acrylic</t>
  </si>
  <si>
    <t>Total</t>
  </si>
  <si>
    <t xml:space="preserve">Electronics </t>
  </si>
  <si>
    <t>Self Made</t>
  </si>
  <si>
    <t>Powertrain</t>
  </si>
  <si>
    <t xml:space="preserve">cost </t>
  </si>
  <si>
    <t>Automated EV Charging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</si>
</sst>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£&quot;* #,##0.00_);_(&quot;£&quot;* \(#,##0.00\);_(&quot;£&quot;* &quot;-&quot;??_);_(@_)"/>
    <numFmt numFmtId="165" formatCode="0.000"/>
    <numFmt numFmtId="166" formatCode="&quot;£&quot;#,##0.00"/>
    <numFmt numFmtId="167" formatCode="&quot;£&quot;#,##0.00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9"/>
      <color rgb="FF000000"/>
      <name val="Tahoma"/>
      <family val="2"/>
      <charset val="161"/>
    </font>
    <font>
      <sz val="9"/>
      <color rgb="FF000000"/>
      <name val="Tahoma"/>
      <family val="2"/>
      <charset val="16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u/>
      <sz val="9"/>
      <color rgb="FF000000"/>
      <name val="Tahoma"/>
      <family val="2"/>
    </font>
    <font>
      <u/>
      <sz val="9"/>
      <color indexed="81"/>
      <name val="Tahoma"/>
      <family val="2"/>
    </font>
    <font>
      <sz val="9"/>
      <color rgb="FF000000"/>
      <name val="Tahoma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1"/>
      <color rgb="FF1155CC"/>
      <name val="&quot;Aptos Narrow&quot;, sans-serif"/>
    </font>
    <font>
      <b/>
      <sz val="14"/>
      <color rgb="FF393939"/>
      <name val="Arial"/>
      <family val="2"/>
    </font>
    <font>
      <b/>
      <sz val="14"/>
      <color rgb="FF70707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3"/>
      <color rgb="FF161616"/>
      <name val="Helvetica Neue"/>
      <family val="2"/>
    </font>
    <font>
      <sz val="14"/>
      <color rgb="FF333333"/>
      <name val="Arial"/>
      <family val="2"/>
    </font>
    <font>
      <sz val="14"/>
      <color rgb="FF222222"/>
      <name val="Arial"/>
      <family val="2"/>
    </font>
    <font>
      <sz val="14"/>
      <color rgb="FF151515"/>
      <name val="Arial"/>
      <family val="2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DEBD"/>
        <bgColor indexed="64"/>
      </patternFill>
    </fill>
    <fill>
      <patternFill patternType="solid">
        <fgColor rgb="FFFFFCC5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E7F6FF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rgb="FFFFE8D1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4" fontId="0" fillId="0" borderId="0" xfId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3" fillId="7" borderId="2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49" fontId="3" fillId="7" borderId="3" xfId="0" applyNumberFormat="1" applyFont="1" applyFill="1" applyBorder="1" applyAlignment="1">
      <alignment horizontal="center" vertical="center"/>
    </xf>
    <xf numFmtId="49" fontId="3" fillId="7" borderId="3" xfId="0" applyNumberFormat="1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0" fontId="3" fillId="8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5" fontId="3" fillId="10" borderId="3" xfId="0" applyNumberFormat="1" applyFont="1" applyFill="1" applyBorder="1" applyAlignment="1">
      <alignment horizontal="center" vertical="center" wrapText="1"/>
    </xf>
    <xf numFmtId="165" fontId="3" fillId="10" borderId="4" xfId="0" applyNumberFormat="1" applyFont="1" applyFill="1" applyBorder="1" applyAlignment="1">
      <alignment horizontal="center" vertical="center" wrapText="1"/>
    </xf>
    <xf numFmtId="164" fontId="3" fillId="11" borderId="3" xfId="1" applyFont="1" applyFill="1" applyBorder="1" applyAlignment="1">
      <alignment horizontal="center" vertical="center" wrapText="1"/>
    </xf>
    <xf numFmtId="164" fontId="3" fillId="11" borderId="4" xfId="1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0" fillId="0" borderId="6" xfId="1" applyNumberFormat="1" applyFont="1" applyFill="1" applyBorder="1" applyAlignment="1">
      <alignment vertical="center"/>
    </xf>
    <xf numFmtId="164" fontId="0" fillId="0" borderId="6" xfId="1" applyFont="1" applyFill="1" applyBorder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vertical="center"/>
    </xf>
    <xf numFmtId="165" fontId="0" fillId="13" borderId="0" xfId="0" applyNumberFormat="1" applyFill="1" applyAlignment="1">
      <alignment horizontal="center" vertical="center"/>
    </xf>
    <xf numFmtId="165" fontId="0" fillId="13" borderId="0" xfId="1" applyNumberFormat="1" applyFont="1" applyFill="1" applyAlignment="1">
      <alignment vertical="center"/>
    </xf>
    <xf numFmtId="164" fontId="0" fillId="14" borderId="6" xfId="1" applyFont="1" applyFill="1" applyBorder="1" applyAlignment="1">
      <alignment vertical="center"/>
    </xf>
    <xf numFmtId="165" fontId="0" fillId="15" borderId="0" xfId="0" applyNumberFormat="1" applyFill="1" applyAlignment="1">
      <alignment horizontal="center" vertical="center"/>
    </xf>
    <xf numFmtId="165" fontId="0" fillId="15" borderId="0" xfId="1" applyNumberFormat="1" applyFont="1" applyFill="1" applyAlignment="1">
      <alignment vertical="center"/>
    </xf>
    <xf numFmtId="164" fontId="0" fillId="15" borderId="6" xfId="1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64" fontId="0" fillId="13" borderId="6" xfId="1" applyFont="1" applyFill="1" applyBorder="1" applyAlignment="1">
      <alignment vertical="center"/>
    </xf>
    <xf numFmtId="165" fontId="0" fillId="0" borderId="0" xfId="1" applyNumberFormat="1" applyFont="1" applyAlignment="1">
      <alignment vertical="center"/>
    </xf>
    <xf numFmtId="165" fontId="0" fillId="0" borderId="6" xfId="1" applyNumberFormat="1" applyFont="1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4" fontId="0" fillId="0" borderId="6" xfId="1" applyFont="1" applyBorder="1" applyAlignment="1">
      <alignment vertical="center"/>
    </xf>
    <xf numFmtId="0" fontId="5" fillId="0" borderId="0" xfId="0" applyFont="1" applyAlignment="1">
      <alignment wrapText="1"/>
    </xf>
    <xf numFmtId="0" fontId="3" fillId="12" borderId="0" xfId="0" applyFont="1" applyFill="1" applyAlignment="1">
      <alignment vertical="center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0" fillId="0" borderId="0" xfId="0" applyFont="1"/>
    <xf numFmtId="164" fontId="0" fillId="0" borderId="0" xfId="0" applyNumberFormat="1"/>
    <xf numFmtId="166" fontId="5" fillId="13" borderId="0" xfId="0" applyNumberFormat="1" applyFont="1" applyFill="1"/>
    <xf numFmtId="2" fontId="5" fillId="13" borderId="0" xfId="0" applyNumberFormat="1" applyFont="1" applyFill="1"/>
    <xf numFmtId="0" fontId="23" fillId="0" borderId="0" xfId="0" applyFont="1"/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center"/>
    </xf>
    <xf numFmtId="166" fontId="5" fillId="13" borderId="0" xfId="0" applyNumberFormat="1" applyFont="1" applyFill="1" applyAlignment="1">
      <alignment horizontal="center"/>
    </xf>
    <xf numFmtId="167" fontId="0" fillId="0" borderId="6" xfId="1" applyNumberFormat="1" applyFont="1" applyBorder="1" applyAlignment="1">
      <alignment horizontal="right" vertical="center"/>
    </xf>
    <xf numFmtId="0" fontId="24" fillId="0" borderId="0" xfId="0" applyFont="1"/>
    <xf numFmtId="0" fontId="25" fillId="0" borderId="0" xfId="0" applyFont="1"/>
    <xf numFmtId="0" fontId="20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6" fillId="0" borderId="0" xfId="0" applyFont="1"/>
    <xf numFmtId="12" fontId="21" fillId="0" borderId="0" xfId="0" applyNumberFormat="1" applyFont="1"/>
    <xf numFmtId="0" fontId="27" fillId="0" borderId="0" xfId="0" applyFont="1"/>
    <xf numFmtId="0" fontId="28" fillId="0" borderId="0" xfId="0" applyFont="1"/>
    <xf numFmtId="49" fontId="0" fillId="0" borderId="0" xfId="0" applyNumberFormat="1"/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center" vertical="center"/>
    </xf>
    <xf numFmtId="164" fontId="3" fillId="5" borderId="2" xfId="1" applyFont="1" applyFill="1" applyBorder="1" applyAlignment="1">
      <alignment horizontal="center" vertical="center"/>
    </xf>
    <xf numFmtId="164" fontId="3" fillId="5" borderId="3" xfId="1" applyFont="1" applyFill="1" applyBorder="1" applyAlignment="1">
      <alignment horizontal="center" vertical="center"/>
    </xf>
    <xf numFmtId="164" fontId="3" fillId="5" borderId="4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54">
    <dxf>
      <font>
        <color theme="2"/>
      </font>
      <fill>
        <patternFill>
          <bgColor theme="2"/>
        </patternFill>
      </fill>
    </dxf>
    <dxf>
      <font>
        <color theme="2"/>
      </font>
      <fill>
        <patternFill>
          <bgColor theme="2"/>
        </patternFill>
      </fill>
    </dxf>
    <dxf>
      <font>
        <color theme="2"/>
      </font>
      <fill>
        <patternFill patternType="solid">
          <bgColor theme="2"/>
        </patternFill>
      </fill>
    </dxf>
    <dxf>
      <font>
        <b val="0"/>
        <i val="0"/>
        <strike val="0"/>
        <color rgb="FFA5F1AA"/>
      </font>
      <fill>
        <patternFill>
          <bgColor rgb="FFA5F1AA"/>
        </patternFill>
      </fill>
    </dxf>
    <dxf>
      <font>
        <strike val="0"/>
        <color rgb="FF92D050"/>
      </font>
      <fill>
        <patternFill>
          <bgColor rgb="FF92D050"/>
        </patternFill>
      </fill>
    </dxf>
    <dxf>
      <font>
        <strike val="0"/>
        <color theme="7"/>
      </font>
      <fill>
        <patternFill>
          <bgColor theme="7"/>
        </patternFill>
      </fill>
    </dxf>
    <dxf>
      <font>
        <strike val="0"/>
        <color rgb="FFC00000"/>
      </font>
      <fill>
        <patternFill>
          <bgColor rgb="FFC00000"/>
        </patternFill>
      </fill>
    </dxf>
    <dxf>
      <font>
        <strike val="0"/>
        <color theme="2"/>
      </font>
      <fill>
        <patternFill patternType="solid">
          <fgColor auto="1"/>
          <bgColor theme="2"/>
        </patternFill>
      </fill>
    </dxf>
    <dxf>
      <font>
        <strike val="0"/>
        <color rgb="FF92D050"/>
      </font>
      <fill>
        <patternFill>
          <bgColor rgb="FF92D050"/>
        </patternFill>
      </fill>
    </dxf>
    <dxf>
      <font>
        <strike val="0"/>
        <color theme="7"/>
      </font>
      <fill>
        <patternFill>
          <bgColor theme="7"/>
        </patternFill>
      </fill>
    </dxf>
    <dxf>
      <font>
        <strike val="0"/>
        <color rgb="FFC00000"/>
      </font>
      <fill>
        <patternFill>
          <bgColor rgb="FFC00000"/>
        </patternFill>
      </fill>
    </dxf>
    <dxf>
      <font>
        <strike val="0"/>
        <color theme="2"/>
      </font>
      <fill>
        <patternFill patternType="solid">
          <fgColor auto="1"/>
          <bgColor theme="2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 val="0"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font>
        <b val="0"/>
        <i/>
      </font>
      <fill>
        <patternFill>
          <bgColor theme="9" tint="0.59996337778862885"/>
        </patternFill>
      </fill>
    </dxf>
    <dxf>
      <font>
        <b val="0"/>
        <i/>
      </font>
      <fill>
        <patternFill>
          <bgColor theme="7" tint="0.59996337778862885"/>
        </patternFill>
      </fill>
    </dxf>
    <dxf>
      <font>
        <b/>
        <i val="0"/>
        <strike val="0"/>
        <color auto="1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9536874746932"/>
          <c:y val="0.12621267974224049"/>
          <c:w val="0.62304987872124717"/>
          <c:h val="0.87378732025775951"/>
        </c:manualLayout>
      </c:layout>
      <c:pieChart>
        <c:varyColors val="1"/>
        <c:ser>
          <c:idx val="0"/>
          <c:order val="0"/>
          <c:tx>
            <c:strRef>
              <c:f>Sheet1!$A$56</c:f>
              <c:strCache>
                <c:ptCount val="1"/>
                <c:pt idx="0">
                  <c:v>cost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9C-E84B-A687-075E2FFF5B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E9C-E84B-A687-075E2FFF5B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E9C-E84B-A687-075E2FFF5B5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28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857676276891438E-2"/>
                      <c:h val="0.12437815985217285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CE9C-E84B-A687-075E2FFF5B56}"/>
                </c:ext>
              </c:extLst>
            </c:dLbl>
            <c:dLbl>
              <c:idx val="1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663653681441856"/>
                      <c:h val="0.1458206001256905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E9C-E84B-A687-075E2FFF5B56}"/>
                </c:ext>
              </c:extLst>
            </c:dLbl>
            <c:dLbl>
              <c:idx val="2"/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96482815844772"/>
                      <c:h val="0.126760653215897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E9C-E84B-A687-075E2FFF5B5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Sheet1!$B$55:$D$55</c:f>
              <c:strCache>
                <c:ptCount val="3"/>
                <c:pt idx="0">
                  <c:v>Electronics </c:v>
                </c:pt>
                <c:pt idx="1">
                  <c:v>Self Made</c:v>
                </c:pt>
                <c:pt idx="2">
                  <c:v>Powertrain</c:v>
                </c:pt>
              </c:strCache>
            </c:strRef>
          </c:cat>
          <c:val>
            <c:numRef>
              <c:f>Sheet1!$B$56:$D$56</c:f>
              <c:numCache>
                <c:formatCode>General</c:formatCode>
                <c:ptCount val="3"/>
                <c:pt idx="0">
                  <c:v>10.72</c:v>
                </c:pt>
                <c:pt idx="1">
                  <c:v>12.97</c:v>
                </c:pt>
                <c:pt idx="2">
                  <c:v>14.69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C-E84B-A687-075E2FFF5B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1</xdr:rowOff>
    </xdr:from>
    <xdr:to>
      <xdr:col>2</xdr:col>
      <xdr:colOff>2101</xdr:colOff>
      <xdr:row>2</xdr:row>
      <xdr:rowOff>388501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82740A-D453-9542-ADB1-CC1E3CF86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0501"/>
          <a:ext cx="0" cy="6125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1</xdr:rowOff>
    </xdr:from>
    <xdr:to>
      <xdr:col>2</xdr:col>
      <xdr:colOff>2101</xdr:colOff>
      <xdr:row>2</xdr:row>
      <xdr:rowOff>233833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82C3C37-F625-034E-9A42-8AB65BE46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90501"/>
          <a:ext cx="0" cy="612564"/>
        </a:xfrm>
        <a:prstGeom prst="rect">
          <a:avLst/>
        </a:prstGeom>
      </xdr:spPr>
    </xdr:pic>
    <xdr:clientData/>
  </xdr:twoCellAnchor>
  <xdr:twoCellAnchor>
    <xdr:from>
      <xdr:col>2</xdr:col>
      <xdr:colOff>222641</xdr:colOff>
      <xdr:row>58</xdr:row>
      <xdr:rowOff>125747</xdr:rowOff>
    </xdr:from>
    <xdr:to>
      <xdr:col>10</xdr:col>
      <xdr:colOff>658517</xdr:colOff>
      <xdr:row>84</xdr:row>
      <xdr:rowOff>156790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F46FF54-7A56-5146-8156-46F3E747C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555624</xdr:colOff>
      <xdr:row>0</xdr:row>
      <xdr:rowOff>170089</xdr:rowOff>
    </xdr:from>
    <xdr:to>
      <xdr:col>3</xdr:col>
      <xdr:colOff>829363</xdr:colOff>
      <xdr:row>2</xdr:row>
      <xdr:rowOff>328839</xdr:rowOff>
    </xdr:to>
    <xdr:pic>
      <xdr:nvPicPr>
        <xdr:cNvPr id="4" name="Picture 3" descr="Institution of Mechanical Engineers - IMechE">
          <a:extLst>
            <a:ext uri="{FF2B5EF4-FFF2-40B4-BE49-F238E27FC236}">
              <a16:creationId xmlns:a16="http://schemas.microsoft.com/office/drawing/2014/main" id="{88D32A7C-2096-B6BE-AB0E-84BD922D1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781" b="25000"/>
        <a:stretch>
          <a:fillRect/>
        </a:stretch>
      </xdr:blipFill>
      <xdr:spPr bwMode="auto">
        <a:xfrm>
          <a:off x="1394731" y="170089"/>
          <a:ext cx="1951953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k.rs-online.com/web/p/battery-holders/1854651" TargetMode="External"/><Relationship Id="rId13" Type="http://schemas.openxmlformats.org/officeDocument/2006/relationships/hyperlink" Target="https://www.amazon.co.uk/dp/B01N2U8PK0?ref=cm_sw_r_apin_dp_CBNM83M4DG8XF7WTHANF_1&amp;ref_=cm_sw_r_apin_dp_CBNM83M4DG8XF7WTHANF_1&amp;social_share=cm_sw_r_apin_dp_CBNM83M4DG8XF7WTHANF_1" TargetMode="External"/><Relationship Id="rId18" Type="http://schemas.openxmlformats.org/officeDocument/2006/relationships/hyperlink" Target="https://uk.rs-online.com/web/p/hook-up-wire/0331749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uk.rs-online.com/web/p/leds/2285916" TargetMode="External"/><Relationship Id="rId21" Type="http://schemas.openxmlformats.org/officeDocument/2006/relationships/hyperlink" Target="https://www.tilgear.info/materials/metal-materials/steel/bms504rod-bright-mild-steel-500mm-rod-4mm-diameter-pk-of-10-" TargetMode="External"/><Relationship Id="rId7" Type="http://schemas.openxmlformats.org/officeDocument/2006/relationships/hyperlink" Target="https://www.amazon.co.uk/Energizer-Batteries-Alkaline-Power-Double/dp/B000IWXV7Y/ref=asc_df_B000IWXV7Y?mcid=64a0cd9c18863ea9af9e8e4a5725a9f7&amp;hvocijid=5404468818393765508-B000IWXV7Y-&amp;hvexpln=74&amp;tag=googshopuk-21&amp;linkCode=df0&amp;hvadid=696285193871&amp;hvpos=&amp;hvnetw=g&amp;hvrand=5404468818393765508&amp;hvpone=&amp;hvptwo=&amp;hvqmt=&amp;hvdev=c&amp;hvdvcmdl=&amp;hvlocint=&amp;hvlocphy=9045997&amp;hvtargid=pla-2281435178578&amp;psc=1&amp;gad_source=1" TargetMode="External"/><Relationship Id="rId12" Type="http://schemas.openxmlformats.org/officeDocument/2006/relationships/hyperlink" Target="https://uk.rs-online.com/web/p/limit-switches/2543099" TargetMode="External"/><Relationship Id="rId17" Type="http://schemas.openxmlformats.org/officeDocument/2006/relationships/hyperlink" Target="https://uk.rs-online.com/web/p/hooks/3974954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www.aliexpress.com/item/1005006918373570.html?aff_fcid=d5b71ad28e004c8b921098842c924af5-1742317030414-07431-_DBcuZW1&amp;tt=CPS_NORMAL&amp;aff_fsk=_DBcuZW1&amp;aff_platform=portals-tool&amp;sk=_DBcuZW1&amp;aff_trace_key=d5b71ad28e004c8b921098842c924af5-1742317030414-07431-_DBcuZW1&amp;terminal_id=e5ccf8360f2d44c0bc85490b115375a2&amp;afSmartRedirect=y" TargetMode="External"/><Relationship Id="rId16" Type="http://schemas.openxmlformats.org/officeDocument/2006/relationships/hyperlink" Target="https://www.aliexpress.com/item/1005004100120790.html?aff_fcid=e581940f44de47d5bfb0a58157b2eccd-1743072852243-09822-_DBcuZW1&amp;tt=CPS_NORMAL&amp;aff_fsk=_DBcuZW1&amp;aff_platform=portals-tool&amp;sk=_DBcuZW1&amp;aff_trace_key=e581940f44de47d5bfb0a58157b2eccd-1743072852243-09822-_DBcuZW1&amp;terminal_id=827333b8ae4544fcbcb30cab16058f8b&amp;afSmartRedirect=y" TargetMode="External"/><Relationship Id="rId20" Type="http://schemas.openxmlformats.org/officeDocument/2006/relationships/hyperlink" Target="https://www.tilgear.info/materials/metal-materials/steel/bms508rod-bright-mild-steel-500mm-rod-8mm-diameter-pk-of-10-" TargetMode="External"/><Relationship Id="rId1" Type="http://schemas.openxmlformats.org/officeDocument/2006/relationships/hyperlink" Target="https://www.aliexpress.com/item/1005005904945366.html?spm=a2g0o.productlist.main.2.177c0Aei0AeirA&amp;algo_pvid=5d9df6b8-2e0a-446b-b1ae-e9f6d39d7dc2&amp;algo_exp_id=5d9df6b8-2e0a-446b-b1ae-e9f6d39d7dc2-1&amp;pdp_ext_f=%7B%22order%22%3A%22277%22%2C%22eval%22%3A%221%22%7D&amp;pdp_npi=4%40dis%21GBP%211.96%211.79%21%21%2117.91%2116.37%21%402103892f17423443699801370e2460%2112000034788497617%21sea%21UK%216302529130%21X&amp;curPageLogUid=NlkDF7WMzTuJ&amp;utparam-url=scene%3Asearch%7Cquery_from%3A" TargetMode="External"/><Relationship Id="rId6" Type="http://schemas.openxmlformats.org/officeDocument/2006/relationships/hyperlink" Target="https://uk.rs-online.com/web/p/piezo-buzzers/2596131P" TargetMode="External"/><Relationship Id="rId11" Type="http://schemas.openxmlformats.org/officeDocument/2006/relationships/hyperlink" Target="https://www.amazon.co.uk/dp/B08D2C5TQC?ref=cm_sw_r_apin_dp_C3E05CXE70134Y320AS7_1&amp;ref_=cm_sw_r_apin_dp_C3E05CXE70134Y320AS7_1&amp;social_share=cm_sw_r_apin_dp_C3E05CXE70134Y320AS7_1&amp;th=1" TargetMode="External"/><Relationship Id="rId24" Type="http://schemas.openxmlformats.org/officeDocument/2006/relationships/hyperlink" Target="https://www.amazon.co.uk/dp/B0DK3K2RFR?ref=ppx_yo2ov_dt_b_fed_asin_title" TargetMode="External"/><Relationship Id="rId5" Type="http://schemas.openxmlformats.org/officeDocument/2006/relationships/hyperlink" Target="https://uk.farnell.com/multicomp-pro/mcmf0w2ff1000a10/metal-film-resistor-100-ohm-500mw/dp/1126838?gross_price=true&amp;CMP=KNC-GUK-GEN-SHOPPING-PLA&amp;gad_source=1&amp;gclid=CjwKCAjw7pO_BhAlEiwA4pMQvOPVt1GEiH6_xnDVrdev6vpwjsr8iTnkq-23LarbKU8KmPEX7o_1SBoCUtYQAvD_BwE" TargetMode="External"/><Relationship Id="rId15" Type="http://schemas.openxmlformats.org/officeDocument/2006/relationships/hyperlink" Target="https://www.aliexpress.com/item/1005004106967818.html?spm=a2g0o.store_pc_home.0.0.4da91921pJ8mhl&amp;pdp_npi=4%40dis%21GBP%21%EF%BF%A11.34%21%EF%BF%A10.79%21%21%2112.24%217.26%21%4021039f3217430729344936241eeaf0%2112000028055804522%21sh01%21UK%210%21X&amp;_gl=1*m28d7a*_gcl_au*MTQwMDgxMTI2Ny4xNzQzMDcyODU1*_ga*MTQzMjM4NTA2Mi4xNzQzMDcyODU1*_ga_VED1YSGNC7*MTc0MzA3Mjg1NC4xLjEuMTc0MzA3MjkzNC40NC4wLjA." TargetMode="External"/><Relationship Id="rId23" Type="http://schemas.openxmlformats.org/officeDocument/2006/relationships/hyperlink" Target="https://www.aliexpress.com/item/32435304660.html?spm=a2g0o.productlist.main.5.6754UzSfUzSfmf&amp;algo_pvid=a593a9e0-7e19-4ec3-ba2a-e45a09cf9925&amp;algo_exp_id=a593a9e0-7e19-4ec3-ba2a-e45a09cf9925-2&amp;pdp_ext_f=%7B%22order%22%3A%22404%22%2C%22eval%22%3A%221%22%7D&amp;pdp_npi=4%40dis%21GBP%211.84%210.80%21%21%212.27%210.99%21%40%2164603704705%21sea%21UK%210%21ABX&amp;curPageLogUid=be1XcxuInpp8&amp;utparam-url=scene%3Asearch%7Cquery_from%3A" TargetMode="External"/><Relationship Id="rId10" Type="http://schemas.openxmlformats.org/officeDocument/2006/relationships/hyperlink" Target="https://uk.rs-online.com/web/p/fuse-holders/2773900" TargetMode="External"/><Relationship Id="rId19" Type="http://schemas.openxmlformats.org/officeDocument/2006/relationships/hyperlink" Target="https://uk.rs-online.com/web/p/ball-bearings/6189957?gb=s" TargetMode="External"/><Relationship Id="rId4" Type="http://schemas.openxmlformats.org/officeDocument/2006/relationships/hyperlink" Target="https://uk.rs-online.com/web/p/leds/2285944" TargetMode="External"/><Relationship Id="rId9" Type="http://schemas.openxmlformats.org/officeDocument/2006/relationships/hyperlink" Target="https://uk.rs-online.com/web/p/cartridge-fuses/0563380" TargetMode="External"/><Relationship Id="rId14" Type="http://schemas.openxmlformats.org/officeDocument/2006/relationships/hyperlink" Target="https://uk.rs-online.com/web/c/switches/push-button-switches-components/push-button-switches/?sortBy=price&amp;sortType=ASC" TargetMode="External"/><Relationship Id="rId22" Type="http://schemas.openxmlformats.org/officeDocument/2006/relationships/hyperlink" Target="https://www.ebay.co.uk/itm/133667340511?_skw=Nitrile+70mm+ID+x+5mm+C%2FS+O+Ring.+70x5.+Choose+Quantity.+New.+Metric.&amp;var=433115523034&amp;itmmeta=01JP0NDQ5DTHRJ6WQSX07VWZ2J&amp;hash=item1f1f31c0df%3Ag%3ALQoAAOSwFa9ftpm1&amp;itmprp=enc%3AAQAKAAABIFkggFvd1GGDu0w3yXCmi1eHQr6DiiJBnDmPpnwFvIyWmnqGFfaCOOb22y%2FvCzTRI3aock4IocRXj9cRB0ReWnlzgQ9GByCiSgtkElicktgwahmPGXrYRuOQyMqhnafoCvoDA9wwXAUXTLMpeIfqWMAGCxFSNyLOBcSX4ozU%2BhhWSwdBOEgTbvhp01QcgusaIhCMipp4s6Epp%2FbLZLc0y35mjKedoyQn51RxVxip%2B5H4cic7ggGjbrvh%2Fk2Fe4UC1pqZ43Aj1jhVJa4VJQdZ54Vr7psr3awn4ojinEyVLBjUIsAYoC7OvYsoA4gZdVsvqcVv7qXinmU8sRANpeAaM4%2FJTDkI1Kf3SBJom0titRP8YN4AuY7QwOqYXIJce%2FeEMg%3D%3D%7Ctkp%3ABFBM7PK2lbBl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03FC-BB3B-004E-8F2A-4E60A9E44AC9}">
  <dimension ref="A1:Z56"/>
  <sheetViews>
    <sheetView tabSelected="1" zoomScale="56" zoomScaleNormal="56" workbookViewId="0">
      <selection activeCell="G3" sqref="G3"/>
    </sheetView>
  </sheetViews>
  <sheetFormatPr defaultColWidth="11" defaultRowHeight="15.5"/>
  <cols>
    <col min="6" max="6" width="11" customWidth="1"/>
    <col min="9" max="9" width="16" bestFit="1" customWidth="1"/>
    <col min="22" max="22" width="21.5" bestFit="1" customWidth="1"/>
  </cols>
  <sheetData>
    <row r="1" spans="1:26">
      <c r="A1" s="1"/>
      <c r="C1" s="1"/>
      <c r="D1" s="2"/>
      <c r="E1" s="2"/>
      <c r="F1" s="3"/>
      <c r="G1" s="4"/>
      <c r="H1" s="1"/>
      <c r="I1" s="1"/>
      <c r="J1" s="3"/>
      <c r="K1" s="1"/>
      <c r="L1" s="1"/>
      <c r="M1" s="1"/>
      <c r="N1" s="5"/>
      <c r="O1" s="5"/>
      <c r="P1" s="5"/>
      <c r="Q1" s="6"/>
      <c r="R1" s="6"/>
      <c r="S1" s="6"/>
      <c r="T1" s="6"/>
      <c r="U1" s="1"/>
      <c r="V1" s="1"/>
      <c r="W1" s="1"/>
      <c r="X1" s="1"/>
      <c r="Y1" s="1"/>
    </row>
    <row r="2" spans="1:26" ht="28.5">
      <c r="A2" s="1"/>
      <c r="B2" s="1"/>
      <c r="C2" s="1"/>
      <c r="D2" s="2"/>
      <c r="E2" s="7" t="s">
        <v>0</v>
      </c>
      <c r="F2" s="7"/>
      <c r="G2" s="4"/>
      <c r="H2" s="7"/>
      <c r="I2" s="1"/>
      <c r="J2" s="3"/>
      <c r="K2" s="1"/>
      <c r="L2" s="1"/>
      <c r="M2" s="1"/>
      <c r="N2" s="5"/>
      <c r="O2" s="5"/>
      <c r="P2" s="5"/>
      <c r="Q2" s="6"/>
      <c r="R2" s="6"/>
      <c r="S2" s="6"/>
      <c r="T2" s="6"/>
      <c r="U2" s="1"/>
      <c r="V2" s="1"/>
      <c r="W2" s="1"/>
      <c r="X2" s="1"/>
      <c r="Y2" s="1"/>
    </row>
    <row r="3" spans="1:26" ht="46.5">
      <c r="A3" s="1"/>
      <c r="B3" s="1"/>
      <c r="D3" s="2"/>
      <c r="E3" s="2" t="s">
        <v>1</v>
      </c>
      <c r="F3" s="82" t="s">
        <v>191</v>
      </c>
      <c r="G3" s="4"/>
      <c r="H3" s="1"/>
      <c r="I3" s="1"/>
      <c r="J3" s="3"/>
      <c r="K3" s="1"/>
      <c r="L3" s="1"/>
      <c r="M3" s="1"/>
      <c r="N3" s="5"/>
      <c r="O3" s="5"/>
      <c r="P3" s="5"/>
      <c r="Q3" s="6"/>
      <c r="R3" s="6"/>
      <c r="S3" s="6"/>
      <c r="T3" s="6"/>
      <c r="U3" s="1"/>
      <c r="V3" s="1"/>
      <c r="W3" s="1"/>
      <c r="X3" s="1"/>
      <c r="Y3" s="1"/>
    </row>
    <row r="4" spans="1:26">
      <c r="A4" s="1"/>
      <c r="B4" s="1"/>
      <c r="C4" s="1"/>
      <c r="D4" s="2"/>
      <c r="E4" s="2"/>
      <c r="F4" s="3"/>
      <c r="G4" s="4"/>
      <c r="H4" s="1"/>
      <c r="I4" s="1"/>
      <c r="J4" s="3"/>
      <c r="K4" s="1"/>
      <c r="L4" s="1"/>
      <c r="M4" s="1"/>
      <c r="N4" s="5"/>
      <c r="O4" s="5"/>
      <c r="P4" s="5"/>
      <c r="Q4" s="6"/>
      <c r="R4" s="6"/>
      <c r="S4" s="6"/>
      <c r="T4" s="6"/>
      <c r="U4" s="1"/>
      <c r="V4" s="1"/>
      <c r="W4" s="1"/>
      <c r="X4" s="1"/>
      <c r="Y4" s="1"/>
    </row>
    <row r="5" spans="1:26">
      <c r="A5" s="1"/>
      <c r="B5" s="8"/>
      <c r="C5" s="1"/>
      <c r="D5" s="2"/>
      <c r="E5" s="2"/>
      <c r="F5" s="3"/>
      <c r="G5" s="9"/>
      <c r="H5" s="1"/>
      <c r="I5" s="1"/>
      <c r="J5" s="3"/>
      <c r="K5" s="1"/>
      <c r="L5" s="1"/>
      <c r="M5" s="8"/>
      <c r="N5" s="5"/>
      <c r="O5" s="5"/>
      <c r="P5" s="5"/>
      <c r="Q5" s="6"/>
      <c r="R5" s="6"/>
      <c r="S5" s="6"/>
      <c r="T5" s="6"/>
      <c r="U5" s="8"/>
      <c r="V5" s="1"/>
      <c r="W5" s="1"/>
      <c r="X5" s="8"/>
      <c r="Y5" s="1"/>
    </row>
    <row r="6" spans="1:26">
      <c r="A6" s="1"/>
      <c r="B6" s="72" t="s">
        <v>3</v>
      </c>
      <c r="C6" s="73"/>
      <c r="D6" s="73"/>
      <c r="E6" s="73"/>
      <c r="F6" s="73"/>
      <c r="G6" s="73"/>
      <c r="H6" s="73"/>
      <c r="I6" s="73"/>
      <c r="J6" s="74"/>
      <c r="K6" s="75" t="s">
        <v>4</v>
      </c>
      <c r="L6" s="75"/>
      <c r="M6" s="76"/>
      <c r="N6" s="77" t="s">
        <v>5</v>
      </c>
      <c r="O6" s="78"/>
      <c r="P6" s="78"/>
      <c r="Q6" s="79" t="s">
        <v>6</v>
      </c>
      <c r="R6" s="80"/>
      <c r="S6" s="80" t="s">
        <v>7</v>
      </c>
      <c r="T6" s="81"/>
      <c r="U6" s="69" t="s">
        <v>8</v>
      </c>
      <c r="V6" s="70"/>
      <c r="W6" s="70"/>
      <c r="X6" s="71"/>
      <c r="Y6" s="1"/>
    </row>
    <row r="7" spans="1:26" ht="29">
      <c r="A7" s="1"/>
      <c r="B7" s="10" t="s">
        <v>9</v>
      </c>
      <c r="C7" s="11" t="s">
        <v>10</v>
      </c>
      <c r="D7" s="12" t="s">
        <v>11</v>
      </c>
      <c r="E7" s="13" t="s">
        <v>12</v>
      </c>
      <c r="F7" s="14" t="s">
        <v>13</v>
      </c>
      <c r="G7" s="15" t="s">
        <v>14</v>
      </c>
      <c r="H7" s="11" t="s">
        <v>15</v>
      </c>
      <c r="I7" s="16" t="s">
        <v>16</v>
      </c>
      <c r="J7" s="17" t="s">
        <v>17</v>
      </c>
      <c r="K7" s="18" t="s">
        <v>18</v>
      </c>
      <c r="L7" s="18" t="s">
        <v>19</v>
      </c>
      <c r="M7" s="19" t="s">
        <v>20</v>
      </c>
      <c r="N7" s="20" t="s">
        <v>21</v>
      </c>
      <c r="O7" s="20" t="s">
        <v>22</v>
      </c>
      <c r="P7" s="21" t="s">
        <v>23</v>
      </c>
      <c r="Q7" s="22" t="s">
        <v>24</v>
      </c>
      <c r="R7" s="23" t="s">
        <v>25</v>
      </c>
      <c r="S7" s="23" t="s">
        <v>26</v>
      </c>
      <c r="T7" s="23" t="s">
        <v>27</v>
      </c>
      <c r="U7" s="24" t="s">
        <v>28</v>
      </c>
      <c r="V7" s="25" t="s">
        <v>29</v>
      </c>
      <c r="W7" s="25" t="s">
        <v>30</v>
      </c>
      <c r="X7" s="24" t="s">
        <v>31</v>
      </c>
      <c r="Y7" s="1"/>
      <c r="Z7" s="46"/>
    </row>
    <row r="8" spans="1:26" ht="151">
      <c r="A8" s="1"/>
      <c r="B8" s="26" t="s">
        <v>2</v>
      </c>
      <c r="C8" s="2" t="s">
        <v>32</v>
      </c>
      <c r="D8" s="2" t="s">
        <v>33</v>
      </c>
      <c r="E8" s="2" t="s">
        <v>34</v>
      </c>
      <c r="F8" s="3" t="s">
        <v>35</v>
      </c>
      <c r="G8" s="4" t="s">
        <v>36</v>
      </c>
      <c r="H8" s="31" t="s">
        <v>37</v>
      </c>
      <c r="I8" s="1"/>
      <c r="J8" s="55">
        <v>1</v>
      </c>
      <c r="K8" s="1" t="s">
        <v>38</v>
      </c>
      <c r="L8" s="1" t="s">
        <v>39</v>
      </c>
      <c r="M8" s="27" t="s">
        <v>39</v>
      </c>
      <c r="N8" s="28">
        <v>5000</v>
      </c>
      <c r="O8" s="28">
        <v>50</v>
      </c>
      <c r="P8" s="29">
        <f>O8*J8</f>
        <v>50</v>
      </c>
      <c r="Q8" s="53">
        <v>0.79</v>
      </c>
      <c r="R8" s="40">
        <f t="shared" ref="R8:R32" si="0">Q8*J8</f>
        <v>0.79</v>
      </c>
      <c r="S8" s="30"/>
      <c r="T8" s="30">
        <f t="shared" ref="T8:T32" si="1">S8*J8</f>
        <v>0</v>
      </c>
      <c r="U8" s="27" t="s">
        <v>40</v>
      </c>
      <c r="V8" s="1">
        <v>1102998651</v>
      </c>
      <c r="W8" s="47" t="s">
        <v>41</v>
      </c>
      <c r="X8" s="27" t="s">
        <v>42</v>
      </c>
      <c r="Y8" s="1"/>
    </row>
    <row r="9" spans="1:26" ht="163.5">
      <c r="A9" s="1"/>
      <c r="B9" s="26" t="s">
        <v>2</v>
      </c>
      <c r="C9" s="2" t="s">
        <v>32</v>
      </c>
      <c r="D9" s="2" t="s">
        <v>43</v>
      </c>
      <c r="E9" s="2" t="s">
        <v>34</v>
      </c>
      <c r="F9" s="3" t="s">
        <v>35</v>
      </c>
      <c r="G9" s="4" t="s">
        <v>36</v>
      </c>
      <c r="H9" s="31" t="s">
        <v>44</v>
      </c>
      <c r="I9" s="1" t="s">
        <v>45</v>
      </c>
      <c r="J9" s="55">
        <v>1</v>
      </c>
      <c r="K9" s="1" t="s">
        <v>38</v>
      </c>
      <c r="L9" s="1" t="s">
        <v>38</v>
      </c>
      <c r="M9" s="27" t="s">
        <v>38</v>
      </c>
      <c r="N9" s="28">
        <v>5000</v>
      </c>
      <c r="O9" s="28">
        <v>160</v>
      </c>
      <c r="P9" s="29">
        <f>O9*J9</f>
        <v>160</v>
      </c>
      <c r="Q9" s="53">
        <v>1.17</v>
      </c>
      <c r="R9" s="40">
        <f t="shared" si="0"/>
        <v>1.17</v>
      </c>
      <c r="S9" s="30"/>
      <c r="T9" s="30">
        <f t="shared" si="1"/>
        <v>0</v>
      </c>
      <c r="U9" s="27" t="s">
        <v>40</v>
      </c>
      <c r="V9" s="1" t="s">
        <v>45</v>
      </c>
      <c r="W9" s="47" t="s">
        <v>46</v>
      </c>
      <c r="X9" s="27" t="s">
        <v>42</v>
      </c>
      <c r="Y9" s="1"/>
    </row>
    <row r="10" spans="1:26" ht="57">
      <c r="A10" s="1"/>
      <c r="B10" s="26" t="s">
        <v>2</v>
      </c>
      <c r="C10" s="2" t="s">
        <v>32</v>
      </c>
      <c r="D10" s="2" t="s">
        <v>47</v>
      </c>
      <c r="E10" s="2" t="s">
        <v>34</v>
      </c>
      <c r="F10" s="3" t="s">
        <v>35</v>
      </c>
      <c r="G10" s="4" t="s">
        <v>48</v>
      </c>
      <c r="H10" s="31" t="s">
        <v>49</v>
      </c>
      <c r="I10" s="51" t="s">
        <v>50</v>
      </c>
      <c r="J10" s="55">
        <v>1</v>
      </c>
      <c r="K10" s="1" t="s">
        <v>51</v>
      </c>
      <c r="L10" s="1" t="s">
        <v>51</v>
      </c>
      <c r="M10" s="27" t="s">
        <v>51</v>
      </c>
      <c r="N10" s="33">
        <v>1200</v>
      </c>
      <c r="O10" s="34">
        <v>2</v>
      </c>
      <c r="P10" s="29">
        <f t="shared" ref="P10:P33" si="2">O10*J10</f>
        <v>2</v>
      </c>
      <c r="Q10" s="53">
        <v>0.15</v>
      </c>
      <c r="R10" s="40">
        <f t="shared" si="0"/>
        <v>0.15</v>
      </c>
      <c r="S10" s="35">
        <v>5</v>
      </c>
      <c r="T10" s="35">
        <f t="shared" si="1"/>
        <v>5</v>
      </c>
      <c r="U10" s="27" t="s">
        <v>52</v>
      </c>
      <c r="V10" s="50" t="s">
        <v>53</v>
      </c>
      <c r="W10" s="47" t="s">
        <v>54</v>
      </c>
      <c r="X10" s="27" t="s">
        <v>55</v>
      </c>
      <c r="Y10" s="1"/>
    </row>
    <row r="11" spans="1:26" ht="57">
      <c r="A11" s="1"/>
      <c r="B11" s="26" t="s">
        <v>2</v>
      </c>
      <c r="C11" s="2" t="s">
        <v>32</v>
      </c>
      <c r="D11" s="2" t="s">
        <v>56</v>
      </c>
      <c r="E11" s="2" t="s">
        <v>34</v>
      </c>
      <c r="F11" s="3" t="s">
        <v>35</v>
      </c>
      <c r="G11" s="4" t="s">
        <v>57</v>
      </c>
      <c r="H11" s="31" t="s">
        <v>58</v>
      </c>
      <c r="I11" s="51" t="s">
        <v>59</v>
      </c>
      <c r="J11" s="55">
        <v>1</v>
      </c>
      <c r="K11" s="1" t="s">
        <v>38</v>
      </c>
      <c r="L11" s="1" t="s">
        <v>38</v>
      </c>
      <c r="M11" s="27" t="s">
        <v>38</v>
      </c>
      <c r="N11" s="36">
        <v>1200</v>
      </c>
      <c r="O11" s="37">
        <v>2</v>
      </c>
      <c r="P11" s="29">
        <f t="shared" si="2"/>
        <v>2</v>
      </c>
      <c r="Q11" s="53">
        <v>0.15</v>
      </c>
      <c r="R11" s="40">
        <f t="shared" si="0"/>
        <v>0.15</v>
      </c>
      <c r="S11" s="38">
        <v>6</v>
      </c>
      <c r="T11" s="38">
        <f t="shared" si="1"/>
        <v>6</v>
      </c>
      <c r="U11" s="27" t="s">
        <v>52</v>
      </c>
      <c r="V11" s="50" t="s">
        <v>60</v>
      </c>
      <c r="W11" s="47" t="s">
        <v>61</v>
      </c>
      <c r="X11" s="27" t="s">
        <v>55</v>
      </c>
      <c r="Y11" s="1"/>
    </row>
    <row r="12" spans="1:26" ht="113.5">
      <c r="A12" s="1"/>
      <c r="B12" s="26" t="s">
        <v>2</v>
      </c>
      <c r="C12" s="2" t="s">
        <v>32</v>
      </c>
      <c r="D12" s="2" t="s">
        <v>62</v>
      </c>
      <c r="E12" s="2" t="s">
        <v>34</v>
      </c>
      <c r="F12" s="3" t="s">
        <v>35</v>
      </c>
      <c r="G12" s="4" t="s">
        <v>63</v>
      </c>
      <c r="H12" s="31" t="s">
        <v>64</v>
      </c>
      <c r="I12" s="39" t="str">
        <f>D12</f>
        <v>0005</v>
      </c>
      <c r="J12" s="55">
        <v>2</v>
      </c>
      <c r="K12" s="1" t="s">
        <v>38</v>
      </c>
      <c r="L12" s="1" t="s">
        <v>65</v>
      </c>
      <c r="M12" s="27" t="s">
        <v>65</v>
      </c>
      <c r="N12" s="33">
        <v>3500</v>
      </c>
      <c r="O12" s="34">
        <v>1</v>
      </c>
      <c r="P12" s="29">
        <f t="shared" si="2"/>
        <v>2</v>
      </c>
      <c r="Q12" s="53">
        <v>0.33</v>
      </c>
      <c r="R12" s="40">
        <f>Q12*J12</f>
        <v>0.66</v>
      </c>
      <c r="S12" s="40">
        <v>0</v>
      </c>
      <c r="T12" s="30">
        <f t="shared" si="1"/>
        <v>0</v>
      </c>
      <c r="U12" s="32" t="s">
        <v>66</v>
      </c>
      <c r="V12" s="60" t="s">
        <v>67</v>
      </c>
      <c r="W12" s="47" t="s">
        <v>68</v>
      </c>
      <c r="X12" s="27" t="s">
        <v>69</v>
      </c>
      <c r="Y12" s="1"/>
    </row>
    <row r="13" spans="1:26">
      <c r="A13" s="1"/>
      <c r="B13" s="26" t="s">
        <v>2</v>
      </c>
      <c r="C13" s="2"/>
      <c r="D13" s="2" t="s">
        <v>70</v>
      </c>
      <c r="E13" s="2" t="s">
        <v>34</v>
      </c>
      <c r="F13" s="3" t="s">
        <v>35</v>
      </c>
      <c r="G13" s="4"/>
      <c r="I13" s="39"/>
      <c r="J13" s="55"/>
      <c r="K13" s="1"/>
      <c r="L13" s="1"/>
      <c r="M13" s="27"/>
      <c r="N13" s="28">
        <v>0</v>
      </c>
      <c r="O13" s="28"/>
      <c r="P13" s="29">
        <f t="shared" si="2"/>
        <v>0</v>
      </c>
      <c r="Q13" s="53"/>
      <c r="R13" s="40">
        <f t="shared" si="0"/>
        <v>0</v>
      </c>
      <c r="S13" s="30"/>
      <c r="T13" s="30">
        <f t="shared" si="1"/>
        <v>0</v>
      </c>
      <c r="U13" s="27"/>
      <c r="V13" s="1"/>
      <c r="W13" s="48"/>
      <c r="X13" s="27"/>
      <c r="Y13" s="1"/>
    </row>
    <row r="14" spans="1:26" ht="101.5">
      <c r="A14" s="1"/>
      <c r="B14" s="26" t="s">
        <v>2</v>
      </c>
      <c r="C14" s="2" t="s">
        <v>32</v>
      </c>
      <c r="D14" s="2" t="s">
        <v>71</v>
      </c>
      <c r="E14" s="2" t="s">
        <v>34</v>
      </c>
      <c r="F14" s="3" t="s">
        <v>35</v>
      </c>
      <c r="G14" s="4"/>
      <c r="H14" s="31" t="s">
        <v>72</v>
      </c>
      <c r="I14" s="51" t="s">
        <v>73</v>
      </c>
      <c r="J14" s="55">
        <v>1</v>
      </c>
      <c r="K14" s="1"/>
      <c r="L14" s="1"/>
      <c r="M14" s="27"/>
      <c r="N14" s="28">
        <v>3500</v>
      </c>
      <c r="O14" s="28">
        <v>1.6</v>
      </c>
      <c r="P14" s="29">
        <f t="shared" si="2"/>
        <v>1.6</v>
      </c>
      <c r="Q14" s="53">
        <v>1.22</v>
      </c>
      <c r="R14" s="40">
        <f t="shared" si="0"/>
        <v>1.22</v>
      </c>
      <c r="S14" s="30"/>
      <c r="T14" s="30">
        <f t="shared" si="1"/>
        <v>0</v>
      </c>
      <c r="U14" s="27" t="s">
        <v>74</v>
      </c>
      <c r="V14" s="51" t="s">
        <v>75</v>
      </c>
      <c r="W14" s="47" t="s">
        <v>76</v>
      </c>
      <c r="X14" s="27" t="s">
        <v>55</v>
      </c>
      <c r="Y14" s="1"/>
    </row>
    <row r="15" spans="1:26" ht="126">
      <c r="A15" s="1"/>
      <c r="B15" s="26" t="s">
        <v>2</v>
      </c>
      <c r="C15" s="2" t="s">
        <v>32</v>
      </c>
      <c r="D15" s="2" t="s">
        <v>77</v>
      </c>
      <c r="E15" s="2" t="s">
        <v>34</v>
      </c>
      <c r="F15" s="3" t="s">
        <v>35</v>
      </c>
      <c r="G15" s="4"/>
      <c r="H15" s="31" t="s">
        <v>78</v>
      </c>
      <c r="I15" s="61" t="s">
        <v>79</v>
      </c>
      <c r="J15" s="55">
        <v>1</v>
      </c>
      <c r="K15" s="1"/>
      <c r="L15" s="1"/>
      <c r="M15" s="27"/>
      <c r="N15" s="28">
        <v>2750</v>
      </c>
      <c r="O15" s="28">
        <v>24</v>
      </c>
      <c r="P15" s="29">
        <f t="shared" si="2"/>
        <v>24</v>
      </c>
      <c r="Q15" s="53">
        <v>1.68</v>
      </c>
      <c r="R15" s="40">
        <f t="shared" si="0"/>
        <v>1.68</v>
      </c>
      <c r="S15" s="30"/>
      <c r="T15" s="30">
        <f t="shared" si="1"/>
        <v>0</v>
      </c>
      <c r="U15" s="27" t="s">
        <v>80</v>
      </c>
      <c r="V15" s="61" t="s">
        <v>81</v>
      </c>
      <c r="W15" s="47" t="s">
        <v>82</v>
      </c>
      <c r="X15" s="27" t="s">
        <v>83</v>
      </c>
      <c r="Y15" s="1"/>
    </row>
    <row r="16" spans="1:26" ht="85">
      <c r="A16" s="1"/>
      <c r="B16" s="26" t="s">
        <v>2</v>
      </c>
      <c r="C16" s="2" t="s">
        <v>32</v>
      </c>
      <c r="D16" s="2" t="s">
        <v>84</v>
      </c>
      <c r="E16" s="2" t="s">
        <v>34</v>
      </c>
      <c r="F16" s="3" t="s">
        <v>35</v>
      </c>
      <c r="G16" s="4"/>
      <c r="H16" s="31" t="s">
        <v>85</v>
      </c>
      <c r="I16" s="51" t="s">
        <v>86</v>
      </c>
      <c r="J16" s="55">
        <v>1</v>
      </c>
      <c r="K16" s="1"/>
      <c r="L16" s="1"/>
      <c r="M16" s="27"/>
      <c r="N16" s="28">
        <v>15000</v>
      </c>
      <c r="O16" s="28">
        <v>10</v>
      </c>
      <c r="P16" s="29">
        <f t="shared" si="2"/>
        <v>10</v>
      </c>
      <c r="Q16" s="53">
        <v>0.89</v>
      </c>
      <c r="R16" s="40">
        <f t="shared" si="0"/>
        <v>0.89</v>
      </c>
      <c r="S16" s="30"/>
      <c r="T16" s="30">
        <f t="shared" si="1"/>
        <v>0</v>
      </c>
      <c r="U16" s="32" t="s">
        <v>74</v>
      </c>
      <c r="V16" s="51" t="s">
        <v>87</v>
      </c>
      <c r="W16" s="47" t="s">
        <v>88</v>
      </c>
      <c r="X16" s="27" t="s">
        <v>55</v>
      </c>
      <c r="Y16" s="1"/>
    </row>
    <row r="17" spans="1:25" ht="63.5">
      <c r="A17" s="1"/>
      <c r="B17" s="26" t="s">
        <v>2</v>
      </c>
      <c r="C17" s="2" t="s">
        <v>32</v>
      </c>
      <c r="D17" s="2" t="s">
        <v>89</v>
      </c>
      <c r="E17" s="2" t="s">
        <v>34</v>
      </c>
      <c r="F17" s="3" t="s">
        <v>35</v>
      </c>
      <c r="G17" s="4"/>
      <c r="H17" s="31" t="s">
        <v>90</v>
      </c>
      <c r="I17" s="1" t="s">
        <v>91</v>
      </c>
      <c r="J17" s="55">
        <v>1</v>
      </c>
      <c r="K17" s="1"/>
      <c r="L17" s="1"/>
      <c r="M17" s="27"/>
      <c r="N17" s="28">
        <v>3750</v>
      </c>
      <c r="O17" s="28">
        <v>5</v>
      </c>
      <c r="P17" s="29">
        <f t="shared" si="2"/>
        <v>5</v>
      </c>
      <c r="Q17" s="53">
        <v>0.28999999999999998</v>
      </c>
      <c r="R17" s="40">
        <f t="shared" si="0"/>
        <v>0.28999999999999998</v>
      </c>
      <c r="S17" s="30"/>
      <c r="T17" s="30">
        <f t="shared" si="1"/>
        <v>0</v>
      </c>
      <c r="U17" s="32" t="s">
        <v>74</v>
      </c>
      <c r="V17" s="1"/>
      <c r="W17" s="47" t="s">
        <v>92</v>
      </c>
      <c r="X17" s="27" t="s">
        <v>55</v>
      </c>
      <c r="Y17" s="1"/>
    </row>
    <row r="18" spans="1:25" ht="64">
      <c r="A18" s="1"/>
      <c r="B18" s="26" t="s">
        <v>2</v>
      </c>
      <c r="C18" s="2" t="s">
        <v>32</v>
      </c>
      <c r="D18" s="2" t="s">
        <v>93</v>
      </c>
      <c r="E18" s="2" t="s">
        <v>34</v>
      </c>
      <c r="F18" s="3" t="s">
        <v>35</v>
      </c>
      <c r="G18" s="4"/>
      <c r="H18" s="31" t="s">
        <v>94</v>
      </c>
      <c r="I18" s="51" t="s">
        <v>95</v>
      </c>
      <c r="J18" s="55">
        <v>1</v>
      </c>
      <c r="K18" s="1"/>
      <c r="L18" s="1"/>
      <c r="M18" s="27"/>
      <c r="N18" s="28">
        <v>1500</v>
      </c>
      <c r="O18" s="28">
        <v>5</v>
      </c>
      <c r="P18" s="29">
        <f t="shared" si="2"/>
        <v>5</v>
      </c>
      <c r="Q18" s="53">
        <v>0.55000000000000004</v>
      </c>
      <c r="R18" s="40">
        <f t="shared" si="0"/>
        <v>0.55000000000000004</v>
      </c>
      <c r="S18" s="30"/>
      <c r="T18" s="30">
        <f t="shared" si="1"/>
        <v>0</v>
      </c>
      <c r="U18" s="32" t="s">
        <v>74</v>
      </c>
      <c r="V18" s="51"/>
      <c r="W18" s="47" t="s">
        <v>96</v>
      </c>
      <c r="X18" s="27" t="s">
        <v>55</v>
      </c>
      <c r="Y18" s="1"/>
    </row>
    <row r="19" spans="1:25" ht="163.5">
      <c r="A19" s="1"/>
      <c r="B19" s="26" t="s">
        <v>2</v>
      </c>
      <c r="C19" s="2" t="s">
        <v>32</v>
      </c>
      <c r="D19" s="2" t="s">
        <v>97</v>
      </c>
      <c r="E19" s="2" t="s">
        <v>34</v>
      </c>
      <c r="F19" s="3" t="s">
        <v>35</v>
      </c>
      <c r="G19" s="4"/>
      <c r="H19" s="31" t="s">
        <v>98</v>
      </c>
      <c r="I19" s="1"/>
      <c r="J19" s="55">
        <v>1</v>
      </c>
      <c r="K19" s="1"/>
      <c r="L19" s="1"/>
      <c r="M19" s="27"/>
      <c r="N19" s="28">
        <v>1900</v>
      </c>
      <c r="O19" s="28">
        <v>8</v>
      </c>
      <c r="P19" s="29">
        <f t="shared" si="2"/>
        <v>8</v>
      </c>
      <c r="Q19" s="53">
        <v>0.68</v>
      </c>
      <c r="R19" s="40">
        <f t="shared" si="0"/>
        <v>0.68</v>
      </c>
      <c r="S19" s="30"/>
      <c r="T19" s="30">
        <f t="shared" si="1"/>
        <v>0</v>
      </c>
      <c r="U19" s="27" t="s">
        <v>80</v>
      </c>
      <c r="V19" s="61" t="s">
        <v>99</v>
      </c>
      <c r="W19" s="47" t="s">
        <v>100</v>
      </c>
      <c r="X19" s="27" t="s">
        <v>83</v>
      </c>
      <c r="Y19" s="1"/>
    </row>
    <row r="20" spans="1:25" ht="89">
      <c r="A20" s="1"/>
      <c r="B20" s="26" t="s">
        <v>2</v>
      </c>
      <c r="C20" s="2" t="s">
        <v>32</v>
      </c>
      <c r="D20" s="2" t="s">
        <v>101</v>
      </c>
      <c r="E20" s="2" t="s">
        <v>34</v>
      </c>
      <c r="F20" s="3" t="s">
        <v>35</v>
      </c>
      <c r="G20" s="4"/>
      <c r="H20" s="45" t="s">
        <v>102</v>
      </c>
      <c r="I20" s="51" t="s">
        <v>103</v>
      </c>
      <c r="J20" s="55">
        <v>2</v>
      </c>
      <c r="K20" s="1"/>
      <c r="L20" s="1"/>
      <c r="M20" s="27"/>
      <c r="N20" s="28">
        <v>2500</v>
      </c>
      <c r="O20" s="28">
        <v>0.5</v>
      </c>
      <c r="P20" s="29">
        <f t="shared" si="2"/>
        <v>1</v>
      </c>
      <c r="Q20" s="53">
        <f>1.08</f>
        <v>1.08</v>
      </c>
      <c r="R20" s="40">
        <f t="shared" si="0"/>
        <v>2.16</v>
      </c>
      <c r="S20" s="30"/>
      <c r="T20" s="30">
        <f t="shared" si="1"/>
        <v>0</v>
      </c>
      <c r="U20" s="27" t="s">
        <v>74</v>
      </c>
      <c r="V20" s="62" t="s">
        <v>104</v>
      </c>
      <c r="W20" s="47" t="s">
        <v>105</v>
      </c>
      <c r="X20" s="27" t="s">
        <v>55</v>
      </c>
      <c r="Y20" s="1"/>
    </row>
    <row r="21" spans="1:25" ht="201">
      <c r="A21" s="1"/>
      <c r="B21" s="26" t="s">
        <v>2</v>
      </c>
      <c r="C21" s="2" t="s">
        <v>32</v>
      </c>
      <c r="D21" s="2" t="s">
        <v>106</v>
      </c>
      <c r="E21" s="2" t="s">
        <v>34</v>
      </c>
      <c r="F21" s="3" t="s">
        <v>35</v>
      </c>
      <c r="G21" s="4"/>
      <c r="H21" s="31" t="s">
        <v>107</v>
      </c>
      <c r="I21" s="61" t="s">
        <v>108</v>
      </c>
      <c r="J21" s="55">
        <v>1</v>
      </c>
      <c r="K21" s="1"/>
      <c r="L21" s="1"/>
      <c r="M21" s="27"/>
      <c r="N21" s="28">
        <v>2500</v>
      </c>
      <c r="O21" s="28">
        <v>3.3</v>
      </c>
      <c r="P21" s="29">
        <f t="shared" si="2"/>
        <v>3.3</v>
      </c>
      <c r="Q21" s="54">
        <f>4.99/15</f>
        <v>0.33266666666666667</v>
      </c>
      <c r="R21" s="40">
        <f t="shared" si="0"/>
        <v>0.33266666666666667</v>
      </c>
      <c r="S21" s="30"/>
      <c r="T21" s="30">
        <f t="shared" si="1"/>
        <v>0</v>
      </c>
      <c r="U21" s="32" t="s">
        <v>80</v>
      </c>
      <c r="V21" s="63" t="s">
        <v>109</v>
      </c>
      <c r="W21" s="47" t="s">
        <v>110</v>
      </c>
      <c r="X21" s="27" t="s">
        <v>83</v>
      </c>
      <c r="Y21" s="1"/>
    </row>
    <row r="22" spans="1:25" ht="76.5">
      <c r="A22" s="1"/>
      <c r="B22" s="26" t="s">
        <v>2</v>
      </c>
      <c r="C22" s="2" t="s">
        <v>32</v>
      </c>
      <c r="D22" s="2" t="s">
        <v>111</v>
      </c>
      <c r="E22" s="2" t="s">
        <v>34</v>
      </c>
      <c r="F22" s="3" t="s">
        <v>35</v>
      </c>
      <c r="G22" s="4"/>
      <c r="H22" s="31" t="s">
        <v>112</v>
      </c>
      <c r="I22" s="51" t="s">
        <v>113</v>
      </c>
      <c r="J22" s="55">
        <v>2</v>
      </c>
      <c r="K22" s="1"/>
      <c r="L22" s="1"/>
      <c r="M22" s="27"/>
      <c r="N22" s="28">
        <v>2700</v>
      </c>
      <c r="O22" s="28">
        <v>1</v>
      </c>
      <c r="P22" s="29">
        <f t="shared" si="2"/>
        <v>2</v>
      </c>
      <c r="Q22" s="54">
        <v>0.54</v>
      </c>
      <c r="R22" s="40">
        <f>Q22*J22</f>
        <v>1.08</v>
      </c>
      <c r="S22" s="30"/>
      <c r="T22" s="30">
        <f t="shared" si="1"/>
        <v>0</v>
      </c>
      <c r="U22" s="27" t="s">
        <v>74</v>
      </c>
      <c r="V22" s="62" t="s">
        <v>114</v>
      </c>
      <c r="W22" s="47" t="s">
        <v>115</v>
      </c>
      <c r="X22" s="27" t="s">
        <v>55</v>
      </c>
      <c r="Y22" s="1"/>
    </row>
    <row r="23" spans="1:25" ht="18">
      <c r="A23" s="1"/>
      <c r="B23" s="26" t="s">
        <v>2</v>
      </c>
      <c r="C23" s="2"/>
      <c r="D23" s="2"/>
      <c r="E23" s="2" t="s">
        <v>34</v>
      </c>
      <c r="F23" s="3" t="s">
        <v>35</v>
      </c>
      <c r="G23" s="4"/>
      <c r="H23" s="67"/>
      <c r="I23" s="51"/>
      <c r="J23" s="55"/>
      <c r="K23" s="1"/>
      <c r="L23" s="1"/>
      <c r="M23" s="27"/>
      <c r="N23" s="28"/>
      <c r="O23" s="28"/>
      <c r="P23" s="29"/>
      <c r="Q23" s="54"/>
      <c r="R23" s="40"/>
      <c r="S23" s="30"/>
      <c r="T23" s="30"/>
      <c r="U23" s="27"/>
      <c r="V23" s="62"/>
      <c r="W23" s="47"/>
      <c r="X23" s="27"/>
      <c r="Y23" s="1"/>
    </row>
    <row r="24" spans="1:25" ht="163.5">
      <c r="A24" s="1"/>
      <c r="B24" s="26" t="s">
        <v>2</v>
      </c>
      <c r="C24" s="2" t="s">
        <v>34</v>
      </c>
      <c r="D24" s="2" t="s">
        <v>116</v>
      </c>
      <c r="E24" s="2" t="s">
        <v>34</v>
      </c>
      <c r="F24" s="3" t="s">
        <v>35</v>
      </c>
      <c r="G24" s="4"/>
      <c r="H24" s="31" t="s">
        <v>117</v>
      </c>
      <c r="I24" s="1"/>
      <c r="J24" s="55">
        <v>1</v>
      </c>
      <c r="K24" s="1"/>
      <c r="L24" s="1"/>
      <c r="M24" s="27"/>
      <c r="N24" s="28">
        <v>1200</v>
      </c>
      <c r="O24" s="28">
        <f xml:space="preserve"> 5</f>
        <v>5</v>
      </c>
      <c r="P24" s="29">
        <f t="shared" si="2"/>
        <v>5</v>
      </c>
      <c r="Q24" s="53">
        <v>1.44</v>
      </c>
      <c r="R24" s="40">
        <f t="shared" si="0"/>
        <v>1.44</v>
      </c>
      <c r="S24" s="30"/>
      <c r="T24" s="30">
        <f t="shared" si="1"/>
        <v>0</v>
      </c>
      <c r="U24" s="32" t="s">
        <v>118</v>
      </c>
      <c r="V24" s="64">
        <v>1100255004</v>
      </c>
      <c r="W24" s="47" t="s">
        <v>119</v>
      </c>
      <c r="X24" s="27" t="s">
        <v>42</v>
      </c>
      <c r="Y24" s="1"/>
    </row>
    <row r="25" spans="1:25" ht="163.5">
      <c r="A25" s="1"/>
      <c r="B25" s="26" t="s">
        <v>2</v>
      </c>
      <c r="C25" s="2" t="s">
        <v>34</v>
      </c>
      <c r="D25" s="2" t="s">
        <v>120</v>
      </c>
      <c r="E25" s="2" t="s">
        <v>34</v>
      </c>
      <c r="F25" s="3" t="s">
        <v>35</v>
      </c>
      <c r="G25" s="4"/>
      <c r="H25" s="31" t="s">
        <v>121</v>
      </c>
      <c r="I25" s="1"/>
      <c r="J25" s="55">
        <v>1</v>
      </c>
      <c r="K25" s="1"/>
      <c r="L25" s="1"/>
      <c r="M25" s="27"/>
      <c r="N25" s="28">
        <v>1200</v>
      </c>
      <c r="O25" s="28">
        <v>10</v>
      </c>
      <c r="P25" s="29">
        <f t="shared" si="2"/>
        <v>10</v>
      </c>
      <c r="Q25" s="53">
        <v>0.75</v>
      </c>
      <c r="R25" s="40">
        <f t="shared" si="0"/>
        <v>0.75</v>
      </c>
      <c r="S25" s="30"/>
      <c r="T25" s="30">
        <f t="shared" si="1"/>
        <v>0</v>
      </c>
      <c r="U25" s="27" t="s">
        <v>118</v>
      </c>
      <c r="V25" s="64">
        <v>1100255004</v>
      </c>
      <c r="W25" s="47" t="s">
        <v>122</v>
      </c>
      <c r="X25" s="27" t="s">
        <v>42</v>
      </c>
      <c r="Y25" s="1"/>
    </row>
    <row r="26" spans="1:25" ht="51.5">
      <c r="A26" s="1"/>
      <c r="B26" s="26" t="s">
        <v>2</v>
      </c>
      <c r="C26" s="2" t="s">
        <v>34</v>
      </c>
      <c r="D26" s="2" t="s">
        <v>123</v>
      </c>
      <c r="E26" s="2" t="s">
        <v>34</v>
      </c>
      <c r="F26" s="3" t="s">
        <v>35</v>
      </c>
      <c r="G26" s="4"/>
      <c r="H26" s="31" t="s">
        <v>124</v>
      </c>
      <c r="I26" s="51" t="s">
        <v>125</v>
      </c>
      <c r="J26" s="55">
        <v>1</v>
      </c>
      <c r="K26" s="1"/>
      <c r="L26" s="1"/>
      <c r="M26" s="27"/>
      <c r="N26" s="28">
        <v>7900</v>
      </c>
      <c r="O26" s="28">
        <v>12</v>
      </c>
      <c r="P26" s="29">
        <f t="shared" si="2"/>
        <v>12</v>
      </c>
      <c r="Q26" s="53">
        <v>0.13</v>
      </c>
      <c r="R26" s="40">
        <f t="shared" si="0"/>
        <v>0.13</v>
      </c>
      <c r="S26" s="30"/>
      <c r="T26" s="30">
        <f t="shared" si="1"/>
        <v>0</v>
      </c>
      <c r="U26" s="27" t="s">
        <v>74</v>
      </c>
      <c r="V26" s="1"/>
      <c r="W26" s="47" t="s">
        <v>126</v>
      </c>
      <c r="X26" s="27" t="s">
        <v>55</v>
      </c>
      <c r="Y26" s="1"/>
    </row>
    <row r="27" spans="1:25" ht="85">
      <c r="A27" s="1"/>
      <c r="B27" s="26" t="s">
        <v>2</v>
      </c>
      <c r="C27" s="2" t="s">
        <v>34</v>
      </c>
      <c r="D27" s="2" t="s">
        <v>127</v>
      </c>
      <c r="E27" s="2" t="s">
        <v>34</v>
      </c>
      <c r="F27" s="3" t="s">
        <v>35</v>
      </c>
      <c r="G27" s="4"/>
      <c r="H27" s="31" t="s">
        <v>128</v>
      </c>
      <c r="I27" s="51" t="s">
        <v>129</v>
      </c>
      <c r="J27" s="55">
        <v>1</v>
      </c>
      <c r="K27" s="1"/>
      <c r="L27" s="1"/>
      <c r="M27" s="27"/>
      <c r="N27" s="28">
        <v>1100</v>
      </c>
      <c r="O27" s="28">
        <v>47</v>
      </c>
      <c r="P27" s="29">
        <f t="shared" si="2"/>
        <v>47</v>
      </c>
      <c r="Q27" s="53">
        <v>1.74</v>
      </c>
      <c r="R27" s="40">
        <f t="shared" si="0"/>
        <v>1.74</v>
      </c>
      <c r="S27" s="30"/>
      <c r="T27" s="30">
        <f t="shared" si="1"/>
        <v>0</v>
      </c>
      <c r="U27" s="27" t="s">
        <v>74</v>
      </c>
      <c r="V27" s="51" t="s">
        <v>130</v>
      </c>
      <c r="W27" s="47" t="s">
        <v>131</v>
      </c>
      <c r="X27" s="27" t="s">
        <v>55</v>
      </c>
      <c r="Y27" s="1"/>
    </row>
    <row r="28" spans="1:25" ht="114">
      <c r="A28" s="1"/>
      <c r="B28" s="26" t="s">
        <v>2</v>
      </c>
      <c r="C28" s="2" t="s">
        <v>34</v>
      </c>
      <c r="D28" s="2" t="s">
        <v>132</v>
      </c>
      <c r="E28" s="2" t="s">
        <v>34</v>
      </c>
      <c r="F28" s="3" t="s">
        <v>35</v>
      </c>
      <c r="G28" s="4"/>
      <c r="H28" s="31" t="s">
        <v>133</v>
      </c>
      <c r="I28" s="51" t="s">
        <v>134</v>
      </c>
      <c r="J28" s="31">
        <v>4</v>
      </c>
      <c r="K28" s="1"/>
      <c r="L28" s="1"/>
      <c r="M28" s="27"/>
      <c r="N28" s="28">
        <v>7900</v>
      </c>
      <c r="O28" s="28">
        <v>12</v>
      </c>
      <c r="P28" s="29">
        <f t="shared" si="2"/>
        <v>48</v>
      </c>
      <c r="Q28" s="53">
        <v>1.67</v>
      </c>
      <c r="R28" s="40">
        <f t="shared" si="0"/>
        <v>6.68</v>
      </c>
      <c r="S28" s="30"/>
      <c r="T28" s="30">
        <f t="shared" si="1"/>
        <v>0</v>
      </c>
      <c r="U28" s="27" t="s">
        <v>74</v>
      </c>
      <c r="V28" s="51" t="s">
        <v>135</v>
      </c>
      <c r="W28" s="47" t="s">
        <v>136</v>
      </c>
      <c r="X28" s="27" t="s">
        <v>55</v>
      </c>
      <c r="Y28" s="1"/>
    </row>
    <row r="29" spans="1:25" ht="126">
      <c r="A29" s="1"/>
      <c r="B29" s="26" t="s">
        <v>2</v>
      </c>
      <c r="C29" s="2" t="s">
        <v>34</v>
      </c>
      <c r="D29" s="2" t="s">
        <v>137</v>
      </c>
      <c r="E29" s="2" t="s">
        <v>34</v>
      </c>
      <c r="F29" s="3" t="s">
        <v>35</v>
      </c>
      <c r="G29" s="4"/>
      <c r="H29" s="31" t="s">
        <v>138</v>
      </c>
      <c r="I29" s="39"/>
      <c r="J29" s="31">
        <v>1</v>
      </c>
      <c r="K29" s="1"/>
      <c r="L29" s="1"/>
      <c r="M29" s="27"/>
      <c r="N29" s="28">
        <v>7900</v>
      </c>
      <c r="O29" s="28">
        <v>100</v>
      </c>
      <c r="P29" s="29">
        <f t="shared" si="2"/>
        <v>100</v>
      </c>
      <c r="Q29" s="53">
        <f>1.41/2</f>
        <v>0.70499999999999996</v>
      </c>
      <c r="R29" s="40">
        <f t="shared" si="0"/>
        <v>0.70499999999999996</v>
      </c>
      <c r="S29" s="30"/>
      <c r="T29" s="30">
        <f t="shared" si="1"/>
        <v>0</v>
      </c>
      <c r="U29" s="27" t="s">
        <v>139</v>
      </c>
      <c r="V29" s="1"/>
      <c r="W29" s="47" t="s">
        <v>140</v>
      </c>
      <c r="X29" s="27" t="s">
        <v>141</v>
      </c>
      <c r="Y29" s="1"/>
    </row>
    <row r="30" spans="1:25" ht="126">
      <c r="A30" s="1"/>
      <c r="B30" s="26" t="s">
        <v>2</v>
      </c>
      <c r="C30" s="2" t="s">
        <v>34</v>
      </c>
      <c r="D30" s="2" t="s">
        <v>142</v>
      </c>
      <c r="E30" s="2" t="s">
        <v>34</v>
      </c>
      <c r="F30" s="3" t="s">
        <v>35</v>
      </c>
      <c r="G30" s="4"/>
      <c r="H30" s="45" t="s">
        <v>143</v>
      </c>
      <c r="I30" s="39"/>
      <c r="J30" s="31">
        <v>1</v>
      </c>
      <c r="K30" s="1"/>
      <c r="L30" s="1"/>
      <c r="M30" s="27"/>
      <c r="N30" s="28">
        <v>7900</v>
      </c>
      <c r="O30" s="28">
        <v>50</v>
      </c>
      <c r="P30" s="29">
        <f t="shared" si="2"/>
        <v>50</v>
      </c>
      <c r="Q30" s="53">
        <f>1.08/2.5</f>
        <v>0.43200000000000005</v>
      </c>
      <c r="R30" s="40">
        <f t="shared" si="0"/>
        <v>0.43200000000000005</v>
      </c>
      <c r="S30" s="30"/>
      <c r="T30" s="30">
        <f t="shared" si="1"/>
        <v>0</v>
      </c>
      <c r="U30" s="27" t="s">
        <v>139</v>
      </c>
      <c r="V30" s="1"/>
      <c r="W30" s="47" t="s">
        <v>144</v>
      </c>
      <c r="X30" s="27" t="s">
        <v>141</v>
      </c>
      <c r="Y30" s="1"/>
    </row>
    <row r="31" spans="1:25" ht="101.5">
      <c r="A31" s="1"/>
      <c r="B31" s="26" t="s">
        <v>2</v>
      </c>
      <c r="C31" s="2" t="s">
        <v>34</v>
      </c>
      <c r="D31" s="2" t="s">
        <v>145</v>
      </c>
      <c r="E31" s="2" t="s">
        <v>34</v>
      </c>
      <c r="F31" s="3" t="s">
        <v>35</v>
      </c>
      <c r="G31" s="4"/>
      <c r="H31" s="31" t="s">
        <v>146</v>
      </c>
      <c r="I31" s="39"/>
      <c r="J31" s="31">
        <v>4</v>
      </c>
      <c r="K31" s="1"/>
      <c r="L31" s="1"/>
      <c r="M31" s="27"/>
      <c r="N31" s="28">
        <v>1100</v>
      </c>
      <c r="O31" s="28">
        <v>10</v>
      </c>
      <c r="P31" s="29">
        <f t="shared" si="2"/>
        <v>40</v>
      </c>
      <c r="Q31" s="53">
        <f>(3.68/5)</f>
        <v>0.73599999999999999</v>
      </c>
      <c r="R31" s="40">
        <f t="shared" si="0"/>
        <v>2.944</v>
      </c>
      <c r="S31" s="30"/>
      <c r="T31" s="30">
        <f t="shared" si="1"/>
        <v>0</v>
      </c>
      <c r="U31" s="27" t="s">
        <v>147</v>
      </c>
      <c r="V31" s="65">
        <v>133667340511</v>
      </c>
      <c r="W31" s="47" t="s">
        <v>148</v>
      </c>
      <c r="X31" s="27" t="s">
        <v>69</v>
      </c>
      <c r="Y31" s="1"/>
    </row>
    <row r="32" spans="1:25" ht="201">
      <c r="A32" s="1"/>
      <c r="B32" s="26" t="s">
        <v>2</v>
      </c>
      <c r="C32" s="2" t="s">
        <v>34</v>
      </c>
      <c r="D32" s="2" t="s">
        <v>149</v>
      </c>
      <c r="E32" s="2" t="s">
        <v>34</v>
      </c>
      <c r="F32" s="3" t="s">
        <v>35</v>
      </c>
      <c r="G32" s="4"/>
      <c r="H32" s="45" t="s">
        <v>150</v>
      </c>
      <c r="I32" s="39"/>
      <c r="J32" s="31">
        <v>1</v>
      </c>
      <c r="K32" s="1"/>
      <c r="L32" s="1"/>
      <c r="M32" s="27"/>
      <c r="N32" s="28">
        <v>7900</v>
      </c>
      <c r="O32" s="28">
        <v>100</v>
      </c>
      <c r="P32" s="29">
        <f t="shared" si="2"/>
        <v>100</v>
      </c>
      <c r="Q32" s="53">
        <v>2.21</v>
      </c>
      <c r="R32" s="40">
        <f t="shared" si="0"/>
        <v>2.21</v>
      </c>
      <c r="S32" s="30"/>
      <c r="T32" s="30">
        <f t="shared" si="1"/>
        <v>0</v>
      </c>
      <c r="U32" s="27" t="s">
        <v>118</v>
      </c>
      <c r="V32" s="66" t="s">
        <v>151</v>
      </c>
      <c r="W32" s="47" t="s">
        <v>152</v>
      </c>
      <c r="X32" s="27" t="s">
        <v>42</v>
      </c>
      <c r="Y32" s="1"/>
    </row>
    <row r="33" spans="1:25" ht="251">
      <c r="A33" s="1"/>
      <c r="B33" s="26" t="s">
        <v>2</v>
      </c>
      <c r="C33" s="2" t="s">
        <v>34</v>
      </c>
      <c r="D33" s="2" t="s">
        <v>153</v>
      </c>
      <c r="E33" s="2" t="s">
        <v>34</v>
      </c>
      <c r="F33" s="3" t="s">
        <v>35</v>
      </c>
      <c r="G33" s="4"/>
      <c r="H33" s="45" t="s">
        <v>154</v>
      </c>
      <c r="I33" s="63" t="s">
        <v>155</v>
      </c>
      <c r="J33" s="31">
        <v>6</v>
      </c>
      <c r="K33" s="1"/>
      <c r="L33" s="1"/>
      <c r="M33" s="27"/>
      <c r="N33" s="41">
        <v>8440</v>
      </c>
      <c r="O33" s="41">
        <v>0.5</v>
      </c>
      <c r="P33" s="29">
        <f t="shared" si="2"/>
        <v>3</v>
      </c>
      <c r="Q33" s="53">
        <f>(4.49/50)</f>
        <v>8.9800000000000005E-2</v>
      </c>
      <c r="R33" s="59">
        <v>0.54</v>
      </c>
      <c r="S33" s="42"/>
      <c r="T33" s="42"/>
      <c r="U33" s="27" t="s">
        <v>80</v>
      </c>
      <c r="V33" s="61" t="s">
        <v>156</v>
      </c>
      <c r="W33" s="47" t="s">
        <v>157</v>
      </c>
      <c r="X33" s="27" t="s">
        <v>83</v>
      </c>
      <c r="Y33" s="1"/>
    </row>
    <row r="34" spans="1:25" ht="56.15" customHeight="1">
      <c r="A34" s="1"/>
      <c r="B34" s="26" t="s">
        <v>2</v>
      </c>
      <c r="C34" s="2" t="s">
        <v>158</v>
      </c>
      <c r="D34" s="2" t="s">
        <v>159</v>
      </c>
      <c r="E34" s="2" t="s">
        <v>160</v>
      </c>
      <c r="F34" s="3"/>
      <c r="G34" s="4"/>
      <c r="H34" s="31" t="s">
        <v>161</v>
      </c>
      <c r="I34" s="1"/>
      <c r="J34" s="31">
        <v>4</v>
      </c>
      <c r="K34" s="1"/>
      <c r="L34" s="1"/>
      <c r="M34" s="27"/>
      <c r="N34" s="28">
        <v>1240</v>
      </c>
      <c r="O34" s="56">
        <f>21.773</f>
        <v>21.773</v>
      </c>
      <c r="P34" s="43"/>
      <c r="Q34" s="58">
        <f>O34*J34*0.1</f>
        <v>8.7092000000000009</v>
      </c>
      <c r="R34" s="58">
        <v>8.7100000000000009</v>
      </c>
      <c r="S34" s="44"/>
      <c r="T34" s="44"/>
      <c r="U34" s="27"/>
      <c r="V34" s="1"/>
      <c r="W34" s="49"/>
      <c r="X34" s="27" t="s">
        <v>141</v>
      </c>
      <c r="Y34" s="1"/>
    </row>
    <row r="35" spans="1:25" ht="42" customHeight="1">
      <c r="B35" s="26" t="s">
        <v>2</v>
      </c>
      <c r="C35" s="68" t="s">
        <v>158</v>
      </c>
      <c r="D35" s="2" t="s">
        <v>162</v>
      </c>
      <c r="E35">
        <v>15</v>
      </c>
      <c r="H35" s="31" t="s">
        <v>163</v>
      </c>
      <c r="J35" s="31">
        <v>1</v>
      </c>
      <c r="N35" s="28">
        <v>1240</v>
      </c>
      <c r="O35" s="56">
        <v>3.351</v>
      </c>
      <c r="Q35" s="58">
        <f>O35*J35*0.1</f>
        <v>0.33510000000000001</v>
      </c>
      <c r="R35" s="58">
        <v>0.34</v>
      </c>
      <c r="S35" s="53"/>
      <c r="T35" s="30"/>
      <c r="U35" s="27"/>
      <c r="W35" s="47"/>
      <c r="X35" s="27" t="s">
        <v>141</v>
      </c>
    </row>
    <row r="36" spans="1:25" ht="42" customHeight="1">
      <c r="B36" s="26" t="s">
        <v>2</v>
      </c>
      <c r="C36" s="68" t="s">
        <v>158</v>
      </c>
      <c r="D36" s="2" t="s">
        <v>164</v>
      </c>
      <c r="E36">
        <v>5</v>
      </c>
      <c r="H36" s="31" t="s">
        <v>165</v>
      </c>
      <c r="J36" s="31">
        <v>1</v>
      </c>
      <c r="N36" s="28">
        <v>1240</v>
      </c>
      <c r="O36" s="56">
        <v>2.161</v>
      </c>
      <c r="Q36" s="58">
        <f t="shared" ref="Q36:Q45" si="3">O36*J36*0.1</f>
        <v>0.21610000000000001</v>
      </c>
      <c r="R36" s="58">
        <v>0.22</v>
      </c>
      <c r="S36" s="53"/>
      <c r="T36" s="30"/>
      <c r="U36" s="27"/>
      <c r="W36" s="47"/>
      <c r="X36" s="27" t="s">
        <v>141</v>
      </c>
    </row>
    <row r="37" spans="1:25" ht="45" customHeight="1">
      <c r="B37" s="26" t="s">
        <v>2</v>
      </c>
      <c r="C37" s="68" t="s">
        <v>158</v>
      </c>
      <c r="D37" s="2" t="s">
        <v>166</v>
      </c>
      <c r="E37">
        <v>4</v>
      </c>
      <c r="H37" s="31" t="s">
        <v>167</v>
      </c>
      <c r="J37" s="31">
        <v>1</v>
      </c>
      <c r="N37" s="28">
        <v>1240</v>
      </c>
      <c r="O37" s="56">
        <v>10.425000000000001</v>
      </c>
      <c r="Q37" s="58">
        <f t="shared" si="3"/>
        <v>1.0425000000000002</v>
      </c>
      <c r="R37" s="58">
        <v>1.04</v>
      </c>
      <c r="X37" s="27" t="s">
        <v>141</v>
      </c>
    </row>
    <row r="38" spans="1:25" ht="55" customHeight="1">
      <c r="B38" s="26" t="s">
        <v>2</v>
      </c>
      <c r="C38" s="68" t="s">
        <v>158</v>
      </c>
      <c r="D38" s="2" t="s">
        <v>168</v>
      </c>
      <c r="E38">
        <v>10</v>
      </c>
      <c r="H38" s="31" t="s">
        <v>169</v>
      </c>
      <c r="J38" s="31">
        <v>1</v>
      </c>
      <c r="N38" s="28">
        <v>1240</v>
      </c>
      <c r="O38" s="56">
        <v>1.323</v>
      </c>
      <c r="Q38" s="58">
        <f t="shared" si="3"/>
        <v>0.1323</v>
      </c>
      <c r="R38" s="58">
        <v>0.13</v>
      </c>
      <c r="X38" s="27" t="s">
        <v>141</v>
      </c>
    </row>
    <row r="39" spans="1:25" ht="31" customHeight="1">
      <c r="B39" s="26" t="s">
        <v>2</v>
      </c>
      <c r="C39" s="68" t="s">
        <v>158</v>
      </c>
      <c r="D39" s="2" t="s">
        <v>170</v>
      </c>
      <c r="H39" s="31" t="s">
        <v>171</v>
      </c>
      <c r="J39" s="31">
        <v>2</v>
      </c>
      <c r="N39" s="28">
        <v>1240</v>
      </c>
      <c r="O39" s="56">
        <v>3.1920000000000002</v>
      </c>
      <c r="Q39" s="58">
        <f t="shared" si="3"/>
        <v>0.63840000000000008</v>
      </c>
      <c r="R39" s="58">
        <v>0.64</v>
      </c>
      <c r="X39" s="27" t="s">
        <v>141</v>
      </c>
    </row>
    <row r="40" spans="1:25" ht="47.15" customHeight="1">
      <c r="B40" s="26" t="s">
        <v>2</v>
      </c>
      <c r="C40" s="68" t="s">
        <v>158</v>
      </c>
      <c r="D40" s="2" t="s">
        <v>172</v>
      </c>
      <c r="H40" s="31" t="s">
        <v>173</v>
      </c>
      <c r="J40" s="31">
        <v>2</v>
      </c>
      <c r="N40" s="28">
        <v>1240</v>
      </c>
      <c r="O40" s="56">
        <v>9.2880000000000003</v>
      </c>
      <c r="Q40" s="58">
        <f t="shared" si="3"/>
        <v>1.8576000000000001</v>
      </c>
      <c r="R40" s="58">
        <v>1.86</v>
      </c>
      <c r="X40" s="27" t="s">
        <v>141</v>
      </c>
    </row>
    <row r="41" spans="1:25" ht="38.15" customHeight="1">
      <c r="B41" s="26" t="s">
        <v>2</v>
      </c>
      <c r="C41" s="68" t="s">
        <v>158</v>
      </c>
      <c r="D41" s="2" t="s">
        <v>174</v>
      </c>
      <c r="H41" s="31" t="s">
        <v>175</v>
      </c>
      <c r="J41" s="31">
        <v>1</v>
      </c>
      <c r="N41" s="28">
        <v>1180</v>
      </c>
      <c r="O41" s="56"/>
      <c r="Q41" s="58">
        <v>1.76</v>
      </c>
      <c r="R41" s="58">
        <v>1.76</v>
      </c>
      <c r="X41" s="27" t="s">
        <v>141</v>
      </c>
    </row>
    <row r="42" spans="1:25" ht="40" customHeight="1">
      <c r="B42" s="26" t="s">
        <v>2</v>
      </c>
      <c r="C42" s="68" t="s">
        <v>158</v>
      </c>
      <c r="D42" s="2" t="s">
        <v>176</v>
      </c>
      <c r="H42" s="31" t="s">
        <v>177</v>
      </c>
      <c r="J42" s="31">
        <v>2</v>
      </c>
      <c r="N42" s="28">
        <v>1240</v>
      </c>
      <c r="O42" s="56">
        <v>3.9729999999999999</v>
      </c>
      <c r="Q42" s="58">
        <f t="shared" si="3"/>
        <v>0.79459999999999997</v>
      </c>
      <c r="R42" s="58">
        <v>0.79</v>
      </c>
      <c r="X42" s="27" t="s">
        <v>141</v>
      </c>
    </row>
    <row r="43" spans="1:25" ht="30" customHeight="1">
      <c r="B43" s="26" t="s">
        <v>2</v>
      </c>
      <c r="C43" s="68" t="s">
        <v>158</v>
      </c>
      <c r="D43" s="2" t="s">
        <v>178</v>
      </c>
      <c r="H43" s="31" t="s">
        <v>179</v>
      </c>
      <c r="J43" s="31">
        <v>1</v>
      </c>
      <c r="N43" s="28">
        <v>1240</v>
      </c>
      <c r="O43" s="56">
        <v>5.3890000000000002</v>
      </c>
      <c r="Q43" s="58">
        <f t="shared" si="3"/>
        <v>0.53890000000000005</v>
      </c>
      <c r="R43" s="58">
        <v>0.54</v>
      </c>
      <c r="X43" s="27" t="s">
        <v>141</v>
      </c>
    </row>
    <row r="44" spans="1:25" ht="31" customHeight="1">
      <c r="B44" s="26" t="s">
        <v>2</v>
      </c>
      <c r="C44" s="68" t="s">
        <v>158</v>
      </c>
      <c r="D44" s="2" t="s">
        <v>180</v>
      </c>
      <c r="H44" s="31" t="s">
        <v>181</v>
      </c>
      <c r="J44" s="31">
        <v>1</v>
      </c>
      <c r="N44" s="28">
        <v>1240</v>
      </c>
      <c r="O44" s="56">
        <f>4.807+2.022</f>
        <v>6.8290000000000006</v>
      </c>
      <c r="Q44" s="58">
        <f t="shared" si="3"/>
        <v>0.68290000000000006</v>
      </c>
      <c r="R44" s="58">
        <v>0.68</v>
      </c>
      <c r="X44" s="27" t="s">
        <v>141</v>
      </c>
    </row>
    <row r="45" spans="1:25" ht="33" customHeight="1">
      <c r="B45" s="26" t="s">
        <v>2</v>
      </c>
      <c r="C45" s="68" t="s">
        <v>158</v>
      </c>
      <c r="D45" s="2" t="s">
        <v>182</v>
      </c>
      <c r="H45" s="31" t="s">
        <v>183</v>
      </c>
      <c r="J45" s="31">
        <v>1</v>
      </c>
      <c r="N45" s="28">
        <v>1240</v>
      </c>
      <c r="O45" s="56">
        <v>1.619</v>
      </c>
      <c r="Q45" s="58">
        <f t="shared" si="3"/>
        <v>0.16190000000000002</v>
      </c>
      <c r="R45" s="58">
        <v>0.16</v>
      </c>
      <c r="X45" s="27" t="s">
        <v>141</v>
      </c>
    </row>
    <row r="46" spans="1:25" ht="31" customHeight="1">
      <c r="B46" s="26" t="s">
        <v>2</v>
      </c>
      <c r="C46" s="68" t="s">
        <v>158</v>
      </c>
      <c r="D46" s="2" t="s">
        <v>184</v>
      </c>
      <c r="H46" s="31" t="s">
        <v>185</v>
      </c>
      <c r="J46" s="31">
        <v>1</v>
      </c>
      <c r="Q46" s="57">
        <v>0.2</v>
      </c>
      <c r="R46" s="57">
        <v>0.02</v>
      </c>
      <c r="X46" s="27" t="s">
        <v>141</v>
      </c>
    </row>
    <row r="47" spans="1:25">
      <c r="R47" t="s">
        <v>186</v>
      </c>
    </row>
    <row r="48" spans="1:25">
      <c r="R48" s="52">
        <f>SUM(R8:R46)</f>
        <v>46.263666666666659</v>
      </c>
    </row>
    <row r="55" spans="1:4">
      <c r="B55" t="s">
        <v>187</v>
      </c>
      <c r="C55" t="s">
        <v>188</v>
      </c>
      <c r="D55" t="s">
        <v>189</v>
      </c>
    </row>
    <row r="56" spans="1:4">
      <c r="A56" t="s">
        <v>190</v>
      </c>
      <c r="B56">
        <v>10.72</v>
      </c>
      <c r="C56">
        <v>12.97</v>
      </c>
      <c r="D56">
        <v>14.69</v>
      </c>
    </row>
  </sheetData>
  <mergeCells count="6">
    <mergeCell ref="U6:X6"/>
    <mergeCell ref="B6:J6"/>
    <mergeCell ref="K6:M6"/>
    <mergeCell ref="N6:P6"/>
    <mergeCell ref="Q6:R6"/>
    <mergeCell ref="S6:T6"/>
  </mergeCells>
  <phoneticPr fontId="22" type="noConversion"/>
  <conditionalFormatting sqref="H8:H9 H34 H11 H23:H25 H27:H31 H13:H20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{F6FEE1E6-10D6-4148-980E-D9193DCF18C8}</x14:id>
        </ext>
      </extLst>
    </cfRule>
  </conditionalFormatting>
  <conditionalFormatting sqref="H8:H1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{61F18C1B-983F-D64A-B044-FC70911ECEE1}</x14:id>
        </ext>
      </extLst>
    </cfRule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53" priority="5">
      <formula>IF($J8="TOP LEVEL",TRUE,FALSE)</formula>
    </cfRule>
    <cfRule type="expression" dxfId="52" priority="6">
      <formula>IF($J8="ASSEMBLY",TRUE,FALSE)</formula>
    </cfRule>
    <cfRule type="expression" dxfId="51" priority="7">
      <formula>IF($J8="PURCHASED",TRUE,FALSE)</formula>
    </cfRule>
    <cfRule type="expression" dxfId="50" priority="8">
      <formula>IF($J8="COTS",TRUE,FALSE)</formula>
    </cfRule>
    <cfRule type="expression" dxfId="49" priority="9">
      <formula>IF($J8="FIXTURE",TRUE,FALSE)</formula>
    </cfRule>
    <cfRule type="expression" dxfId="48" priority="10">
      <formula>IF($J8="MOULD",TRUE,FALSE)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{0A0D94E3-762F-8141-8A73-B210CB0CBCE9}</x14:id>
        </ext>
      </extLst>
    </cfRule>
    <cfRule type="expression" dxfId="47" priority="13">
      <formula>IF($J8="TOP LEVEL",TRUE,FALSE)</formula>
    </cfRule>
    <cfRule type="expression" dxfId="46" priority="14">
      <formula>IF($J8="ASSEMBLY",TRUE,FALSE)</formula>
    </cfRule>
    <cfRule type="expression" dxfId="45" priority="15">
      <formula>IF($J8="PURCHASED",TRUE,FALSE)</formula>
    </cfRule>
    <cfRule type="expression" dxfId="44" priority="16">
      <formula>IF($J8="COTS",TRUE,FALSE)</formula>
    </cfRule>
    <cfRule type="expression" dxfId="43" priority="17">
      <formula>IF($J8="FIXTURE",TRUE,FALSE)</formula>
    </cfRule>
    <cfRule type="expression" dxfId="42" priority="18">
      <formula>IF($J8="MOULD",TRUE,FALSE)</formula>
    </cfRule>
  </conditionalFormatting>
  <conditionalFormatting sqref="H8:H12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{48C804C8-838D-2740-A8F6-3F4870E97641}</x14:id>
        </ext>
      </extLst>
    </cfRule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31">
    <cfRule type="expression" dxfId="41" priority="77">
      <formula>IF($J8="PURCHASED",TRUE,FALSE)</formula>
    </cfRule>
    <cfRule type="expression" dxfId="40" priority="75">
      <formula>IF($J8="TOP LEVEL",TRUE,FALSE)</formula>
    </cfRule>
    <cfRule type="expression" dxfId="39" priority="78">
      <formula>IF($J8="COTS",TRUE,FALSE)</formula>
    </cfRule>
    <cfRule type="expression" dxfId="38" priority="79">
      <formula>IF($J8="FIXTURE",TRUE,FALSE)</formula>
    </cfRule>
    <cfRule type="expression" dxfId="37" priority="80">
      <formula>IF($J8="MOULD",TRUE,FALSE)</formula>
    </cfRule>
    <cfRule type="expression" dxfId="36" priority="76">
      <formula>IF($J8="ASSEMBLY",TRUE,FALSE)</formula>
    </cfRule>
  </conditionalFormatting>
  <conditionalFormatting sqref="H10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{4880DF05-318F-C045-A069-83A09EADFE76}</x14:id>
        </ext>
      </extLst>
    </cfRule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{234A2ECB-DA84-F04A-A97C-A7D419AFB7FF}</x14:id>
        </ext>
      </extLst>
    </cfRule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expression" dxfId="35" priority="35">
      <formula>IF($J11="TOP LEVEL",TRUE,FALSE)</formula>
    </cfRule>
    <cfRule type="expression" dxfId="34" priority="36">
      <formula>IF($J11="ASSEMBLY",TRUE,FALSE)</formula>
    </cfRule>
    <cfRule type="expression" dxfId="33" priority="40">
      <formula>IF($J11="MOULD",TRUE,FALSE)</formula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{BE4BB158-06E4-4047-AAF1-030F161F30DF}</x14:id>
        </ext>
      </extLst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{3163E87B-8A47-7642-93F4-4B7B3C06FD0F}</x14:id>
        </ext>
      </extLst>
    </cfRule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32" priority="38">
      <formula>IF($J11="COTS",TRUE,FALSE)</formula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{BCED42E6-66BD-5945-84EC-E8B7E99DCD4C}</x14:id>
        </ext>
      </extLst>
    </cfRule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31" priority="39">
      <formula>IF($J11="FIXTURE",TRUE,FALSE)</formula>
    </cfRule>
    <cfRule type="expression" dxfId="30" priority="37">
      <formula>IF($J11="PURCHASED",TRUE,FALSE)</formula>
    </cfRule>
  </conditionalFormatting>
  <conditionalFormatting sqref="H12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{FEE7678C-6234-E940-95AC-E280541A7E4C}</x14:id>
        </ext>
      </extLst>
    </cfRule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29" priority="45">
      <formula>IF($J12="TOP LEVEL",TRUE,FALSE)</formula>
    </cfRule>
    <cfRule type="expression" dxfId="28" priority="46">
      <formula>IF($J12="ASSEMBLY",TRUE,FALSE)</formula>
    </cfRule>
    <cfRule type="expression" dxfId="27" priority="47">
      <formula>IF($J12="PURCHASED",TRUE,FALSE)</formula>
    </cfRule>
    <cfRule type="expression" dxfId="26" priority="48">
      <formula>IF($J12="COTS",TRUE,FALSE)</formula>
    </cfRule>
    <cfRule type="expression" dxfId="25" priority="49">
      <formula>IF($J12="FIXTURE",TRUE,FALSE)</formula>
    </cfRule>
    <cfRule type="expression" dxfId="24" priority="50">
      <formula>IF($J12="MOULD",TRUE,FALSE)</formula>
    </cfRule>
    <cfRule type="expression" dxfId="23" priority="23">
      <formula>IF($J12="PURCHASED",TRUE,FALSE)</formula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{36944C0E-8CDC-764C-B54D-5F58DBA3DB9F}</x14:id>
        </ext>
      </extLst>
    </cfRule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  <cfRule type="expression" dxfId="22" priority="21">
      <formula>IF($J12="TOP LEVEL",TRUE,FALSE)</formula>
    </cfRule>
    <cfRule type="expression" dxfId="21" priority="22">
      <formula>IF($J12="ASSEMBLY",TRUE,FALSE)</formula>
    </cfRule>
    <cfRule type="expression" dxfId="20" priority="24">
      <formula>IF($J12="COTS",TRUE,FALSE)</formula>
    </cfRule>
    <cfRule type="expression" dxfId="19" priority="25">
      <formula>IF($J12="FIXTURE",TRUE,FALSE)</formula>
    </cfRule>
    <cfRule type="expression" dxfId="18" priority="26">
      <formula>IF($J12="MOULD",TRUE,FALSE)</formula>
    </cfRule>
  </conditionalFormatting>
  <conditionalFormatting sqref="H2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{A7E1B1E5-2DE3-004D-ACB9-31FA42DC94BE}</x14:id>
        </ext>
      </extLst>
    </cfRule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">
    <cfRule type="dataBar" priority="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{45AAF936-A498-E846-AE6F-EF08C612F10C}</x14:id>
        </ext>
      </extLst>
    </cfRule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{25CAF8B6-1CAA-7C42-A8C8-5123DD94BFFE}</x14:id>
        </ext>
      </extLst>
    </cfRule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{5241D40D-06D9-D741-8144-34DAA9D0EB27}</x14:id>
        </ext>
      </extLst>
    </cfRule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4">
    <cfRule type="expression" dxfId="17" priority="65">
      <formula>IF($J32="TOP LEVEL",TRUE,FALSE)</formula>
    </cfRule>
    <cfRule type="expression" dxfId="16" priority="67">
      <formula>IF($J32="PURCHASED",TRUE,FALSE)</formula>
    </cfRule>
    <cfRule type="expression" dxfId="15" priority="68">
      <formula>IF($J32="COTS",TRUE,FALSE)</formula>
    </cfRule>
    <cfRule type="expression" dxfId="14" priority="69">
      <formula>IF($J32="FIXTURE",TRUE,FALSE)</formula>
    </cfRule>
    <cfRule type="expression" dxfId="13" priority="70">
      <formula>IF($J32="MOULD",TRUE,FALSE)</formula>
    </cfRule>
    <cfRule type="expression" dxfId="12" priority="66">
      <formula>IF($J32="ASSEMBLY",TRUE,FALSE)</formula>
    </cfRule>
  </conditionalFormatting>
  <conditionalFormatting sqref="K17:L21">
    <cfRule type="cellIs" dxfId="11" priority="59" operator="equal">
      <formula>"n"</formula>
    </cfRule>
    <cfRule type="cellIs" dxfId="10" priority="60" operator="equal">
      <formula>"r"</formula>
    </cfRule>
    <cfRule type="cellIs" dxfId="9" priority="61" operator="equal">
      <formula>"a"</formula>
    </cfRule>
    <cfRule type="cellIs" dxfId="8" priority="62" operator="equal">
      <formula>"g"</formula>
    </cfRule>
  </conditionalFormatting>
  <conditionalFormatting sqref="K8:M33">
    <cfRule type="cellIs" dxfId="7" priority="53" operator="equal">
      <formula>"n"</formula>
    </cfRule>
    <cfRule type="cellIs" dxfId="6" priority="54" operator="equal">
      <formula>"r"</formula>
    </cfRule>
    <cfRule type="cellIs" dxfId="5" priority="55" operator="equal">
      <formula>"a"</formula>
    </cfRule>
    <cfRule type="cellIs" dxfId="4" priority="56" operator="equal">
      <formula>"g"</formula>
    </cfRule>
  </conditionalFormatting>
  <conditionalFormatting sqref="M1">
    <cfRule type="containsText" dxfId="3" priority="169" operator="containsText" text="y">
      <formula>NOT(ISERROR(SEARCH("y",M1)))</formula>
    </cfRule>
  </conditionalFormatting>
  <conditionalFormatting sqref="N8:P9 O10:O12 P10:P33 N13:O32 N34:N45">
    <cfRule type="cellIs" dxfId="2" priority="2" operator="equal">
      <formula>0</formula>
    </cfRule>
  </conditionalFormatting>
  <conditionalFormatting sqref="Q8:T32">
    <cfRule type="cellIs" dxfId="1" priority="1" operator="equal">
      <formula>0</formula>
    </cfRule>
  </conditionalFormatting>
  <conditionalFormatting sqref="T35:T36">
    <cfRule type="cellIs" dxfId="0" priority="85" operator="equal">
      <formula>0</formula>
    </cfRule>
  </conditionalFormatting>
  <conditionalFormatting sqref="U11:U12 U24 U8:U9 U16:U19 U21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{EA493C99-D8C9-8544-AC18-3BE6BC65C7C4}</x14:id>
        </ext>
      </extLst>
    </cfRule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:Z1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{68F5D0DB-F167-E44B-98EE-DC6A72606CCE}</x14:id>
        </ext>
      </extLst>
    </cfRule>
  </conditionalFormatting>
  <dataValidations count="10">
    <dataValidation type="list" allowBlank="1" showErrorMessage="1" promptTitle="Revision" prompt="The revision changes every time a drawing is released._x000a_Drawings will be numbered 01A, 02B, 03C etc._x000a_01A to 01B is possible if just the drawing is amended._x000a_Standard Parts will not need a revision number (no drawing needed)." sqref="G12" xr:uid="{FA6126A0-67CC-F34C-AAF2-68D98C7EC3F7}">
      <formula1>"Assembly,Part,Standard Part, Procurement"</formula1>
    </dataValidation>
    <dataValidation type="list" allowBlank="1" showErrorMessage="1" promptTitle="Type Selection" prompt="Choose the type of part as follows:_x000a_Assembly = CATProduct_x000a_Part = CATPart_x000a_Standard Part = Item available from numerous suppliers_x000a_Procurement = Item only available from a specific supplier" sqref="G8:G32" xr:uid="{3152AC5F-FBD3-EF45-B8FC-499BA83CB992}">
      <formula1>"Assembly,Part,Procurement,Standard Part"</formula1>
    </dataValidation>
    <dataValidation type="list" allowBlank="1" showErrorMessage="1" promptTitle="Revision" prompt="The revision changes every time a drawing is released._x000a_Drawings will be numbered 01A, 02B, 03C etc._x000a_01A to 01B is possible if just the drawing is amended._x000a_Standard Parts will not need a revision number (no drawing needed)." sqref="G8:G11 G13:G32" xr:uid="{32284E90-771B-B34D-B5AE-6D75F18F0065}">
      <formula1>"Assembly,Part,Stamdard Part, Procurement"</formula1>
    </dataValidation>
    <dataValidation type="textLength" operator="lessThanOrEqual" allowBlank="1" showErrorMessage="1" promptTitle="Unique Identification Number" prompt="CATProduct = Mashoom number_x000a_CATPart = Mashoom number_x000a_Procurement = Mashoom number_x000a_Standard Part = Standard Part Numbering" sqref="D8:D46" xr:uid="{1A3FBB50-7203-C844-A8E5-63BB54B6CA7F}">
      <formula1>40</formula1>
    </dataValidation>
    <dataValidation type="list" allowBlank="1" showErrorMessage="1" promptTitle="Project Selection" prompt="This must match the Project Code from Mashoom." sqref="B8:B46" xr:uid="{50BD7F47-358A-054C-A205-203CB1B5A619}">
      <formula1>$H$3</formula1>
    </dataValidation>
    <dataValidation type="list" allowBlank="1" showErrorMessage="1" promptTitle="Issue Number" prompt="This will change when the part physically changes._x000a_CATProducts and CATParts will be numbered 01, 02, 03 etc._x000a_Procurements will also have an issue number._x000a_Standard Parts will NOT have an issue number." sqref="E8:E33" xr:uid="{4C831E73-4FC3-9D4F-92C9-70427CC61F71}">
      <formula1>"-,01,02,03,04,05,06,07,08,09,10"</formula1>
    </dataValidation>
    <dataValidation type="list" allowBlank="1" showErrorMessage="1" promptTitle="BoM Section Selection" prompt="This must match the sub-assembly sections set-up in Mashoom._x000a_All items must have a Sub-Assy." sqref="C8:C33" xr:uid="{9F2367CC-54DC-D647-AB32-E2EE624F8160}">
      <formula1>"00,01,02,03,04,05,06,07,08,09,10,11,12,13,14,15,16,17,18,19,20"</formula1>
    </dataValidation>
    <dataValidation type="list" allowBlank="1" showErrorMessage="1" promptTitle="Type Selection" prompt="Choose the type of part as follows:_x000a_Assembly = CATProduct_x000a_Part = CATPart_x000a_Standard Part = Item available from numerous suppliers_x000a_Procurement = Item only available from a specific supplier" sqref="G33" xr:uid="{251A5DC0-C79D-394F-B250-7A2A3F84DDC0}">
      <formula1>"Assembly, Part, Standard Part, Procurement"</formula1>
    </dataValidation>
    <dataValidation type="list" allowBlank="1" showErrorMessage="1" promptTitle="Revision" prompt="The revision changes every time a drawing is released._x000a_Drawings will be numbered 01A, 02B, 03C etc._x000a_01A to 01B is possible if just the drawing is amended._x000a_Standard Parts will not need a revision number (no drawing needed)." sqref="G33 F8:F33" xr:uid="{74CB5FB6-DDC2-C842-B201-17765735325D}">
      <formula1>"-,A,B,C,D,E,F,G,H"</formula1>
    </dataValidation>
    <dataValidation type="textLength" operator="lessThan" allowBlank="1" showErrorMessage="1" promptTitle="Part Description" prompt="Choose your description carefully!_x000a_Do not change the Standard Part descriptions. " sqref="H8:H33" xr:uid="{0E27B6C4-6919-5843-8055-293AAE81667A}">
      <formula1>60</formula1>
    </dataValidation>
  </dataValidations>
  <hyperlinks>
    <hyperlink ref="W8" r:id="rId1" xr:uid="{26B263E2-4B0D-FE4E-83EA-E6D261B206DB}"/>
    <hyperlink ref="W9" r:id="rId2" xr:uid="{5C6ADAF0-9069-954D-81A8-BB16A6E616ED}"/>
    <hyperlink ref="W10" r:id="rId3" xr:uid="{BE735C08-4795-A646-93AC-8DFCA31A4237}"/>
    <hyperlink ref="W11" r:id="rId4" xr:uid="{3159EB5B-D8EE-3C41-A0B7-0D774417F332}"/>
    <hyperlink ref="W12" r:id="rId5" xr:uid="{22F13FBB-725C-5542-80FB-D0CBE02D55BC}"/>
    <hyperlink ref="W14" r:id="rId6" xr:uid="{72C0E559-B6C6-184E-848E-F2004ABF49B8}"/>
    <hyperlink ref="W15" r:id="rId7" xr:uid="{AFB19729-44C3-2D46-A9BD-84F084CB4731}"/>
    <hyperlink ref="W16" r:id="rId8" xr:uid="{C20C43BD-2CF1-8543-B998-CBB39810207D}"/>
    <hyperlink ref="W17" r:id="rId9" xr:uid="{C680D90E-53DF-4247-8C4C-869B26DB241C}"/>
    <hyperlink ref="W18" r:id="rId10" xr:uid="{7D5AF621-9527-9744-A4A8-0E945867CD03}"/>
    <hyperlink ref="W19" r:id="rId11" xr:uid="{E3B17B5E-496B-9140-8AAA-68BF1CBB6155}"/>
    <hyperlink ref="W20" r:id="rId12" xr:uid="{EFD70459-38D7-2A46-831F-911962751340}"/>
    <hyperlink ref="W21" r:id="rId13" xr:uid="{C529736F-24AB-9242-808C-84E756CDE247}"/>
    <hyperlink ref="W22" r:id="rId14" xr:uid="{C33FE417-F925-714F-896A-C44FC5A65B5E}"/>
    <hyperlink ref="W24" r:id="rId15" xr:uid="{D107CF11-F96C-6D4D-B186-FEE028045AAA}"/>
    <hyperlink ref="W25" r:id="rId16" xr:uid="{90FF9CEB-1F04-1648-B4A3-D44A6894EC06}"/>
    <hyperlink ref="W26" r:id="rId17" xr:uid="{1A87329C-2E53-034B-AF2E-90F2B1A8B3D0}"/>
    <hyperlink ref="W27" r:id="rId18" xr:uid="{11D2AAC0-24BC-D847-AD01-5DB124603799}"/>
    <hyperlink ref="W28" r:id="rId19" xr:uid="{29591E05-9853-DB42-B9A4-E7EAEFBF3D77}"/>
    <hyperlink ref="W29" r:id="rId20" xr:uid="{C6D4DF32-D5F8-6D49-89AB-92A122C099CA}"/>
    <hyperlink ref="W30" r:id="rId21" xr:uid="{6EAE3A5E-7B7B-4647-B965-0AC24DCF2C6F}"/>
    <hyperlink ref="W31" r:id="rId22" xr:uid="{99C4D5B0-3563-7947-B56B-9767866697F7}"/>
    <hyperlink ref="W32" r:id="rId23" location="nav-specification" xr:uid="{44B27229-54CB-C24A-9794-6EFF5814AB98}"/>
    <hyperlink ref="W33" r:id="rId24" xr:uid="{D276DEFA-9DE3-974D-8C8F-4FDE3BE9379F}"/>
  </hyperlinks>
  <pageMargins left="0.7" right="0.7" top="0.75" bottom="0.75" header="0.3" footer="0.3"/>
  <drawing r:id="rId25"/>
  <legacyDrawing r:id="rId2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FEE1E6-10D6-4148-980E-D9193DCF1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H8:H9 H34 H11 H23:H25 H27:H31 H13:H20</xm:sqref>
        </x14:conditionalFormatting>
        <x14:conditionalFormatting xmlns:xm="http://schemas.microsoft.com/office/excel/2006/main">
          <x14:cfRule type="dataBar" id="{61F18C1B-983F-D64A-B044-FC70911EC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0D94E3-762F-8141-8A73-B210CB0CBC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H8:H11</xm:sqref>
        </x14:conditionalFormatting>
        <x14:conditionalFormatting xmlns:xm="http://schemas.microsoft.com/office/excel/2006/main">
          <x14:cfRule type="dataBar" id="{48C804C8-838D-2740-A8F6-3F4870E97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H8:H12</xm:sqref>
        </x14:conditionalFormatting>
        <x14:conditionalFormatting xmlns:xm="http://schemas.microsoft.com/office/excel/2006/main">
          <x14:cfRule type="dataBar" id="{4880DF05-318F-C045-A069-83A09EADFE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4A2ECB-DA84-F04A-A97C-A7D419AFB7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BE4BB158-06E4-4047-AAF1-030F161F30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163E87B-8A47-7642-93F4-4B7B3C06FD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CED42E6-66BD-5945-84EC-E8B7E99DCD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FEE7678C-6234-E940-95AC-E280541A7E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944C0E-8CDC-764C-B54D-5F58DBA3D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A7E1B1E5-2DE3-004D-ACB9-31FA42DC94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H21</xm:sqref>
        </x14:conditionalFormatting>
        <x14:conditionalFormatting xmlns:xm="http://schemas.microsoft.com/office/excel/2006/main">
          <x14:cfRule type="dataBar" id="{45AAF936-A498-E846-AE6F-EF08C612F1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H22</xm:sqref>
        </x14:conditionalFormatting>
        <x14:conditionalFormatting xmlns:xm="http://schemas.microsoft.com/office/excel/2006/main">
          <x14:cfRule type="dataBar" id="{25CAF8B6-1CAA-7C42-A8C8-5123DD94BF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</xm:sqref>
        </x14:conditionalFormatting>
        <x14:conditionalFormatting xmlns:xm="http://schemas.microsoft.com/office/excel/2006/main">
          <x14:cfRule type="dataBar" id="{5241D40D-06D9-D741-8144-34DAA9D0E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H32:H33</xm:sqref>
        </x14:conditionalFormatting>
        <x14:conditionalFormatting xmlns:xm="http://schemas.microsoft.com/office/excel/2006/main">
          <x14:cfRule type="dataBar" id="{EA493C99-D8C9-8544-AC18-3BE6BC65C7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U11:U12 U24 U8:U9 U16:U19 U21</xm:sqref>
        </x14:conditionalFormatting>
        <x14:conditionalFormatting xmlns:xm="http://schemas.microsoft.com/office/excel/2006/main">
          <x14:cfRule type="dataBar" id="{68F5D0DB-F167-E44B-98EE-DC6A72606C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Z10:Z12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C8F44DB8640340AE6AF8DAE54B66F9" ma:contentTypeVersion="4" ma:contentTypeDescription="Create a new document." ma:contentTypeScope="" ma:versionID="45f93d42077716caa953422511977b1b">
  <xsd:schema xmlns:xsd="http://www.w3.org/2001/XMLSchema" xmlns:xs="http://www.w3.org/2001/XMLSchema" xmlns:p="http://schemas.microsoft.com/office/2006/metadata/properties" xmlns:ns2="76062e5a-71ab-4fb4-ad2e-e6373339f8d5" targetNamespace="http://schemas.microsoft.com/office/2006/metadata/properties" ma:root="true" ma:fieldsID="841f1a2ef928fcaa9403aa97fb8435f5" ns2:_="">
    <xsd:import namespace="76062e5a-71ab-4fb4-ad2e-e6373339f8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62e5a-71ab-4fb4-ad2e-e6373339f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653A98-41CD-4E47-99DE-088719BA8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062e5a-71ab-4fb4-ad2e-e6373339f8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2838EC-174E-4B92-BCC5-00BA08684D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F2C141-00DA-48B7-AA9D-F751C02343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Companies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Rishit Madireddy</cp:lastModifiedBy>
  <cp:revision/>
  <dcterms:created xsi:type="dcterms:W3CDTF">2025-03-25T22:24:29Z</dcterms:created>
  <dcterms:modified xsi:type="dcterms:W3CDTF">2025-09-18T12:38:25Z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0x010100E2C8F44DB8640340AE6AF8DAE54B66F9</vt:lpwstr>
  </property>
</Properties>
</file>